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6480" windowHeight="4920" activeTab="0"/>
  </bookViews>
  <sheets>
    <sheet name="Champions" sheetId="1" r:id="rId1"/>
    <sheet name="Contenders" sheetId="2" r:id="rId2"/>
    <sheet name="Challengers" sheetId="3" r:id="rId3"/>
    <sheet name="Changes" sheetId="4" r:id="rId4"/>
    <sheet name="Summary" sheetId="5" r:id="rId5"/>
    <sheet name="Revisions" sheetId="6" r:id="rId6"/>
    <sheet name="Notes" sheetId="7" r:id="rId7"/>
  </sheets>
  <definedNames>
    <definedName name="_xlnm.Print_Area" localSheetId="2">'Challengers'!$C$7:$AF$199</definedName>
    <definedName name="_xlnm.Print_Area" localSheetId="0">'Champions'!$C$7:$AU$105</definedName>
    <definedName name="_xlnm.Print_Area" localSheetId="1">'Contenders'!$C$7:$AU$133</definedName>
    <definedName name="_xlnm.Print_Area" localSheetId="5">'Revisions'!$B$3:$K$80</definedName>
    <definedName name="_xlnm.Print_Titles" localSheetId="2">'Challengers'!$A:$B,'Challengers'!$1:$6</definedName>
    <definedName name="_xlnm.Print_Titles" localSheetId="0">'Champions'!$A:$B,'Champions'!$1:$6</definedName>
    <definedName name="_xlnm.Print_Titles" localSheetId="1">'Contenders'!$A:$B,'Contenders'!$1:$6</definedName>
    <definedName name="_xlnm.Print_Titles" localSheetId="5">'Revisions'!$1:$2</definedName>
  </definedNames>
  <calcPr fullCalcOnLoad="1"/>
</workbook>
</file>

<file path=xl/sharedStrings.xml><?xml version="1.0" encoding="utf-8"?>
<sst xmlns="http://schemas.openxmlformats.org/spreadsheetml/2006/main" count="4131" uniqueCount="2038">
  <si>
    <t>Delta Natural Gas</t>
  </si>
  <si>
    <t>DGAS</t>
  </si>
  <si>
    <t>Equity LifeStyle Properties</t>
  </si>
  <si>
    <t>ELS</t>
  </si>
  <si>
    <t>Hawkins Inc.</t>
  </si>
  <si>
    <t>HWKN</t>
  </si>
  <si>
    <t>Senior Housing Properties Trust</t>
  </si>
  <si>
    <t>SNH</t>
  </si>
  <si>
    <t>Hingham Institution for Savings</t>
  </si>
  <si>
    <t>HIFS</t>
  </si>
  <si>
    <t>Added Hingham Institution for Savings to Contenders tab (15 years)</t>
  </si>
  <si>
    <t>Tompkins Financial Corp.</t>
  </si>
  <si>
    <t>TMP</t>
  </si>
  <si>
    <t>Added Tompkins Financial to Contenders tab (24 years)</t>
  </si>
  <si>
    <t>Moved McCormick &amp; Co. from Contenders to Champions (25 years)</t>
  </si>
  <si>
    <t>Teekay LNG Partners LP</t>
  </si>
  <si>
    <t>TGP</t>
  </si>
  <si>
    <t>Kraft Foods</t>
  </si>
  <si>
    <t>KFT</t>
  </si>
  <si>
    <t>StoneMor Partners LP</t>
  </si>
  <si>
    <t>STON</t>
  </si>
  <si>
    <t>Inergy LP</t>
  </si>
  <si>
    <t>NRGY</t>
  </si>
  <si>
    <t>Added DivHistory tab; began population</t>
  </si>
  <si>
    <t>Amounts in Red indicate no increase during year</t>
  </si>
  <si>
    <t>(excluding Special/Extra Dividends)</t>
  </si>
  <si>
    <t xml:space="preserve">     DGR**</t>
  </si>
  <si>
    <t>**DGR=Dividend Growth Rate</t>
  </si>
  <si>
    <t>Renamed CAGR to DGR (Dividend Growth Rate) on DivHistory tab</t>
  </si>
  <si>
    <t>Began additional population of Challengers tab per online research</t>
  </si>
  <si>
    <t>RGC Resources Inc.</t>
  </si>
  <si>
    <t>RGCO</t>
  </si>
  <si>
    <t>Bank of Marin Bancorp</t>
  </si>
  <si>
    <t>BMRC</t>
  </si>
  <si>
    <t>Westlake Chemical Corp.</t>
  </si>
  <si>
    <t>WLK</t>
  </si>
  <si>
    <t>ITC Holdings Corp.</t>
  </si>
  <si>
    <t>ITC</t>
  </si>
  <si>
    <t>Comfort Systems USA Inc.</t>
  </si>
  <si>
    <t>FIX</t>
  </si>
  <si>
    <t>VLGEA</t>
  </si>
  <si>
    <t>Village Super Market Inc.</t>
  </si>
  <si>
    <t>J&amp;J Snack Foods Corp.</t>
  </si>
  <si>
    <t>JJSF</t>
  </si>
  <si>
    <t>Teekay Corp.</t>
  </si>
  <si>
    <t>TK</t>
  </si>
  <si>
    <t>Ritchie Brothers Auctioneers Inc.</t>
  </si>
  <si>
    <t>Numbers in Blue directly from Yahoo! Finance</t>
  </si>
  <si>
    <t>Disclaimer: Although all figures are thought to be correct, no guarantee is expressed, nor should any be implied.</t>
  </si>
  <si>
    <t>Abbreviations:</t>
  </si>
  <si>
    <t>PEG=P/E divided by 5-yr future growth rate; TY=This Year; NY=Next Year</t>
  </si>
  <si>
    <t>Growth</t>
  </si>
  <si>
    <t>NY/TY%</t>
  </si>
  <si>
    <t>% Inc</t>
  </si>
  <si>
    <t>No. of</t>
  </si>
  <si>
    <t>Companies</t>
  </si>
  <si>
    <t>Aug10</t>
  </si>
  <si>
    <t>Jul10</t>
  </si>
  <si>
    <t>Jun10</t>
  </si>
  <si>
    <t>May10</t>
  </si>
  <si>
    <t>Apr10</t>
  </si>
  <si>
    <t>Mar10</t>
  </si>
  <si>
    <t>Feb10</t>
  </si>
  <si>
    <t>Jan10</t>
  </si>
  <si>
    <t>Dec09</t>
  </si>
  <si>
    <t>Nov09</t>
  </si>
  <si>
    <t>Oct09</t>
  </si>
  <si>
    <t>Sep09</t>
  </si>
  <si>
    <t>Aug09</t>
  </si>
  <si>
    <t>Jul09</t>
  </si>
  <si>
    <t>Jun09</t>
  </si>
  <si>
    <t>May09</t>
  </si>
  <si>
    <t>Apr09</t>
  </si>
  <si>
    <t>Mar09</t>
  </si>
  <si>
    <t>Feb09</t>
  </si>
  <si>
    <t>Jan09</t>
  </si>
  <si>
    <t>Dec08</t>
  </si>
  <si>
    <t>Nov08</t>
  </si>
  <si>
    <t>Oct08</t>
  </si>
  <si>
    <t>Sep08</t>
  </si>
  <si>
    <t>Aug08</t>
  </si>
  <si>
    <t>Jul08</t>
  </si>
  <si>
    <t>Jun08</t>
  </si>
  <si>
    <t>May08</t>
  </si>
  <si>
    <t>Apr08</t>
  </si>
  <si>
    <t>Mar08</t>
  </si>
  <si>
    <t>Feb08</t>
  </si>
  <si>
    <t>Jan08</t>
  </si>
  <si>
    <t>Dec07</t>
  </si>
  <si>
    <t>Added Fundamental Data Section to Champions, Contenders; Inserted Formulas</t>
  </si>
  <si>
    <t>RBA</t>
  </si>
  <si>
    <t>Molex Inc.</t>
  </si>
  <si>
    <t>MOLX</t>
  </si>
  <si>
    <t>Added Web Links tab for companies' Yahoo! Summary page, IR Page, DRIP Prospectus</t>
  </si>
  <si>
    <t>United Bankshares Inc.</t>
  </si>
  <si>
    <t>UBSI</t>
  </si>
  <si>
    <t>Changed Questar Corp. to Questar Resources and added notation re: QEP Spin-off</t>
  </si>
  <si>
    <t>Altria Group Inc.</t>
  </si>
  <si>
    <t>MO</t>
  </si>
  <si>
    <t>CR</t>
  </si>
  <si>
    <t>K</t>
  </si>
  <si>
    <t>Div</t>
  </si>
  <si>
    <t>NuStar Energy LP</t>
  </si>
  <si>
    <t>NS</t>
  </si>
  <si>
    <t>Energy Transfer Equity LP</t>
  </si>
  <si>
    <t>ETE</t>
  </si>
  <si>
    <t>DCP Midstream Partners LP</t>
  </si>
  <si>
    <t>DPM</t>
  </si>
  <si>
    <t>Buckeye GP Holdings LP</t>
  </si>
  <si>
    <t>BGH</t>
  </si>
  <si>
    <t>Noble Corp.</t>
  </si>
  <si>
    <t>NE</t>
  </si>
  <si>
    <t>Chesapeake Energy Corp.</t>
  </si>
  <si>
    <t>CHK</t>
  </si>
  <si>
    <t>Noble Energy Inc.</t>
  </si>
  <si>
    <t>NBL</t>
  </si>
  <si>
    <t>New Jersey Resources</t>
  </si>
  <si>
    <t>NJR</t>
  </si>
  <si>
    <t>Added New Jersey Resources to Contenders tab (15 years)</t>
  </si>
  <si>
    <t>Polaris Industries</t>
  </si>
  <si>
    <t>PII</t>
  </si>
  <si>
    <t>Norfolk Southern</t>
  </si>
  <si>
    <t>NSC</t>
  </si>
  <si>
    <t>Changed Shenandoah Telecommunications from 10 years to 14 per website</t>
  </si>
  <si>
    <t>Added Polaris Industries to Contenders tab (15 years)</t>
  </si>
  <si>
    <t>Computer Services Inc.</t>
  </si>
  <si>
    <t>CSVI</t>
  </si>
  <si>
    <t>MSC Industrial Direct Co. Inc.</t>
  </si>
  <si>
    <t>MSM</t>
  </si>
  <si>
    <t>Bunge Limited</t>
  </si>
  <si>
    <t>BG</t>
  </si>
  <si>
    <t>Birner Dental Management Svcs</t>
  </si>
  <si>
    <t>BDMS</t>
  </si>
  <si>
    <t>Astro-Med Inc.</t>
  </si>
  <si>
    <t>ALOT</t>
  </si>
  <si>
    <t>Xilinx Inc.</t>
  </si>
  <si>
    <t>XLNX</t>
  </si>
  <si>
    <t>Charles Schwab Corp.</t>
  </si>
  <si>
    <t>SCHW</t>
  </si>
  <si>
    <t>Rockwell Collins Inc.</t>
  </si>
  <si>
    <t>COL</t>
  </si>
  <si>
    <t>Gap Inc.</t>
  </si>
  <si>
    <t>GPS</t>
  </si>
  <si>
    <t>Compass Minerals International</t>
  </si>
  <si>
    <t>CMP</t>
  </si>
  <si>
    <t>SCANA Corp.</t>
  </si>
  <si>
    <t>SCG</t>
  </si>
  <si>
    <t>Completed population of Web Links tab</t>
  </si>
  <si>
    <t>CenturyLink Inc.</t>
  </si>
  <si>
    <t>Boardwalk Pipeline Partners LP</t>
  </si>
  <si>
    <t>BWP</t>
  </si>
  <si>
    <t>Alliance Holdings GP LP</t>
  </si>
  <si>
    <t>AHGP</t>
  </si>
  <si>
    <t>Williams Partners LP</t>
  </si>
  <si>
    <t>WPZ</t>
  </si>
  <si>
    <t>Republic Services Inc.</t>
  </si>
  <si>
    <t>RSG</t>
  </si>
  <si>
    <t>MXIM</t>
  </si>
  <si>
    <t>Maxim Integrated Products</t>
  </si>
  <si>
    <t>Annual Div.</t>
  </si>
  <si>
    <t>Progress Energy</t>
  </si>
  <si>
    <t>PGN</t>
  </si>
  <si>
    <t>C20</t>
  </si>
  <si>
    <t>Added Progress Energy to Contenders tab (21 years)</t>
  </si>
  <si>
    <t>Harsco Corp.</t>
  </si>
  <si>
    <t>HSC</t>
  </si>
  <si>
    <t>Added Harsco Corp. to Contenders tab (16 years)</t>
  </si>
  <si>
    <t>United Technologies</t>
  </si>
  <si>
    <t>UTX</t>
  </si>
  <si>
    <t>Streak w/Extra</t>
  </si>
  <si>
    <t>Added United Technologies to Contenders tab (16 years)</t>
  </si>
  <si>
    <t>Teva Pharmaceutical Industries</t>
  </si>
  <si>
    <t>TEVA</t>
  </si>
  <si>
    <t>NACCO Industries</t>
  </si>
  <si>
    <t>This listing was inspired by the efforts of several individuals and is intended to be freely distributed for individual, non-comercial</t>
  </si>
  <si>
    <t>increased the quarterly rate in every calendar year. Also included (under the Contenders tab) are companies that have increased</t>
  </si>
  <si>
    <t>International Business Machines</t>
  </si>
  <si>
    <t>IBM</t>
  </si>
  <si>
    <t>acq. by Buckeye Partners LP</t>
  </si>
  <si>
    <t>Added International Business Machines to Contenders tab (15 years)</t>
  </si>
  <si>
    <t>are companies that typically increase their quarterly payout by a fraction of a penny, often as little as one-</t>
  </si>
  <si>
    <t>might cause some sources to drop a company from a listing such as this one. For example, if a firm</t>
  </si>
  <si>
    <t>Changed 5- and 10-year % Change to Average % Change on DivHistory tab</t>
  </si>
  <si>
    <t>company should be penalized for making an extra payout, so these special dividends are generally factored out for this listing.</t>
  </si>
  <si>
    <t>indicates whether a company offers a Dividend Reinvestment Plan (DRIP) that also allows enrollees</t>
  </si>
  <si>
    <t>Alterra Capital Holdings Ltd.</t>
  </si>
  <si>
    <t>ALTE</t>
  </si>
  <si>
    <t>Deere &amp; Company</t>
  </si>
  <si>
    <t>DE</t>
  </si>
  <si>
    <t>FedEx Corp.</t>
  </si>
  <si>
    <t>FDX</t>
  </si>
  <si>
    <t>Flowers Foods</t>
  </si>
  <si>
    <t>FLO</t>
  </si>
  <si>
    <t>Greif Inc. A</t>
  </si>
  <si>
    <t>GEF</t>
  </si>
  <si>
    <t>H.J.Heinz Co.</t>
  </si>
  <si>
    <t>HNZ</t>
  </si>
  <si>
    <t>Safeway Inc.</t>
  </si>
  <si>
    <t>SWY</t>
  </si>
  <si>
    <t>Tiffany &amp; Company</t>
  </si>
  <si>
    <t>TIF</t>
  </si>
  <si>
    <t>Westar Energy</t>
  </si>
  <si>
    <t>WR</t>
  </si>
  <si>
    <t>Williams Companies</t>
  </si>
  <si>
    <t>WMB</t>
  </si>
  <si>
    <t>Xcel Energy</t>
  </si>
  <si>
    <t>XEL</t>
  </si>
  <si>
    <t>ConocoPhillips</t>
  </si>
  <si>
    <t>COP</t>
  </si>
  <si>
    <t>PG&amp;E Corp.</t>
  </si>
  <si>
    <t>PCG</t>
  </si>
  <si>
    <t>Qualcomm Inc.</t>
  </si>
  <si>
    <t>QCOM</t>
  </si>
  <si>
    <t>Raytheon Company</t>
  </si>
  <si>
    <t>RTN</t>
  </si>
  <si>
    <t>©2007-2010 All Rights Reserved. This listing is intended for personal, non-commercial use only.</t>
  </si>
  <si>
    <t>Added Challengers tab for streaks of up to 14 years</t>
  </si>
  <si>
    <t>American Greetings</t>
  </si>
  <si>
    <t>AM</t>
  </si>
  <si>
    <t>Andersons Inc. (The)</t>
  </si>
  <si>
    <t>MLP</t>
  </si>
  <si>
    <t>ANDE</t>
  </si>
  <si>
    <t>Auburn National Bancorp</t>
  </si>
  <si>
    <t>AUBN</t>
  </si>
  <si>
    <t>Avista Corp.</t>
  </si>
  <si>
    <t>AVA</t>
  </si>
  <si>
    <t>CSX Corp.</t>
  </si>
  <si>
    <t>CSX</t>
  </si>
  <si>
    <t>ITT Corp.</t>
  </si>
  <si>
    <t>ITT</t>
  </si>
  <si>
    <t>AGL Resources</t>
  </si>
  <si>
    <t>AGL</t>
  </si>
  <si>
    <t>DPL Inc.</t>
  </si>
  <si>
    <t>DPL</t>
  </si>
  <si>
    <t>Hasbro Inc.</t>
  </si>
  <si>
    <t>HAS</t>
  </si>
  <si>
    <t>Infinity Property &amp; Casualty</t>
  </si>
  <si>
    <t>IPCC</t>
  </si>
  <si>
    <t>CenterPoint Energy</t>
  </si>
  <si>
    <t>CNP</t>
  </si>
  <si>
    <t>Date</t>
  </si>
  <si>
    <t>Deleted</t>
  </si>
  <si>
    <t>Cut</t>
  </si>
  <si>
    <t>Unch</t>
  </si>
  <si>
    <t>Merg</t>
  </si>
  <si>
    <t>Acq</t>
  </si>
  <si>
    <t>Other</t>
  </si>
  <si>
    <t>Progressive Corp.</t>
  </si>
  <si>
    <t>Altria Group</t>
  </si>
  <si>
    <t>X</t>
  </si>
  <si>
    <t>PGR</t>
  </si>
  <si>
    <t>La-Z-Boy Inc.</t>
  </si>
  <si>
    <t>LZB</t>
  </si>
  <si>
    <t>Hillenbrand Industries</t>
  </si>
  <si>
    <t>Split into Hill-Rom/Hillenbrand Inc.</t>
  </si>
  <si>
    <t>Cheapeake Utilities</t>
  </si>
  <si>
    <t>CPK</t>
  </si>
  <si>
    <t>Div *</t>
  </si>
  <si>
    <t>*Unchanged in consecutive years</t>
  </si>
  <si>
    <t>Fifth Third Bancorp</t>
  </si>
  <si>
    <t>KeyCorp</t>
  </si>
  <si>
    <t>FITB</t>
  </si>
  <si>
    <t>KEY</t>
  </si>
  <si>
    <t>Regions Financial</t>
  </si>
  <si>
    <t>RF</t>
  </si>
  <si>
    <t>Synovus Financial</t>
  </si>
  <si>
    <t>SNV</t>
  </si>
  <si>
    <t>Bank of America</t>
  </si>
  <si>
    <t>BAC</t>
  </si>
  <si>
    <t>CMA</t>
  </si>
  <si>
    <t>Comerica Inc.</t>
  </si>
  <si>
    <t>EnergySouth Inc.</t>
  </si>
  <si>
    <t>Wrigley (Wm. Jr.) Co.</t>
  </si>
  <si>
    <t>WWY</t>
  </si>
  <si>
    <t>ENSI</t>
  </si>
  <si>
    <t>Lincoln National</t>
  </si>
  <si>
    <t>LNC</t>
  </si>
  <si>
    <t>Harleysville National</t>
  </si>
  <si>
    <t>Anheuser-Busch</t>
  </si>
  <si>
    <t>BUD</t>
  </si>
  <si>
    <t>FirstMerit Corp.</t>
  </si>
  <si>
    <t>FMER</t>
  </si>
  <si>
    <t>Marshall &amp; Ilsley</t>
  </si>
  <si>
    <t>MI</t>
  </si>
  <si>
    <t>SunTrust Banks Inc.</t>
  </si>
  <si>
    <t>STI</t>
  </si>
  <si>
    <t>Pfizer Inc.</t>
  </si>
  <si>
    <t>PFE</t>
  </si>
  <si>
    <t>Resumed Increases</t>
  </si>
  <si>
    <t>Washington Federal</t>
  </si>
  <si>
    <t>WFSL</t>
  </si>
  <si>
    <t>State Street Corp.</t>
  </si>
  <si>
    <t>Wilmington Trust</t>
  </si>
  <si>
    <t>WL</t>
  </si>
  <si>
    <t>STT</t>
  </si>
  <si>
    <t>F.N.B. Corp.</t>
  </si>
  <si>
    <t>FNB</t>
  </si>
  <si>
    <t>(and American Depository Receipts)</t>
  </si>
  <si>
    <t>25+ Straight Years Higher Dividends</t>
  </si>
  <si>
    <t>10-24 Straight Years Higher Dividends</t>
  </si>
  <si>
    <t>Gannett Company</t>
  </si>
  <si>
    <t>General Electric</t>
  </si>
  <si>
    <t>GCI</t>
  </si>
  <si>
    <t>GE</t>
  </si>
  <si>
    <t>U.S. Bancorp</t>
  </si>
  <si>
    <t>Wells Fargo &amp; Co.</t>
  </si>
  <si>
    <t>Cedar Fair LP</t>
  </si>
  <si>
    <t>Rohm and Haas</t>
  </si>
  <si>
    <t>Fulton Financial</t>
  </si>
  <si>
    <t>Masco Corp.</t>
  </si>
  <si>
    <t>MAS</t>
  </si>
  <si>
    <t>FULT</t>
  </si>
  <si>
    <t>USB</t>
  </si>
  <si>
    <t>WFC</t>
  </si>
  <si>
    <t>FUN</t>
  </si>
  <si>
    <t>Susquehanna Bancshares</t>
  </si>
  <si>
    <t>SUSQ</t>
  </si>
  <si>
    <t>Moved Dividend History to Champions and Contenders tabs; deleted DivHistory tab</t>
  </si>
  <si>
    <t>5-9 Straight Years Higher Dividends</t>
  </si>
  <si>
    <t>Added DRIP Fees columns to Challengers tab and populated</t>
  </si>
  <si>
    <t>Duplicated Champions heading design to Challengers tab and added all other columns</t>
  </si>
  <si>
    <t>Completed population of additional columns, formulas on Challengers tab</t>
  </si>
  <si>
    <t>A11</t>
  </si>
  <si>
    <t>MyNv</t>
  </si>
  <si>
    <t>A21</t>
  </si>
  <si>
    <t>A25</t>
  </si>
  <si>
    <t>B18</t>
  </si>
  <si>
    <t>Associated Banc-Corp</t>
  </si>
  <si>
    <t>National Penn Bancshares</t>
  </si>
  <si>
    <t>Old National Bancorp</t>
  </si>
  <si>
    <t>ASBC</t>
  </si>
  <si>
    <t>NPBC</t>
  </si>
  <si>
    <t>ONB</t>
  </si>
  <si>
    <t>Legg Mason</t>
  </si>
  <si>
    <t>BB&amp;T Corp.</t>
  </si>
  <si>
    <t>UDR Inc.</t>
  </si>
  <si>
    <t>LM</t>
  </si>
  <si>
    <t>BBT</t>
  </si>
  <si>
    <t>UDR</t>
  </si>
  <si>
    <t>Vulcan Materials</t>
  </si>
  <si>
    <t>VMC</t>
  </si>
  <si>
    <t>Avery Dennison</t>
  </si>
  <si>
    <t>AVY</t>
  </si>
  <si>
    <t>Peoples Bancorp OH</t>
  </si>
  <si>
    <t>Wesbanco Inc.</t>
  </si>
  <si>
    <t>PEBO</t>
  </si>
  <si>
    <t>WSBC</t>
  </si>
  <si>
    <t>A19</t>
  </si>
  <si>
    <t>Mo.</t>
  </si>
  <si>
    <t>C23</t>
  </si>
  <si>
    <t>C05</t>
  </si>
  <si>
    <t>B22</t>
  </si>
  <si>
    <t>C19</t>
  </si>
  <si>
    <t>C28</t>
  </si>
  <si>
    <t>S&amp;T Bancorp</t>
  </si>
  <si>
    <t>Kimco Realty</t>
  </si>
  <si>
    <t>STBA</t>
  </si>
  <si>
    <t>KIM</t>
  </si>
  <si>
    <t>Johnson Controls</t>
  </si>
  <si>
    <t>Myers Industries</t>
  </si>
  <si>
    <t>United Bankshares</t>
  </si>
  <si>
    <t>Danaher Corp.</t>
  </si>
  <si>
    <t>JCI</t>
  </si>
  <si>
    <t>MYE</t>
  </si>
  <si>
    <t>DHR</t>
  </si>
  <si>
    <t>Glacier Bancorp</t>
  </si>
  <si>
    <t>Hershey Company</t>
  </si>
  <si>
    <t>GBCI</t>
  </si>
  <si>
    <t>HSY</t>
  </si>
  <si>
    <t>Supervalu Inc.</t>
  </si>
  <si>
    <t>SVU</t>
  </si>
  <si>
    <t>Teppco Partners</t>
  </si>
  <si>
    <t>acq. by Enterprise Products LP</t>
  </si>
  <si>
    <t>Chemical Financial</t>
  </si>
  <si>
    <t>CHFC</t>
  </si>
  <si>
    <t>Added Charts to Summary tab, arranged for printing</t>
  </si>
  <si>
    <t>Dividends Paid by Year</t>
  </si>
  <si>
    <t>Florida Public Utilities</t>
  </si>
  <si>
    <t>FPU</t>
  </si>
  <si>
    <t>acq. by Chesapeake Utilities</t>
  </si>
  <si>
    <t>Otter Tail Corp.</t>
  </si>
  <si>
    <t>Trustmark Corp.</t>
  </si>
  <si>
    <t>OTTR</t>
  </si>
  <si>
    <t>14.05B</t>
  </si>
  <si>
    <t>3.40B</t>
  </si>
  <si>
    <t>B28</t>
  </si>
  <si>
    <t>C02</t>
  </si>
  <si>
    <t>Apr</t>
  </si>
  <si>
    <t>MrSp</t>
  </si>
  <si>
    <t>Moved Computer Services Inc. from Challengers to Contenders (22 years)</t>
  </si>
  <si>
    <t>3.12B</t>
  </si>
  <si>
    <t>2.13B</t>
  </si>
  <si>
    <t>1.20B</t>
  </si>
  <si>
    <t>2.23B</t>
  </si>
  <si>
    <t>TRMK</t>
  </si>
  <si>
    <t>State Auto Financial</t>
  </si>
  <si>
    <t>LCNB Corp.</t>
  </si>
  <si>
    <t>M&amp;T Bank Corp.</t>
  </si>
  <si>
    <t>HNI Corp.</t>
  </si>
  <si>
    <t>Northern Trust</t>
  </si>
  <si>
    <t>STFC</t>
  </si>
  <si>
    <t>LCNB</t>
  </si>
  <si>
    <t>MTB</t>
  </si>
  <si>
    <t>HNI</t>
  </si>
  <si>
    <t>NTRS</t>
  </si>
  <si>
    <t>Reinstated 12/3/09-YE Increase</t>
  </si>
  <si>
    <t>PM Spin-off; Reinstated 3/6/10</t>
  </si>
  <si>
    <t>Valley National Bancorp</t>
  </si>
  <si>
    <t>VLY</t>
  </si>
  <si>
    <t>Prior Year reduction</t>
  </si>
  <si>
    <t>EastGroup Properties</t>
  </si>
  <si>
    <t>EGP</t>
  </si>
  <si>
    <t>Arthur J. Gallagher</t>
  </si>
  <si>
    <t>AJG</t>
  </si>
  <si>
    <t>Inergy Holdings LP</t>
  </si>
  <si>
    <t>NRGP</t>
  </si>
  <si>
    <t>Park National Corp.</t>
  </si>
  <si>
    <t>PRK</t>
  </si>
  <si>
    <t>NewAlliance Bancshares</t>
  </si>
  <si>
    <t>NAL</t>
  </si>
  <si>
    <t>being acquired by First Niagara</t>
  </si>
  <si>
    <t>S.Y. Bancorp</t>
  </si>
  <si>
    <t>Holly Corp.</t>
  </si>
  <si>
    <t>Block (H&amp;R) Inc.</t>
  </si>
  <si>
    <t>Wolverine World Wide</t>
  </si>
  <si>
    <t>First Financial Bankshares</t>
  </si>
  <si>
    <t>FFIN</t>
  </si>
  <si>
    <t>WWW</t>
  </si>
  <si>
    <t>HRB</t>
  </si>
  <si>
    <t>HOC</t>
  </si>
  <si>
    <t>SYBT</t>
  </si>
  <si>
    <t>ROH</t>
  </si>
  <si>
    <t>Added Changes tab for company-specific actions</t>
  </si>
  <si>
    <t>Alliant Energy Corp.</t>
  </si>
  <si>
    <t>LNT</t>
  </si>
  <si>
    <t>Dominion Resources</t>
  </si>
  <si>
    <t>D</t>
  </si>
  <si>
    <t>Intel Corp.</t>
  </si>
  <si>
    <t>INTC</t>
  </si>
  <si>
    <t>Ohio Valley Banc Corp.</t>
  </si>
  <si>
    <t>OVBC</t>
  </si>
  <si>
    <t>Added Ohio Valley Banc Corp. to Contenders tab (15 years)</t>
  </si>
  <si>
    <t>ONEOK Inc.</t>
  </si>
  <si>
    <t>OKE</t>
  </si>
  <si>
    <t>Moved Contenders tab to left behind DivHistory tab</t>
  </si>
  <si>
    <t>Coca-Cola FEMSA S.A.B. de C.V.</t>
  </si>
  <si>
    <t>KOF</t>
  </si>
  <si>
    <t>Telefonica S.A.</t>
  </si>
  <si>
    <t>TEF</t>
  </si>
  <si>
    <t>reader Jacob Geller, who brought our attention to RPM International's claim to be one of 70 companies to have increased its</t>
  </si>
  <si>
    <t>Added First Financial Bankshares to Contenders tab (23 years)</t>
  </si>
  <si>
    <t>Darden Restaurants</t>
  </si>
  <si>
    <t>DRI</t>
  </si>
  <si>
    <t>Occidental Petroleum</t>
  </si>
  <si>
    <t>OXY</t>
  </si>
  <si>
    <t>Suncor Energy Inc.</t>
  </si>
  <si>
    <t>SU</t>
  </si>
  <si>
    <t>Sempra Energy</t>
  </si>
  <si>
    <t>SRE</t>
  </si>
  <si>
    <t>Staples Inc.</t>
  </si>
  <si>
    <t>SPLS</t>
  </si>
  <si>
    <t>National Interstate Corp.</t>
  </si>
  <si>
    <t>NATL</t>
  </si>
  <si>
    <t>Axis Capital Holdings Ltd.</t>
  </si>
  <si>
    <t>AXS</t>
  </si>
  <si>
    <t>Added LCNB Corp. to Contenders tab (23 years)</t>
  </si>
  <si>
    <t>Daktronics Inc.</t>
  </si>
  <si>
    <t>DAKT</t>
  </si>
  <si>
    <t>Regal Beloit Corp.</t>
  </si>
  <si>
    <t>RBC</t>
  </si>
  <si>
    <t>Martin Midstream Partners LP</t>
  </si>
  <si>
    <t>MMLP</t>
  </si>
  <si>
    <t>Amcol International Corp.</t>
  </si>
  <si>
    <t>ACO</t>
  </si>
  <si>
    <t>Apogee Enterprises Inc.</t>
  </si>
  <si>
    <t>Met-Pro Corp.</t>
  </si>
  <si>
    <t>MPR</t>
  </si>
  <si>
    <t>Added Met-Pro Corp. to Contenders tab (10 years)</t>
  </si>
  <si>
    <t>Cass Information Systems Inc.</t>
  </si>
  <si>
    <t>CASS</t>
  </si>
  <si>
    <t>APOG</t>
  </si>
  <si>
    <t>Joy Global Inc.</t>
  </si>
  <si>
    <t>JOYG</t>
  </si>
  <si>
    <t>Southern Company</t>
  </si>
  <si>
    <t>SO</t>
  </si>
  <si>
    <t>CSS Industries Inc.</t>
  </si>
  <si>
    <t>CSS</t>
  </si>
  <si>
    <t>Foot Locker Inc.</t>
  </si>
  <si>
    <t>FL</t>
  </si>
  <si>
    <t>Buckle Inc.</t>
  </si>
  <si>
    <t>BKE</t>
  </si>
  <si>
    <t>Qtly</t>
  </si>
  <si>
    <t>Sch</t>
  </si>
  <si>
    <t>C13</t>
  </si>
  <si>
    <t>C30</t>
  </si>
  <si>
    <t>A01</t>
  </si>
  <si>
    <t>C12</t>
  </si>
  <si>
    <t>C10</t>
  </si>
  <si>
    <t>B13</t>
  </si>
  <si>
    <t>A23</t>
  </si>
  <si>
    <t>A30</t>
  </si>
  <si>
    <t>C01</t>
  </si>
  <si>
    <t>C15</t>
  </si>
  <si>
    <t>C18</t>
  </si>
  <si>
    <t>C31</t>
  </si>
  <si>
    <t>A04</t>
  </si>
  <si>
    <t>A08</t>
  </si>
  <si>
    <t>A15</t>
  </si>
  <si>
    <t>A22</t>
  </si>
  <si>
    <t>B01</t>
  </si>
  <si>
    <t>B09</t>
  </si>
  <si>
    <t>B11</t>
  </si>
  <si>
    <t>B12</t>
  </si>
  <si>
    <t>B15</t>
  </si>
  <si>
    <t>B26</t>
  </si>
  <si>
    <t>C04</t>
  </si>
  <si>
    <t>C08</t>
  </si>
  <si>
    <t>C11</t>
  </si>
  <si>
    <t>C22</t>
  </si>
  <si>
    <t>A05</t>
  </si>
  <si>
    <t>A06</t>
  </si>
  <si>
    <t>A09</t>
  </si>
  <si>
    <t>B10</t>
  </si>
  <si>
    <t>B14</t>
  </si>
  <si>
    <t>B17</t>
  </si>
  <si>
    <t>B04</t>
  </si>
  <si>
    <t>B06</t>
  </si>
  <si>
    <t>C03</t>
  </si>
  <si>
    <t>C14</t>
  </si>
  <si>
    <t>C21</t>
  </si>
  <si>
    <t>A12</t>
  </si>
  <si>
    <t>A13</t>
  </si>
  <si>
    <t>Yrs</t>
  </si>
  <si>
    <t>Bar Harbor Bankshares</t>
  </si>
  <si>
    <t>BHB</t>
  </si>
  <si>
    <t>Seq</t>
  </si>
  <si>
    <t>Added Annual Dividend column to Fundamental Data sections, now used for Payout Ratio</t>
  </si>
  <si>
    <t>Pink Sheets</t>
  </si>
  <si>
    <t>B30</t>
  </si>
  <si>
    <t>C27</t>
  </si>
  <si>
    <t>B19</t>
  </si>
  <si>
    <t>A14</t>
  </si>
  <si>
    <t>A31</t>
  </si>
  <si>
    <t>B16</t>
  </si>
  <si>
    <t>B23</t>
  </si>
  <si>
    <t>C29</t>
  </si>
  <si>
    <t>A20</t>
  </si>
  <si>
    <t>A29</t>
  </si>
  <si>
    <t>B03</t>
  </si>
  <si>
    <t>B24</t>
  </si>
  <si>
    <t>C09</t>
  </si>
  <si>
    <t>B07</t>
  </si>
  <si>
    <t>B27</t>
  </si>
  <si>
    <t>A16</t>
  </si>
  <si>
    <t>B20</t>
  </si>
  <si>
    <t>B31</t>
  </si>
  <si>
    <t>C17</t>
  </si>
  <si>
    <t>Dec</t>
  </si>
  <si>
    <t>JnDe</t>
  </si>
  <si>
    <t>FbAu</t>
  </si>
  <si>
    <t>Mo</t>
  </si>
  <si>
    <t>JaJl</t>
  </si>
  <si>
    <t>Transportation</t>
  </si>
  <si>
    <t>Aerospace/Defense</t>
  </si>
  <si>
    <t>Technology</t>
  </si>
  <si>
    <t>Building Materials</t>
  </si>
  <si>
    <t>Retail</t>
  </si>
  <si>
    <t>Added Industry column to Contenders tab and populated</t>
  </si>
  <si>
    <t>Pharmaceutical Product Development</t>
  </si>
  <si>
    <t>PPDI</t>
  </si>
  <si>
    <t>Duplicated Champions heading design to Contenders tab and added all other columns</t>
  </si>
  <si>
    <t>AlsoUBP@90%</t>
  </si>
  <si>
    <t>ADR-Switz.</t>
  </si>
  <si>
    <t>Semi-ann. Div</t>
  </si>
  <si>
    <t>Monthly Div</t>
  </si>
  <si>
    <t>Highlighted in Red yields above 10%</t>
  </si>
  <si>
    <t>Nu Skin Enterprises Inc.</t>
  </si>
  <si>
    <t>NUS</t>
  </si>
  <si>
    <t>Novo Nordisk A/S</t>
  </si>
  <si>
    <t>NVO</t>
  </si>
  <si>
    <t>First Capital Inc.</t>
  </si>
  <si>
    <t>FCAP</t>
  </si>
  <si>
    <t>MarkWest Energy Partners LP</t>
  </si>
  <si>
    <t>MWE</t>
  </si>
  <si>
    <t>Smith &amp; Nephew plc</t>
  </si>
  <si>
    <t>SNN</t>
  </si>
  <si>
    <t>Steris Corp.</t>
  </si>
  <si>
    <t>STE</t>
  </si>
  <si>
    <t>Royal Dutch Shell A</t>
  </si>
  <si>
    <t>RDS-A</t>
  </si>
  <si>
    <t>Choice Hotels International</t>
  </si>
  <si>
    <t>CHH</t>
  </si>
  <si>
    <t>Penn Virginia Resource Partners LP</t>
  </si>
  <si>
    <t>PVR</t>
  </si>
  <si>
    <t>BHP Billiton plc</t>
  </si>
  <si>
    <t>BBL</t>
  </si>
  <si>
    <t>BHP Billiton Ltd.</t>
  </si>
  <si>
    <t>BHP</t>
  </si>
  <si>
    <t>Arch Coal Inc.</t>
  </si>
  <si>
    <t>ACI</t>
  </si>
  <si>
    <t>QNB Corp.</t>
  </si>
  <si>
    <t>QNBC</t>
  </si>
  <si>
    <t>Canadian National Railway</t>
  </si>
  <si>
    <t>CNI</t>
  </si>
  <si>
    <t>Kinder Morgan Energy Partners</t>
  </si>
  <si>
    <t>KMP</t>
  </si>
  <si>
    <t>TJX Companies Inc.</t>
  </si>
  <si>
    <t>TJX</t>
  </si>
  <si>
    <t>Lakeland Financial</t>
  </si>
  <si>
    <t>LKFN</t>
  </si>
  <si>
    <t>Federated Investors Inc.</t>
  </si>
  <si>
    <t>FII</t>
  </si>
  <si>
    <t>Murphy Oil Corp.</t>
  </si>
  <si>
    <t>MUR</t>
  </si>
  <si>
    <t>Church &amp; Dwight</t>
  </si>
  <si>
    <t>CHD</t>
  </si>
  <si>
    <t>CNB Financial Corp.</t>
  </si>
  <si>
    <t>CCNE</t>
  </si>
  <si>
    <t>United Bancorp Inc.</t>
  </si>
  <si>
    <t>UBCP</t>
  </si>
  <si>
    <t>Cheviot Financial Corp.</t>
  </si>
  <si>
    <t>CHEV</t>
  </si>
  <si>
    <t>Silgan Holdings Inc.</t>
  </si>
  <si>
    <t>SLGN</t>
  </si>
  <si>
    <t>Getty Realty Corp.</t>
  </si>
  <si>
    <t>GTY</t>
  </si>
  <si>
    <t>HCC Insurance Holdings</t>
  </si>
  <si>
    <t>HCC</t>
  </si>
  <si>
    <t>Artesian Resources</t>
  </si>
  <si>
    <t>ARTNA</t>
  </si>
  <si>
    <t>C.H. Robinson Worldwide</t>
  </si>
  <si>
    <t>CHRW</t>
  </si>
  <si>
    <t>South Jersey Industries</t>
  </si>
  <si>
    <t>SJI</t>
  </si>
  <si>
    <t>Vector Group Ltd.</t>
  </si>
  <si>
    <t>VGR</t>
  </si>
  <si>
    <t>Investors Real Estate Trust</t>
  </si>
  <si>
    <t>IRET</t>
  </si>
  <si>
    <t>NSTAR</t>
  </si>
  <si>
    <t>NST</t>
  </si>
  <si>
    <t>Graco Inc.</t>
  </si>
  <si>
    <t>GGG</t>
  </si>
  <si>
    <t>PPL Corp.</t>
  </si>
  <si>
    <t>PPL</t>
  </si>
  <si>
    <t>60.03B</t>
  </si>
  <si>
    <t>71.90B</t>
  </si>
  <si>
    <t>24.27B</t>
  </si>
  <si>
    <t>18.35B</t>
  </si>
  <si>
    <t>50.11B</t>
  </si>
  <si>
    <t>681.12M</t>
  </si>
  <si>
    <t>18.52B</t>
  </si>
  <si>
    <t>164.24B</t>
  </si>
  <si>
    <t>21.98B</t>
  </si>
  <si>
    <t>18.09B</t>
  </si>
  <si>
    <t>69.42M</t>
  </si>
  <si>
    <t>1.62B</t>
  </si>
  <si>
    <t>9.56B</t>
  </si>
  <si>
    <t>7.88B</t>
  </si>
  <si>
    <t>774.88M</t>
  </si>
  <si>
    <t>12.93B</t>
  </si>
  <si>
    <t>17.38B</t>
  </si>
  <si>
    <t>4.91B</t>
  </si>
  <si>
    <t>3.89B</t>
  </si>
  <si>
    <t>2.05B</t>
  </si>
  <si>
    <t>8.62B</t>
  </si>
  <si>
    <t>146.68B</t>
  </si>
  <si>
    <t>36.95B</t>
  </si>
  <si>
    <t>419.53M</t>
  </si>
  <si>
    <t>220.39M</t>
  </si>
  <si>
    <t>10.24B</t>
  </si>
  <si>
    <t>3.51B</t>
  </si>
  <si>
    <t>41.45B</t>
  </si>
  <si>
    <t>3.13B</t>
  </si>
  <si>
    <t>350.76B</t>
  </si>
  <si>
    <t>6.32B</t>
  </si>
  <si>
    <t>4.76B</t>
  </si>
  <si>
    <t>25.56B</t>
  </si>
  <si>
    <t>7.58B</t>
  </si>
  <si>
    <t>499.11M</t>
  </si>
  <si>
    <t>1.03B</t>
  </si>
  <si>
    <t>4.80B</t>
  </si>
  <si>
    <t>6.54B</t>
  </si>
  <si>
    <t>23.62B</t>
  </si>
  <si>
    <t>695.18M</t>
  </si>
  <si>
    <t>169.03B</t>
  </si>
  <si>
    <t>25.24B</t>
  </si>
  <si>
    <t>3.03B</t>
  </si>
  <si>
    <t>31.64B</t>
  </si>
  <si>
    <t>5.85B</t>
  </si>
  <si>
    <t>82.72B</t>
  </si>
  <si>
    <t>10.59B</t>
  </si>
  <si>
    <t>36.21B</t>
  </si>
  <si>
    <t>954.34M</t>
  </si>
  <si>
    <t>271.52M</t>
  </si>
  <si>
    <t>1.05B</t>
  </si>
  <si>
    <t>771.63M</t>
  </si>
  <si>
    <t>5.20B</t>
  </si>
  <si>
    <t>2.70B</t>
  </si>
  <si>
    <t>1.30B</t>
  </si>
  <si>
    <t>11.92B</t>
  </si>
  <si>
    <t>3.00B</t>
  </si>
  <si>
    <t>12.94B</t>
  </si>
  <si>
    <t>102.43B</t>
  </si>
  <si>
    <t>4.46B</t>
  </si>
  <si>
    <t>12.71B</t>
  </si>
  <si>
    <t>170.95B</t>
  </si>
  <si>
    <t>2.92B</t>
  </si>
  <si>
    <t>1.21B</t>
  </si>
  <si>
    <t>2.64B</t>
  </si>
  <si>
    <t>8.01B</t>
  </si>
  <si>
    <t>7.67B</t>
  </si>
  <si>
    <t>463.13M</t>
  </si>
  <si>
    <t>3.37B</t>
  </si>
  <si>
    <t>9.88B</t>
  </si>
  <si>
    <t>708.67M</t>
  </si>
  <si>
    <t>16.98B</t>
  </si>
  <si>
    <t>40.31B</t>
  </si>
  <si>
    <t>3.73B</t>
  </si>
  <si>
    <t>648.32M</t>
  </si>
  <si>
    <t>1.51B</t>
  </si>
  <si>
    <t>1.14B</t>
  </si>
  <si>
    <t>973.37M</t>
  </si>
  <si>
    <t>2.11B</t>
  </si>
  <si>
    <t>8.99B</t>
  </si>
  <si>
    <t>8.63B</t>
  </si>
  <si>
    <t>32.40B</t>
  </si>
  <si>
    <t>195.64B</t>
  </si>
  <si>
    <t>2.58B</t>
  </si>
  <si>
    <t>273.74M</t>
  </si>
  <si>
    <t>1.84B</t>
  </si>
  <si>
    <t>Owens &amp; Minor Inc.</t>
  </si>
  <si>
    <t>OMI</t>
  </si>
  <si>
    <t>EOG Resources Inc.</t>
  </si>
  <si>
    <t>EOG</t>
  </si>
  <si>
    <t>Enterprise Products Partners LP</t>
  </si>
  <si>
    <t>EPD</t>
  </si>
  <si>
    <t>Suburban Propane Partners LP</t>
  </si>
  <si>
    <t>SPH</t>
  </si>
  <si>
    <t>Republic Bancorp KY</t>
  </si>
  <si>
    <t>RBCAA</t>
  </si>
  <si>
    <t>W.P. Carey &amp; Co. LLC</t>
  </si>
  <si>
    <t>WPC</t>
  </si>
  <si>
    <t>WSFS Financial Corp.</t>
  </si>
  <si>
    <t>WSFS</t>
  </si>
  <si>
    <t>Hudson City Bancorp</t>
  </si>
  <si>
    <t>HCBK</t>
  </si>
  <si>
    <t>Corporate Office Properties Trust</t>
  </si>
  <si>
    <t>OFC</t>
  </si>
  <si>
    <t>Atlantic Tele Network Inc.</t>
  </si>
  <si>
    <t>ATNI</t>
  </si>
  <si>
    <t>StanCorp Financial Group</t>
  </si>
  <si>
    <t>SFG</t>
  </si>
  <si>
    <t>Prosperity Bancshares</t>
  </si>
  <si>
    <t>PRSP</t>
  </si>
  <si>
    <t>Fastenal Company</t>
  </si>
  <si>
    <t>FAST</t>
  </si>
  <si>
    <t>Northeast Utilities</t>
  </si>
  <si>
    <t>NU</t>
  </si>
  <si>
    <t>Bank of the Ozarks Inc.</t>
  </si>
  <si>
    <t>OZRK</t>
  </si>
  <si>
    <t>Plains All American Pipeline LP</t>
  </si>
  <si>
    <t>PAA</t>
  </si>
  <si>
    <t>Factset Research System Inc.</t>
  </si>
  <si>
    <t>FDS</t>
  </si>
  <si>
    <t>TC Pipelines LP</t>
  </si>
  <si>
    <t>TCLP</t>
  </si>
  <si>
    <t>J.M. Smucker Co.</t>
  </si>
  <si>
    <t>SJM</t>
  </si>
  <si>
    <t>National Bankshares</t>
  </si>
  <si>
    <t>NKSH</t>
  </si>
  <si>
    <t>Casey's General Stores Inc.</t>
  </si>
  <si>
    <t>CASY</t>
  </si>
  <si>
    <t>Energy Transfer Partners L P</t>
  </si>
  <si>
    <t>ETP</t>
  </si>
  <si>
    <t>CARBO Ceramics</t>
  </si>
  <si>
    <t>CRR</t>
  </si>
  <si>
    <t>Shenandoah Telecommunications</t>
  </si>
  <si>
    <t>SHEN</t>
  </si>
  <si>
    <t>Valmont Industries</t>
  </si>
  <si>
    <t>VMI</t>
  </si>
  <si>
    <t>Oil-Dri Corp. of America</t>
  </si>
  <si>
    <t>ODC</t>
  </si>
  <si>
    <t>Dentsply International Inc.</t>
  </si>
  <si>
    <t>XRAY</t>
  </si>
  <si>
    <t>Corrected Questar Corp. dividend amounts per latest increase, web site info</t>
  </si>
  <si>
    <t>1st Source Corp.</t>
  </si>
  <si>
    <t>National Retail Properties</t>
  </si>
  <si>
    <t>Paychex Inc.</t>
  </si>
  <si>
    <t>MDU Resources</t>
  </si>
  <si>
    <t>Transatlantic Holdings</t>
  </si>
  <si>
    <t>Beckman Coulter</t>
  </si>
  <si>
    <t>Ecolab Inc.</t>
  </si>
  <si>
    <t>SRCE</t>
  </si>
  <si>
    <t>NNN</t>
  </si>
  <si>
    <t>PAYX</t>
  </si>
  <si>
    <t>MDU</t>
  </si>
  <si>
    <t>TRH</t>
  </si>
  <si>
    <t>BEC</t>
  </si>
  <si>
    <t>ECL</t>
  </si>
  <si>
    <t>Community Bank System</t>
  </si>
  <si>
    <t>CBU</t>
  </si>
  <si>
    <t>Courier Corp.</t>
  </si>
  <si>
    <t>CRRC</t>
  </si>
  <si>
    <t>Cullen/Frost Bankers</t>
  </si>
  <si>
    <t>CFR</t>
  </si>
  <si>
    <t>Essex Property Trust</t>
  </si>
  <si>
    <t>ESS</t>
  </si>
  <si>
    <t>General Dynamics</t>
  </si>
  <si>
    <t>GD</t>
  </si>
  <si>
    <t>Jack Henry &amp; Associates</t>
  </si>
  <si>
    <t>JKHY</t>
  </si>
  <si>
    <t>Linear Technology Corp.</t>
  </si>
  <si>
    <t>LLTC</t>
  </si>
  <si>
    <t>McGrath Rentcorp</t>
  </si>
  <si>
    <t>MGRC</t>
  </si>
  <si>
    <t>Meredith Corp.</t>
  </si>
  <si>
    <t>MDP</t>
  </si>
  <si>
    <t>Meridian Bioscience Inc.</t>
  </si>
  <si>
    <t>VIVO</t>
  </si>
  <si>
    <t>Praxair Inc.</t>
  </si>
  <si>
    <t>PX</t>
  </si>
  <si>
    <t>Realty Income Corp.</t>
  </si>
  <si>
    <t>O</t>
  </si>
  <si>
    <t>Roper Industries Inc.</t>
  </si>
  <si>
    <t>ROP</t>
  </si>
  <si>
    <t>Ross Stores Inc.</t>
  </si>
  <si>
    <t>ROST</t>
  </si>
  <si>
    <t>SEI Investments Company</t>
  </si>
  <si>
    <t>SEIC</t>
  </si>
  <si>
    <t>A.O. Smith Corp.</t>
  </si>
  <si>
    <t>AOS</t>
  </si>
  <si>
    <t>Stryker Corp.</t>
  </si>
  <si>
    <t>SYK</t>
  </si>
  <si>
    <t>Tanger Factory Outlet Centers</t>
  </si>
  <si>
    <t>SKT</t>
  </si>
  <si>
    <t>Washington Trust Bancorp</t>
  </si>
  <si>
    <t>WASH</t>
  </si>
  <si>
    <t>West Pharmaceutical Services</t>
  </si>
  <si>
    <t>WST</t>
  </si>
  <si>
    <t>Added Industry column to Challengers tab and populated</t>
  </si>
  <si>
    <t>Westamerica Bancorp</t>
  </si>
  <si>
    <t>WABC</t>
  </si>
  <si>
    <t>John Wiley &amp; Sons Inc.</t>
  </si>
  <si>
    <t>JW-A</t>
  </si>
  <si>
    <t>AptarGroup Inc.</t>
  </si>
  <si>
    <t>ATR</t>
  </si>
  <si>
    <t>Aqua America Inc.</t>
  </si>
  <si>
    <t>WTR</t>
  </si>
  <si>
    <t>Arrow Financial Corp.</t>
  </si>
  <si>
    <t>AROW</t>
  </si>
  <si>
    <t>Avon Products Inc.</t>
  </si>
  <si>
    <t>AVP</t>
  </si>
  <si>
    <t>Badger Meter Inc.</t>
  </si>
  <si>
    <t>BMI</t>
  </si>
  <si>
    <t>BANF</t>
  </si>
  <si>
    <t>Brown &amp; Brown Inc.</t>
  </si>
  <si>
    <t>BRO</t>
  </si>
  <si>
    <t>Cardinal Health Inc.</t>
  </si>
  <si>
    <t>CAH</t>
  </si>
  <si>
    <t>Caterpillar Inc.</t>
  </si>
  <si>
    <t>CAT</t>
  </si>
  <si>
    <t>Added companies with 15-19 years to Contenders tab (with date of last increase)</t>
  </si>
  <si>
    <t>Franklin Electric Co.</t>
  </si>
  <si>
    <t>FELE</t>
  </si>
  <si>
    <t>Added Franklin Electric (17 years) and Urstadt Biddle Properties (16)</t>
  </si>
  <si>
    <t>CNOOC Ltd.</t>
  </si>
  <si>
    <t>CEO</t>
  </si>
  <si>
    <t>Changed notation on Rohm and Haas (Acquisition by Dow Chemical in question)</t>
  </si>
  <si>
    <t>Company</t>
  </si>
  <si>
    <t>Symbol</t>
  </si>
  <si>
    <t>Old</t>
  </si>
  <si>
    <t>New</t>
  </si>
  <si>
    <t>Ex-Div</t>
  </si>
  <si>
    <t>Record</t>
  </si>
  <si>
    <t>Pay</t>
  </si>
  <si>
    <t>Dividend Dates</t>
  </si>
  <si>
    <t>%</t>
  </si>
  <si>
    <t>Inc.</t>
  </si>
  <si>
    <t>Moved NACCO Industries from Contenders tab to Champions list (25 years)</t>
  </si>
  <si>
    <t>Class A and B</t>
  </si>
  <si>
    <t>Machinery/Consumer</t>
  </si>
  <si>
    <t>Expeditors International</t>
  </si>
  <si>
    <t>EXPD</t>
  </si>
  <si>
    <t>PBCT</t>
  </si>
  <si>
    <t>People's United Financial</t>
  </si>
  <si>
    <t>Added People's United Financial to Contenders tab (16 years)</t>
  </si>
  <si>
    <t>B05</t>
  </si>
  <si>
    <t>Moved NuStar Energy LP from Challengers to Contenders (10 years)</t>
  </si>
  <si>
    <t>A/D*</t>
  </si>
  <si>
    <t>Alliance Financial Corp.</t>
  </si>
  <si>
    <t>ALNC</t>
  </si>
  <si>
    <t>G&amp;K Services Inc.</t>
  </si>
  <si>
    <t>GKSR</t>
  </si>
  <si>
    <t>*A/D=Acceleration/Deceleration (5-year average increase divided by 10-year average increase)</t>
  </si>
  <si>
    <t>Added Acceleration/Deceleration Ratio and Averages to DivHistory tab</t>
  </si>
  <si>
    <t>% from</t>
  </si>
  <si>
    <t>Matthews International</t>
  </si>
  <si>
    <t>MATW</t>
  </si>
  <si>
    <t>American States Water</t>
  </si>
  <si>
    <t>acq. by Enterprise Prod LP</t>
  </si>
  <si>
    <t>Diebold Inc.</t>
  </si>
  <si>
    <t>DBD</t>
  </si>
  <si>
    <t>AWR</t>
  </si>
  <si>
    <t>PG</t>
  </si>
  <si>
    <t>Dover Corp.</t>
  </si>
  <si>
    <t>DOV</t>
  </si>
  <si>
    <t>Emerson Electric</t>
  </si>
  <si>
    <t>EMR</t>
  </si>
  <si>
    <t>GPC</t>
  </si>
  <si>
    <t>Added ACE Limited to Contenders tab (18 years)</t>
  </si>
  <si>
    <t>Parker-Hannifin Corp.</t>
  </si>
  <si>
    <t>PH</t>
  </si>
  <si>
    <t>Genuine Parts Co.</t>
  </si>
  <si>
    <t>Procter &amp; Gamble Co.</t>
  </si>
  <si>
    <t>3M Company</t>
  </si>
  <si>
    <t>MMM</t>
  </si>
  <si>
    <t>Integrys Energy Group</t>
  </si>
  <si>
    <t>TEG</t>
  </si>
  <si>
    <t>Cincinnati Financial</t>
  </si>
  <si>
    <t>CINF</t>
  </si>
  <si>
    <t>Lowe's Companies</t>
  </si>
  <si>
    <t>LOW</t>
  </si>
  <si>
    <t>Coca-Cola Company</t>
  </si>
  <si>
    <t>KO</t>
  </si>
  <si>
    <t>Colgate-Palmolive Co.</t>
  </si>
  <si>
    <t>CL</t>
  </si>
  <si>
    <t>Illinois Tool Works</t>
  </si>
  <si>
    <t>ITW</t>
  </si>
  <si>
    <t>Johnson &amp; Johnson</t>
  </si>
  <si>
    <t>JNJ</t>
  </si>
  <si>
    <t>Tootsie Roll Industries</t>
  </si>
  <si>
    <t>TR</t>
  </si>
  <si>
    <t>ABM Industries Inc.</t>
  </si>
  <si>
    <t>ABM</t>
  </si>
  <si>
    <t>Chubb Corp.</t>
  </si>
  <si>
    <t>CB</t>
  </si>
  <si>
    <t>California Water Service</t>
  </si>
  <si>
    <t>CWT</t>
  </si>
  <si>
    <t>Federal Realty Inv. Trust</t>
  </si>
  <si>
    <t>Added Notation to Florida Public Utilities (being acquired by Chesapeake Utilities)</t>
  </si>
  <si>
    <t>FRT</t>
  </si>
  <si>
    <t>H.B. Fuller Company</t>
  </si>
  <si>
    <t>FUL</t>
  </si>
  <si>
    <t>Hormel Foods Corp.</t>
  </si>
  <si>
    <t>HRL</t>
  </si>
  <si>
    <t>Eli Lilly &amp; Company</t>
  </si>
  <si>
    <t>LLY</t>
  </si>
  <si>
    <t>SWK</t>
  </si>
  <si>
    <t>Commerce Bancshares</t>
  </si>
  <si>
    <t>CBSH</t>
  </si>
  <si>
    <t>Lancaster Colony Corp.</t>
  </si>
  <si>
    <t>LANC</t>
  </si>
  <si>
    <t>B08</t>
  </si>
  <si>
    <t>Washington REIT</t>
  </si>
  <si>
    <t>WRE</t>
  </si>
  <si>
    <t>Mine Safety Appliances</t>
  </si>
  <si>
    <t>MSA</t>
  </si>
  <si>
    <t>Universal Corp.</t>
  </si>
  <si>
    <t>UVV</t>
  </si>
  <si>
    <t>C.R. Bard Inc.</t>
  </si>
  <si>
    <t>BCR</t>
  </si>
  <si>
    <t>Black Hills Corp.</t>
  </si>
  <si>
    <t>BKH</t>
  </si>
  <si>
    <t>W.W. Grainger Inc.</t>
  </si>
  <si>
    <t>GWW</t>
  </si>
  <si>
    <t>Leggett &amp; Platt Inc.</t>
  </si>
  <si>
    <t>LEG</t>
  </si>
  <si>
    <t>Columbia Sportswear Co.</t>
  </si>
  <si>
    <t>COLM</t>
  </si>
  <si>
    <t>National Fuel Gas</t>
  </si>
  <si>
    <t>NFG</t>
  </si>
  <si>
    <t>PepsiCo Inc.</t>
  </si>
  <si>
    <t>PEP</t>
  </si>
  <si>
    <t>PPG Industries Inc.</t>
  </si>
  <si>
    <t>PPG</t>
  </si>
  <si>
    <t>Target Corp.</t>
  </si>
  <si>
    <t>TGT</t>
  </si>
  <si>
    <t>Medical Equipment</t>
  </si>
  <si>
    <t>Wesco Financial Corp.</t>
  </si>
  <si>
    <t>WSC</t>
  </si>
  <si>
    <t>Moved Shenandoah Telecommunications from Challengers to Contenders (10 years)</t>
  </si>
  <si>
    <t>Abbott Laboratories</t>
  </si>
  <si>
    <t>ABT</t>
  </si>
  <si>
    <t>Becton Dickinson &amp; Co.</t>
  </si>
  <si>
    <t>BDX</t>
  </si>
  <si>
    <t>Nucor Corp.</t>
  </si>
  <si>
    <t>NUE</t>
  </si>
  <si>
    <t>Tennant Company</t>
  </si>
  <si>
    <t>TNC</t>
  </si>
  <si>
    <t>VF Corp.</t>
  </si>
  <si>
    <t>VFC</t>
  </si>
  <si>
    <t>CTL</t>
  </si>
  <si>
    <t>McGraw-Hill Companies</t>
  </si>
  <si>
    <t>MHP</t>
  </si>
  <si>
    <t>RPM International Inc.</t>
  </si>
  <si>
    <t>RPM</t>
  </si>
  <si>
    <t>Archer Daniels Midland</t>
  </si>
  <si>
    <t>ADM</t>
  </si>
  <si>
    <t>Consolidated Edison</t>
  </si>
  <si>
    <t>ED</t>
  </si>
  <si>
    <t>Kimberly-Clark Corp.</t>
  </si>
  <si>
    <t>KMB</t>
  </si>
  <si>
    <t>Telephone &amp; Data Sys.</t>
  </si>
  <si>
    <t>TDS</t>
  </si>
  <si>
    <t>Automatic Data Proc.</t>
  </si>
  <si>
    <t>ADP</t>
  </si>
  <si>
    <t>MGE Energy Inc.</t>
  </si>
  <si>
    <t>MGEE</t>
  </si>
  <si>
    <t>Vectren Corp.</t>
  </si>
  <si>
    <t>VVC</t>
  </si>
  <si>
    <t>Walgreen Company</t>
  </si>
  <si>
    <t>WAG</t>
  </si>
  <si>
    <t>Best Buy Corp.</t>
  </si>
  <si>
    <t>BBY</t>
  </si>
  <si>
    <t>Cummins Inc.</t>
  </si>
  <si>
    <t>CMI</t>
  </si>
  <si>
    <t>Digital Realty Trust</t>
  </si>
  <si>
    <t>DLR</t>
  </si>
  <si>
    <t>General Mills</t>
  </si>
  <si>
    <t>GIS</t>
  </si>
  <si>
    <t>Kellogg Company</t>
  </si>
  <si>
    <t>Omega Healthcare Investors</t>
  </si>
  <si>
    <t>OHI</t>
  </si>
  <si>
    <t>Ryder System</t>
  </si>
  <si>
    <t>R</t>
  </si>
  <si>
    <t>Wal-Mart Stores Inc.</t>
  </si>
  <si>
    <t>WMT</t>
  </si>
  <si>
    <t>Carlisle Companies</t>
  </si>
  <si>
    <t>CSL</t>
  </si>
  <si>
    <t>Clorox Company</t>
  </si>
  <si>
    <t>CLX</t>
  </si>
  <si>
    <t>Family Dollar Stores</t>
  </si>
  <si>
    <t>FDO</t>
  </si>
  <si>
    <t>Helmerich &amp; Payne Inc.</t>
  </si>
  <si>
    <t>HP</t>
  </si>
  <si>
    <t>McDonald's Corp.</t>
  </si>
  <si>
    <t>MCD</t>
  </si>
  <si>
    <t>Pentair Inc.</t>
  </si>
  <si>
    <t>PNR</t>
  </si>
  <si>
    <t>RLI Corp.</t>
  </si>
  <si>
    <t>RLI</t>
  </si>
  <si>
    <t>Sysco Corp.</t>
  </si>
  <si>
    <t>SYY</t>
  </si>
  <si>
    <t>WGL Holdings Inc.</t>
  </si>
  <si>
    <t>P/Sales</t>
  </si>
  <si>
    <t>P/Book</t>
  </si>
  <si>
    <t>MRQ</t>
  </si>
  <si>
    <t>EPS=Earnings Per Share; P/E=Price/Earnings Per Share; TTM=Trailing Twelve Months; MRQ=Most Recent Quarter</t>
  </si>
  <si>
    <t>Kroger Company</t>
  </si>
  <si>
    <t>KR</t>
  </si>
  <si>
    <t>WGL</t>
  </si>
  <si>
    <t>BOH</t>
  </si>
  <si>
    <t>Medtronic Inc.</t>
  </si>
  <si>
    <t>Being Acq'd</t>
  </si>
  <si>
    <t>Quarterly Schedule</t>
  </si>
  <si>
    <t>Nov10</t>
  </si>
  <si>
    <t>Retail-Rental</t>
  </si>
  <si>
    <t>27.46B</t>
  </si>
  <si>
    <t>29.54M</t>
  </si>
  <si>
    <t>2.87B</t>
  </si>
  <si>
    <t>5.11B</t>
  </si>
  <si>
    <t>138.88M</t>
  </si>
  <si>
    <t>2.73B</t>
  </si>
  <si>
    <t>2.28B</t>
  </si>
  <si>
    <t>4.03B</t>
  </si>
  <si>
    <t>3.32B</t>
  </si>
  <si>
    <t>804.29M</t>
  </si>
  <si>
    <t>12.85B</t>
  </si>
  <si>
    <t>8.60B</t>
  </si>
  <si>
    <t>952.87M</t>
  </si>
  <si>
    <t>10.60B</t>
  </si>
  <si>
    <t>594.66M</t>
  </si>
  <si>
    <t>4.74B</t>
  </si>
  <si>
    <t>3.76B</t>
  </si>
  <si>
    <t>66.88B</t>
  </si>
  <si>
    <t>52.61M</t>
  </si>
  <si>
    <t>330.09M</t>
  </si>
  <si>
    <t>73.57M</t>
  </si>
  <si>
    <t>4.37B</t>
  </si>
  <si>
    <t>175.98M</t>
  </si>
  <si>
    <t>103.58M</t>
  </si>
  <si>
    <t>17.00B</t>
  </si>
  <si>
    <t>229.25B</t>
  </si>
  <si>
    <t>197.98B</t>
  </si>
  <si>
    <t>33.12M</t>
  </si>
  <si>
    <t>5.97B</t>
  </si>
  <si>
    <t>940.33M</t>
  </si>
  <si>
    <t>3.18B</t>
  </si>
  <si>
    <t>8.81B</t>
  </si>
  <si>
    <t>11.39B</t>
  </si>
  <si>
    <t>332.17M</t>
  </si>
  <si>
    <t>6.61B</t>
  </si>
  <si>
    <t>357.48M</t>
  </si>
  <si>
    <t>77.75M</t>
  </si>
  <si>
    <t>200.02B</t>
  </si>
  <si>
    <t>96.17B</t>
  </si>
  <si>
    <t>14.95B</t>
  </si>
  <si>
    <t>1.87B</t>
  </si>
  <si>
    <t>422.19M</t>
  </si>
  <si>
    <t>119.17M</t>
  </si>
  <si>
    <t>2.71B</t>
  </si>
  <si>
    <t>29.23B</t>
  </si>
  <si>
    <t>2.19B</t>
  </si>
  <si>
    <t>22.75B</t>
  </si>
  <si>
    <t>19.00B</t>
  </si>
  <si>
    <t>42.12B</t>
  </si>
  <si>
    <t>556.24M</t>
  </si>
  <si>
    <t>6.78B</t>
  </si>
  <si>
    <t>1.31B</t>
  </si>
  <si>
    <t>31.66B</t>
  </si>
  <si>
    <t>103.85M</t>
  </si>
  <si>
    <t>4.75B</t>
  </si>
  <si>
    <t>24.11B</t>
  </si>
  <si>
    <t>380.24M</t>
  </si>
  <si>
    <t>441.36M</t>
  </si>
  <si>
    <t>3.01B</t>
  </si>
  <si>
    <t>53.33M</t>
  </si>
  <si>
    <t>12.04B</t>
  </si>
  <si>
    <t>15.67B</t>
  </si>
  <si>
    <t>8.82B</t>
  </si>
  <si>
    <t>105.98M</t>
  </si>
  <si>
    <t>1.66B</t>
  </si>
  <si>
    <t>28.67B</t>
  </si>
  <si>
    <t>2.39B</t>
  </si>
  <si>
    <t>518.38M</t>
  </si>
  <si>
    <t>13.29B</t>
  </si>
  <si>
    <t>60.98M</t>
  </si>
  <si>
    <t>22.62B</t>
  </si>
  <si>
    <t>967.06M</t>
  </si>
  <si>
    <t>2.76B</t>
  </si>
  <si>
    <t>15.37B</t>
  </si>
  <si>
    <t>2.04B</t>
  </si>
  <si>
    <t>5.61B</t>
  </si>
  <si>
    <t>6.49B</t>
  </si>
  <si>
    <t>449.01M</t>
  </si>
  <si>
    <t>104.44M</t>
  </si>
  <si>
    <t>1.13B</t>
  </si>
  <si>
    <t>722.61M</t>
  </si>
  <si>
    <t>118.02B</t>
  </si>
  <si>
    <t>4.20B</t>
  </si>
  <si>
    <t>3.07B</t>
  </si>
  <si>
    <t>8.45B</t>
  </si>
  <si>
    <t>849.21M</t>
  </si>
  <si>
    <t>4.50B</t>
  </si>
  <si>
    <t>18.13B</t>
  </si>
  <si>
    <t>1.61B</t>
  </si>
  <si>
    <t>15.02B</t>
  </si>
  <si>
    <t>7.96B</t>
  </si>
  <si>
    <t>788.02M</t>
  </si>
  <si>
    <t>616.73M</t>
  </si>
  <si>
    <t>37.79M</t>
  </si>
  <si>
    <t>1.77B</t>
  </si>
  <si>
    <t>739.54M</t>
  </si>
  <si>
    <t>24.50B</t>
  </si>
  <si>
    <t>6.88B</t>
  </si>
  <si>
    <t>6.28B</t>
  </si>
  <si>
    <t>216.09B</t>
  </si>
  <si>
    <t>66.74M</t>
  </si>
  <si>
    <t>995.47M</t>
  </si>
  <si>
    <t>2.67B</t>
  </si>
  <si>
    <t>401.54M</t>
  </si>
  <si>
    <t>3.14B</t>
  </si>
  <si>
    <t>4.55B</t>
  </si>
  <si>
    <t>3.22B</t>
  </si>
  <si>
    <t>41.16B</t>
  </si>
  <si>
    <t>8.56B</t>
  </si>
  <si>
    <t>21.86B</t>
  </si>
  <si>
    <t>18.01B</t>
  </si>
  <si>
    <t>122.29B</t>
  </si>
  <si>
    <t>57.42B</t>
  </si>
  <si>
    <t>1.96B</t>
  </si>
  <si>
    <t>71.65B</t>
  </si>
  <si>
    <t>156.94M</t>
  </si>
  <si>
    <t>2.08B</t>
  </si>
  <si>
    <t>5.44B</t>
  </si>
  <si>
    <t>8.07B</t>
  </si>
  <si>
    <t>5.23B</t>
  </si>
  <si>
    <t>5.56B</t>
  </si>
  <si>
    <t>18.40B</t>
  </si>
  <si>
    <t>1.59B</t>
  </si>
  <si>
    <t>12.28B</t>
  </si>
  <si>
    <t>15.60B</t>
  </si>
  <si>
    <t>75.74B</t>
  </si>
  <si>
    <t>16.86B</t>
  </si>
  <si>
    <t>10.81B</t>
  </si>
  <si>
    <t>18.04B</t>
  </si>
  <si>
    <t>70.93M</t>
  </si>
  <si>
    <t>4.08B</t>
  </si>
  <si>
    <t>2.65B</t>
  </si>
  <si>
    <t>186.01B</t>
  </si>
  <si>
    <t>2.85B</t>
  </si>
  <si>
    <t>8.57B</t>
  </si>
  <si>
    <t>1.01B</t>
  </si>
  <si>
    <t>12.02B</t>
  </si>
  <si>
    <t>1.69B</t>
  </si>
  <si>
    <t>8.69B</t>
  </si>
  <si>
    <t>2.63B</t>
  </si>
  <si>
    <t>46.35M</t>
  </si>
  <si>
    <t>31.63B</t>
  </si>
  <si>
    <t>41.33M</t>
  </si>
  <si>
    <t>15.92B</t>
  </si>
  <si>
    <t>452.19M</t>
  </si>
  <si>
    <t>52.53B</t>
  </si>
  <si>
    <t>66.21M</t>
  </si>
  <si>
    <t>96.30B</t>
  </si>
  <si>
    <t>37.34B</t>
  </si>
  <si>
    <t>30.26B</t>
  </si>
  <si>
    <t>7.84B</t>
  </si>
  <si>
    <t>6.82B</t>
  </si>
  <si>
    <t>4.60B</t>
  </si>
  <si>
    <t>509.46M</t>
  </si>
  <si>
    <t>24.78B</t>
  </si>
  <si>
    <t>44.44B</t>
  </si>
  <si>
    <t>49.97M</t>
  </si>
  <si>
    <t>90.49B</t>
  </si>
  <si>
    <t>422.56M</t>
  </si>
  <si>
    <t>157.68M</t>
  </si>
  <si>
    <t>3.87B</t>
  </si>
  <si>
    <t>16.30B</t>
  </si>
  <si>
    <t>1.95B</t>
  </si>
  <si>
    <t>2.77B</t>
  </si>
  <si>
    <t>13.34B</t>
  </si>
  <si>
    <t>13.17B</t>
  </si>
  <si>
    <t>3.53B</t>
  </si>
  <si>
    <t>7.04B</t>
  </si>
  <si>
    <t>7.03B</t>
  </si>
  <si>
    <t>23.47B</t>
  </si>
  <si>
    <t>shows estimated Pay Dates, where A=Jan/Apr/Jul/Oct, B=Feb/May/Aug/Nov, C=Mar/Jun/Sep/Dec.</t>
  </si>
  <si>
    <t>MDT</t>
  </si>
  <si>
    <t>Teleflex Inc.</t>
  </si>
  <si>
    <t>TFX</t>
  </si>
  <si>
    <t>Valspar Corp.</t>
  </si>
  <si>
    <t>VAL</t>
  </si>
  <si>
    <t>Piedmont Natural Gas</t>
  </si>
  <si>
    <t>PNY</t>
  </si>
  <si>
    <t>Questar Corp.</t>
  </si>
  <si>
    <t>STR</t>
  </si>
  <si>
    <t>Sherwin-Williams Co.</t>
  </si>
  <si>
    <t>SHW</t>
  </si>
  <si>
    <t>Northwest Natural Gas</t>
  </si>
  <si>
    <t>NWN</t>
  </si>
  <si>
    <t>Nordson Corp.</t>
  </si>
  <si>
    <t>NDSN</t>
  </si>
  <si>
    <t>Conn. Water Service</t>
  </si>
  <si>
    <t>CTWS</t>
  </si>
  <si>
    <t>AFLAC Inc.</t>
  </si>
  <si>
    <t>AFL</t>
  </si>
  <si>
    <t>Y</t>
  </si>
  <si>
    <t>Air Products &amp; Chem.</t>
  </si>
  <si>
    <t>APD</t>
  </si>
  <si>
    <t>AT&amp;T Inc.</t>
  </si>
  <si>
    <t>T</t>
  </si>
  <si>
    <t>Bemis Company</t>
  </si>
  <si>
    <t>BMS</t>
  </si>
  <si>
    <t>Cintas Corp.</t>
  </si>
  <si>
    <t>CTAS</t>
  </si>
  <si>
    <t>Clarcor Inc.</t>
  </si>
  <si>
    <t>CLC</t>
  </si>
  <si>
    <t>Eaton Vance Corp.</t>
  </si>
  <si>
    <t>EV</t>
  </si>
  <si>
    <t>Energen Corp.</t>
  </si>
  <si>
    <t>EGN</t>
  </si>
  <si>
    <t>ExxonMobil Corp.</t>
  </si>
  <si>
    <t>XOM</t>
  </si>
  <si>
    <t>Old Republic Int'l</t>
  </si>
  <si>
    <t>ORI</t>
  </si>
  <si>
    <t>Pitney Bowes Inc.</t>
  </si>
  <si>
    <t>PBI</t>
  </si>
  <si>
    <t>Sigma-Aldrich Corp.</t>
  </si>
  <si>
    <t>SIAL</t>
  </si>
  <si>
    <t>Sonoco Products Co.</t>
  </si>
  <si>
    <t>SON</t>
  </si>
  <si>
    <t>N</t>
  </si>
  <si>
    <t>Quarterly Rate</t>
  </si>
  <si>
    <t>Div=Annual</t>
  </si>
  <si>
    <t>Note</t>
  </si>
  <si>
    <t>n/a</t>
  </si>
  <si>
    <t>Gorman-Rupp Company</t>
  </si>
  <si>
    <t>GRC</t>
  </si>
  <si>
    <t>Middlesex Water Co.</t>
  </si>
  <si>
    <t>MSEX</t>
  </si>
  <si>
    <t>SJW Corp.</t>
  </si>
  <si>
    <t>SJW</t>
  </si>
  <si>
    <t>Stepan Company</t>
  </si>
  <si>
    <t>SCL</t>
  </si>
  <si>
    <t>Weyco Group Inc.</t>
  </si>
  <si>
    <t>WEYS</t>
  </si>
  <si>
    <t>U.S. Dividend Champions</t>
  </si>
  <si>
    <t>EPS</t>
  </si>
  <si>
    <t>P/E</t>
  </si>
  <si>
    <t>TTM</t>
  </si>
  <si>
    <t>Payout</t>
  </si>
  <si>
    <t>Ratio</t>
  </si>
  <si>
    <t>TY Est</t>
  </si>
  <si>
    <t>NY Est</t>
  </si>
  <si>
    <t>Market</t>
  </si>
  <si>
    <t>Cap</t>
  </si>
  <si>
    <t>Fundamental Data</t>
  </si>
  <si>
    <t>52-week</t>
  </si>
  <si>
    <t>High</t>
  </si>
  <si>
    <t>Low</t>
  </si>
  <si>
    <t>Q1 Div</t>
  </si>
  <si>
    <t>Q2 Div</t>
  </si>
  <si>
    <t>Q3 Div</t>
  </si>
  <si>
    <t>Q4 Div</t>
  </si>
  <si>
    <t>Total</t>
  </si>
  <si>
    <t>Averages:</t>
  </si>
  <si>
    <t>companies:</t>
  </si>
  <si>
    <t>Year 1</t>
  </si>
  <si>
    <t>Year 2</t>
  </si>
  <si>
    <t>Year 3</t>
  </si>
  <si>
    <t>Year4</t>
  </si>
  <si>
    <t>Year 5</t>
  </si>
  <si>
    <t>Added DRIP Fee Notations to Contenders tab</t>
  </si>
  <si>
    <t>As you can see, the dividend was increased only in years 2 and 4, but the company paid higher TOTAL dividends each year. To</t>
  </si>
  <si>
    <t>highlight these companies, the dates are indicated in Red (and right-aligned to stand out when printing.)</t>
  </si>
  <si>
    <t>"The Alternators"</t>
  </si>
  <si>
    <t>Moved Revisions tab to left behind Contenders tab</t>
  </si>
  <si>
    <t>"The Penny-Pinchers"</t>
  </si>
  <si>
    <t>Data Sources/Discrepancies</t>
  </si>
  <si>
    <t>As mentioned above, the dividend streaks are generally specified by the companies themselves. In some cases, however, there</t>
  </si>
  <si>
    <t>Astrazeneca plc</t>
  </si>
  <si>
    <t>AZN</t>
  </si>
  <si>
    <t>Notes:</t>
  </si>
  <si>
    <t>Prior to August 2010, streaks of 10-14 years not included</t>
  </si>
  <si>
    <t>Prior to May 2009, informal list of 27 companies or less</t>
  </si>
  <si>
    <t>Prior to June 2009, no pricing or div. Rate included</t>
  </si>
  <si>
    <t>Prior to July 2010, prev. div. rate, % increase not included</t>
  </si>
  <si>
    <t>Contenders (10-24 years)</t>
  </si>
  <si>
    <t>Champions (25+ years)</t>
  </si>
  <si>
    <t>the company's claim is shown, when it appears reasonable. For example, one source showed that Vectren had increased its</t>
  </si>
  <si>
    <t>Willis Group Holdings plc</t>
  </si>
  <si>
    <t>WSH</t>
  </si>
  <si>
    <t>Empresa Nacional de Electricidad SA</t>
  </si>
  <si>
    <t>EOC</t>
  </si>
  <si>
    <t>dividend for 31 straight years, but the company stated that its latest increase marked "the 48th consecutive year that Vectren and</t>
  </si>
  <si>
    <t>Microsoft Corp.</t>
  </si>
  <si>
    <t>MSFT</t>
  </si>
  <si>
    <t>its predecessor companies have increased annual dividends paid." In addition to not taking into account records of predecessor</t>
  </si>
  <si>
    <t>BancFirst Corp. OK</t>
  </si>
  <si>
    <t>companies, some sources appear to curtail streaks because of a lack of clear data as much as 25 years ago. Other issues:</t>
  </si>
  <si>
    <t>Rounding errors</t>
  </si>
  <si>
    <t>can make it appear that a company did not raise its dividend, especially in the distant past. For example,</t>
  </si>
  <si>
    <t>an adjusted payout of .012275, increased to .012325, could appear unchanged if both were rounded to .0123 by the data provider.</t>
  </si>
  <si>
    <t>Splits/Stock Dividends</t>
  </si>
  <si>
    <t>TLP</t>
  </si>
  <si>
    <t>Natural Resource Partners LP</t>
  </si>
  <si>
    <t>NRP</t>
  </si>
  <si>
    <t>Deletions</t>
  </si>
  <si>
    <t>Copano Energy LLC</t>
  </si>
  <si>
    <t>CPNO</t>
  </si>
  <si>
    <t>Genesis Energy LP</t>
  </si>
  <si>
    <t>GEL</t>
  </si>
  <si>
    <t>Office Supplies</t>
  </si>
  <si>
    <t>Mining</t>
  </si>
  <si>
    <t>Retail Stores</t>
  </si>
  <si>
    <t>Mining/Oil&amp;Gas</t>
  </si>
  <si>
    <t>Medical Supplies</t>
  </si>
  <si>
    <t>Oil&amp;Gas</t>
  </si>
  <si>
    <t>Industrial Goods</t>
  </si>
  <si>
    <t>Telecomm Equipment</t>
  </si>
  <si>
    <t>Railroad</t>
  </si>
  <si>
    <t>Electronics</t>
  </si>
  <si>
    <t>Farm Equipment</t>
  </si>
  <si>
    <t>Scientific Instruments</t>
  </si>
  <si>
    <t>Automotive</t>
  </si>
  <si>
    <t>Utility-Elec/Gas</t>
  </si>
  <si>
    <t>Healthcare</t>
  </si>
  <si>
    <t>MLP-Cemetaries</t>
  </si>
  <si>
    <t>Education</t>
  </si>
  <si>
    <t>Media</t>
  </si>
  <si>
    <t>Grocery Stores</t>
  </si>
  <si>
    <t>Alliance Resource Partners LP</t>
  </si>
  <si>
    <t>ARLP</t>
  </si>
  <si>
    <t>Oil &amp; Gas Services</t>
  </si>
  <si>
    <t>a dividend rate following a stock dividend, but that, in fact, is an increase. So, for example, a company may start the year paying a</t>
  </si>
  <si>
    <t>Southside Bancshares</t>
  </si>
  <si>
    <t>SBSI</t>
  </si>
  <si>
    <t>Added Southside Bancshares to Contenders tab (16 years)</t>
  </si>
  <si>
    <t>Urstadt Biddle Properties</t>
  </si>
  <si>
    <t>UBA</t>
  </si>
  <si>
    <t>Universal Forest Products</t>
  </si>
  <si>
    <t>UFPI</t>
  </si>
  <si>
    <t>rate of 10¢/share and finish the year by paying 10¢/share, but a 5% stock dividend adjusts the first figure to 9.6¢/share.</t>
  </si>
  <si>
    <t>Special Dividends</t>
  </si>
  <si>
    <t>Changed Clarcor streak from 26 to 45 years per company website</t>
  </si>
  <si>
    <t>actually increases its annual dividend from 30¢ to 40¢ per share, but paid a special (or "extra") dividend of $1 in the first year, then</t>
  </si>
  <si>
    <t>Bank of Hawaii</t>
  </si>
  <si>
    <t>it could appear that it had reduced its payout from $1.30 to 40¢ per share, thus ending its streak. However, I don't think that such a</t>
  </si>
  <si>
    <t>Column Headings</t>
  </si>
  <si>
    <t>N/A</t>
  </si>
  <si>
    <t>Added Summary/average lines for all prior months to Champions tab</t>
  </si>
  <si>
    <t>to invest additional cash on a voluntary, periodic basis. The vast majority of these companies offer these plans, also known as</t>
  </si>
  <si>
    <t>Direct Investment Plans, but many have recently added fees, so potential participants should carefully check the features before</t>
  </si>
  <si>
    <t>Dividend Information</t>
  </si>
  <si>
    <t>Completed additional population of Challengers tab per online research</t>
  </si>
  <si>
    <t>is the information associated with the most recent increase, not necessarily the most recent dividend.</t>
  </si>
  <si>
    <t>Acknowledements/Updates</t>
  </si>
  <si>
    <t>Dave Fish</t>
  </si>
  <si>
    <t>Exec. Editor,</t>
  </si>
  <si>
    <t>The Moneypaper, Direct Investing, The Moneypaper Guide to Direct Investment Plans</t>
  </si>
  <si>
    <t>Co-manager,</t>
  </si>
  <si>
    <t>The MP 63 Fund (DRIPX)</t>
  </si>
  <si>
    <t>I'd like to thank Motley Fool poster Bruce Doe, whose listing was the starting point for this compilation. Also, thanks to Moneypaper</t>
  </si>
  <si>
    <t>Lindsay Corp.</t>
  </si>
  <si>
    <t>LNN</t>
  </si>
  <si>
    <t>Airgas Inc.</t>
  </si>
  <si>
    <t>ARG</t>
  </si>
  <si>
    <t>ONEOK Partners LP</t>
  </si>
  <si>
    <t>OKS</t>
  </si>
  <si>
    <t>Healthcare Services Group Inc.</t>
  </si>
  <si>
    <t>HCSG</t>
  </si>
  <si>
    <t>Williams-Sonoma Inc.</t>
  </si>
  <si>
    <t>WSM</t>
  </si>
  <si>
    <t>Holly Energy Partners LP</t>
  </si>
  <si>
    <t>HEP</t>
  </si>
  <si>
    <t>Shaw Communications Inc.</t>
  </si>
  <si>
    <t>SJR</t>
  </si>
  <si>
    <t>Sunoco Logistics Partners LP</t>
  </si>
  <si>
    <t>SXL</t>
  </si>
  <si>
    <t>Ameriprise Financial Inc.</t>
  </si>
  <si>
    <t>AMP</t>
  </si>
  <si>
    <t>ADR</t>
  </si>
  <si>
    <t>Monthly Div,ADR</t>
  </si>
  <si>
    <t>B21</t>
  </si>
  <si>
    <t>C06</t>
  </si>
  <si>
    <t>A18</t>
  </si>
  <si>
    <t>C16</t>
  </si>
  <si>
    <t>FeAu</t>
  </si>
  <si>
    <t>A02</t>
  </si>
  <si>
    <t>C25</t>
  </si>
  <si>
    <t>A26</t>
  </si>
  <si>
    <t>DGICA</t>
  </si>
  <si>
    <t>Oct10</t>
  </si>
  <si>
    <t>Completed population of Contenders section of DivHistory tab; added summaries</t>
  </si>
  <si>
    <t>Donegal Group Inc. A</t>
  </si>
  <si>
    <t>Donegal Group Inc. B</t>
  </si>
  <si>
    <t>DGICB</t>
  </si>
  <si>
    <t>Monro Muffler Brake Inc.</t>
  </si>
  <si>
    <t>MNRO</t>
  </si>
  <si>
    <t>L-3 Communications Holdings Inc.</t>
  </si>
  <si>
    <t>LLL</t>
  </si>
  <si>
    <t>JB Hunt Transport Services Inc.</t>
  </si>
  <si>
    <t>JBHT</t>
  </si>
  <si>
    <t>Rollins Inc.</t>
  </si>
  <si>
    <t>ROL</t>
  </si>
  <si>
    <t>National Instruments Corp.</t>
  </si>
  <si>
    <t>NATI</t>
  </si>
  <si>
    <t>Enterprise Bancorp Inc.</t>
  </si>
  <si>
    <t>EBTC</t>
  </si>
  <si>
    <t>Enterprise GP Holdings LP</t>
  </si>
  <si>
    <t>EPE</t>
  </si>
  <si>
    <t>Royal Gold Inc.</t>
  </si>
  <si>
    <t>RGLD</t>
  </si>
  <si>
    <t>Nike Inc.</t>
  </si>
  <si>
    <t>NKE</t>
  </si>
  <si>
    <t>LG</t>
  </si>
  <si>
    <t>Laclede Group Inc.</t>
  </si>
  <si>
    <t>Span-America Medical Systems</t>
  </si>
  <si>
    <t>SPAN</t>
  </si>
  <si>
    <t>AmerisourceBergen Corp.</t>
  </si>
  <si>
    <t>ABC</t>
  </si>
  <si>
    <t>Microchip Technology Inc.</t>
  </si>
  <si>
    <t>MCHP</t>
  </si>
  <si>
    <t>Aaron's Inc.</t>
  </si>
  <si>
    <t>AAN</t>
  </si>
  <si>
    <t>Strayer Education Inc.</t>
  </si>
  <si>
    <t>STRA</t>
  </si>
  <si>
    <t>American Financial Group Inc.</t>
  </si>
  <si>
    <t>AFG</t>
  </si>
  <si>
    <t>Reynolds American Inc.</t>
  </si>
  <si>
    <t>RAI</t>
  </si>
  <si>
    <t>Sanderson Farms Inc.</t>
  </si>
  <si>
    <t>SAFM</t>
  </si>
  <si>
    <t>Atrion Corp.</t>
  </si>
  <si>
    <t>ATRI</t>
  </si>
  <si>
    <t>Landstar System Inc.</t>
  </si>
  <si>
    <t>LSTR</t>
  </si>
  <si>
    <t>%Ratio</t>
  </si>
  <si>
    <t>VSE Corp.</t>
  </si>
  <si>
    <t>VSEC</t>
  </si>
  <si>
    <t>Assurant Inc.</t>
  </si>
  <si>
    <t>AIZ</t>
  </si>
  <si>
    <t>Portland General Electric Co.</t>
  </si>
  <si>
    <t>POR</t>
  </si>
  <si>
    <t>Communications Systems Inc.</t>
  </si>
  <si>
    <t>JCS</t>
  </si>
  <si>
    <t>AmTrust Financial Services Inc.</t>
  </si>
  <si>
    <t>AFSI</t>
  </si>
  <si>
    <t>BOK Financial Corp.</t>
  </si>
  <si>
    <t>BOKF</t>
  </si>
  <si>
    <t>AmeriGas Partners LP</t>
  </si>
  <si>
    <t>APU</t>
  </si>
  <si>
    <t>Gas Natural Inc.</t>
  </si>
  <si>
    <t>EGAS</t>
  </si>
  <si>
    <t>Orrstown Financial Services</t>
  </si>
  <si>
    <t>ORRF</t>
  </si>
  <si>
    <t>Added Orrstown Finmancial Services to Contenders tab (10 years)</t>
  </si>
  <si>
    <t>Watsco Inc.</t>
  </si>
  <si>
    <t>WSO</t>
  </si>
  <si>
    <t>Thomson Reuters Corp.</t>
  </si>
  <si>
    <t>TRI</t>
  </si>
  <si>
    <t>Public Service Enterprise Group</t>
  </si>
  <si>
    <t>PEG</t>
  </si>
  <si>
    <t>Tim Hortons Inc.</t>
  </si>
  <si>
    <t>THI</t>
  </si>
  <si>
    <t>Robert Half International Inc.</t>
  </si>
  <si>
    <t>RHI</t>
  </si>
  <si>
    <t>Honeywell International</t>
  </si>
  <si>
    <t>HON</t>
  </si>
  <si>
    <t>Novartis AG</t>
  </si>
  <si>
    <t>NVS</t>
  </si>
  <si>
    <t>Allete Inc.</t>
  </si>
  <si>
    <t>ALE</t>
  </si>
  <si>
    <t>Magellan Midstream Partners LP</t>
  </si>
  <si>
    <t>MMP</t>
  </si>
  <si>
    <t>Monsanto Company</t>
  </si>
  <si>
    <t>MON</t>
  </si>
  <si>
    <t>Boeing Company</t>
  </si>
  <si>
    <t>BA</t>
  </si>
  <si>
    <t>York Water Company</t>
  </si>
  <si>
    <t>YORW</t>
  </si>
  <si>
    <t>Perrigo Company</t>
  </si>
  <si>
    <t>PRGO</t>
  </si>
  <si>
    <t>Hanover Insurance Group (The)</t>
  </si>
  <si>
    <t>THG</t>
  </si>
  <si>
    <t>Accenture plc</t>
  </si>
  <si>
    <t>ACN</t>
  </si>
  <si>
    <t>Campbell Soup Co.</t>
  </si>
  <si>
    <t>CPB</t>
  </si>
  <si>
    <t>dividend for at least 34 straight years. Many thanks to Publisher Vita Nelson, who has made Moneypaper's DRIP database info</t>
  </si>
  <si>
    <t>acquired by Inergy LP</t>
  </si>
  <si>
    <t>www.dripinvesting.org, where I hope to post this spreadsheet and a related PDF file (for those who can't use the spreadsheet).</t>
  </si>
  <si>
    <t>Updated:</t>
  </si>
  <si>
    <t>Most Recent Dividend Increase Information</t>
  </si>
  <si>
    <t>Price</t>
  </si>
  <si>
    <t>Yield</t>
  </si>
  <si>
    <t>Price and Yield columns added</t>
  </si>
  <si>
    <t>Default printing changed from Portrait to Landscape</t>
  </si>
  <si>
    <t>Added horizontal lines every five companies to improve readability</t>
  </si>
  <si>
    <t>Industry</t>
  </si>
  <si>
    <t>Conglomerate</t>
  </si>
  <si>
    <t>Comparison with Previous Months (NOT adjusted for additions, deletions, etc.)</t>
  </si>
  <si>
    <t>Drugs</t>
  </si>
  <si>
    <t>Business Services</t>
  </si>
  <si>
    <t>Insurance</t>
  </si>
  <si>
    <t>Tobacco</t>
  </si>
  <si>
    <t>Utility-Water</t>
  </si>
  <si>
    <t>Farm Products</t>
  </si>
  <si>
    <t>Banking</t>
  </si>
  <si>
    <t>Telecommunications</t>
  </si>
  <si>
    <t>10-yr</t>
  </si>
  <si>
    <t>5-yr</t>
  </si>
  <si>
    <t>Completed DivHistory population; inserted columns for 5- and 10-year % change</t>
  </si>
  <si>
    <t>Medical Instruments</t>
  </si>
  <si>
    <t>Packaging</t>
  </si>
  <si>
    <t>Utility-Electric</t>
  </si>
  <si>
    <t>Rubber &amp; Plastics</t>
  </si>
  <si>
    <t>Auto Parts</t>
  </si>
  <si>
    <t>Cleaning Products</t>
  </si>
  <si>
    <t>Beverages-Non-alcoholic</t>
  </si>
  <si>
    <t>2.96B</t>
  </si>
  <si>
    <t>3.26B</t>
  </si>
  <si>
    <t>1.94B</t>
  </si>
  <si>
    <t>3.25B</t>
  </si>
  <si>
    <t>7.59B</t>
  </si>
  <si>
    <t>2.06B</t>
  </si>
  <si>
    <t>1.45B</t>
  </si>
  <si>
    <t>3.31B</t>
  </si>
  <si>
    <t>5.17B</t>
  </si>
  <si>
    <t>1.50B</t>
  </si>
  <si>
    <t>1.97B</t>
  </si>
  <si>
    <t>1.19B</t>
  </si>
  <si>
    <t>Personal Products</t>
  </si>
  <si>
    <t>Business Equipment</t>
  </si>
  <si>
    <t>Machinery</t>
  </si>
  <si>
    <t>Contenders</t>
  </si>
  <si>
    <t>Sep10</t>
  </si>
  <si>
    <t>End of</t>
  </si>
  <si>
    <t>Challengers</t>
  </si>
  <si>
    <t>Financial Services</t>
  </si>
  <si>
    <t>Industrial Equipment</t>
  </si>
  <si>
    <t>Utility-Gas</t>
  </si>
  <si>
    <t>Oil &amp; Gas</t>
  </si>
  <si>
    <t>Discount Stores</t>
  </si>
  <si>
    <t>REIT</t>
  </si>
  <si>
    <t>Bowl America Class A</t>
  </si>
  <si>
    <t>BWL-A</t>
  </si>
  <si>
    <t>Recreation</t>
  </si>
  <si>
    <t>Community Trust Banc.</t>
  </si>
  <si>
    <t>CTBI</t>
  </si>
  <si>
    <t>Moved all companies with streaks of 10-14 years to Contenders tab and filled columns</t>
  </si>
  <si>
    <t>First Financial Corp.</t>
  </si>
  <si>
    <t>THFF</t>
  </si>
  <si>
    <t>Added BancorpSouth Inc. (div. increased for 25 straight years)</t>
  </si>
  <si>
    <t>Added F.N.B. Corp. (div. increased for 37 straight years; "Alternator" company)</t>
  </si>
  <si>
    <t>Added Bowl America Class A (div. increased for 37 straight years)</t>
  </si>
  <si>
    <t>Added Contenders section to DivHistory tab and began population</t>
  </si>
  <si>
    <t>Added Community Trust Bancorp (div. increased for 28 straight years)</t>
  </si>
  <si>
    <t>Utility-Electric/Gas</t>
  </si>
  <si>
    <t>Publishing</t>
  </si>
  <si>
    <t>3/2 split-12/10</t>
  </si>
  <si>
    <t>Chemical-Specialty</t>
  </si>
  <si>
    <t>Confectioner</t>
  </si>
  <si>
    <t>Food Processing</t>
  </si>
  <si>
    <t>Drugs/Consumer Prod.</t>
  </si>
  <si>
    <t>Food/Consumer Prod.</t>
  </si>
  <si>
    <t>Furniture/Bldg. Prod.</t>
  </si>
  <si>
    <t>Home Improv. Stores</t>
  </si>
  <si>
    <t>Restaurants</t>
  </si>
  <si>
    <t>Medical Devices</t>
  </si>
  <si>
    <t>Medical/Safety Equip.</t>
  </si>
  <si>
    <t>Steel &amp; Iron</t>
  </si>
  <si>
    <t>Beverages/Snack Food</t>
  </si>
  <si>
    <t>Consumer Products</t>
  </si>
  <si>
    <t>Paints</t>
  </si>
  <si>
    <t>Tools/Security Products</t>
  </si>
  <si>
    <t>Food-Wholesale</t>
  </si>
  <si>
    <t>3/2 split-12/23</t>
  </si>
  <si>
    <t>Apparel</t>
  </si>
  <si>
    <t>Electronics-Wholesale</t>
  </si>
  <si>
    <t>Drugstores</t>
  </si>
  <si>
    <t>Insurance/Bus. Services</t>
  </si>
  <si>
    <t>Footwear</t>
  </si>
  <si>
    <t>Added Industry column and averages for yield and dividend increase percentage</t>
  </si>
  <si>
    <t>Moved Champions, Contenders Summary stats to new tab to avoid printing overlap</t>
  </si>
  <si>
    <t>(through Sept.) Populated Challengers tab and added new companies</t>
  </si>
  <si>
    <t>Additions and other company-specific changes</t>
  </si>
  <si>
    <t>Sent e-mails to IR Depts. at all unconfirmed companies requesting confirmation/correction</t>
  </si>
  <si>
    <t>Entered (IR) in Blue to indicate that no response was received.</t>
  </si>
  <si>
    <t>Franklin Resources</t>
  </si>
  <si>
    <t>BEN</t>
  </si>
  <si>
    <t>Added Franklin Resources (annual increases since 1981)</t>
  </si>
  <si>
    <t>Changed file name format to reflect specific date of update (yymmdd)</t>
  </si>
  <si>
    <t>Corrected Teleflex Inc. note; not being acquired; DRIP changed to Yes</t>
  </si>
  <si>
    <t>Replaced 5- and 10-year Average Annual Dividend Increase with CAGR on DivHistory tab</t>
  </si>
  <si>
    <t>Albemarle Corp.</t>
  </si>
  <si>
    <t>ALB</t>
  </si>
  <si>
    <t>Buckeye Partners LP</t>
  </si>
  <si>
    <t>BPL</t>
  </si>
  <si>
    <t>Added Albemarle (16 years) and Buckeye Partners (15) to Contenders tab</t>
  </si>
  <si>
    <t>Adjusted Questar current dividend and history for QEP spin-off</t>
  </si>
  <si>
    <t>Dates in Red (right-aligned) indicate last increase more than a year ago (Ex-Div Date)</t>
  </si>
  <si>
    <t>Added Note column to Challengers tab</t>
  </si>
  <si>
    <t>Somerset Hills Bancorp</t>
  </si>
  <si>
    <t>SOMH</t>
  </si>
  <si>
    <t>1.78B</t>
  </si>
  <si>
    <t>Changed Date text to Green for companies expected to announce increase in next 30 days</t>
  </si>
  <si>
    <t>Added Fundamental Data Section to Challengers; Inserted Formulas</t>
  </si>
  <si>
    <t>Annual</t>
  </si>
  <si>
    <t>Dividend</t>
  </si>
  <si>
    <t>Adj/Ann.to.Mo.</t>
  </si>
  <si>
    <t>Dates in Green (centered) indicate increase announcement expected in next 30 days</t>
  </si>
  <si>
    <t>DR</t>
  </si>
  <si>
    <t>SP</t>
  </si>
  <si>
    <t>No.</t>
  </si>
  <si>
    <t>-</t>
  </si>
  <si>
    <t>Added columns for DRIP fees on dividend reinvestment (DR) and/or stock purchase (SP)</t>
  </si>
  <si>
    <t>Averages for</t>
  </si>
  <si>
    <t>Added Average Price and Comparison to Last Month at bottom</t>
  </si>
  <si>
    <t>DRIP Fees</t>
  </si>
  <si>
    <t>Deleted DRIP w/SPP column as unnecessary (Y/N implied by DRIP Fees columns)</t>
  </si>
  <si>
    <t>Lincoln Electric Holdings</t>
  </si>
  <si>
    <t>NuStar GP Holdings LLC</t>
  </si>
  <si>
    <t>NSH</t>
  </si>
  <si>
    <t>Acme United Corp.</t>
  </si>
  <si>
    <t>ACU</t>
  </si>
  <si>
    <t>Delphi Financial Group</t>
  </si>
  <si>
    <t>DFG</t>
  </si>
  <si>
    <t>Agriculture</t>
  </si>
  <si>
    <t>LECO</t>
  </si>
  <si>
    <t>Stanley Black &amp; Decker</t>
  </si>
  <si>
    <t>Added Lincoln Electric Holdings to Contenders tab (15 years)</t>
  </si>
  <si>
    <t>Ecology &amp; Environment Inc.</t>
  </si>
  <si>
    <t>EEI</t>
  </si>
  <si>
    <t>C07</t>
  </si>
  <si>
    <t>A27</t>
  </si>
  <si>
    <t>Note removed from Myers Industries (takeover by GS Capital cancelled)</t>
  </si>
  <si>
    <t>1.40B</t>
  </si>
  <si>
    <t>Note added to Wrigley (agreed to be acquired by Mars Inc.)</t>
  </si>
  <si>
    <t>ADR-Israel</t>
  </si>
  <si>
    <t>Adj/Stock Div</t>
  </si>
  <si>
    <t>Updated Note tab for recent changes, additions</t>
  </si>
  <si>
    <t>Revisions</t>
  </si>
  <si>
    <t>Changed name CenturyTel to CenturyLink following merger with Embarq</t>
  </si>
  <si>
    <t>Changed Gorman-Rupp streak from 35 to 37 years (during 2009) per press release</t>
  </si>
  <si>
    <t>Changed General Dynamics streak from 17 to 19 years per Yahoo data</t>
  </si>
  <si>
    <t>Added Investors Real Estate Trust (39 years) to Champions, DivHistory tabs</t>
  </si>
  <si>
    <t>Added Expeditors International, Matthews International to Contenders (15 yrs each)</t>
  </si>
  <si>
    <t>S-a Div, ADR</t>
  </si>
  <si>
    <t>Div=Ann.,ADR</t>
  </si>
  <si>
    <t>Div-Annual</t>
  </si>
  <si>
    <t>C24</t>
  </si>
  <si>
    <t>Monthly Div.</t>
  </si>
  <si>
    <t>B02</t>
  </si>
  <si>
    <t>Jun</t>
  </si>
  <si>
    <t>MyDe</t>
  </si>
  <si>
    <t>A28</t>
  </si>
  <si>
    <t>A10</t>
  </si>
  <si>
    <t>ApOc</t>
  </si>
  <si>
    <t>C26</t>
  </si>
  <si>
    <t>Added Notation to Teppco Partners (being acq'd by Enterprise Products Partners)</t>
  </si>
  <si>
    <t>Added Holly Corp. and Universal Forest Products to Contenders (16 years each)</t>
  </si>
  <si>
    <t>Moved Travelers Co's from Contenders to Challengers (2004 div cut re: merger)</t>
  </si>
  <si>
    <t>2010=2009</t>
  </si>
  <si>
    <t>2008=2007</t>
  </si>
  <si>
    <t>2009=2008</t>
  </si>
  <si>
    <t>acq. by Mars Inc.</t>
  </si>
  <si>
    <t>Acq. by Dow Chemical</t>
  </si>
  <si>
    <t>acq. by InBev; became ADR IPO</t>
  </si>
  <si>
    <t>acq. by Sempra Energy</t>
  </si>
  <si>
    <t>Combined Source(s) into one column (PR=Press Release; WS=Web Site; IR=IR Response)</t>
  </si>
  <si>
    <t>Moved Brady Corp. from Contenders to Champions (25 years)</t>
  </si>
  <si>
    <t>Note added to Anheuser-Busch (agreed to be acquired by InBev)</t>
  </si>
  <si>
    <t>Note added to EnergySouth Inc. (agreed to be acquired by Sempra Energy)</t>
  </si>
  <si>
    <t>Note added to Rohm &amp; Haas (agreed to be acquired by Dow Chemical)</t>
  </si>
  <si>
    <t>Corrected Harleysville National (HNBC) info (no increase since late 2006)</t>
  </si>
  <si>
    <t>Harleysville Group</t>
  </si>
  <si>
    <t>Donaldson Company</t>
  </si>
  <si>
    <t>International Flavors &amp; Fragrances</t>
  </si>
  <si>
    <t>IFF</t>
  </si>
  <si>
    <t>Crane Company</t>
  </si>
  <si>
    <t>HGIC</t>
  </si>
  <si>
    <t>DCI</t>
  </si>
  <si>
    <t>Added Tab for Contenders - companies nearing eligibility</t>
  </si>
  <si>
    <t>http://dripinvesting.org/Tools/Tools.htm</t>
  </si>
  <si>
    <t>End-of-month update at:</t>
  </si>
  <si>
    <t>Added link to www.dripinvesting.org (Tools page) at top of heading</t>
  </si>
  <si>
    <t>Atmos Energy</t>
  </si>
  <si>
    <t>ATO</t>
  </si>
  <si>
    <t>BancorpSouth Inc.</t>
  </si>
  <si>
    <t>BXS</t>
  </si>
  <si>
    <t>Brady Corp.</t>
  </si>
  <si>
    <t>BRC</t>
  </si>
  <si>
    <t>Chevron Corp.</t>
  </si>
  <si>
    <t>CVX</t>
  </si>
  <si>
    <t>HCP Inc.</t>
  </si>
  <si>
    <t>HCP</t>
  </si>
  <si>
    <t>McCormick &amp; Co.</t>
  </si>
  <si>
    <t>MKC</t>
  </si>
  <si>
    <t>FY Streak</t>
  </si>
  <si>
    <t>ENB</t>
  </si>
  <si>
    <t>ADR-Canada</t>
  </si>
  <si>
    <t>Enbridge Inc.</t>
  </si>
  <si>
    <t>Imperial Oil Ltd.</t>
  </si>
  <si>
    <t>IMO</t>
  </si>
  <si>
    <t>Added Imperial Oil Ltd. to Contenders tab (18 years)</t>
  </si>
  <si>
    <t>PartnerRe Limited</t>
  </si>
  <si>
    <t>PRE</t>
  </si>
  <si>
    <t>ADR-Bermuda</t>
  </si>
  <si>
    <t>Added PartnerRe Limited to Contenders tab (17 years)</t>
  </si>
  <si>
    <t>RenaissanceRe Holdings</t>
  </si>
  <si>
    <t>RNR</t>
  </si>
  <si>
    <t>Added Enbridge Inc. and RenaissanceRe Holdings to Contenders tab (15 years)</t>
  </si>
  <si>
    <t>Mercury General Corp.</t>
  </si>
  <si>
    <t>MCY</t>
  </si>
  <si>
    <t>NC</t>
  </si>
  <si>
    <t>Raven Industries</t>
  </si>
  <si>
    <t>RAVN</t>
  </si>
  <si>
    <t>T. Rowe Price Group</t>
  </si>
  <si>
    <t>TROW</t>
  </si>
  <si>
    <t>Travelers Companies</t>
  </si>
  <si>
    <t>TRV</t>
  </si>
  <si>
    <t>UGI Corp.</t>
  </si>
  <si>
    <t>UGI</t>
  </si>
  <si>
    <t>UHT</t>
  </si>
  <si>
    <t>Universal Health Realty Trust</t>
  </si>
  <si>
    <t>Added Average Price and Comparison to Last Year at bottom</t>
  </si>
  <si>
    <t>Bob Evans Farms</t>
  </si>
  <si>
    <t>BOBE</t>
  </si>
  <si>
    <t>Gentex Corp.</t>
  </si>
  <si>
    <t>GNTX</t>
  </si>
  <si>
    <t>Overseas Shipholding Group Inc.</t>
  </si>
  <si>
    <t>OSG</t>
  </si>
  <si>
    <t>Corn Products International Inc.</t>
  </si>
  <si>
    <t>CPO</t>
  </si>
  <si>
    <t>Trinity Industries Inc.</t>
  </si>
  <si>
    <t>TRN</t>
  </si>
  <si>
    <t>W.R. Berkley Corp.</t>
  </si>
  <si>
    <t>WRB</t>
  </si>
  <si>
    <t>International Speedway Corp.</t>
  </si>
  <si>
    <t>ISCA</t>
  </si>
  <si>
    <t>Nationwide Health Properties Inc.</t>
  </si>
  <si>
    <t>NHP</t>
  </si>
  <si>
    <t>NextEra Energy</t>
  </si>
  <si>
    <t>NEE</t>
  </si>
  <si>
    <t>Changed FPL Group (FPL) to NextEra Energy (NEE) on Contenders tab</t>
  </si>
  <si>
    <t>ACE Limited</t>
  </si>
  <si>
    <t>ACE</t>
  </si>
  <si>
    <t>Added subtitle to include U.S.-traded American Depository Receipts (ADRs)</t>
  </si>
  <si>
    <t>Harleysville Savings</t>
  </si>
  <si>
    <t>HARL</t>
  </si>
  <si>
    <t>Added Harleysville Savings to Contenders tab (22 years)</t>
  </si>
  <si>
    <t>Completed population of additional columns, formulas on Contenders tab</t>
  </si>
  <si>
    <t>Added Summary/average line to Contenders tab</t>
  </si>
  <si>
    <t>Added Price, Annual Dividend, and Yield columns to Contenders tab</t>
  </si>
  <si>
    <t>Also Class B</t>
  </si>
  <si>
    <t>Deleted Web Links tab due to limited usefulness; saved 30k per file</t>
  </si>
  <si>
    <t>Replaced Source(s) column with Quarterly Schedule on Champions, Contenders tabs</t>
  </si>
  <si>
    <t>Inserted Sequence column next to No./Years on Champions, Conteners, Challengers tabs</t>
  </si>
  <si>
    <t>use. The initial goal was to identify companies that had increased their dividend in at least 25 consecutive years. But that</t>
  </si>
  <si>
    <t>definition was broadened to include additional companies that had paid higher dividends (without necessarily having</t>
  </si>
  <si>
    <t>China Mobile Limited</t>
  </si>
  <si>
    <t>CHL</t>
  </si>
  <si>
    <t>straight years. Unless it is clear that a streak is shorter, the number of years shown will coincide with statement(s) by the</t>
  </si>
  <si>
    <t>company itself, hence the "(Per Company)" sub-title is included. Some notable sub-groups include:</t>
  </si>
  <si>
    <t>their dividend for 10-24 straight years and (under the Challengers tab) companies that have increased their dividend for 5-9</t>
  </si>
  <si>
    <t>451.87M</t>
  </si>
  <si>
    <t>1.81B</t>
  </si>
  <si>
    <t>19.86B</t>
  </si>
  <si>
    <t>4.95B</t>
  </si>
  <si>
    <t>2.35B</t>
  </si>
  <si>
    <t>3.06B</t>
  </si>
  <si>
    <t>313.96M</t>
  </si>
  <si>
    <t>142.22M</t>
  </si>
  <si>
    <t>527.35M</t>
  </si>
  <si>
    <t>2.72B</t>
  </si>
  <si>
    <t>12.26B</t>
  </si>
  <si>
    <t>637.74M</t>
  </si>
  <si>
    <t>623.23M</t>
  </si>
  <si>
    <t>643.75M</t>
  </si>
  <si>
    <t>3.79B</t>
  </si>
  <si>
    <t>12.24B</t>
  </si>
  <si>
    <t>29.58B</t>
  </si>
  <si>
    <t>2.24B</t>
  </si>
  <si>
    <t>12.42B</t>
  </si>
  <si>
    <t>53.70B</t>
  </si>
  <si>
    <t>162.95B</t>
  </si>
  <si>
    <t>4.64B</t>
  </si>
  <si>
    <t>86.89M</t>
  </si>
  <si>
    <t>798.52M</t>
  </si>
  <si>
    <t>361.09M</t>
  </si>
  <si>
    <t>88.40B</t>
  </si>
  <si>
    <t>128.47M</t>
  </si>
  <si>
    <t>2.01B</t>
  </si>
  <si>
    <t>4.19B</t>
  </si>
  <si>
    <t>11.10B</t>
  </si>
  <si>
    <t>21.38B</t>
  </si>
  <si>
    <t>26.84B</t>
  </si>
  <si>
    <t>22.59B</t>
  </si>
  <si>
    <t>3.54B</t>
  </si>
  <si>
    <t>3.47B</t>
  </si>
  <si>
    <t>11.23B</t>
  </si>
  <si>
    <t>4.11B</t>
  </si>
  <si>
    <t>7.89B</t>
  </si>
  <si>
    <t>43.20M</t>
  </si>
  <si>
    <t>396.37M</t>
  </si>
  <si>
    <t>903.06M</t>
  </si>
  <si>
    <t>24.97B</t>
  </si>
  <si>
    <t>892.54M</t>
  </si>
  <si>
    <t>2.15B</t>
  </si>
  <si>
    <t>959.01M</t>
  </si>
  <si>
    <t>55.42M</t>
  </si>
  <si>
    <t>3.24B</t>
  </si>
  <si>
    <t>10.23B</t>
  </si>
  <si>
    <t>89.21M</t>
  </si>
  <si>
    <t>5.60B</t>
  </si>
  <si>
    <t>30.78B</t>
  </si>
  <si>
    <t>2.41B</t>
  </si>
  <si>
    <t>175.74B</t>
  </si>
  <si>
    <t>7.56B</t>
  </si>
  <si>
    <t>2.34B</t>
  </si>
  <si>
    <t>2.50B</t>
  </si>
  <si>
    <t>22.03B</t>
  </si>
  <si>
    <t>2.61B</t>
  </si>
  <si>
    <t>7.35B</t>
  </si>
  <si>
    <t>6.30B</t>
  </si>
  <si>
    <t>967.19M</t>
  </si>
  <si>
    <t>668.58M</t>
  </si>
  <si>
    <t>3.85B</t>
  </si>
  <si>
    <t>1.53B</t>
  </si>
  <si>
    <t>902.91M</t>
  </si>
  <si>
    <t>161.26M</t>
  </si>
  <si>
    <t>32.14B</t>
  </si>
  <si>
    <t>12.99B</t>
  </si>
  <si>
    <t>183.17M</t>
  </si>
  <si>
    <t>2.17B</t>
  </si>
  <si>
    <t>21.18B</t>
  </si>
  <si>
    <t>5.48B</t>
  </si>
  <si>
    <t>77.80M</t>
  </si>
  <si>
    <t>4.29B</t>
  </si>
  <si>
    <t>4.36B</t>
  </si>
  <si>
    <t>77.69M</t>
  </si>
  <si>
    <t>209.21M</t>
  </si>
  <si>
    <t>1.79B</t>
  </si>
  <si>
    <t>5.77B</t>
  </si>
  <si>
    <t>4.57B</t>
  </si>
  <si>
    <t>8.39B</t>
  </si>
  <si>
    <t>2.46B</t>
  </si>
  <si>
    <t>28.20B</t>
  </si>
  <si>
    <t>1.52B</t>
  </si>
  <si>
    <t>800.89M</t>
  </si>
  <si>
    <t>3.77B</t>
  </si>
  <si>
    <t>429.38M</t>
  </si>
  <si>
    <t>6.86B</t>
  </si>
  <si>
    <t>4.22B</t>
  </si>
  <si>
    <t>415.16M</t>
  </si>
  <si>
    <t>326.67M</t>
  </si>
  <si>
    <t>1.91B</t>
  </si>
  <si>
    <t>19.89B</t>
  </si>
  <si>
    <t>1.93B</t>
  </si>
  <si>
    <t>14.96B</t>
  </si>
  <si>
    <t>44.99B</t>
  </si>
  <si>
    <t>18.38B</t>
  </si>
  <si>
    <t>417.43M</t>
  </si>
  <si>
    <t>3.20B</t>
  </si>
  <si>
    <t>1.28B</t>
  </si>
  <si>
    <t>69.50B</t>
  </si>
  <si>
    <t>630.43M</t>
  </si>
  <si>
    <t>438.09M</t>
  </si>
  <si>
    <t>463.33M</t>
  </si>
  <si>
    <t>1.37B</t>
  </si>
  <si>
    <t>1.17B</t>
  </si>
  <si>
    <t>1.26B</t>
  </si>
  <si>
    <t>1.42B</t>
  </si>
  <si>
    <t>200.55M</t>
  </si>
  <si>
    <t>"The Foreigners"</t>
  </si>
  <si>
    <t>are companies that have dividend growth streaks, in U.S. dollar terms, and trade on a U.S. Exchange</t>
  </si>
  <si>
    <t>as ADRs (American Depository Receipts).</t>
  </si>
  <si>
    <t>Percentage increases of 2% or less are highlighted in Red.</t>
  </si>
  <si>
    <t>dividend and share price growth may be limited.</t>
  </si>
  <si>
    <t>are companies that appear to follow a pattern of increasing their dividend only in alternating years, but</t>
  </si>
  <si>
    <t>HB</t>
  </si>
  <si>
    <t>HNBC</t>
  </si>
  <si>
    <t>TPP</t>
  </si>
  <si>
    <t>do so in mid-year, so that the total paid (per share) is higher every year. An example follows:</t>
  </si>
  <si>
    <t>quarter cent, or one cent per share on an annual basis. Generally, these are utilities with impressive streaks. But since profits</t>
  </si>
  <si>
    <t>Heritage Financial Group</t>
  </si>
  <si>
    <t>HBOS</t>
  </si>
  <si>
    <t>are limited by regulators, they may not declare substantial dividend increases. Although they typically offer relatively high yields,</t>
  </si>
  <si>
    <t>were differences between the length of the streak shown by outside sources and what was stated in company literature. Usually,</t>
  </si>
  <si>
    <t>Unisource Energy Corp.</t>
  </si>
  <si>
    <t>UNS</t>
  </si>
  <si>
    <t>Added Unisource Energy Corp. to Contenders tab (11 years)</t>
  </si>
  <si>
    <t>City Holding Co.</t>
  </si>
  <si>
    <t>CHCO</t>
  </si>
  <si>
    <t>Landauer Inc.</t>
  </si>
  <si>
    <t>LDR</t>
  </si>
  <si>
    <t>Independent Bank Corp. MA</t>
  </si>
  <si>
    <t>INDB</t>
  </si>
  <si>
    <t>Pool Corp.</t>
  </si>
  <si>
    <t>POOL</t>
  </si>
  <si>
    <t>Albany International Corp.</t>
  </si>
  <si>
    <t>AIN</t>
  </si>
  <si>
    <t>Men's Wearhouse Inc.</t>
  </si>
  <si>
    <t>MW</t>
  </si>
  <si>
    <t>may not always result in accurate adjustment of prior dividends. This is especially true if the split were</t>
  </si>
  <si>
    <t>at a ratio of 6-for-5 or higher, or if a stock dividend of 5% or less was paid. In some cases, a firm states that it is "maintaining"</t>
  </si>
  <si>
    <t>available to the general public. Also, thanks to Seeking Alpha Contributors Dividends4Life, Dividend Growth Investor, and others</t>
  </si>
  <si>
    <t>for their valuable info and assistance. And finally, thanks to George L. Smyth for running the non-profit message boards at</t>
  </si>
  <si>
    <t>Hopefully, it can continue to be updated on a monthly basis there. Please post comments/questions on its U.S. DRIPs board.</t>
  </si>
  <si>
    <t>Most recent increase dates older than one year are highlighted in Red.</t>
  </si>
  <si>
    <t>Most recent Increases expected to be repeated next month are highlighted in Green.</t>
  </si>
  <si>
    <t>represents the number of consecutive years of higher dividends. An adjacent column orders all listed</t>
  </si>
  <si>
    <t>companies in sequence, from longest (#1) to shortest streak, running from Champions to Contenders to Challengers.</t>
  </si>
  <si>
    <t>No. Yrs</t>
  </si>
  <si>
    <t>enrolling. Complete information about all available DRIPs can be found at www.directinvesting.com.</t>
  </si>
  <si>
    <t>Disclosure:</t>
  </si>
  <si>
    <t>As shown below, I am employed by The Moneypaper Inc., which operates that web site and is affiliated with Temper</t>
  </si>
  <si>
    <t>Enrollment Service, which facilitates DRIP enrollment. This is not meant as a sales pitch!</t>
  </si>
  <si>
    <t>BF-B</t>
  </si>
  <si>
    <t>Beverages-Alcoholic</t>
  </si>
  <si>
    <t>Also Class A</t>
  </si>
  <si>
    <t>Brown-Forman Class B</t>
  </si>
  <si>
    <t>Added Brown-Forman Class B (div. increased for 25th straight year)</t>
  </si>
  <si>
    <t>Knight Transportation Inc.</t>
  </si>
  <si>
    <t>KNX</t>
  </si>
  <si>
    <t>Carpenter Technology Corp.</t>
  </si>
  <si>
    <t>CRS</t>
  </si>
  <si>
    <t>Methanex Corp.</t>
  </si>
  <si>
    <t>MEOH</t>
  </si>
  <si>
    <t>Sensient Technologies Corp.</t>
  </si>
  <si>
    <t>SXT</t>
  </si>
  <si>
    <t>Analog Devices Inc.</t>
  </si>
  <si>
    <t>ADI</t>
  </si>
  <si>
    <t>National Semiconductor Corp.</t>
  </si>
  <si>
    <t>NSM</t>
  </si>
  <si>
    <t>MOCON Inc.</t>
  </si>
  <si>
    <t>MOCO</t>
  </si>
  <si>
    <t>United Community Bancorp</t>
  </si>
  <si>
    <t>UCBA</t>
  </si>
  <si>
    <t>Cracker Barrel Old Country</t>
  </si>
  <si>
    <t>CBRL</t>
  </si>
  <si>
    <t>Union Pacific</t>
  </si>
  <si>
    <t>UNP</t>
  </si>
  <si>
    <t>A03</t>
  </si>
  <si>
    <t>Northrop Grumman</t>
  </si>
  <si>
    <t>NOC</t>
  </si>
  <si>
    <t>GATX Corp.</t>
  </si>
  <si>
    <t>GMT</t>
  </si>
  <si>
    <t>Landmark Bancorp Inc.</t>
  </si>
  <si>
    <t>LARK</t>
  </si>
  <si>
    <t>NB&amp;T Financial Group Inc.</t>
  </si>
  <si>
    <t>NBTF</t>
  </si>
  <si>
    <t>Transmontaigne Partners LP</t>
  </si>
  <si>
    <t>Erie Indemnity Company</t>
  </si>
  <si>
    <t>ERIE</t>
  </si>
  <si>
    <t>Added Erie Indemnity Company to Contenders tab (20 years)</t>
  </si>
  <si>
    <t>Martin Marietta Materials</t>
  </si>
  <si>
    <t>MLM</t>
  </si>
  <si>
    <t>Added Martin Marietta Materials to Contenders tab (16 years)</t>
  </si>
  <si>
    <t>UMB Financial Corp.</t>
  </si>
  <si>
    <t>UMBF</t>
  </si>
  <si>
    <t>Added UMB Financial Corp. to Contenders tab (19 years)</t>
  </si>
  <si>
    <t>Pall Corp.</t>
  </si>
  <si>
    <t>PLL</t>
  </si>
  <si>
    <t>National Healthcare Corp.</t>
  </si>
  <si>
    <t>NHC</t>
  </si>
  <si>
    <t>Wisconsin Energy</t>
  </si>
  <si>
    <t>WEC</t>
  </si>
  <si>
    <t>CVS Caremark</t>
  </si>
  <si>
    <t>CVS</t>
  </si>
  <si>
    <t>Norwood Financial</t>
  </si>
  <si>
    <t>NWFL</t>
  </si>
  <si>
    <t>Waste Management</t>
  </si>
  <si>
    <t>WM</t>
  </si>
  <si>
    <t>Citizens Holding Company</t>
  </si>
  <si>
    <t>CIZN</t>
  </si>
  <si>
    <t>Costco Wholesale</t>
  </si>
  <si>
    <t>COST</t>
  </si>
  <si>
    <t>Edison International</t>
  </si>
  <si>
    <t>EIX</t>
  </si>
  <si>
    <t>Torchmark Corp.</t>
  </si>
  <si>
    <t>TMK</t>
  </si>
  <si>
    <t>Yum! Brands Inc.</t>
  </si>
  <si>
    <t>YUM</t>
  </si>
  <si>
    <t>Lockheed Martin</t>
  </si>
  <si>
    <t>LMT</t>
  </si>
  <si>
    <t>Texas Instruments</t>
  </si>
  <si>
    <t>TXN</t>
  </si>
  <si>
    <t>Harris Corp.</t>
  </si>
  <si>
    <t>HRS</t>
  </si>
  <si>
    <t>Teche Holding Co.</t>
  </si>
  <si>
    <t>TSH</t>
  </si>
  <si>
    <t>Verizon Communications</t>
  </si>
  <si>
    <t>VZ</t>
  </si>
  <si>
    <t>Consolidated Water Co.</t>
  </si>
  <si>
    <t>CWCO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</si>
</sst>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m/d/yy"/>
    <numFmt numFmtId="166" formatCode="0.0"/>
    <numFmt numFmtId="167" formatCode="0.000"/>
    <numFmt numFmtId="168" formatCode="0.000000"/>
    <numFmt numFmtId="169" formatCode="0.00;[Red]0.00"/>
    <numFmt numFmtId="170" formatCode="0.0;[Red]0.0"/>
  </numFmts>
  <fonts count="30">
    <font>
      <sz val="10"/>
      <name val="Arial"/>
      <family val="0"/>
    </font>
    <font>
      <sz val="10"/>
      <color indexed="48"/>
      <name val="Arial"/>
      <family val="2"/>
    </font>
    <font>
      <b/>
      <i/>
      <u val="single"/>
      <sz val="10"/>
      <name val="Arial"/>
      <family val="2"/>
    </font>
    <font>
      <sz val="8"/>
      <name val="Arial"/>
      <family val="2"/>
    </font>
    <font>
      <b/>
      <i/>
      <u val="single"/>
      <sz val="9"/>
      <name val="Arial"/>
      <family val="2"/>
    </font>
    <font>
      <sz val="9"/>
      <name val="Arial"/>
      <family val="2"/>
    </font>
    <font>
      <i/>
      <u val="single"/>
      <sz val="9"/>
      <name val="Arial"/>
      <family val="2"/>
    </font>
    <font>
      <i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color indexed="17"/>
      <name val="Arial"/>
      <family val="2"/>
    </font>
    <font>
      <sz val="7"/>
      <color indexed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color indexed="48"/>
      <name val="Arial"/>
      <family val="2"/>
    </font>
    <font>
      <sz val="9"/>
      <color indexed="10"/>
      <name val="Arial"/>
      <family val="2"/>
    </font>
    <font>
      <i/>
      <sz val="8"/>
      <color indexed="17"/>
      <name val="Arial"/>
      <family val="2"/>
    </font>
    <font>
      <i/>
      <sz val="8"/>
      <color indexed="10"/>
      <name val="Arial"/>
      <family val="2"/>
    </font>
    <font>
      <i/>
      <sz val="7"/>
      <name val="Arial"/>
      <family val="2"/>
    </font>
    <font>
      <sz val="9"/>
      <color indexed="17"/>
      <name val="Arial"/>
      <family val="2"/>
    </font>
    <font>
      <sz val="7"/>
      <name val="Arial"/>
      <family val="2"/>
    </font>
    <font>
      <sz val="9"/>
      <color indexed="12"/>
      <name val="Arial"/>
      <family val="2"/>
    </font>
    <font>
      <sz val="7"/>
      <color indexed="48"/>
      <name val="Arial"/>
      <family val="2"/>
    </font>
    <font>
      <sz val="10"/>
      <color indexed="12"/>
      <name val="Arial"/>
      <family val="2"/>
    </font>
    <font>
      <i/>
      <u val="single"/>
      <sz val="10"/>
      <name val="Arial"/>
      <family val="2"/>
    </font>
    <font>
      <sz val="5.75"/>
      <name val="Arial"/>
      <family val="0"/>
    </font>
    <font>
      <u val="single"/>
      <sz val="9"/>
      <name val="Arial"/>
      <family val="2"/>
    </font>
    <font>
      <sz val="9"/>
      <color indexed="61"/>
      <name val="Arial"/>
      <family val="2"/>
    </font>
    <font>
      <i/>
      <sz val="8"/>
      <name val="Arial"/>
      <family val="2"/>
    </font>
    <font>
      <sz val="9"/>
      <color indexed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6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3" fillId="0" borderId="0" xfId="0" applyFont="1" applyBorder="1" applyAlignment="1" quotePrefix="1">
      <alignment/>
    </xf>
    <xf numFmtId="0" fontId="1" fillId="0" borderId="1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 quotePrefix="1">
      <alignment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/>
    </xf>
    <xf numFmtId="0" fontId="6" fillId="0" borderId="0" xfId="0" applyFont="1" applyAlignment="1" quotePrefix="1">
      <alignment horizontal="right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5" fillId="0" borderId="4" xfId="0" applyFont="1" applyBorder="1" applyAlignment="1">
      <alignment/>
    </xf>
    <xf numFmtId="0" fontId="7" fillId="0" borderId="4" xfId="0" applyFont="1" applyBorder="1" applyAlignment="1">
      <alignment/>
    </xf>
    <xf numFmtId="0" fontId="0" fillId="0" borderId="0" xfId="0" applyFont="1" applyBorder="1" applyAlignment="1">
      <alignment horizontal="right"/>
    </xf>
    <xf numFmtId="165" fontId="0" fillId="0" borderId="0" xfId="0" applyNumberFormat="1" applyAlignment="1">
      <alignment/>
    </xf>
    <xf numFmtId="165" fontId="0" fillId="0" borderId="0" xfId="0" applyNumberFormat="1" applyFont="1" applyBorder="1" applyAlignment="1">
      <alignment/>
    </xf>
    <xf numFmtId="165" fontId="0" fillId="0" borderId="5" xfId="0" applyNumberFormat="1" applyFont="1" applyBorder="1" applyAlignment="1">
      <alignment/>
    </xf>
    <xf numFmtId="0" fontId="11" fillId="0" borderId="6" xfId="0" applyFont="1" applyBorder="1" applyAlignment="1" quotePrefix="1">
      <alignment horizontal="left"/>
    </xf>
    <xf numFmtId="0" fontId="0" fillId="0" borderId="0" xfId="0" applyAlignment="1" quotePrefix="1">
      <alignment horizontal="left"/>
    </xf>
    <xf numFmtId="0" fontId="3" fillId="0" borderId="6" xfId="0" applyFont="1" applyBorder="1" applyAlignment="1">
      <alignment horizontal="center"/>
    </xf>
    <xf numFmtId="165" fontId="3" fillId="0" borderId="4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0" xfId="0" applyFont="1" applyBorder="1" applyAlignment="1">
      <alignment horizontal="center"/>
    </xf>
    <xf numFmtId="2" fontId="5" fillId="0" borderId="5" xfId="0" applyNumberFormat="1" applyFont="1" applyBorder="1" applyAlignment="1">
      <alignment horizontal="right"/>
    </xf>
    <xf numFmtId="164" fontId="5" fillId="0" borderId="4" xfId="0" applyNumberFormat="1" applyFont="1" applyBorder="1" applyAlignment="1">
      <alignment/>
    </xf>
    <xf numFmtId="2" fontId="5" fillId="0" borderId="8" xfId="0" applyNumberFormat="1" applyFont="1" applyBorder="1" applyAlignment="1">
      <alignment/>
    </xf>
    <xf numFmtId="165" fontId="5" fillId="0" borderId="4" xfId="0" applyNumberFormat="1" applyFont="1" applyBorder="1" applyAlignment="1">
      <alignment horizontal="left"/>
    </xf>
    <xf numFmtId="165" fontId="5" fillId="0" borderId="8" xfId="0" applyNumberFormat="1" applyFont="1" applyBorder="1" applyAlignment="1">
      <alignment horizontal="left"/>
    </xf>
    <xf numFmtId="165" fontId="5" fillId="0" borderId="5" xfId="0" applyNumberFormat="1" applyFont="1" applyBorder="1" applyAlignment="1">
      <alignment horizontal="left"/>
    </xf>
    <xf numFmtId="0" fontId="5" fillId="0" borderId="5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10" xfId="0" applyFont="1" applyBorder="1" applyAlignment="1">
      <alignment/>
    </xf>
    <xf numFmtId="2" fontId="5" fillId="0" borderId="3" xfId="0" applyNumberFormat="1" applyFont="1" applyBorder="1" applyAlignment="1">
      <alignment horizontal="right"/>
    </xf>
    <xf numFmtId="164" fontId="5" fillId="0" borderId="0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165" fontId="5" fillId="0" borderId="0" xfId="0" applyNumberFormat="1" applyFont="1" applyBorder="1" applyAlignment="1">
      <alignment horizontal="left"/>
    </xf>
    <xf numFmtId="165" fontId="5" fillId="0" borderId="10" xfId="0" applyNumberFormat="1" applyFont="1" applyBorder="1" applyAlignment="1">
      <alignment horizontal="left"/>
    </xf>
    <xf numFmtId="165" fontId="5" fillId="0" borderId="3" xfId="0" applyNumberFormat="1" applyFont="1" applyBorder="1" applyAlignment="1">
      <alignment horizontal="left"/>
    </xf>
    <xf numFmtId="0" fontId="5" fillId="0" borderId="3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11" xfId="0" applyFont="1" applyBorder="1" applyAlignment="1">
      <alignment/>
    </xf>
    <xf numFmtId="2" fontId="5" fillId="0" borderId="1" xfId="0" applyNumberFormat="1" applyFont="1" applyBorder="1" applyAlignment="1">
      <alignment horizontal="right"/>
    </xf>
    <xf numFmtId="164" fontId="5" fillId="0" borderId="2" xfId="0" applyNumberFormat="1" applyFont="1" applyBorder="1" applyAlignment="1">
      <alignment/>
    </xf>
    <xf numFmtId="2" fontId="5" fillId="0" borderId="11" xfId="0" applyNumberFormat="1" applyFont="1" applyBorder="1" applyAlignment="1">
      <alignment/>
    </xf>
    <xf numFmtId="165" fontId="5" fillId="0" borderId="1" xfId="0" applyNumberFormat="1" applyFont="1" applyBorder="1" applyAlignment="1">
      <alignment horizontal="left"/>
    </xf>
    <xf numFmtId="0" fontId="5" fillId="0" borderId="1" xfId="0" applyFont="1" applyBorder="1" applyAlignment="1">
      <alignment/>
    </xf>
    <xf numFmtId="0" fontId="5" fillId="0" borderId="7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65" fontId="5" fillId="0" borderId="2" xfId="0" applyNumberFormat="1" applyFont="1" applyBorder="1" applyAlignment="1">
      <alignment horizontal="left"/>
    </xf>
    <xf numFmtId="165" fontId="5" fillId="0" borderId="11" xfId="0" applyNumberFormat="1" applyFont="1" applyBorder="1" applyAlignment="1">
      <alignment horizontal="left"/>
    </xf>
    <xf numFmtId="2" fontId="15" fillId="0" borderId="10" xfId="0" applyNumberFormat="1" applyFont="1" applyBorder="1" applyAlignment="1">
      <alignment/>
    </xf>
    <xf numFmtId="2" fontId="5" fillId="0" borderId="4" xfId="0" applyNumberFormat="1" applyFont="1" applyBorder="1" applyAlignment="1">
      <alignment horizontal="right"/>
    </xf>
    <xf numFmtId="2" fontId="5" fillId="0" borderId="0" xfId="0" applyNumberFormat="1" applyFont="1" applyBorder="1" applyAlignment="1">
      <alignment horizontal="right"/>
    </xf>
    <xf numFmtId="2" fontId="5" fillId="0" borderId="2" xfId="0" applyNumberFormat="1" applyFont="1" applyBorder="1" applyAlignment="1">
      <alignment horizontal="right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3" xfId="0" applyFont="1" applyBorder="1" applyAlignment="1" quotePrefix="1">
      <alignment horizontal="center"/>
    </xf>
    <xf numFmtId="0" fontId="5" fillId="0" borderId="5" xfId="0" applyFont="1" applyBorder="1" applyAlignment="1" quotePrefix="1">
      <alignment horizontal="center"/>
    </xf>
    <xf numFmtId="0" fontId="5" fillId="0" borderId="12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8" xfId="0" applyFont="1" applyBorder="1" applyAlignment="1" quotePrefix="1">
      <alignment horizontal="center"/>
    </xf>
    <xf numFmtId="0" fontId="5" fillId="0" borderId="11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5" fillId="0" borderId="9" xfId="0" applyFont="1" applyBorder="1" applyAlignment="1" quotePrefix="1">
      <alignment horizontal="center"/>
    </xf>
    <xf numFmtId="2" fontId="5" fillId="0" borderId="0" xfId="0" applyNumberFormat="1" applyFont="1" applyBorder="1" applyAlignment="1">
      <alignment/>
    </xf>
    <xf numFmtId="0" fontId="5" fillId="0" borderId="6" xfId="0" applyFont="1" applyBorder="1" applyAlignment="1" quotePrefix="1">
      <alignment horizontal="right"/>
    </xf>
    <xf numFmtId="2" fontId="5" fillId="0" borderId="4" xfId="0" applyNumberFormat="1" applyFont="1" applyBorder="1" applyAlignment="1">
      <alignment/>
    </xf>
    <xf numFmtId="2" fontId="5" fillId="0" borderId="2" xfId="0" applyNumberFormat="1" applyFont="1" applyBorder="1" applyAlignment="1">
      <alignment/>
    </xf>
    <xf numFmtId="165" fontId="15" fillId="0" borderId="0" xfId="0" applyNumberFormat="1" applyFont="1" applyBorder="1" applyAlignment="1">
      <alignment horizontal="right"/>
    </xf>
    <xf numFmtId="165" fontId="15" fillId="0" borderId="10" xfId="0" applyNumberFormat="1" applyFont="1" applyBorder="1" applyAlignment="1">
      <alignment horizontal="right"/>
    </xf>
    <xf numFmtId="165" fontId="15" fillId="0" borderId="3" xfId="0" applyNumberFormat="1" applyFont="1" applyBorder="1" applyAlignment="1">
      <alignment horizontal="right"/>
    </xf>
    <xf numFmtId="0" fontId="3" fillId="0" borderId="7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5" fillId="0" borderId="6" xfId="0" applyFont="1" applyBorder="1" applyAlignment="1" quotePrefix="1">
      <alignment horizontal="center"/>
    </xf>
    <xf numFmtId="0" fontId="5" fillId="0" borderId="1" xfId="0" applyFont="1" applyBorder="1" applyAlignment="1" quotePrefix="1">
      <alignment horizontal="center"/>
    </xf>
    <xf numFmtId="166" fontId="5" fillId="0" borderId="11" xfId="0" applyNumberFormat="1" applyFont="1" applyBorder="1" applyAlignment="1">
      <alignment/>
    </xf>
    <xf numFmtId="0" fontId="3" fillId="0" borderId="0" xfId="0" applyFont="1" applyAlignment="1" quotePrefix="1">
      <alignment horizontal="left"/>
    </xf>
    <xf numFmtId="165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 quotePrefix="1">
      <alignment horizontal="left"/>
    </xf>
    <xf numFmtId="0" fontId="5" fillId="0" borderId="14" xfId="0" applyFont="1" applyBorder="1" applyAlignment="1">
      <alignment horizontal="center"/>
    </xf>
    <xf numFmtId="0" fontId="10" fillId="0" borderId="9" xfId="0" applyFont="1" applyBorder="1" applyAlignment="1" quotePrefix="1">
      <alignment horizontal="left"/>
    </xf>
    <xf numFmtId="0" fontId="2" fillId="0" borderId="12" xfId="0" applyFont="1" applyBorder="1" applyAlignment="1">
      <alignment/>
    </xf>
    <xf numFmtId="0" fontId="0" fillId="0" borderId="14" xfId="0" applyFont="1" applyBorder="1" applyAlignment="1">
      <alignment/>
    </xf>
    <xf numFmtId="0" fontId="8" fillId="0" borderId="14" xfId="20" applyBorder="1" applyAlignment="1">
      <alignment/>
    </xf>
    <xf numFmtId="0" fontId="3" fillId="0" borderId="14" xfId="0" applyFont="1" applyBorder="1" applyAlignment="1" quotePrefix="1">
      <alignment/>
    </xf>
    <xf numFmtId="0" fontId="0" fillId="0" borderId="12" xfId="0" applyFont="1" applyBorder="1" applyAlignment="1">
      <alignment horizontal="right"/>
    </xf>
    <xf numFmtId="0" fontId="7" fillId="0" borderId="14" xfId="0" applyFont="1" applyBorder="1" applyAlignment="1" quotePrefix="1">
      <alignment horizontal="right"/>
    </xf>
    <xf numFmtId="0" fontId="0" fillId="0" borderId="13" xfId="0" applyFont="1" applyBorder="1" applyAlignment="1">
      <alignment horizontal="right"/>
    </xf>
    <xf numFmtId="165" fontId="0" fillId="0" borderId="13" xfId="0" applyNumberFormat="1" applyFont="1" applyBorder="1" applyAlignment="1">
      <alignment/>
    </xf>
    <xf numFmtId="0" fontId="5" fillId="0" borderId="0" xfId="0" applyFont="1" applyAlignment="1" quotePrefix="1">
      <alignment horizontal="left"/>
    </xf>
    <xf numFmtId="0" fontId="7" fillId="0" borderId="0" xfId="0" applyFont="1" applyAlignment="1" quotePrefix="1">
      <alignment horizontal="right"/>
    </xf>
    <xf numFmtId="2" fontId="15" fillId="0" borderId="8" xfId="0" applyNumberFormat="1" applyFont="1" applyBorder="1" applyAlignment="1">
      <alignment/>
    </xf>
    <xf numFmtId="0" fontId="5" fillId="0" borderId="7" xfId="0" applyFont="1" applyBorder="1" applyAlignment="1" quotePrefix="1">
      <alignment horizontal="center"/>
    </xf>
    <xf numFmtId="166" fontId="5" fillId="0" borderId="15" xfId="0" applyNumberFormat="1" applyFont="1" applyBorder="1" applyAlignment="1">
      <alignment/>
    </xf>
    <xf numFmtId="2" fontId="5" fillId="0" borderId="15" xfId="0" applyNumberFormat="1" applyFont="1" applyBorder="1" applyAlignment="1">
      <alignment/>
    </xf>
    <xf numFmtId="2" fontId="5" fillId="0" borderId="14" xfId="0" applyNumberFormat="1" applyFont="1" applyBorder="1" applyAlignment="1">
      <alignment/>
    </xf>
    <xf numFmtId="0" fontId="5" fillId="0" borderId="0" xfId="0" applyFont="1" applyAlignment="1">
      <alignment horizontal="left"/>
    </xf>
    <xf numFmtId="2" fontId="5" fillId="0" borderId="3" xfId="0" applyNumberFormat="1" applyFont="1" applyBorder="1" applyAlignment="1" quotePrefix="1">
      <alignment horizontal="right"/>
    </xf>
    <xf numFmtId="2" fontId="5" fillId="0" borderId="1" xfId="0" applyNumberFormat="1" applyFont="1" applyBorder="1" applyAlignment="1" quotePrefix="1">
      <alignment horizontal="right"/>
    </xf>
    <xf numFmtId="0" fontId="5" fillId="0" borderId="9" xfId="0" applyFont="1" applyBorder="1" applyAlignment="1">
      <alignment horizontal="left"/>
    </xf>
    <xf numFmtId="0" fontId="5" fillId="0" borderId="9" xfId="0" applyFont="1" applyBorder="1" applyAlignment="1" quotePrefix="1">
      <alignment horizontal="left"/>
    </xf>
    <xf numFmtId="0" fontId="2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9" xfId="0" applyFont="1" applyBorder="1" applyAlignment="1" quotePrefix="1">
      <alignment horizontal="left"/>
    </xf>
    <xf numFmtId="0" fontId="5" fillId="0" borderId="0" xfId="0" applyFont="1" applyBorder="1" applyAlignment="1">
      <alignment/>
    </xf>
    <xf numFmtId="0" fontId="0" fillId="0" borderId="7" xfId="0" applyBorder="1" applyAlignment="1" quotePrefix="1">
      <alignment horizontal="left"/>
    </xf>
    <xf numFmtId="0" fontId="0" fillId="0" borderId="14" xfId="0" applyBorder="1" applyAlignment="1">
      <alignment/>
    </xf>
    <xf numFmtId="0" fontId="5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5" xfId="0" applyBorder="1" applyAlignment="1" quotePrefix="1">
      <alignment horizontal="left"/>
    </xf>
    <xf numFmtId="0" fontId="5" fillId="0" borderId="15" xfId="0" applyFont="1" applyBorder="1" applyAlignment="1" quotePrefix="1">
      <alignment horizontal="center"/>
    </xf>
    <xf numFmtId="0" fontId="0" fillId="0" borderId="0" xfId="0" applyAlignment="1">
      <alignment horizontal="left"/>
    </xf>
    <xf numFmtId="0" fontId="5" fillId="0" borderId="10" xfId="0" applyFont="1" applyBorder="1" applyAlignment="1" quotePrefix="1">
      <alignment horizontal="left"/>
    </xf>
    <xf numFmtId="165" fontId="5" fillId="0" borderId="10" xfId="0" applyNumberFormat="1" applyFont="1" applyBorder="1" applyAlignment="1" quotePrefix="1">
      <alignment horizontal="left"/>
    </xf>
    <xf numFmtId="165" fontId="5" fillId="0" borderId="0" xfId="0" applyNumberFormat="1" applyFont="1" applyBorder="1" applyAlignment="1" quotePrefix="1">
      <alignment horizontal="left"/>
    </xf>
    <xf numFmtId="0" fontId="20" fillId="0" borderId="0" xfId="0" applyFont="1" applyAlignment="1">
      <alignment/>
    </xf>
    <xf numFmtId="164" fontId="5" fillId="0" borderId="3" xfId="0" applyNumberFormat="1" applyFont="1" applyBorder="1" applyAlignment="1" quotePrefix="1">
      <alignment horizontal="right"/>
    </xf>
    <xf numFmtId="164" fontId="5" fillId="0" borderId="1" xfId="0" applyNumberFormat="1" applyFont="1" applyBorder="1" applyAlignment="1" quotePrefix="1">
      <alignment horizontal="right"/>
    </xf>
    <xf numFmtId="2" fontId="5" fillId="0" borderId="5" xfId="0" applyNumberFormat="1" applyFont="1" applyBorder="1" applyAlignment="1" quotePrefix="1">
      <alignment horizontal="right"/>
    </xf>
    <xf numFmtId="164" fontId="5" fillId="0" borderId="5" xfId="0" applyNumberFormat="1" applyFont="1" applyBorder="1" applyAlignment="1" quotePrefix="1">
      <alignment horizontal="right"/>
    </xf>
    <xf numFmtId="0" fontId="5" fillId="0" borderId="3" xfId="0" applyFont="1" applyBorder="1" applyAlignment="1" quotePrefix="1">
      <alignment horizontal="left"/>
    </xf>
    <xf numFmtId="0" fontId="0" fillId="0" borderId="8" xfId="0" applyBorder="1" applyAlignment="1">
      <alignment/>
    </xf>
    <xf numFmtId="0" fontId="20" fillId="0" borderId="5" xfId="0" applyFont="1" applyBorder="1" applyAlignment="1">
      <alignment/>
    </xf>
    <xf numFmtId="0" fontId="20" fillId="0" borderId="9" xfId="0" applyFont="1" applyBorder="1" applyAlignment="1" quotePrefix="1">
      <alignment horizontal="left"/>
    </xf>
    <xf numFmtId="0" fontId="20" fillId="0" borderId="0" xfId="0" applyFont="1" applyBorder="1" applyAlignment="1">
      <alignment/>
    </xf>
    <xf numFmtId="0" fontId="0" fillId="0" borderId="15" xfId="0" applyBorder="1" applyAlignment="1">
      <alignment/>
    </xf>
    <xf numFmtId="0" fontId="5" fillId="0" borderId="14" xfId="0" applyFont="1" applyBorder="1" applyAlignment="1">
      <alignment/>
    </xf>
    <xf numFmtId="0" fontId="10" fillId="0" borderId="0" xfId="0" applyFont="1" applyBorder="1" applyAlignment="1" quotePrefix="1">
      <alignment horizontal="left"/>
    </xf>
    <xf numFmtId="0" fontId="11" fillId="0" borderId="0" xfId="0" applyFont="1" applyBorder="1" applyAlignment="1" quotePrefix="1">
      <alignment horizontal="left"/>
    </xf>
    <xf numFmtId="0" fontId="20" fillId="0" borderId="1" xfId="0" applyFont="1" applyBorder="1" applyAlignment="1">
      <alignment/>
    </xf>
    <xf numFmtId="165" fontId="3" fillId="0" borderId="7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5" fillId="0" borderId="6" xfId="0" applyFont="1" applyBorder="1" applyAlignment="1">
      <alignment horizontal="left"/>
    </xf>
    <xf numFmtId="0" fontId="12" fillId="0" borderId="2" xfId="0" applyFont="1" applyBorder="1" applyAlignment="1">
      <alignment horizontal="center"/>
    </xf>
    <xf numFmtId="165" fontId="0" fillId="0" borderId="3" xfId="0" applyNumberFormat="1" applyFont="1" applyBorder="1" applyAlignment="1">
      <alignment/>
    </xf>
    <xf numFmtId="0" fontId="0" fillId="0" borderId="0" xfId="0" applyBorder="1" applyAlignment="1" quotePrefix="1">
      <alignment horizontal="left"/>
    </xf>
    <xf numFmtId="165" fontId="5" fillId="0" borderId="0" xfId="0" applyNumberFormat="1" applyFont="1" applyAlignment="1">
      <alignment/>
    </xf>
    <xf numFmtId="0" fontId="5" fillId="0" borderId="2" xfId="0" applyFont="1" applyBorder="1" applyAlignment="1" quotePrefix="1">
      <alignment horizontal="left"/>
    </xf>
    <xf numFmtId="2" fontId="15" fillId="0" borderId="3" xfId="0" applyNumberFormat="1" applyFont="1" applyBorder="1" applyAlignment="1" quotePrefix="1">
      <alignment horizontal="right"/>
    </xf>
    <xf numFmtId="2" fontId="5" fillId="0" borderId="8" xfId="0" applyNumberFormat="1" applyFont="1" applyBorder="1" applyAlignment="1" quotePrefix="1">
      <alignment horizontal="right"/>
    </xf>
    <xf numFmtId="2" fontId="5" fillId="0" borderId="10" xfId="0" applyNumberFormat="1" applyFont="1" applyBorder="1" applyAlignment="1" quotePrefix="1">
      <alignment horizontal="right"/>
    </xf>
    <xf numFmtId="2" fontId="5" fillId="0" borderId="11" xfId="0" applyNumberFormat="1" applyFont="1" applyBorder="1" applyAlignment="1" quotePrefix="1">
      <alignment horizontal="right"/>
    </xf>
    <xf numFmtId="165" fontId="5" fillId="0" borderId="7" xfId="0" applyNumberFormat="1" applyFont="1" applyBorder="1" applyAlignment="1">
      <alignment horizontal="left"/>
    </xf>
    <xf numFmtId="164" fontId="5" fillId="0" borderId="3" xfId="0" applyNumberFormat="1" applyFont="1" applyBorder="1" applyAlignment="1">
      <alignment/>
    </xf>
    <xf numFmtId="0" fontId="5" fillId="0" borderId="1" xfId="0" applyFont="1" applyBorder="1" applyAlignment="1" quotePrefix="1">
      <alignment horizontal="left"/>
    </xf>
    <xf numFmtId="1" fontId="5" fillId="0" borderId="11" xfId="0" applyNumberFormat="1" applyFont="1" applyBorder="1" applyAlignment="1">
      <alignment/>
    </xf>
    <xf numFmtId="0" fontId="5" fillId="0" borderId="9" xfId="0" applyFont="1" applyBorder="1" applyAlignment="1">
      <alignment/>
    </xf>
    <xf numFmtId="0" fontId="5" fillId="0" borderId="10" xfId="0" applyFont="1" applyBorder="1" applyAlignment="1">
      <alignment horizontal="left"/>
    </xf>
    <xf numFmtId="165" fontId="5" fillId="0" borderId="0" xfId="0" applyNumberFormat="1" applyFont="1" applyBorder="1" applyAlignment="1">
      <alignment/>
    </xf>
    <xf numFmtId="164" fontId="5" fillId="0" borderId="8" xfId="0" applyNumberFormat="1" applyFont="1" applyBorder="1" applyAlignment="1" quotePrefix="1">
      <alignment horizontal="right"/>
    </xf>
    <xf numFmtId="164" fontId="5" fillId="0" borderId="11" xfId="0" applyNumberFormat="1" applyFont="1" applyBorder="1" applyAlignment="1" quotePrefix="1">
      <alignment horizontal="right"/>
    </xf>
    <xf numFmtId="164" fontId="5" fillId="0" borderId="10" xfId="0" applyNumberFormat="1" applyFont="1" applyBorder="1" applyAlignment="1" quotePrefix="1">
      <alignment horizontal="right"/>
    </xf>
    <xf numFmtId="2" fontId="15" fillId="0" borderId="5" xfId="0" applyNumberFormat="1" applyFont="1" applyBorder="1" applyAlignment="1" quotePrefix="1">
      <alignment horizontal="right"/>
    </xf>
    <xf numFmtId="166" fontId="5" fillId="0" borderId="7" xfId="0" applyNumberFormat="1" applyFont="1" applyBorder="1" applyAlignment="1">
      <alignment horizontal="right"/>
    </xf>
    <xf numFmtId="166" fontId="5" fillId="0" borderId="5" xfId="0" applyNumberFormat="1" applyFont="1" applyBorder="1" applyAlignment="1">
      <alignment horizontal="right"/>
    </xf>
    <xf numFmtId="166" fontId="5" fillId="0" borderId="9" xfId="0" applyNumberFormat="1" applyFont="1" applyBorder="1" applyAlignment="1">
      <alignment horizontal="right"/>
    </xf>
    <xf numFmtId="166" fontId="5" fillId="0" borderId="3" xfId="0" applyNumberFormat="1" applyFont="1" applyBorder="1" applyAlignment="1">
      <alignment horizontal="right"/>
    </xf>
    <xf numFmtId="166" fontId="5" fillId="0" borderId="6" xfId="0" applyNumberFormat="1" applyFont="1" applyBorder="1" applyAlignment="1">
      <alignment horizontal="right"/>
    </xf>
    <xf numFmtId="166" fontId="5" fillId="0" borderId="1" xfId="0" applyNumberFormat="1" applyFont="1" applyBorder="1" applyAlignment="1">
      <alignment horizontal="right"/>
    </xf>
    <xf numFmtId="166" fontId="5" fillId="0" borderId="12" xfId="0" applyNumberFormat="1" applyFont="1" applyBorder="1" applyAlignment="1">
      <alignment horizontal="right"/>
    </xf>
    <xf numFmtId="166" fontId="5" fillId="0" borderId="13" xfId="0" applyNumberFormat="1" applyFont="1" applyBorder="1" applyAlignment="1">
      <alignment horizontal="right"/>
    </xf>
    <xf numFmtId="0" fontId="12" fillId="0" borderId="6" xfId="0" applyFont="1" applyBorder="1" applyAlignment="1" quotePrefix="1">
      <alignment horizontal="center"/>
    </xf>
    <xf numFmtId="0" fontId="1" fillId="0" borderId="0" xfId="0" applyFont="1" applyBorder="1" applyAlignment="1">
      <alignment/>
    </xf>
    <xf numFmtId="0" fontId="13" fillId="0" borderId="8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5" fillId="0" borderId="8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1" fillId="0" borderId="2" xfId="0" applyFont="1" applyBorder="1" applyAlignment="1">
      <alignment/>
    </xf>
    <xf numFmtId="0" fontId="12" fillId="0" borderId="8" xfId="0" applyFont="1" applyBorder="1" applyAlignment="1">
      <alignment horizontal="center"/>
    </xf>
    <xf numFmtId="0" fontId="12" fillId="0" borderId="11" xfId="0" applyFont="1" applyBorder="1" applyAlignment="1" quotePrefix="1">
      <alignment horizontal="center"/>
    </xf>
    <xf numFmtId="0" fontId="5" fillId="0" borderId="0" xfId="0" applyFont="1" applyBorder="1" applyAlignment="1" quotePrefix="1">
      <alignment horizontal="left"/>
    </xf>
    <xf numFmtId="0" fontId="5" fillId="0" borderId="0" xfId="0" applyFont="1" applyBorder="1" applyAlignment="1">
      <alignment horizontal="left"/>
    </xf>
    <xf numFmtId="0" fontId="15" fillId="0" borderId="0" xfId="0" applyFont="1" applyAlignment="1" quotePrefix="1">
      <alignment horizontal="left"/>
    </xf>
    <xf numFmtId="0" fontId="19" fillId="0" borderId="0" xfId="0" applyFont="1" applyAlignment="1" quotePrefix="1">
      <alignment horizontal="left"/>
    </xf>
    <xf numFmtId="0" fontId="13" fillId="0" borderId="0" xfId="0" applyFont="1" applyAlignment="1" quotePrefix="1">
      <alignment horizontal="left"/>
    </xf>
    <xf numFmtId="164" fontId="5" fillId="0" borderId="11" xfId="0" applyNumberFormat="1" applyFont="1" applyBorder="1" applyAlignment="1">
      <alignment/>
    </xf>
    <xf numFmtId="164" fontId="5" fillId="0" borderId="10" xfId="0" applyNumberFormat="1" applyFont="1" applyBorder="1" applyAlignment="1">
      <alignment/>
    </xf>
    <xf numFmtId="164" fontId="5" fillId="0" borderId="8" xfId="0" applyNumberFormat="1" applyFont="1" applyBorder="1" applyAlignment="1">
      <alignment/>
    </xf>
    <xf numFmtId="166" fontId="5" fillId="0" borderId="8" xfId="0" applyNumberFormat="1" applyFont="1" applyBorder="1" applyAlignment="1">
      <alignment/>
    </xf>
    <xf numFmtId="0" fontId="5" fillId="0" borderId="8" xfId="0" applyFont="1" applyBorder="1" applyAlignment="1" quotePrefix="1">
      <alignment horizontal="left"/>
    </xf>
    <xf numFmtId="2" fontId="15" fillId="0" borderId="11" xfId="0" applyNumberFormat="1" applyFont="1" applyBorder="1" applyAlignment="1">
      <alignment/>
    </xf>
    <xf numFmtId="0" fontId="5" fillId="0" borderId="7" xfId="0" applyFont="1" applyBorder="1" applyAlignment="1" quotePrefix="1">
      <alignment horizontal="left"/>
    </xf>
    <xf numFmtId="0" fontId="5" fillId="0" borderId="8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3" fillId="0" borderId="11" xfId="0" applyFont="1" applyBorder="1" applyAlignment="1" quotePrefix="1">
      <alignment horizontal="center"/>
    </xf>
    <xf numFmtId="0" fontId="13" fillId="0" borderId="0" xfId="0" applyFont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165" fontId="5" fillId="0" borderId="7" xfId="0" applyNumberFormat="1" applyFont="1" applyBorder="1" applyAlignment="1">
      <alignment/>
    </xf>
    <xf numFmtId="165" fontId="5" fillId="0" borderId="9" xfId="0" applyNumberFormat="1" applyFont="1" applyBorder="1" applyAlignment="1">
      <alignment/>
    </xf>
    <xf numFmtId="165" fontId="5" fillId="0" borderId="6" xfId="0" applyNumberFormat="1" applyFont="1" applyBorder="1" applyAlignment="1">
      <alignment/>
    </xf>
    <xf numFmtId="0" fontId="5" fillId="0" borderId="10" xfId="0" applyFont="1" applyBorder="1" applyAlignment="1">
      <alignment horizontal="center"/>
    </xf>
    <xf numFmtId="165" fontId="5" fillId="0" borderId="9" xfId="0" applyNumberFormat="1" applyFont="1" applyBorder="1" applyAlignment="1">
      <alignment horizontal="left"/>
    </xf>
    <xf numFmtId="0" fontId="5" fillId="0" borderId="7" xfId="0" applyFont="1" applyBorder="1" applyAlignment="1" quotePrefix="1">
      <alignment/>
    </xf>
    <xf numFmtId="0" fontId="6" fillId="0" borderId="0" xfId="0" applyFont="1" applyBorder="1" applyAlignment="1" quotePrefix="1">
      <alignment horizontal="left"/>
    </xf>
    <xf numFmtId="0" fontId="3" fillId="0" borderId="6" xfId="0" applyFont="1" applyBorder="1" applyAlignment="1" quotePrefix="1">
      <alignment horizontal="left"/>
    </xf>
    <xf numFmtId="0" fontId="3" fillId="0" borderId="9" xfId="0" applyFont="1" applyBorder="1" applyAlignment="1" quotePrefix="1">
      <alignment horizontal="left"/>
    </xf>
    <xf numFmtId="0" fontId="21" fillId="0" borderId="4" xfId="0" applyFont="1" applyBorder="1" applyAlignment="1">
      <alignment/>
    </xf>
    <xf numFmtId="0" fontId="1" fillId="0" borderId="4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2" fontId="21" fillId="0" borderId="0" xfId="0" applyNumberFormat="1" applyFont="1" applyBorder="1" applyAlignment="1">
      <alignment horizontal="right"/>
    </xf>
    <xf numFmtId="2" fontId="21" fillId="0" borderId="2" xfId="0" applyNumberFormat="1" applyFont="1" applyBorder="1" applyAlignment="1">
      <alignment horizontal="right"/>
    </xf>
    <xf numFmtId="0" fontId="21" fillId="0" borderId="2" xfId="0" applyFont="1" applyBorder="1" applyAlignment="1">
      <alignment horizontal="center"/>
    </xf>
    <xf numFmtId="0" fontId="21" fillId="0" borderId="7" xfId="0" applyFont="1" applyBorder="1" applyAlignment="1">
      <alignment horizontal="center"/>
    </xf>
    <xf numFmtId="0" fontId="21" fillId="0" borderId="4" xfId="0" applyFont="1" applyBorder="1" applyAlignment="1">
      <alignment horizontal="center"/>
    </xf>
    <xf numFmtId="0" fontId="21" fillId="0" borderId="4" xfId="0" applyFont="1" applyBorder="1" applyAlignment="1" quotePrefix="1">
      <alignment horizontal="center"/>
    </xf>
    <xf numFmtId="0" fontId="21" fillId="0" borderId="6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2" fontId="21" fillId="0" borderId="9" xfId="0" applyNumberFormat="1" applyFont="1" applyBorder="1" applyAlignment="1">
      <alignment horizontal="right"/>
    </xf>
    <xf numFmtId="2" fontId="21" fillId="0" borderId="3" xfId="0" applyNumberFormat="1" applyFont="1" applyBorder="1" applyAlignment="1">
      <alignment horizontal="right"/>
    </xf>
    <xf numFmtId="2" fontId="21" fillId="0" borderId="6" xfId="0" applyNumberFormat="1" applyFont="1" applyBorder="1" applyAlignment="1">
      <alignment horizontal="right"/>
    </xf>
    <xf numFmtId="2" fontId="21" fillId="0" borderId="1" xfId="0" applyNumberFormat="1" applyFont="1" applyBorder="1" applyAlignment="1">
      <alignment horizontal="right"/>
    </xf>
    <xf numFmtId="0" fontId="21" fillId="0" borderId="8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2" fontId="21" fillId="0" borderId="10" xfId="0" applyNumberFormat="1" applyFont="1" applyBorder="1" applyAlignment="1">
      <alignment horizontal="right"/>
    </xf>
    <xf numFmtId="2" fontId="21" fillId="0" borderId="11" xfId="0" applyNumberFormat="1" applyFont="1" applyBorder="1" applyAlignment="1">
      <alignment horizontal="right"/>
    </xf>
    <xf numFmtId="0" fontId="20" fillId="0" borderId="9" xfId="0" applyFont="1" applyBorder="1" applyAlignment="1">
      <alignment/>
    </xf>
    <xf numFmtId="0" fontId="22" fillId="0" borderId="0" xfId="0" applyFont="1" applyBorder="1" applyAlignment="1">
      <alignment/>
    </xf>
    <xf numFmtId="0" fontId="20" fillId="0" borderId="3" xfId="0" applyFont="1" applyBorder="1" applyAlignment="1">
      <alignment/>
    </xf>
    <xf numFmtId="0" fontId="22" fillId="0" borderId="0" xfId="0" applyFont="1" applyBorder="1" applyAlignment="1" quotePrefix="1">
      <alignment horizontal="left"/>
    </xf>
    <xf numFmtId="0" fontId="20" fillId="0" borderId="0" xfId="0" applyFont="1" applyBorder="1" applyAlignment="1">
      <alignment horizontal="right"/>
    </xf>
    <xf numFmtId="0" fontId="21" fillId="0" borderId="5" xfId="0" applyFont="1" applyBorder="1" applyAlignment="1">
      <alignment horizontal="center"/>
    </xf>
    <xf numFmtId="2" fontId="21" fillId="0" borderId="8" xfId="0" applyNumberFormat="1" applyFont="1" applyBorder="1" applyAlignment="1">
      <alignment horizontal="right"/>
    </xf>
    <xf numFmtId="2" fontId="21" fillId="0" borderId="7" xfId="0" applyNumberFormat="1" applyFont="1" applyBorder="1" applyAlignment="1">
      <alignment horizontal="right"/>
    </xf>
    <xf numFmtId="2" fontId="21" fillId="0" borderId="4" xfId="0" applyNumberFormat="1" applyFont="1" applyBorder="1" applyAlignment="1">
      <alignment horizontal="right"/>
    </xf>
    <xf numFmtId="2" fontId="21" fillId="0" borderId="5" xfId="0" applyNumberFormat="1" applyFont="1" applyBorder="1" applyAlignment="1">
      <alignment horizontal="right"/>
    </xf>
    <xf numFmtId="169" fontId="5" fillId="0" borderId="3" xfId="0" applyNumberFormat="1" applyFont="1" applyBorder="1" applyAlignment="1">
      <alignment horizontal="right"/>
    </xf>
    <xf numFmtId="169" fontId="5" fillId="0" borderId="5" xfId="0" applyNumberFormat="1" applyFont="1" applyBorder="1" applyAlignment="1">
      <alignment horizontal="right"/>
    </xf>
    <xf numFmtId="169" fontId="5" fillId="0" borderId="1" xfId="0" applyNumberFormat="1" applyFont="1" applyBorder="1" applyAlignment="1">
      <alignment horizontal="right"/>
    </xf>
    <xf numFmtId="170" fontId="15" fillId="0" borderId="3" xfId="0" applyNumberFormat="1" applyFont="1" applyBorder="1" applyAlignment="1">
      <alignment/>
    </xf>
    <xf numFmtId="170" fontId="15" fillId="0" borderId="5" xfId="0" applyNumberFormat="1" applyFont="1" applyBorder="1" applyAlignment="1">
      <alignment/>
    </xf>
    <xf numFmtId="170" fontId="15" fillId="0" borderId="1" xfId="0" applyNumberFormat="1" applyFont="1" applyBorder="1" applyAlignment="1">
      <alignment/>
    </xf>
    <xf numFmtId="1" fontId="5" fillId="0" borderId="15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8" fillId="0" borderId="3" xfId="20" applyBorder="1" applyAlignment="1">
      <alignment/>
    </xf>
    <xf numFmtId="2" fontId="23" fillId="0" borderId="4" xfId="0" applyNumberFormat="1" applyFont="1" applyBorder="1" applyAlignment="1">
      <alignment horizontal="right"/>
    </xf>
    <xf numFmtId="0" fontId="23" fillId="0" borderId="4" xfId="0" applyFont="1" applyBorder="1" applyAlignment="1">
      <alignment horizontal="right"/>
    </xf>
    <xf numFmtId="2" fontId="23" fillId="0" borderId="0" xfId="0" applyNumberFormat="1" applyFont="1" applyBorder="1" applyAlignment="1">
      <alignment horizontal="right"/>
    </xf>
    <xf numFmtId="0" fontId="23" fillId="0" borderId="0" xfId="0" applyFont="1" applyBorder="1" applyAlignment="1">
      <alignment horizontal="right"/>
    </xf>
    <xf numFmtId="2" fontId="23" fillId="0" borderId="2" xfId="0" applyNumberFormat="1" applyFont="1" applyBorder="1" applyAlignment="1">
      <alignment horizontal="right"/>
    </xf>
    <xf numFmtId="0" fontId="23" fillId="0" borderId="2" xfId="0" applyFont="1" applyBorder="1" applyAlignment="1">
      <alignment horizontal="right"/>
    </xf>
    <xf numFmtId="2" fontId="23" fillId="0" borderId="7" xfId="0" applyNumberFormat="1" applyFont="1" applyBorder="1" applyAlignment="1">
      <alignment horizontal="right"/>
    </xf>
    <xf numFmtId="2" fontId="23" fillId="0" borderId="9" xfId="0" applyNumberFormat="1" applyFont="1" applyBorder="1" applyAlignment="1">
      <alignment horizontal="right"/>
    </xf>
    <xf numFmtId="2" fontId="23" fillId="0" borderId="6" xfId="0" applyNumberFormat="1" applyFont="1" applyBorder="1" applyAlignment="1">
      <alignment horizontal="right"/>
    </xf>
    <xf numFmtId="0" fontId="21" fillId="0" borderId="2" xfId="0" applyFont="1" applyBorder="1" applyAlignment="1" quotePrefix="1">
      <alignment horizontal="center"/>
    </xf>
    <xf numFmtId="0" fontId="21" fillId="0" borderId="1" xfId="0" applyFont="1" applyBorder="1" applyAlignment="1" quotePrefix="1">
      <alignment horizontal="center"/>
    </xf>
    <xf numFmtId="2" fontId="15" fillId="0" borderId="1" xfId="0" applyNumberFormat="1" applyFont="1" applyBorder="1" applyAlignment="1" quotePrefix="1">
      <alignment horizontal="right"/>
    </xf>
    <xf numFmtId="0" fontId="4" fillId="0" borderId="0" xfId="0" applyFont="1" applyAlignment="1" quotePrefix="1">
      <alignment horizontal="left"/>
    </xf>
    <xf numFmtId="2" fontId="5" fillId="0" borderId="0" xfId="0" applyNumberFormat="1" applyFont="1" applyBorder="1" applyAlignment="1" quotePrefix="1">
      <alignment horizontal="left"/>
    </xf>
    <xf numFmtId="2" fontId="5" fillId="0" borderId="4" xfId="0" applyNumberFormat="1" applyFont="1" applyBorder="1" applyAlignment="1">
      <alignment horizontal="center"/>
    </xf>
    <xf numFmtId="2" fontId="5" fillId="0" borderId="5" xfId="0" applyNumberFormat="1" applyFont="1" applyBorder="1" applyAlignment="1" quotePrefix="1">
      <alignment horizontal="center"/>
    </xf>
    <xf numFmtId="2" fontId="21" fillId="0" borderId="4" xfId="0" applyNumberFormat="1" applyFont="1" applyBorder="1" applyAlignment="1">
      <alignment/>
    </xf>
    <xf numFmtId="2" fontId="21" fillId="0" borderId="5" xfId="0" applyNumberFormat="1" applyFont="1" applyBorder="1" applyAlignment="1" quotePrefix="1">
      <alignment horizontal="right"/>
    </xf>
    <xf numFmtId="2" fontId="21" fillId="0" borderId="3" xfId="0" applyNumberFormat="1" applyFont="1" applyBorder="1" applyAlignment="1" quotePrefix="1">
      <alignment horizontal="right"/>
    </xf>
    <xf numFmtId="2" fontId="21" fillId="0" borderId="3" xfId="0" applyNumberFormat="1" applyFont="1" applyBorder="1" applyAlignment="1">
      <alignment/>
    </xf>
    <xf numFmtId="2" fontId="21" fillId="0" borderId="1" xfId="0" applyNumberFormat="1" applyFont="1" applyBorder="1" applyAlignment="1">
      <alignment/>
    </xf>
    <xf numFmtId="2" fontId="21" fillId="0" borderId="5" xfId="0" applyNumberFormat="1" applyFont="1" applyBorder="1" applyAlignment="1">
      <alignment/>
    </xf>
    <xf numFmtId="2" fontId="21" fillId="0" borderId="1" xfId="0" applyNumberFormat="1" applyFont="1" applyBorder="1" applyAlignment="1" quotePrefix="1">
      <alignment horizontal="right"/>
    </xf>
    <xf numFmtId="2" fontId="21" fillId="0" borderId="0" xfId="0" applyNumberFormat="1" applyFont="1" applyBorder="1" applyAlignment="1">
      <alignment/>
    </xf>
    <xf numFmtId="2" fontId="21" fillId="0" borderId="0" xfId="0" applyNumberFormat="1" applyFont="1" applyBorder="1" applyAlignment="1" quotePrefix="1">
      <alignment horizontal="right"/>
    </xf>
    <xf numFmtId="2" fontId="21" fillId="0" borderId="8" xfId="0" applyNumberFormat="1" applyFont="1" applyBorder="1" applyAlignment="1">
      <alignment/>
    </xf>
    <xf numFmtId="2" fontId="21" fillId="0" borderId="10" xfId="0" applyNumberFormat="1" applyFont="1" applyBorder="1" applyAlignment="1">
      <alignment/>
    </xf>
    <xf numFmtId="2" fontId="21" fillId="0" borderId="11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24" fillId="0" borderId="0" xfId="0" applyFont="1" applyBorder="1" applyAlignment="1" quotePrefix="1">
      <alignment horizontal="left"/>
    </xf>
    <xf numFmtId="166" fontId="5" fillId="0" borderId="5" xfId="0" applyNumberFormat="1" applyFont="1" applyBorder="1" applyAlignment="1">
      <alignment/>
    </xf>
    <xf numFmtId="166" fontId="5" fillId="0" borderId="13" xfId="0" applyNumberFormat="1" applyFont="1" applyBorder="1" applyAlignment="1">
      <alignment/>
    </xf>
    <xf numFmtId="1" fontId="5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 horizontal="left"/>
    </xf>
    <xf numFmtId="166" fontId="5" fillId="0" borderId="0" xfId="0" applyNumberFormat="1" applyFont="1" applyBorder="1" applyAlignment="1">
      <alignment/>
    </xf>
    <xf numFmtId="49" fontId="5" fillId="0" borderId="0" xfId="0" applyNumberFormat="1" applyFont="1" applyBorder="1" applyAlignment="1" quotePrefix="1">
      <alignment horizontal="left"/>
    </xf>
    <xf numFmtId="49" fontId="5" fillId="0" borderId="12" xfId="0" applyNumberFormat="1" applyFont="1" applyBorder="1" applyAlignment="1">
      <alignment horizontal="center"/>
    </xf>
    <xf numFmtId="49" fontId="5" fillId="0" borderId="7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9" fontId="5" fillId="0" borderId="8" xfId="0" applyNumberFormat="1" applyFont="1" applyBorder="1" applyAlignment="1">
      <alignment horizontal="center"/>
    </xf>
    <xf numFmtId="1" fontId="5" fillId="2" borderId="15" xfId="0" applyNumberFormat="1" applyFont="1" applyFill="1" applyBorder="1" applyAlignment="1">
      <alignment/>
    </xf>
    <xf numFmtId="49" fontId="5" fillId="2" borderId="12" xfId="0" applyNumberFormat="1" applyFont="1" applyFill="1" applyBorder="1" applyAlignment="1">
      <alignment horizontal="center"/>
    </xf>
    <xf numFmtId="166" fontId="5" fillId="2" borderId="15" xfId="0" applyNumberFormat="1" applyFont="1" applyFill="1" applyBorder="1" applyAlignment="1">
      <alignment/>
    </xf>
    <xf numFmtId="2" fontId="5" fillId="2" borderId="15" xfId="0" applyNumberFormat="1" applyFont="1" applyFill="1" applyBorder="1" applyAlignment="1">
      <alignment/>
    </xf>
    <xf numFmtId="49" fontId="5" fillId="2" borderId="15" xfId="0" applyNumberFormat="1" applyFont="1" applyFill="1" applyBorder="1" applyAlignment="1">
      <alignment horizontal="center"/>
    </xf>
    <xf numFmtId="166" fontId="5" fillId="2" borderId="13" xfId="0" applyNumberFormat="1" applyFont="1" applyFill="1" applyBorder="1" applyAlignment="1">
      <alignment/>
    </xf>
    <xf numFmtId="2" fontId="5" fillId="2" borderId="15" xfId="0" applyNumberFormat="1" applyFont="1" applyFill="1" applyBorder="1" applyAlignment="1">
      <alignment horizontal="right"/>
    </xf>
    <xf numFmtId="2" fontId="5" fillId="0" borderId="0" xfId="0" applyNumberFormat="1" applyFont="1" applyFill="1" applyBorder="1" applyAlignment="1">
      <alignment horizontal="right"/>
    </xf>
    <xf numFmtId="0" fontId="4" fillId="0" borderId="0" xfId="0" applyFont="1" applyBorder="1" applyAlignment="1" quotePrefix="1">
      <alignment horizontal="left"/>
    </xf>
    <xf numFmtId="0" fontId="5" fillId="0" borderId="15" xfId="0" applyFont="1" applyBorder="1" applyAlignment="1">
      <alignment/>
    </xf>
    <xf numFmtId="1" fontId="5" fillId="2" borderId="8" xfId="0" applyNumberFormat="1" applyFont="1" applyFill="1" applyBorder="1" applyAlignment="1">
      <alignment/>
    </xf>
    <xf numFmtId="1" fontId="5" fillId="0" borderId="8" xfId="0" applyNumberFormat="1" applyFont="1" applyBorder="1" applyAlignment="1">
      <alignment/>
    </xf>
    <xf numFmtId="2" fontId="5" fillId="2" borderId="0" xfId="0" applyNumberFormat="1" applyFont="1" applyFill="1" applyBorder="1" applyAlignment="1">
      <alignment/>
    </xf>
    <xf numFmtId="1" fontId="5" fillId="2" borderId="7" xfId="0" applyNumberFormat="1" applyFont="1" applyFill="1" applyBorder="1" applyAlignment="1">
      <alignment/>
    </xf>
    <xf numFmtId="166" fontId="5" fillId="2" borderId="5" xfId="0" applyNumberFormat="1" applyFont="1" applyFill="1" applyBorder="1" applyAlignment="1">
      <alignment/>
    </xf>
    <xf numFmtId="1" fontId="5" fillId="2" borderId="9" xfId="0" applyNumberFormat="1" applyFont="1" applyFill="1" applyBorder="1" applyAlignment="1">
      <alignment/>
    </xf>
    <xf numFmtId="166" fontId="5" fillId="2" borderId="3" xfId="0" applyNumberFormat="1" applyFont="1" applyFill="1" applyBorder="1" applyAlignment="1">
      <alignment/>
    </xf>
    <xf numFmtId="1" fontId="5" fillId="0" borderId="9" xfId="0" applyNumberFormat="1" applyFont="1" applyBorder="1" applyAlignment="1">
      <alignment/>
    </xf>
    <xf numFmtId="166" fontId="5" fillId="0" borderId="3" xfId="0" applyNumberFormat="1" applyFont="1" applyBorder="1" applyAlignment="1">
      <alignment/>
    </xf>
    <xf numFmtId="2" fontId="5" fillId="2" borderId="4" xfId="0" applyNumberFormat="1" applyFont="1" applyFill="1" applyBorder="1" applyAlignment="1">
      <alignment/>
    </xf>
    <xf numFmtId="2" fontId="5" fillId="0" borderId="5" xfId="0" applyNumberFormat="1" applyFont="1" applyBorder="1" applyAlignment="1">
      <alignment/>
    </xf>
    <xf numFmtId="1" fontId="5" fillId="2" borderId="12" xfId="0" applyNumberFormat="1" applyFont="1" applyFill="1" applyBorder="1" applyAlignment="1">
      <alignment/>
    </xf>
    <xf numFmtId="2" fontId="5" fillId="2" borderId="14" xfId="0" applyNumberFormat="1" applyFont="1" applyFill="1" applyBorder="1" applyAlignment="1">
      <alignment/>
    </xf>
    <xf numFmtId="1" fontId="5" fillId="0" borderId="12" xfId="0" applyNumberFormat="1" applyFont="1" applyBorder="1" applyAlignment="1">
      <alignment/>
    </xf>
    <xf numFmtId="49" fontId="5" fillId="2" borderId="8" xfId="0" applyNumberFormat="1" applyFont="1" applyFill="1" applyBorder="1" applyAlignment="1">
      <alignment horizontal="center"/>
    </xf>
    <xf numFmtId="49" fontId="5" fillId="2" borderId="10" xfId="0" applyNumberFormat="1" applyFont="1" applyFill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2" fontId="5" fillId="2" borderId="8" xfId="0" applyNumberFormat="1" applyFont="1" applyFill="1" applyBorder="1" applyAlignment="1">
      <alignment/>
    </xf>
    <xf numFmtId="2" fontId="5" fillId="2" borderId="10" xfId="0" applyNumberFormat="1" applyFont="1" applyFill="1" applyBorder="1" applyAlignment="1">
      <alignment/>
    </xf>
    <xf numFmtId="0" fontId="5" fillId="0" borderId="0" xfId="0" applyFont="1" applyBorder="1" applyAlignment="1" quotePrefix="1">
      <alignment horizontal="right"/>
    </xf>
    <xf numFmtId="2" fontId="5" fillId="0" borderId="14" xfId="0" applyNumberFormat="1" applyFont="1" applyBorder="1" applyAlignment="1">
      <alignment horizontal="center"/>
    </xf>
    <xf numFmtId="2" fontId="5" fillId="0" borderId="13" xfId="0" applyNumberFormat="1" applyFont="1" applyBorder="1" applyAlignment="1" quotePrefix="1">
      <alignment horizontal="center"/>
    </xf>
    <xf numFmtId="0" fontId="2" fillId="0" borderId="0" xfId="0" applyFont="1" applyAlignment="1">
      <alignment horizontal="left"/>
    </xf>
    <xf numFmtId="0" fontId="26" fillId="0" borderId="0" xfId="0" applyFont="1" applyBorder="1" applyAlignment="1" quotePrefix="1">
      <alignment horizontal="right"/>
    </xf>
    <xf numFmtId="0" fontId="2" fillId="0" borderId="15" xfId="0" applyFont="1" applyBorder="1" applyAlignment="1">
      <alignment horizontal="left"/>
    </xf>
    <xf numFmtId="2" fontId="15" fillId="0" borderId="10" xfId="0" applyNumberFormat="1" applyFont="1" applyBorder="1" applyAlignment="1" quotePrefix="1">
      <alignment horizontal="right"/>
    </xf>
    <xf numFmtId="2" fontId="15" fillId="0" borderId="5" xfId="0" applyNumberFormat="1" applyFont="1" applyBorder="1" applyAlignment="1">
      <alignment horizontal="right"/>
    </xf>
    <xf numFmtId="2" fontId="15" fillId="0" borderId="3" xfId="0" applyNumberFormat="1" applyFont="1" applyBorder="1" applyAlignment="1">
      <alignment horizontal="right"/>
    </xf>
    <xf numFmtId="2" fontId="15" fillId="0" borderId="1" xfId="0" applyNumberFormat="1" applyFont="1" applyBorder="1" applyAlignment="1">
      <alignment horizontal="right"/>
    </xf>
    <xf numFmtId="169" fontId="3" fillId="0" borderId="3" xfId="0" applyNumberFormat="1" applyFont="1" applyBorder="1" applyAlignment="1">
      <alignment horizontal="right"/>
    </xf>
    <xf numFmtId="164" fontId="27" fillId="0" borderId="0" xfId="0" applyNumberFormat="1" applyFont="1" applyBorder="1" applyAlignment="1">
      <alignment/>
    </xf>
    <xf numFmtId="164" fontId="27" fillId="0" borderId="3" xfId="0" applyNumberFormat="1" applyFont="1" applyBorder="1" applyAlignment="1">
      <alignment horizontal="right"/>
    </xf>
    <xf numFmtId="166" fontId="5" fillId="0" borderId="1" xfId="0" applyNumberFormat="1" applyFont="1" applyBorder="1" applyAlignment="1">
      <alignment/>
    </xf>
    <xf numFmtId="2" fontId="5" fillId="0" borderId="1" xfId="0" applyNumberFormat="1" applyFont="1" applyBorder="1" applyAlignment="1">
      <alignment/>
    </xf>
    <xf numFmtId="165" fontId="3" fillId="0" borderId="8" xfId="0" applyNumberFormat="1" applyFont="1" applyBorder="1" applyAlignment="1">
      <alignment/>
    </xf>
    <xf numFmtId="164" fontId="5" fillId="0" borderId="0" xfId="0" applyNumberFormat="1" applyFont="1" applyBorder="1" applyAlignment="1" quotePrefix="1">
      <alignment horizontal="right"/>
    </xf>
    <xf numFmtId="2" fontId="5" fillId="0" borderId="6" xfId="0" applyNumberFormat="1" applyFont="1" applyBorder="1" applyAlignment="1">
      <alignment/>
    </xf>
    <xf numFmtId="169" fontId="5" fillId="0" borderId="1" xfId="0" applyNumberFormat="1" applyFont="1" applyBorder="1" applyAlignment="1">
      <alignment/>
    </xf>
    <xf numFmtId="170" fontId="5" fillId="0" borderId="1" xfId="0" applyNumberFormat="1" applyFont="1" applyBorder="1" applyAlignment="1">
      <alignment/>
    </xf>
    <xf numFmtId="0" fontId="5" fillId="0" borderId="6" xfId="0" applyFont="1" applyBorder="1" applyAlignment="1" quotePrefix="1">
      <alignment horizontal="left"/>
    </xf>
    <xf numFmtId="0" fontId="5" fillId="0" borderId="5" xfId="0" applyFont="1" applyBorder="1" applyAlignment="1" quotePrefix="1">
      <alignment horizontal="left"/>
    </xf>
    <xf numFmtId="2" fontId="21" fillId="0" borderId="2" xfId="0" applyNumberFormat="1" applyFont="1" applyBorder="1" applyAlignment="1">
      <alignment/>
    </xf>
    <xf numFmtId="164" fontId="5" fillId="0" borderId="2" xfId="0" applyNumberFormat="1" applyFont="1" applyBorder="1" applyAlignment="1" quotePrefix="1">
      <alignment horizontal="right"/>
    </xf>
    <xf numFmtId="165" fontId="5" fillId="0" borderId="3" xfId="0" applyNumberFormat="1" applyFont="1" applyBorder="1" applyAlignment="1" quotePrefix="1">
      <alignment horizontal="left"/>
    </xf>
    <xf numFmtId="0" fontId="5" fillId="0" borderId="7" xfId="0" applyFont="1" applyBorder="1" applyAlignment="1">
      <alignment horizontal="left"/>
    </xf>
    <xf numFmtId="164" fontId="5" fillId="0" borderId="3" xfId="0" applyNumberFormat="1" applyFont="1" applyBorder="1" applyAlignment="1">
      <alignment horizontal="right"/>
    </xf>
    <xf numFmtId="0" fontId="5" fillId="0" borderId="11" xfId="0" applyFont="1" applyBorder="1" applyAlignment="1" quotePrefix="1">
      <alignment horizontal="left"/>
    </xf>
    <xf numFmtId="0" fontId="15" fillId="0" borderId="10" xfId="0" applyFont="1" applyBorder="1" applyAlignment="1" quotePrefix="1">
      <alignment horizontal="left"/>
    </xf>
    <xf numFmtId="0" fontId="13" fillId="0" borderId="3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165" fontId="15" fillId="0" borderId="4" xfId="0" applyNumberFormat="1" applyFont="1" applyBorder="1" applyAlignment="1">
      <alignment horizontal="right"/>
    </xf>
    <xf numFmtId="165" fontId="15" fillId="0" borderId="8" xfId="0" applyNumberFormat="1" applyFont="1" applyBorder="1" applyAlignment="1">
      <alignment horizontal="right"/>
    </xf>
    <xf numFmtId="165" fontId="19" fillId="0" borderId="0" xfId="0" applyNumberFormat="1" applyFont="1" applyBorder="1" applyAlignment="1">
      <alignment horizontal="center"/>
    </xf>
    <xf numFmtId="165" fontId="19" fillId="0" borderId="10" xfId="0" applyNumberFormat="1" applyFont="1" applyBorder="1" applyAlignment="1">
      <alignment horizontal="center"/>
    </xf>
    <xf numFmtId="165" fontId="19" fillId="0" borderId="3" xfId="0" applyNumberFormat="1" applyFont="1" applyBorder="1" applyAlignment="1">
      <alignment horizontal="center"/>
    </xf>
    <xf numFmtId="165" fontId="19" fillId="0" borderId="2" xfId="0" applyNumberFormat="1" applyFont="1" applyBorder="1" applyAlignment="1">
      <alignment horizontal="center"/>
    </xf>
    <xf numFmtId="165" fontId="19" fillId="0" borderId="11" xfId="0" applyNumberFormat="1" applyFont="1" applyBorder="1" applyAlignment="1">
      <alignment horizontal="center"/>
    </xf>
    <xf numFmtId="165" fontId="19" fillId="0" borderId="1" xfId="0" applyNumberFormat="1" applyFont="1" applyBorder="1" applyAlignment="1">
      <alignment horizontal="center"/>
    </xf>
    <xf numFmtId="2" fontId="21" fillId="0" borderId="2" xfId="0" applyNumberFormat="1" applyFont="1" applyBorder="1" applyAlignment="1" quotePrefix="1">
      <alignment horizontal="right"/>
    </xf>
    <xf numFmtId="164" fontId="27" fillId="0" borderId="10" xfId="0" applyNumberFormat="1" applyFont="1" applyBorder="1" applyAlignment="1">
      <alignment horizontal="right"/>
    </xf>
    <xf numFmtId="0" fontId="27" fillId="0" borderId="10" xfId="0" applyFont="1" applyBorder="1" applyAlignment="1">
      <alignment/>
    </xf>
    <xf numFmtId="0" fontId="28" fillId="0" borderId="0" xfId="0" applyFont="1" applyAlignment="1" quotePrefix="1">
      <alignment horizontal="left"/>
    </xf>
    <xf numFmtId="0" fontId="5" fillId="0" borderId="0" xfId="0" applyFont="1" applyBorder="1" applyAlignment="1" quotePrefix="1">
      <alignment horizontal="center"/>
    </xf>
    <xf numFmtId="170" fontId="15" fillId="0" borderId="0" xfId="0" applyNumberFormat="1" applyFont="1" applyBorder="1" applyAlignment="1">
      <alignment/>
    </xf>
    <xf numFmtId="170" fontId="5" fillId="0" borderId="0" xfId="0" applyNumberFormat="1" applyFont="1" applyBorder="1" applyAlignment="1">
      <alignment/>
    </xf>
    <xf numFmtId="166" fontId="19" fillId="0" borderId="9" xfId="0" applyNumberFormat="1" applyFont="1" applyBorder="1" applyAlignment="1">
      <alignment/>
    </xf>
    <xf numFmtId="166" fontId="19" fillId="0" borderId="7" xfId="0" applyNumberFormat="1" applyFont="1" applyBorder="1" applyAlignment="1">
      <alignment/>
    </xf>
    <xf numFmtId="166" fontId="19" fillId="0" borderId="6" xfId="0" applyNumberFormat="1" applyFont="1" applyBorder="1" applyAlignment="1">
      <alignment/>
    </xf>
    <xf numFmtId="166" fontId="5" fillId="0" borderId="6" xfId="0" applyNumberFormat="1" applyFont="1" applyBorder="1" applyAlignment="1">
      <alignment/>
    </xf>
    <xf numFmtId="167" fontId="5" fillId="0" borderId="8" xfId="0" applyNumberFormat="1" applyFont="1" applyBorder="1" applyAlignment="1">
      <alignment horizontal="right"/>
    </xf>
    <xf numFmtId="167" fontId="5" fillId="0" borderId="10" xfId="0" applyNumberFormat="1" applyFont="1" applyBorder="1" applyAlignment="1">
      <alignment horizontal="right"/>
    </xf>
    <xf numFmtId="167" fontId="5" fillId="0" borderId="11" xfId="0" applyNumberFormat="1" applyFont="1" applyBorder="1" applyAlignment="1">
      <alignment horizontal="right"/>
    </xf>
    <xf numFmtId="167" fontId="5" fillId="0" borderId="15" xfId="0" applyNumberFormat="1" applyFont="1" applyBorder="1" applyAlignment="1">
      <alignment horizontal="right"/>
    </xf>
    <xf numFmtId="0" fontId="27" fillId="0" borderId="8" xfId="0" applyFont="1" applyBorder="1" applyAlignment="1" quotePrefix="1">
      <alignment horizontal="left"/>
    </xf>
    <xf numFmtId="0" fontId="15" fillId="0" borderId="10" xfId="0" applyFont="1" applyBorder="1" applyAlignment="1">
      <alignment/>
    </xf>
    <xf numFmtId="164" fontId="5" fillId="0" borderId="5" xfId="0" applyNumberFormat="1" applyFont="1" applyBorder="1" applyAlignment="1">
      <alignment/>
    </xf>
    <xf numFmtId="164" fontId="5" fillId="0" borderId="1" xfId="0" applyNumberFormat="1" applyFont="1" applyBorder="1" applyAlignment="1">
      <alignment/>
    </xf>
    <xf numFmtId="164" fontId="15" fillId="0" borderId="0" xfId="0" applyNumberFormat="1" applyFont="1" applyBorder="1" applyAlignment="1">
      <alignment/>
    </xf>
    <xf numFmtId="164" fontId="15" fillId="0" borderId="2" xfId="0" applyNumberFormat="1" applyFont="1" applyBorder="1" applyAlignment="1">
      <alignment/>
    </xf>
    <xf numFmtId="164" fontId="15" fillId="0" borderId="3" xfId="0" applyNumberFormat="1" applyFont="1" applyBorder="1" applyAlignment="1">
      <alignment/>
    </xf>
    <xf numFmtId="0" fontId="14" fillId="0" borderId="8" xfId="0" applyFont="1" applyBorder="1" applyAlignment="1" quotePrefix="1">
      <alignment horizontal="left"/>
    </xf>
    <xf numFmtId="0" fontId="5" fillId="0" borderId="10" xfId="0" applyFont="1" applyBorder="1" applyAlignment="1" quotePrefix="1">
      <alignment/>
    </xf>
    <xf numFmtId="0" fontId="14" fillId="0" borderId="10" xfId="0" applyFont="1" applyBorder="1" applyAlignment="1">
      <alignment/>
    </xf>
    <xf numFmtId="0" fontId="5" fillId="0" borderId="8" xfId="0" applyFont="1" applyBorder="1" applyAlignment="1" quotePrefix="1">
      <alignment/>
    </xf>
    <xf numFmtId="0" fontId="14" fillId="0" borderId="10" xfId="0" applyFont="1" applyBorder="1" applyAlignment="1" quotePrefix="1">
      <alignment horizontal="left"/>
    </xf>
    <xf numFmtId="164" fontId="5" fillId="0" borderId="7" xfId="0" applyNumberFormat="1" applyFont="1" applyBorder="1" applyAlignment="1">
      <alignment/>
    </xf>
    <xf numFmtId="164" fontId="15" fillId="0" borderId="4" xfId="0" applyNumberFormat="1" applyFont="1" applyBorder="1" applyAlignment="1">
      <alignment/>
    </xf>
    <xf numFmtId="164" fontId="15" fillId="0" borderId="5" xfId="0" applyNumberFormat="1" applyFont="1" applyBorder="1" applyAlignment="1">
      <alignment/>
    </xf>
    <xf numFmtId="164" fontId="5" fillId="0" borderId="9" xfId="0" applyNumberFormat="1" applyFont="1" applyBorder="1" applyAlignment="1">
      <alignment/>
    </xf>
    <xf numFmtId="164" fontId="5" fillId="0" borderId="6" xfId="0" applyNumberFormat="1" applyFont="1" applyBorder="1" applyAlignment="1">
      <alignment/>
    </xf>
    <xf numFmtId="164" fontId="15" fillId="0" borderId="9" xfId="0" applyNumberFormat="1" applyFont="1" applyBorder="1" applyAlignment="1">
      <alignment/>
    </xf>
    <xf numFmtId="164" fontId="15" fillId="0" borderId="6" xfId="0" applyNumberFormat="1" applyFont="1" applyBorder="1" applyAlignment="1">
      <alignment/>
    </xf>
    <xf numFmtId="164" fontId="5" fillId="0" borderId="12" xfId="0" applyNumberFormat="1" applyFont="1" applyBorder="1" applyAlignment="1">
      <alignment/>
    </xf>
    <xf numFmtId="164" fontId="5" fillId="0" borderId="14" xfId="0" applyNumberFormat="1" applyFont="1" applyBorder="1" applyAlignment="1">
      <alignment/>
    </xf>
    <xf numFmtId="164" fontId="5" fillId="0" borderId="13" xfId="0" applyNumberFormat="1" applyFont="1" applyBorder="1" applyAlignment="1">
      <alignment/>
    </xf>
    <xf numFmtId="0" fontId="2" fillId="0" borderId="9" xfId="0" applyFont="1" applyBorder="1" applyAlignment="1">
      <alignment horizontal="left"/>
    </xf>
    <xf numFmtId="0" fontId="21" fillId="0" borderId="0" xfId="0" applyFont="1" applyBorder="1" applyAlignment="1">
      <alignment/>
    </xf>
    <xf numFmtId="0" fontId="18" fillId="0" borderId="7" xfId="0" applyFont="1" applyBorder="1" applyAlignment="1" quotePrefix="1">
      <alignment horizontal="left"/>
    </xf>
    <xf numFmtId="0" fontId="21" fillId="0" borderId="13" xfId="0" applyFont="1" applyBorder="1" applyAlignment="1">
      <alignment/>
    </xf>
    <xf numFmtId="0" fontId="21" fillId="0" borderId="3" xfId="0" applyFont="1" applyBorder="1" applyAlignment="1">
      <alignment/>
    </xf>
    <xf numFmtId="0" fontId="21" fillId="0" borderId="1" xfId="0" applyFont="1" applyBorder="1" applyAlignment="1">
      <alignment/>
    </xf>
    <xf numFmtId="0" fontId="10" fillId="0" borderId="7" xfId="0" applyFont="1" applyBorder="1" applyAlignment="1" quotePrefix="1">
      <alignment horizontal="left"/>
    </xf>
    <xf numFmtId="0" fontId="0" fillId="0" borderId="4" xfId="0" applyFont="1" applyBorder="1" applyAlignment="1">
      <alignment horizontal="right"/>
    </xf>
    <xf numFmtId="0" fontId="0" fillId="0" borderId="4" xfId="0" applyFont="1" applyBorder="1" applyAlignment="1">
      <alignment/>
    </xf>
    <xf numFmtId="165" fontId="0" fillId="0" borderId="4" xfId="0" applyNumberFormat="1" applyFont="1" applyBorder="1" applyAlignment="1">
      <alignment/>
    </xf>
    <xf numFmtId="165" fontId="15" fillId="0" borderId="9" xfId="0" applyNumberFormat="1" applyFont="1" applyBorder="1" applyAlignment="1">
      <alignment horizontal="right"/>
    </xf>
    <xf numFmtId="165" fontId="5" fillId="0" borderId="6" xfId="0" applyNumberFormat="1" applyFont="1" applyBorder="1" applyAlignment="1">
      <alignment horizontal="left"/>
    </xf>
    <xf numFmtId="0" fontId="13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/>
    </xf>
    <xf numFmtId="164" fontId="27" fillId="0" borderId="4" xfId="0" applyNumberFormat="1" applyFont="1" applyBorder="1" applyAlignment="1">
      <alignment/>
    </xf>
    <xf numFmtId="2" fontId="5" fillId="0" borderId="3" xfId="0" applyNumberFormat="1" applyFont="1" applyBorder="1" applyAlignment="1">
      <alignment/>
    </xf>
    <xf numFmtId="0" fontId="27" fillId="0" borderId="8" xfId="0" applyFont="1" applyBorder="1" applyAlignment="1">
      <alignment/>
    </xf>
    <xf numFmtId="0" fontId="15" fillId="0" borderId="8" xfId="0" applyFont="1" applyBorder="1" applyAlignment="1">
      <alignment/>
    </xf>
    <xf numFmtId="2" fontId="23" fillId="0" borderId="10" xfId="0" applyNumberFormat="1" applyFont="1" applyBorder="1" applyAlignment="1">
      <alignment horizontal="right"/>
    </xf>
    <xf numFmtId="2" fontId="23" fillId="0" borderId="3" xfId="0" applyNumberFormat="1" applyFont="1" applyBorder="1" applyAlignment="1">
      <alignment horizontal="right"/>
    </xf>
    <xf numFmtId="2" fontId="15" fillId="0" borderId="8" xfId="0" applyNumberFormat="1" applyFont="1" applyBorder="1" applyAlignment="1" quotePrefix="1">
      <alignment horizontal="right"/>
    </xf>
    <xf numFmtId="164" fontId="15" fillId="0" borderId="1" xfId="0" applyNumberFormat="1" applyFont="1" applyBorder="1" applyAlignment="1">
      <alignment/>
    </xf>
    <xf numFmtId="164" fontId="27" fillId="0" borderId="9" xfId="0" applyNumberFormat="1" applyFont="1" applyBorder="1" applyAlignment="1">
      <alignment/>
    </xf>
    <xf numFmtId="164" fontId="27" fillId="0" borderId="10" xfId="0" applyNumberFormat="1" applyFont="1" applyBorder="1" applyAlignment="1">
      <alignment/>
    </xf>
    <xf numFmtId="0" fontId="5" fillId="0" borderId="8" xfId="0" applyFont="1" applyBorder="1" applyAlignment="1">
      <alignment horizontal="left"/>
    </xf>
    <xf numFmtId="0" fontId="15" fillId="0" borderId="3" xfId="0" applyFont="1" applyBorder="1" applyAlignment="1">
      <alignment horizontal="left"/>
    </xf>
    <xf numFmtId="0" fontId="5" fillId="0" borderId="11" xfId="0" applyFont="1" applyBorder="1" applyAlignment="1">
      <alignment/>
    </xf>
    <xf numFmtId="2" fontId="21" fillId="0" borderId="4" xfId="0" applyNumberFormat="1" applyFont="1" applyBorder="1" applyAlignment="1" quotePrefix="1">
      <alignment horizontal="right"/>
    </xf>
    <xf numFmtId="164" fontId="5" fillId="0" borderId="6" xfId="0" applyNumberFormat="1" applyFont="1" applyBorder="1" applyAlignment="1" quotePrefix="1">
      <alignment horizontal="right"/>
    </xf>
    <xf numFmtId="165" fontId="5" fillId="0" borderId="2" xfId="0" applyNumberFormat="1" applyFont="1" applyBorder="1" applyAlignment="1" quotePrefix="1">
      <alignment horizontal="left"/>
    </xf>
    <xf numFmtId="165" fontId="5" fillId="0" borderId="11" xfId="0" applyNumberFormat="1" applyFont="1" applyBorder="1" applyAlignment="1" quotePrefix="1">
      <alignment horizontal="left"/>
    </xf>
    <xf numFmtId="0" fontId="19" fillId="0" borderId="11" xfId="0" applyFont="1" applyBorder="1" applyAlignment="1">
      <alignment/>
    </xf>
    <xf numFmtId="166" fontId="5" fillId="0" borderId="9" xfId="0" applyNumberFormat="1" applyFont="1" applyBorder="1" applyAlignment="1">
      <alignment/>
    </xf>
    <xf numFmtId="0" fontId="21" fillId="0" borderId="10" xfId="0" applyFont="1" applyBorder="1" applyAlignment="1">
      <alignment horizontal="right"/>
    </xf>
    <xf numFmtId="0" fontId="21" fillId="0" borderId="8" xfId="0" applyFont="1" applyBorder="1" applyAlignment="1">
      <alignment horizontal="right"/>
    </xf>
    <xf numFmtId="0" fontId="21" fillId="0" borderId="11" xfId="0" applyFont="1" applyBorder="1" applyAlignment="1">
      <alignment horizontal="right"/>
    </xf>
    <xf numFmtId="0" fontId="23" fillId="0" borderId="10" xfId="0" applyFont="1" applyBorder="1" applyAlignment="1">
      <alignment horizontal="right"/>
    </xf>
    <xf numFmtId="0" fontId="3" fillId="0" borderId="8" xfId="0" applyFont="1" applyBorder="1" applyAlignment="1">
      <alignment horizontal="left"/>
    </xf>
    <xf numFmtId="0" fontId="3" fillId="0" borderId="11" xfId="0" applyFont="1" applyBorder="1" applyAlignment="1">
      <alignment/>
    </xf>
    <xf numFmtId="0" fontId="7" fillId="0" borderId="6" xfId="0" applyFont="1" applyBorder="1" applyAlignment="1">
      <alignment/>
    </xf>
    <xf numFmtId="0" fontId="14" fillId="0" borderId="2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165" fontId="19" fillId="0" borderId="6" xfId="0" applyNumberFormat="1" applyFont="1" applyBorder="1" applyAlignment="1">
      <alignment horizontal="center"/>
    </xf>
    <xf numFmtId="165" fontId="15" fillId="0" borderId="6" xfId="0" applyNumberFormat="1" applyFont="1" applyBorder="1" applyAlignment="1">
      <alignment horizontal="right"/>
    </xf>
    <xf numFmtId="165" fontId="15" fillId="0" borderId="11" xfId="0" applyNumberFormat="1" applyFont="1" applyBorder="1" applyAlignment="1">
      <alignment horizontal="right"/>
    </xf>
    <xf numFmtId="165" fontId="15" fillId="0" borderId="1" xfId="0" applyNumberFormat="1" applyFont="1" applyBorder="1" applyAlignment="1">
      <alignment horizontal="right"/>
    </xf>
    <xf numFmtId="164" fontId="27" fillId="0" borderId="11" xfId="0" applyNumberFormat="1" applyFont="1" applyBorder="1" applyAlignment="1">
      <alignment/>
    </xf>
    <xf numFmtId="0" fontId="27" fillId="0" borderId="11" xfId="0" applyFont="1" applyBorder="1" applyAlignment="1">
      <alignment/>
    </xf>
    <xf numFmtId="165" fontId="15" fillId="0" borderId="7" xfId="0" applyNumberFormat="1" applyFont="1" applyBorder="1" applyAlignment="1">
      <alignment horizontal="right"/>
    </xf>
    <xf numFmtId="165" fontId="15" fillId="0" borderId="5" xfId="0" applyNumberFormat="1" applyFont="1" applyBorder="1" applyAlignment="1">
      <alignment horizontal="right"/>
    </xf>
    <xf numFmtId="0" fontId="27" fillId="0" borderId="10" xfId="0" applyFont="1" applyBorder="1" applyAlignment="1" quotePrefix="1">
      <alignment horizontal="left"/>
    </xf>
    <xf numFmtId="164" fontId="5" fillId="0" borderId="10" xfId="0" applyNumberFormat="1" applyFont="1" applyBorder="1" applyAlignment="1">
      <alignment horizontal="right"/>
    </xf>
    <xf numFmtId="2" fontId="5" fillId="0" borderId="9" xfId="0" applyNumberFormat="1" applyFont="1" applyBorder="1" applyAlignment="1">
      <alignment/>
    </xf>
    <xf numFmtId="2" fontId="5" fillId="0" borderId="7" xfId="0" applyNumberFormat="1" applyFont="1" applyBorder="1" applyAlignment="1">
      <alignment/>
    </xf>
    <xf numFmtId="2" fontId="5" fillId="0" borderId="8" xfId="0" applyNumberFormat="1" applyFont="1" applyBorder="1" applyAlignment="1">
      <alignment horizontal="right"/>
    </xf>
    <xf numFmtId="2" fontId="5" fillId="0" borderId="10" xfId="0" applyNumberFormat="1" applyFont="1" applyBorder="1" applyAlignment="1">
      <alignment horizontal="right"/>
    </xf>
    <xf numFmtId="2" fontId="3" fillId="0" borderId="10" xfId="0" applyNumberFormat="1" applyFont="1" applyBorder="1" applyAlignment="1">
      <alignment horizontal="right"/>
    </xf>
    <xf numFmtId="2" fontId="5" fillId="0" borderId="11" xfId="0" applyNumberFormat="1" applyFont="1" applyBorder="1" applyAlignment="1">
      <alignment horizontal="right"/>
    </xf>
    <xf numFmtId="2" fontId="3" fillId="0" borderId="8" xfId="0" applyNumberFormat="1" applyFont="1" applyBorder="1" applyAlignment="1">
      <alignment horizontal="right"/>
    </xf>
    <xf numFmtId="2" fontId="5" fillId="0" borderId="12" xfId="0" applyNumberFormat="1" applyFont="1" applyBorder="1" applyAlignment="1">
      <alignment/>
    </xf>
    <xf numFmtId="0" fontId="29" fillId="0" borderId="10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Average Price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Champions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Summary!$B$5:$B$39</c:f>
              <c:strCache/>
            </c:strRef>
          </c:cat>
          <c:val>
            <c:numRef>
              <c:f>Summary!$D$5:$D$39</c:f>
              <c:numCache/>
            </c:numRef>
          </c:val>
          <c:smooth val="0"/>
        </c:ser>
        <c:ser>
          <c:idx val="1"/>
          <c:order val="1"/>
          <c:tx>
            <c:v>Contenders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Summary!$B$5:$B$39</c:f>
              <c:strCache/>
            </c:strRef>
          </c:cat>
          <c:val>
            <c:numRef>
              <c:f>Summary!$K$5:$K$39</c:f>
              <c:numCache/>
            </c:numRef>
          </c:val>
          <c:smooth val="0"/>
        </c:ser>
        <c:axId val="56081523"/>
        <c:axId val="34971660"/>
      </c:lineChart>
      <c:catAx>
        <c:axId val="560815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971660"/>
        <c:crosses val="autoZero"/>
        <c:auto val="1"/>
        <c:lblOffset val="100"/>
        <c:noMultiLvlLbl val="0"/>
      </c:catAx>
      <c:valAx>
        <c:axId val="3497166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0815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Average Yield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Champions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Summary!$B$5:$B$39</c:f>
              <c:strCache/>
            </c:strRef>
          </c:cat>
          <c:val>
            <c:numRef>
              <c:f>Summary!$E$5:$E$39</c:f>
              <c:numCache/>
            </c:numRef>
          </c:val>
          <c:smooth val="0"/>
        </c:ser>
        <c:ser>
          <c:idx val="1"/>
          <c:order val="1"/>
          <c:tx>
            <c:v>Contenders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Summary!$B$5:$B$39</c:f>
              <c:strCache/>
            </c:strRef>
          </c:cat>
          <c:val>
            <c:numRef>
              <c:f>Summary!$L$5:$L$39</c:f>
              <c:numCache/>
            </c:numRef>
          </c:val>
          <c:smooth val="0"/>
        </c:ser>
        <c:axId val="46309485"/>
        <c:axId val="14132182"/>
      </c:lineChart>
      <c:catAx>
        <c:axId val="463094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132182"/>
        <c:crosses val="autoZero"/>
        <c:auto val="1"/>
        <c:lblOffset val="100"/>
        <c:noMultiLvlLbl val="0"/>
      </c:catAx>
      <c:valAx>
        <c:axId val="1413218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3094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Average % Increase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Champions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Summary!$B$4:$B$39</c:f>
              <c:strCache/>
            </c:strRef>
          </c:cat>
          <c:val>
            <c:numRef>
              <c:f>Summary!$F$4:$F$39</c:f>
              <c:numCache/>
            </c:numRef>
          </c:val>
          <c:smooth val="0"/>
        </c:ser>
        <c:ser>
          <c:idx val="1"/>
          <c:order val="1"/>
          <c:tx>
            <c:v>Contenders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Summary!$B$4:$B$39</c:f>
              <c:strCache/>
            </c:strRef>
          </c:cat>
          <c:val>
            <c:numRef>
              <c:f>Summary!$M$4:$M$39</c:f>
              <c:numCache/>
            </c:numRef>
          </c:val>
          <c:smooth val="0"/>
        </c:ser>
        <c:axId val="60080775"/>
        <c:axId val="3856064"/>
      </c:lineChart>
      <c:catAx>
        <c:axId val="600807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56064"/>
        <c:crosses val="autoZero"/>
        <c:auto val="1"/>
        <c:lblOffset val="100"/>
        <c:noMultiLvlLbl val="0"/>
      </c:catAx>
      <c:valAx>
        <c:axId val="385606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0807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Number of Companies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Champions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Summary!$B$4:$B$39</c:f>
              <c:strCache/>
            </c:strRef>
          </c:cat>
          <c:val>
            <c:numRef>
              <c:f>Summary!$A$4:$A$39</c:f>
              <c:numCache/>
            </c:numRef>
          </c:val>
          <c:smooth val="0"/>
        </c:ser>
        <c:ser>
          <c:idx val="1"/>
          <c:order val="1"/>
          <c:tx>
            <c:v>Contenders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Summary!$B$4:$B$39</c:f>
              <c:strCache/>
            </c:strRef>
          </c:cat>
          <c:val>
            <c:numRef>
              <c:f>Summary!$H$4:$H$39</c:f>
              <c:numCache/>
            </c:numRef>
          </c:val>
          <c:smooth val="0"/>
        </c:ser>
        <c:axId val="34704577"/>
        <c:axId val="43905738"/>
      </c:lineChart>
      <c:catAx>
        <c:axId val="347045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905738"/>
        <c:crosses val="autoZero"/>
        <c:auto val="1"/>
        <c:lblOffset val="100"/>
        <c:noMultiLvlLbl val="0"/>
      </c:catAx>
      <c:valAx>
        <c:axId val="4390573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7045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381000</xdr:colOff>
      <xdr:row>40</xdr:row>
      <xdr:rowOff>0</xdr:rowOff>
    </xdr:from>
    <xdr:to>
      <xdr:col>14</xdr:col>
      <xdr:colOff>628650</xdr:colOff>
      <xdr:row>57</xdr:row>
      <xdr:rowOff>142875</xdr:rowOff>
    </xdr:to>
    <xdr:graphicFrame>
      <xdr:nvGraphicFramePr>
        <xdr:cNvPr id="1" name="Chart 2"/>
        <xdr:cNvGraphicFramePr/>
      </xdr:nvGraphicFramePr>
      <xdr:xfrm>
        <a:off x="4076700" y="6105525"/>
        <a:ext cx="3943350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381000</xdr:colOff>
      <xdr:row>58</xdr:row>
      <xdr:rowOff>38100</xdr:rowOff>
    </xdr:from>
    <xdr:to>
      <xdr:col>14</xdr:col>
      <xdr:colOff>609600</xdr:colOff>
      <xdr:row>75</xdr:row>
      <xdr:rowOff>123825</xdr:rowOff>
    </xdr:to>
    <xdr:graphicFrame>
      <xdr:nvGraphicFramePr>
        <xdr:cNvPr id="2" name="Chart 3"/>
        <xdr:cNvGraphicFramePr/>
      </xdr:nvGraphicFramePr>
      <xdr:xfrm>
        <a:off x="4076700" y="9058275"/>
        <a:ext cx="3924300" cy="2838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58</xdr:row>
      <xdr:rowOff>47625</xdr:rowOff>
    </xdr:from>
    <xdr:to>
      <xdr:col>7</xdr:col>
      <xdr:colOff>333375</xdr:colOff>
      <xdr:row>75</xdr:row>
      <xdr:rowOff>123825</xdr:rowOff>
    </xdr:to>
    <xdr:graphicFrame>
      <xdr:nvGraphicFramePr>
        <xdr:cNvPr id="3" name="Chart 4"/>
        <xdr:cNvGraphicFramePr/>
      </xdr:nvGraphicFramePr>
      <xdr:xfrm>
        <a:off x="28575" y="9067800"/>
        <a:ext cx="4000500" cy="2828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28575</xdr:colOff>
      <xdr:row>40</xdr:row>
      <xdr:rowOff>9525</xdr:rowOff>
    </xdr:from>
    <xdr:to>
      <xdr:col>7</xdr:col>
      <xdr:colOff>333375</xdr:colOff>
      <xdr:row>57</xdr:row>
      <xdr:rowOff>142875</xdr:rowOff>
    </xdr:to>
    <xdr:graphicFrame>
      <xdr:nvGraphicFramePr>
        <xdr:cNvPr id="4" name="Chart 5"/>
        <xdr:cNvGraphicFramePr/>
      </xdr:nvGraphicFramePr>
      <xdr:xfrm>
        <a:off x="28575" y="6115050"/>
        <a:ext cx="4000500" cy="28860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ripinvesting.org/Tools/Tools.ht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dripinvesting.org/Tools/Tools.htm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dripinvesting.org/Tools/Tools.htm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06"/>
  <sheetViews>
    <sheetView tabSelected="1" workbookViewId="0" topLeftCell="A1">
      <pane xSplit="2" ySplit="6" topLeftCell="C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7" sqref="C7"/>
    </sheetView>
  </sheetViews>
  <sheetFormatPr defaultColWidth="9.140625" defaultRowHeight="12.75"/>
  <cols>
    <col min="1" max="1" width="19.7109375" style="0" customWidth="1"/>
    <col min="2" max="2" width="6.28125" style="0" customWidth="1"/>
    <col min="3" max="3" width="19.28125" style="0" customWidth="1"/>
    <col min="4" max="4" width="4.28125" style="0" customWidth="1"/>
    <col min="5" max="7" width="3.7109375" style="0" customWidth="1"/>
    <col min="8" max="8" width="6.7109375" style="0" customWidth="1"/>
    <col min="9" max="9" width="5.28125" style="0" customWidth="1"/>
    <col min="10" max="11" width="6.421875" style="0" customWidth="1"/>
    <col min="12" max="12" width="5.7109375" style="0" customWidth="1"/>
    <col min="13" max="15" width="8.00390625" style="0" customWidth="1"/>
    <col min="16" max="16" width="4.7109375" style="0" customWidth="1"/>
    <col min="17" max="17" width="12.7109375" style="0" customWidth="1"/>
    <col min="18" max="27" width="6.7109375" style="0" customWidth="1"/>
    <col min="28" max="28" width="8.7109375" style="0" customWidth="1"/>
    <col min="29" max="33" width="6.7109375" style="0" customWidth="1"/>
    <col min="34" max="34" width="6.28125" style="0" customWidth="1"/>
    <col min="35" max="36" width="5.7109375" style="0" customWidth="1"/>
    <col min="37" max="47" width="6.7109375" style="0" customWidth="1"/>
  </cols>
  <sheetData>
    <row r="1" spans="1:34" ht="12.75" customHeight="1">
      <c r="A1" s="288" t="s">
        <v>1287</v>
      </c>
      <c r="B1" s="258"/>
      <c r="C1" s="105"/>
      <c r="D1" s="102"/>
      <c r="E1" s="102"/>
      <c r="F1" s="105" t="s">
        <v>1726</v>
      </c>
      <c r="G1" s="102" t="s">
        <v>1725</v>
      </c>
      <c r="H1" s="103"/>
      <c r="I1" s="103"/>
      <c r="J1" s="103"/>
      <c r="K1" s="101"/>
      <c r="L1" s="106"/>
      <c r="M1" s="101"/>
      <c r="N1" s="104" t="s">
        <v>1533</v>
      </c>
      <c r="O1" s="107">
        <v>40512</v>
      </c>
      <c r="P1" s="21"/>
      <c r="Q1" s="1"/>
      <c r="R1" s="100" t="s">
        <v>1297</v>
      </c>
      <c r="S1" s="100"/>
      <c r="T1" s="128"/>
      <c r="U1" s="220"/>
      <c r="V1" s="219" t="s">
        <v>47</v>
      </c>
      <c r="W1" s="220"/>
      <c r="X1" s="220"/>
      <c r="Y1" s="220"/>
      <c r="Z1" s="220"/>
      <c r="AA1" s="220"/>
      <c r="AB1" s="220"/>
      <c r="AC1" s="220"/>
      <c r="AD1" s="220"/>
      <c r="AE1" s="221"/>
      <c r="AF1" s="222"/>
      <c r="AG1" s="223"/>
      <c r="AH1" s="334" t="s">
        <v>376</v>
      </c>
    </row>
    <row r="2" spans="1:34" ht="9" customHeight="1">
      <c r="A2" s="123" t="s">
        <v>297</v>
      </c>
      <c r="B2" s="5"/>
      <c r="C2" s="3"/>
      <c r="D2" s="5"/>
      <c r="E2" s="3"/>
      <c r="F2" s="6"/>
      <c r="G2" s="6"/>
      <c r="H2" s="6"/>
      <c r="I2" s="6"/>
      <c r="J2" s="99" t="s">
        <v>1652</v>
      </c>
      <c r="K2" s="3"/>
      <c r="L2" s="19"/>
      <c r="M2" s="3"/>
      <c r="N2" s="19"/>
      <c r="O2" s="21"/>
      <c r="P2" s="22"/>
      <c r="Q2" s="1"/>
      <c r="R2" s="241"/>
      <c r="S2" s="144"/>
      <c r="T2" s="245" t="s">
        <v>49</v>
      </c>
      <c r="U2" s="244" t="s">
        <v>1047</v>
      </c>
      <c r="V2" s="182"/>
      <c r="W2" s="182"/>
      <c r="X2" s="182"/>
      <c r="Y2" s="182"/>
      <c r="Z2" s="182"/>
      <c r="AA2" s="182"/>
      <c r="AB2" s="182"/>
      <c r="AC2" s="182"/>
      <c r="AD2" s="182"/>
      <c r="AE2" s="223"/>
      <c r="AF2" s="224"/>
      <c r="AG2" s="223"/>
      <c r="AH2" s="373" t="s">
        <v>25</v>
      </c>
    </row>
    <row r="3" spans="1:37" ht="9" customHeight="1">
      <c r="A3" s="218"/>
      <c r="B3" s="259"/>
      <c r="C3" s="3"/>
      <c r="D3" s="5"/>
      <c r="E3" s="3"/>
      <c r="F3" s="6"/>
      <c r="G3" s="6"/>
      <c r="H3" s="6"/>
      <c r="I3" s="6"/>
      <c r="J3" s="23" t="s">
        <v>1642</v>
      </c>
      <c r="K3" s="4"/>
      <c r="L3" s="4"/>
      <c r="M3" s="4"/>
      <c r="N3" s="4"/>
      <c r="O3" s="4"/>
      <c r="P3" s="2"/>
      <c r="Q3" s="1"/>
      <c r="R3" s="241"/>
      <c r="S3" s="144"/>
      <c r="T3" s="245"/>
      <c r="U3" s="244" t="s">
        <v>50</v>
      </c>
      <c r="V3" s="242"/>
      <c r="W3" s="242"/>
      <c r="X3" s="242"/>
      <c r="Y3" s="242"/>
      <c r="Z3" s="242"/>
      <c r="AA3" s="242"/>
      <c r="AB3" s="242"/>
      <c r="AC3" s="242"/>
      <c r="AD3" s="242"/>
      <c r="AE3" s="144"/>
      <c r="AF3" s="243"/>
      <c r="AG3" s="144"/>
      <c r="AH3" s="94" t="s">
        <v>893</v>
      </c>
      <c r="AK3" s="121"/>
    </row>
    <row r="4" spans="1:37" ht="12.75">
      <c r="A4" s="217" t="s">
        <v>298</v>
      </c>
      <c r="B4" s="2"/>
      <c r="C4" s="4"/>
      <c r="D4" s="7"/>
      <c r="E4" s="182"/>
      <c r="F4" s="3"/>
      <c r="G4" s="3"/>
      <c r="H4" s="1"/>
      <c r="I4" s="1"/>
      <c r="J4" s="74" t="s">
        <v>1534</v>
      </c>
      <c r="K4" s="75"/>
      <c r="L4" s="75"/>
      <c r="M4" s="75"/>
      <c r="N4" s="75"/>
      <c r="O4" s="76"/>
      <c r="P4" s="39"/>
      <c r="Q4" s="9"/>
      <c r="R4" s="446" t="s">
        <v>48</v>
      </c>
      <c r="S4" s="446"/>
      <c r="T4" s="50"/>
      <c r="U4" s="447"/>
      <c r="V4" s="447"/>
      <c r="W4" s="447"/>
      <c r="X4" s="447"/>
      <c r="Y4" s="447"/>
      <c r="Z4" s="447"/>
      <c r="AA4" s="447"/>
      <c r="AB4" s="447"/>
      <c r="AC4" s="447"/>
      <c r="AD4" s="447"/>
      <c r="AE4" s="50"/>
      <c r="AF4" s="56"/>
      <c r="AG4" s="10"/>
      <c r="AH4" s="94" t="s">
        <v>27</v>
      </c>
      <c r="AK4" s="122"/>
    </row>
    <row r="5" spans="1:37" ht="12.75">
      <c r="A5" s="30"/>
      <c r="B5" s="17"/>
      <c r="C5" s="17"/>
      <c r="D5" s="28" t="s">
        <v>1655</v>
      </c>
      <c r="E5" s="28"/>
      <c r="F5" s="89" t="s">
        <v>1660</v>
      </c>
      <c r="G5" s="27"/>
      <c r="H5" s="26">
        <v>40512</v>
      </c>
      <c r="I5" s="58"/>
      <c r="J5" s="49" t="s">
        <v>1273</v>
      </c>
      <c r="K5" s="56"/>
      <c r="L5" s="77" t="s">
        <v>876</v>
      </c>
      <c r="M5" s="10"/>
      <c r="N5" s="32" t="s">
        <v>875</v>
      </c>
      <c r="O5" s="48"/>
      <c r="P5" s="48" t="s">
        <v>491</v>
      </c>
      <c r="Q5" s="94"/>
      <c r="R5" s="444" t="s">
        <v>1649</v>
      </c>
      <c r="S5" s="57" t="s">
        <v>1291</v>
      </c>
      <c r="T5" s="205" t="s">
        <v>1290</v>
      </c>
      <c r="U5" s="237" t="s">
        <v>1290</v>
      </c>
      <c r="V5" s="228" t="s">
        <v>1503</v>
      </c>
      <c r="W5" s="229" t="s">
        <v>1290</v>
      </c>
      <c r="X5" s="246" t="s">
        <v>1046</v>
      </c>
      <c r="Y5" s="228" t="s">
        <v>1293</v>
      </c>
      <c r="Z5" s="229" t="s">
        <v>1294</v>
      </c>
      <c r="AA5" s="73" t="s">
        <v>52</v>
      </c>
      <c r="AB5" s="237" t="s">
        <v>1295</v>
      </c>
      <c r="AC5" s="230" t="s">
        <v>1298</v>
      </c>
      <c r="AD5" s="230" t="s">
        <v>1298</v>
      </c>
      <c r="AE5" s="111" t="s">
        <v>895</v>
      </c>
      <c r="AF5" s="73" t="s">
        <v>895</v>
      </c>
      <c r="AG5" s="374"/>
      <c r="AH5" s="155"/>
      <c r="AI5" s="125" t="s">
        <v>26</v>
      </c>
      <c r="AJ5" s="129"/>
      <c r="AK5" s="122" t="s">
        <v>24</v>
      </c>
    </row>
    <row r="6" spans="1:47" ht="12.75" customHeight="1">
      <c r="A6" s="49" t="s">
        <v>868</v>
      </c>
      <c r="B6" s="62" t="s">
        <v>869</v>
      </c>
      <c r="C6" s="62" t="s">
        <v>1540</v>
      </c>
      <c r="D6" s="181" t="s">
        <v>532</v>
      </c>
      <c r="E6" s="29" t="s">
        <v>535</v>
      </c>
      <c r="F6" s="25" t="s">
        <v>1653</v>
      </c>
      <c r="G6" s="90" t="s">
        <v>1654</v>
      </c>
      <c r="H6" s="62" t="s">
        <v>1535</v>
      </c>
      <c r="I6" s="63" t="s">
        <v>1536</v>
      </c>
      <c r="J6" s="61" t="s">
        <v>870</v>
      </c>
      <c r="K6" s="78" t="s">
        <v>871</v>
      </c>
      <c r="L6" s="78" t="s">
        <v>877</v>
      </c>
      <c r="M6" s="70" t="s">
        <v>872</v>
      </c>
      <c r="N6" s="79" t="s">
        <v>873</v>
      </c>
      <c r="O6" s="71" t="s">
        <v>874</v>
      </c>
      <c r="P6" s="80" t="s">
        <v>492</v>
      </c>
      <c r="Q6" s="50" t="s">
        <v>1275</v>
      </c>
      <c r="R6" s="445" t="s">
        <v>1650</v>
      </c>
      <c r="S6" s="91" t="s">
        <v>1478</v>
      </c>
      <c r="T6" s="62" t="s">
        <v>1289</v>
      </c>
      <c r="U6" s="238" t="s">
        <v>1288</v>
      </c>
      <c r="V6" s="231" t="s">
        <v>1292</v>
      </c>
      <c r="W6" s="269" t="s">
        <v>1044</v>
      </c>
      <c r="X6" s="270" t="s">
        <v>1045</v>
      </c>
      <c r="Y6" s="231" t="s">
        <v>1288</v>
      </c>
      <c r="Z6" s="227" t="s">
        <v>1288</v>
      </c>
      <c r="AA6" s="63" t="s">
        <v>51</v>
      </c>
      <c r="AB6" s="238" t="s">
        <v>1296</v>
      </c>
      <c r="AC6" s="227" t="s">
        <v>1300</v>
      </c>
      <c r="AD6" s="227" t="s">
        <v>1299</v>
      </c>
      <c r="AE6" s="61" t="s">
        <v>1300</v>
      </c>
      <c r="AF6" s="63" t="s">
        <v>1299</v>
      </c>
      <c r="AG6" s="32"/>
      <c r="AH6" s="130" t="s">
        <v>888</v>
      </c>
      <c r="AI6" s="130" t="s">
        <v>1552</v>
      </c>
      <c r="AJ6" s="130" t="s">
        <v>1551</v>
      </c>
      <c r="AK6" s="75">
        <v>2009</v>
      </c>
      <c r="AL6" s="75">
        <v>2008</v>
      </c>
      <c r="AM6" s="75">
        <v>2007</v>
      </c>
      <c r="AN6" s="75">
        <v>2006</v>
      </c>
      <c r="AO6" s="75">
        <v>2005</v>
      </c>
      <c r="AP6" s="75">
        <v>2004</v>
      </c>
      <c r="AQ6" s="75">
        <v>2003</v>
      </c>
      <c r="AR6" s="75">
        <v>2002</v>
      </c>
      <c r="AS6" s="75">
        <v>2001</v>
      </c>
      <c r="AT6" s="75">
        <v>2000</v>
      </c>
      <c r="AU6" s="76">
        <v>1999</v>
      </c>
    </row>
    <row r="7" spans="1:47" ht="11.25" customHeight="1">
      <c r="A7" s="30" t="s">
        <v>914</v>
      </c>
      <c r="B7" s="31" t="s">
        <v>915</v>
      </c>
      <c r="C7" s="39" t="s">
        <v>1541</v>
      </c>
      <c r="D7" s="183">
        <v>52</v>
      </c>
      <c r="E7" s="187">
        <v>9</v>
      </c>
      <c r="F7" s="59" t="s">
        <v>1272</v>
      </c>
      <c r="G7" s="60" t="s">
        <v>1272</v>
      </c>
      <c r="H7" s="249">
        <v>83.98</v>
      </c>
      <c r="I7" s="33">
        <f>((K7*4)/H7)*100</f>
        <v>2.5005953798523457</v>
      </c>
      <c r="J7" s="34">
        <v>0.51</v>
      </c>
      <c r="K7" s="34">
        <v>0.525</v>
      </c>
      <c r="L7" s="35">
        <f aca="true" t="shared" si="0" ref="L7:L28">((K7/J7)-1)*100</f>
        <v>2.941176470588247</v>
      </c>
      <c r="M7" s="36">
        <v>40226</v>
      </c>
      <c r="N7" s="37">
        <v>40228</v>
      </c>
      <c r="O7" s="38">
        <v>40249</v>
      </c>
      <c r="P7" s="38" t="s">
        <v>496</v>
      </c>
      <c r="Q7" s="30"/>
      <c r="R7" s="460">
        <f>K7*4</f>
        <v>2.1</v>
      </c>
      <c r="S7" s="462">
        <f>R7/U7*100</f>
        <v>37.102473498233216</v>
      </c>
      <c r="T7" s="68">
        <f>H7/U7</f>
        <v>14.837455830388693</v>
      </c>
      <c r="U7" s="239">
        <v>5.66</v>
      </c>
      <c r="V7" s="233">
        <v>1.23</v>
      </c>
      <c r="W7" s="225">
        <v>2.31</v>
      </c>
      <c r="X7" s="234">
        <v>3.88</v>
      </c>
      <c r="Y7" s="233">
        <v>5.74</v>
      </c>
      <c r="Z7" s="225">
        <v>6.21</v>
      </c>
      <c r="AA7" s="251">
        <f>(Z7/Y7-1)*100</f>
        <v>8.188153310104518</v>
      </c>
      <c r="AB7" s="440" t="s">
        <v>644</v>
      </c>
      <c r="AC7" s="225">
        <v>68.96</v>
      </c>
      <c r="AD7" s="225">
        <v>90.52</v>
      </c>
      <c r="AE7" s="377">
        <f>((H7-AC7)/AC7)*100</f>
        <v>21.78074245939677</v>
      </c>
      <c r="AF7" s="254">
        <f>((H7-AD7)/AD7)*100</f>
        <v>-7.224922669023412</v>
      </c>
      <c r="AG7" s="375"/>
      <c r="AH7" s="381">
        <f>AI7/AJ7</f>
        <v>1.1674648221105703</v>
      </c>
      <c r="AI7" s="173">
        <f>((AK7/AP7)^(1/5)-1)*100</f>
        <v>7.214502590085092</v>
      </c>
      <c r="AJ7" s="174">
        <f>((AK7/AU7)^(1/10)-1)*100</f>
        <v>6.17963167150728</v>
      </c>
      <c r="AK7" s="34">
        <v>2.04</v>
      </c>
      <c r="AL7" s="34">
        <v>2</v>
      </c>
      <c r="AM7" s="34">
        <v>1.92</v>
      </c>
      <c r="AN7" s="34">
        <v>1.84</v>
      </c>
      <c r="AO7" s="34">
        <v>1.68</v>
      </c>
      <c r="AP7" s="34">
        <v>1.44</v>
      </c>
      <c r="AQ7" s="34">
        <v>1.32</v>
      </c>
      <c r="AR7" s="34">
        <v>1.24</v>
      </c>
      <c r="AS7" s="34">
        <v>1.2</v>
      </c>
      <c r="AT7" s="34">
        <v>1.16</v>
      </c>
      <c r="AU7" s="387">
        <v>1.12</v>
      </c>
    </row>
    <row r="8" spans="1:47" ht="11.25" customHeight="1">
      <c r="A8" s="40" t="s">
        <v>981</v>
      </c>
      <c r="B8" s="41" t="s">
        <v>982</v>
      </c>
      <c r="C8" s="48" t="s">
        <v>1543</v>
      </c>
      <c r="D8" s="184">
        <v>38</v>
      </c>
      <c r="E8" s="188">
        <v>49</v>
      </c>
      <c r="F8" s="59" t="s">
        <v>1272</v>
      </c>
      <c r="G8" s="60" t="s">
        <v>1272</v>
      </c>
      <c r="H8" s="225">
        <v>46.51</v>
      </c>
      <c r="I8" s="42">
        <f>((K8*4)/H8)*100</f>
        <v>3.784132444635562</v>
      </c>
      <c r="J8" s="43">
        <v>0.4</v>
      </c>
      <c r="K8" s="43">
        <v>0.44</v>
      </c>
      <c r="L8" s="44">
        <f t="shared" si="0"/>
        <v>9.999999999999986</v>
      </c>
      <c r="M8" s="45">
        <v>40281</v>
      </c>
      <c r="N8" s="46">
        <v>40283</v>
      </c>
      <c r="O8" s="47">
        <v>40313</v>
      </c>
      <c r="P8" s="47" t="s">
        <v>513</v>
      </c>
      <c r="Q8" s="40"/>
      <c r="R8" s="460">
        <f>K8*4</f>
        <v>1.76</v>
      </c>
      <c r="S8" s="463">
        <f aca="true" t="shared" si="1" ref="S8:S71">R8/U8*100</f>
        <v>58.08580858085809</v>
      </c>
      <c r="T8" s="68">
        <f aca="true" t="shared" si="2" ref="T7:T71">H8/U8</f>
        <v>15.34983498349835</v>
      </c>
      <c r="U8" s="239">
        <v>3.03</v>
      </c>
      <c r="V8" s="233">
        <v>1.11</v>
      </c>
      <c r="W8" s="225">
        <v>2.11</v>
      </c>
      <c r="X8" s="234">
        <v>3.36</v>
      </c>
      <c r="Y8" s="233">
        <v>4.17</v>
      </c>
      <c r="Z8" s="225">
        <v>4.66</v>
      </c>
      <c r="AA8" s="251">
        <f aca="true" t="shared" si="3" ref="AA8:AA104">(Z8/Y8-1)*100</f>
        <v>11.750599520383709</v>
      </c>
      <c r="AB8" s="440" t="s">
        <v>645</v>
      </c>
      <c r="AC8" s="225">
        <v>44.59</v>
      </c>
      <c r="AD8" s="225">
        <v>56.79</v>
      </c>
      <c r="AE8" s="377">
        <f aca="true" t="shared" si="4" ref="AE7:AE71">((H8-AC8)/AC8)*100</f>
        <v>4.305898183449192</v>
      </c>
      <c r="AF8" s="254">
        <f aca="true" t="shared" si="5" ref="AF7:AF71">((H8-AD8)/AD8)*100</f>
        <v>-18.101778482127138</v>
      </c>
      <c r="AG8" s="375"/>
      <c r="AH8" s="382">
        <f aca="true" t="shared" si="6" ref="AH7:AH103">AI8/AJ8</f>
        <v>0.9754994034799362</v>
      </c>
      <c r="AI8" s="175">
        <f aca="true" t="shared" si="7" ref="AI7:AI103">((AK8/AP8)^(1/5)-1)*100</f>
        <v>8.762741652071604</v>
      </c>
      <c r="AJ8" s="176">
        <f aca="true" t="shared" si="8" ref="AJ7:AJ103">((AK8/AU8)^(1/10)-1)*100</f>
        <v>8.98282625372393</v>
      </c>
      <c r="AK8" s="43">
        <v>1.56</v>
      </c>
      <c r="AL8" s="43">
        <v>1.305</v>
      </c>
      <c r="AM8" s="43">
        <v>1.27</v>
      </c>
      <c r="AN8" s="43">
        <v>1.15</v>
      </c>
      <c r="AO8" s="43">
        <v>1.085</v>
      </c>
      <c r="AP8" s="43">
        <v>1.025</v>
      </c>
      <c r="AQ8" s="43">
        <v>0.97</v>
      </c>
      <c r="AR8" s="43">
        <v>0.915</v>
      </c>
      <c r="AS8" s="43">
        <v>0.82</v>
      </c>
      <c r="AT8" s="43">
        <v>0.74</v>
      </c>
      <c r="AU8" s="163">
        <v>0.66</v>
      </c>
    </row>
    <row r="9" spans="1:47" ht="11.25" customHeight="1">
      <c r="A9" s="40" t="s">
        <v>932</v>
      </c>
      <c r="B9" s="41" t="s">
        <v>933</v>
      </c>
      <c r="C9" s="48" t="s">
        <v>1544</v>
      </c>
      <c r="D9" s="184">
        <v>43</v>
      </c>
      <c r="E9" s="188">
        <v>23</v>
      </c>
      <c r="F9" s="81" t="s">
        <v>1656</v>
      </c>
      <c r="G9" s="72" t="s">
        <v>1656</v>
      </c>
      <c r="H9" s="225">
        <v>23.03</v>
      </c>
      <c r="I9" s="42">
        <f>((K9*4)/H9)*100</f>
        <v>2.3447676943117672</v>
      </c>
      <c r="J9" s="43">
        <v>0.13</v>
      </c>
      <c r="K9" s="43">
        <v>0.135</v>
      </c>
      <c r="L9" s="44">
        <f t="shared" si="0"/>
        <v>3.8461538461538547</v>
      </c>
      <c r="M9" s="45">
        <v>40183</v>
      </c>
      <c r="N9" s="46">
        <v>40185</v>
      </c>
      <c r="O9" s="47">
        <v>40210</v>
      </c>
      <c r="P9" s="47" t="s">
        <v>509</v>
      </c>
      <c r="Q9" s="40"/>
      <c r="R9" s="460">
        <f>K9*4</f>
        <v>0.54</v>
      </c>
      <c r="S9" s="463">
        <f t="shared" si="1"/>
        <v>49.54128440366972</v>
      </c>
      <c r="T9" s="68">
        <f t="shared" si="2"/>
        <v>21.128440366972477</v>
      </c>
      <c r="U9" s="239">
        <v>1.09</v>
      </c>
      <c r="V9" s="233">
        <v>1.51</v>
      </c>
      <c r="W9" s="225">
        <v>0.35</v>
      </c>
      <c r="X9" s="234">
        <v>1.71</v>
      </c>
      <c r="Y9" s="233">
        <v>1.34</v>
      </c>
      <c r="Z9" s="225">
        <v>1.46</v>
      </c>
      <c r="AA9" s="251">
        <f t="shared" si="3"/>
        <v>8.955223880596996</v>
      </c>
      <c r="AB9" s="440" t="s">
        <v>392</v>
      </c>
      <c r="AC9" s="225">
        <v>18.36</v>
      </c>
      <c r="AD9" s="225">
        <v>23</v>
      </c>
      <c r="AE9" s="377">
        <f t="shared" si="4"/>
        <v>25.435729847494564</v>
      </c>
      <c r="AF9" s="254">
        <f t="shared" si="5"/>
        <v>0.1304347826087006</v>
      </c>
      <c r="AG9" s="375"/>
      <c r="AH9" s="382">
        <f>AI9/AJ9</f>
        <v>0.8436242809675117</v>
      </c>
      <c r="AI9" s="175">
        <f>((AK9/AP9)^(1/5)-1)*100</f>
        <v>5.387395206178347</v>
      </c>
      <c r="AJ9" s="176">
        <f>((AK9/AU9)^(1/10)-1)*100</f>
        <v>6.386012503101268</v>
      </c>
      <c r="AK9" s="43">
        <v>0.52</v>
      </c>
      <c r="AL9" s="43">
        <v>0.5</v>
      </c>
      <c r="AM9" s="43">
        <v>0.48</v>
      </c>
      <c r="AN9" s="43">
        <v>0.44</v>
      </c>
      <c r="AO9" s="43">
        <v>0.42</v>
      </c>
      <c r="AP9" s="43">
        <v>0.4</v>
      </c>
      <c r="AQ9" s="43">
        <v>0.38</v>
      </c>
      <c r="AR9" s="43">
        <v>0.36</v>
      </c>
      <c r="AS9" s="43">
        <v>0.33</v>
      </c>
      <c r="AT9" s="43">
        <v>0.31</v>
      </c>
      <c r="AU9" s="163">
        <v>0.28</v>
      </c>
    </row>
    <row r="10" spans="1:47" ht="11.25" customHeight="1">
      <c r="A10" s="40" t="s">
        <v>1245</v>
      </c>
      <c r="B10" s="41" t="s">
        <v>1246</v>
      </c>
      <c r="C10" s="48" t="s">
        <v>1545</v>
      </c>
      <c r="D10" s="184">
        <v>28</v>
      </c>
      <c r="E10" s="188">
        <v>90</v>
      </c>
      <c r="F10" s="59" t="s">
        <v>1272</v>
      </c>
      <c r="G10" s="60" t="s">
        <v>1272</v>
      </c>
      <c r="H10" s="225">
        <v>51.5</v>
      </c>
      <c r="I10" s="42">
        <f>((K10*4)/H10)*100</f>
        <v>2.3300970873786406</v>
      </c>
      <c r="J10" s="43">
        <v>0.28</v>
      </c>
      <c r="K10" s="43">
        <v>0.3</v>
      </c>
      <c r="L10" s="44">
        <f t="shared" si="0"/>
        <v>7.14285714285714</v>
      </c>
      <c r="M10" s="45">
        <v>40497</v>
      </c>
      <c r="N10" s="46">
        <v>40499</v>
      </c>
      <c r="O10" s="47">
        <v>40513</v>
      </c>
      <c r="P10" s="47" t="s">
        <v>501</v>
      </c>
      <c r="Q10" s="40"/>
      <c r="R10" s="460">
        <f>K10*4</f>
        <v>1.2</v>
      </c>
      <c r="S10" s="463">
        <f t="shared" si="1"/>
        <v>26.258205689277897</v>
      </c>
      <c r="T10" s="68">
        <f t="shared" si="2"/>
        <v>11.269146608315097</v>
      </c>
      <c r="U10" s="239">
        <v>4.57</v>
      </c>
      <c r="V10" s="233">
        <v>0.79</v>
      </c>
      <c r="W10" s="225">
        <v>1.23</v>
      </c>
      <c r="X10" s="234">
        <v>2.21</v>
      </c>
      <c r="Y10" s="233">
        <v>5.56</v>
      </c>
      <c r="Z10" s="225">
        <v>6.18</v>
      </c>
      <c r="AA10" s="251">
        <f>(Z10/Y10-1)*100</f>
        <v>11.151079136690644</v>
      </c>
      <c r="AB10" s="440" t="s">
        <v>646</v>
      </c>
      <c r="AC10" s="225">
        <v>39.91</v>
      </c>
      <c r="AD10" s="225">
        <v>56.56</v>
      </c>
      <c r="AE10" s="377">
        <f t="shared" si="4"/>
        <v>29.04034076672514</v>
      </c>
      <c r="AF10" s="254">
        <f t="shared" si="5"/>
        <v>-8.94625176803395</v>
      </c>
      <c r="AG10" s="375"/>
      <c r="AH10" s="382">
        <f t="shared" si="6"/>
        <v>1.0639117664768807</v>
      </c>
      <c r="AI10" s="175">
        <f t="shared" si="7"/>
        <v>24.132895337960147</v>
      </c>
      <c r="AJ10" s="176">
        <f t="shared" si="8"/>
        <v>22.683173641246277</v>
      </c>
      <c r="AK10" s="43">
        <v>1.12</v>
      </c>
      <c r="AL10" s="43">
        <v>0.96</v>
      </c>
      <c r="AM10" s="43">
        <v>0.8</v>
      </c>
      <c r="AN10" s="43">
        <v>0.55</v>
      </c>
      <c r="AO10" s="43">
        <v>0.44</v>
      </c>
      <c r="AP10" s="43">
        <v>0.38</v>
      </c>
      <c r="AQ10" s="43">
        <v>0.3</v>
      </c>
      <c r="AR10" s="43">
        <v>0.23</v>
      </c>
      <c r="AS10" s="43">
        <v>0.1925</v>
      </c>
      <c r="AT10" s="43">
        <v>0.165</v>
      </c>
      <c r="AU10" s="163">
        <v>0.145</v>
      </c>
    </row>
    <row r="11" spans="1:47" ht="11.25" customHeight="1">
      <c r="A11" s="49" t="s">
        <v>1248</v>
      </c>
      <c r="B11" s="51" t="s">
        <v>1249</v>
      </c>
      <c r="C11" s="56" t="s">
        <v>1602</v>
      </c>
      <c r="D11" s="185">
        <v>28</v>
      </c>
      <c r="E11" s="188">
        <v>88</v>
      </c>
      <c r="F11" s="59" t="s">
        <v>1247</v>
      </c>
      <c r="G11" s="60" t="s">
        <v>1247</v>
      </c>
      <c r="H11" s="226">
        <v>86.22</v>
      </c>
      <c r="I11" s="52">
        <f>((K11*4)/H11)*100</f>
        <v>2.273254465321271</v>
      </c>
      <c r="J11" s="53">
        <v>0.45</v>
      </c>
      <c r="K11" s="53">
        <v>0.49</v>
      </c>
      <c r="L11" s="54">
        <f t="shared" si="0"/>
        <v>8.888888888888879</v>
      </c>
      <c r="M11" s="64">
        <v>40267</v>
      </c>
      <c r="N11" s="65">
        <v>40269</v>
      </c>
      <c r="O11" s="55">
        <v>40308</v>
      </c>
      <c r="P11" s="55" t="s">
        <v>522</v>
      </c>
      <c r="Q11" s="49"/>
      <c r="R11" s="348">
        <f>K11*4</f>
        <v>1.96</v>
      </c>
      <c r="S11" s="463">
        <f t="shared" si="1"/>
        <v>41.35021097046413</v>
      </c>
      <c r="T11" s="68">
        <f t="shared" si="2"/>
        <v>18.189873417721518</v>
      </c>
      <c r="U11" s="239">
        <v>4.74</v>
      </c>
      <c r="V11" s="233">
        <v>1.52</v>
      </c>
      <c r="W11" s="225">
        <v>2.02</v>
      </c>
      <c r="X11" s="234">
        <v>3.29</v>
      </c>
      <c r="Y11" s="233">
        <v>5.65</v>
      </c>
      <c r="Z11" s="225">
        <v>6.3</v>
      </c>
      <c r="AA11" s="251">
        <f t="shared" si="3"/>
        <v>11.504424778761058</v>
      </c>
      <c r="AB11" s="440" t="s">
        <v>647</v>
      </c>
      <c r="AC11" s="225">
        <v>64.13</v>
      </c>
      <c r="AD11" s="225">
        <v>84.51</v>
      </c>
      <c r="AE11" s="377">
        <f t="shared" si="4"/>
        <v>34.44565725869329</v>
      </c>
      <c r="AF11" s="254">
        <f t="shared" si="5"/>
        <v>2.0234291799786934</v>
      </c>
      <c r="AG11" s="375"/>
      <c r="AH11" s="383">
        <f>AI11/AJ11</f>
        <v>1.0617186426837697</v>
      </c>
      <c r="AI11" s="177">
        <f>((AK11/AP11)^(1/5)-1)*100</f>
        <v>10.35092145999348</v>
      </c>
      <c r="AJ11" s="178">
        <f>((AK11/AU11)^(1/10)-1)*100</f>
        <v>9.749213250912536</v>
      </c>
      <c r="AK11" s="53">
        <v>1.8</v>
      </c>
      <c r="AL11" s="53">
        <v>1.76</v>
      </c>
      <c r="AM11" s="53">
        <v>1.52</v>
      </c>
      <c r="AN11" s="53">
        <v>1.36</v>
      </c>
      <c r="AO11" s="53">
        <v>1.28</v>
      </c>
      <c r="AP11" s="53">
        <v>1.1</v>
      </c>
      <c r="AQ11" s="53">
        <v>0.9</v>
      </c>
      <c r="AR11" s="53">
        <v>0.83</v>
      </c>
      <c r="AS11" s="53">
        <v>0.79</v>
      </c>
      <c r="AT11" s="53">
        <v>0.75</v>
      </c>
      <c r="AU11" s="388">
        <v>0.71</v>
      </c>
    </row>
    <row r="12" spans="1:47" ht="11.25" customHeight="1">
      <c r="A12" s="30" t="s">
        <v>97</v>
      </c>
      <c r="B12" s="31" t="s">
        <v>98</v>
      </c>
      <c r="C12" s="39" t="s">
        <v>1546</v>
      </c>
      <c r="D12" s="183">
        <v>42</v>
      </c>
      <c r="E12" s="188">
        <v>30</v>
      </c>
      <c r="F12" s="57" t="s">
        <v>1247</v>
      </c>
      <c r="G12" s="58" t="s">
        <v>1247</v>
      </c>
      <c r="H12" s="249">
        <v>24</v>
      </c>
      <c r="I12" s="33">
        <f>((K12*4)/H12)*100</f>
        <v>6.333333333333334</v>
      </c>
      <c r="J12" s="34">
        <v>0.35</v>
      </c>
      <c r="K12" s="34">
        <v>0.38</v>
      </c>
      <c r="L12" s="35">
        <f t="shared" si="0"/>
        <v>8.571428571428585</v>
      </c>
      <c r="M12" s="36">
        <v>40434</v>
      </c>
      <c r="N12" s="37">
        <v>40436</v>
      </c>
      <c r="O12" s="38">
        <v>40463</v>
      </c>
      <c r="P12" s="47" t="s">
        <v>530</v>
      </c>
      <c r="Q12" s="392"/>
      <c r="R12" s="460">
        <f>K12*4</f>
        <v>1.52</v>
      </c>
      <c r="S12" s="462">
        <f t="shared" si="1"/>
        <v>85.39325842696628</v>
      </c>
      <c r="T12" s="67">
        <f t="shared" si="2"/>
        <v>13.48314606741573</v>
      </c>
      <c r="U12" s="247">
        <v>1.78</v>
      </c>
      <c r="V12" s="248">
        <v>2.04</v>
      </c>
      <c r="W12" s="249">
        <v>3.03</v>
      </c>
      <c r="X12" s="250">
        <v>9.9</v>
      </c>
      <c r="Y12" s="248">
        <v>1.9</v>
      </c>
      <c r="Z12" s="249">
        <v>2.02</v>
      </c>
      <c r="AA12" s="252">
        <f t="shared" si="3"/>
        <v>6.315789473684208</v>
      </c>
      <c r="AB12" s="441" t="s">
        <v>648</v>
      </c>
      <c r="AC12" s="249">
        <v>18.91</v>
      </c>
      <c r="AD12" s="249">
        <v>22.99</v>
      </c>
      <c r="AE12" s="378">
        <f t="shared" si="4"/>
        <v>26.9169751454257</v>
      </c>
      <c r="AF12" s="255">
        <f t="shared" si="5"/>
        <v>4.393214441061338</v>
      </c>
      <c r="AG12" s="375"/>
      <c r="AH12" s="382">
        <f t="shared" si="6"/>
        <v>1.2602061773307613</v>
      </c>
      <c r="AI12" s="175">
        <f t="shared" si="7"/>
        <v>15.042844044940807</v>
      </c>
      <c r="AJ12" s="176">
        <f t="shared" si="8"/>
        <v>11.936811861058327</v>
      </c>
      <c r="AK12" s="43">
        <v>1.32</v>
      </c>
      <c r="AL12" s="43">
        <v>1.15875</v>
      </c>
      <c r="AM12" s="43">
        <v>0.85703536</v>
      </c>
      <c r="AN12" s="43">
        <v>0.7711961599999999</v>
      </c>
      <c r="AO12" s="43">
        <v>0.71080128</v>
      </c>
      <c r="AP12" s="43">
        <v>0.65505216</v>
      </c>
      <c r="AQ12" s="43">
        <v>0.61324032</v>
      </c>
      <c r="AR12" s="43">
        <v>0.56678272</v>
      </c>
      <c r="AS12" s="43">
        <v>0.51567936</v>
      </c>
      <c r="AT12" s="43">
        <v>0.46922176</v>
      </c>
      <c r="AU12" s="163">
        <v>0.42740992</v>
      </c>
    </row>
    <row r="13" spans="1:47" ht="11.25" customHeight="1">
      <c r="A13" s="40" t="s">
        <v>898</v>
      </c>
      <c r="B13" s="41" t="s">
        <v>902</v>
      </c>
      <c r="C13" s="48" t="s">
        <v>1547</v>
      </c>
      <c r="D13" s="184">
        <v>56</v>
      </c>
      <c r="E13" s="188">
        <v>2</v>
      </c>
      <c r="F13" s="59" t="s">
        <v>1272</v>
      </c>
      <c r="G13" s="60" t="s">
        <v>1272</v>
      </c>
      <c r="H13" s="225">
        <v>36.58</v>
      </c>
      <c r="I13" s="42">
        <f>((K13*4)/H13)*100</f>
        <v>2.8430836522689997</v>
      </c>
      <c r="J13" s="43">
        <v>0.25</v>
      </c>
      <c r="K13" s="43">
        <v>0.26</v>
      </c>
      <c r="L13" s="44">
        <f t="shared" si="0"/>
        <v>4.0000000000000036</v>
      </c>
      <c r="M13" s="86">
        <v>40127</v>
      </c>
      <c r="N13" s="87">
        <v>40129</v>
      </c>
      <c r="O13" s="88">
        <v>40148</v>
      </c>
      <c r="P13" s="47" t="s">
        <v>501</v>
      </c>
      <c r="Q13" s="41"/>
      <c r="R13" s="460">
        <f>K13*4</f>
        <v>1.04</v>
      </c>
      <c r="S13" s="463">
        <f t="shared" si="1"/>
        <v>70.74829931972789</v>
      </c>
      <c r="T13" s="68">
        <f t="shared" si="2"/>
        <v>24.884353741496597</v>
      </c>
      <c r="U13" s="239">
        <v>1.47</v>
      </c>
      <c r="V13" s="233">
        <v>2.47</v>
      </c>
      <c r="W13" s="225">
        <v>1.78</v>
      </c>
      <c r="X13" s="234">
        <v>1.86</v>
      </c>
      <c r="Y13" s="233">
        <v>2.05</v>
      </c>
      <c r="Z13" s="225">
        <v>2.14</v>
      </c>
      <c r="AA13" s="251">
        <f>(Z13/Y13-1)*100</f>
        <v>4.3902439024390505</v>
      </c>
      <c r="AB13" s="440" t="s">
        <v>649</v>
      </c>
      <c r="AC13" s="225">
        <v>31.2</v>
      </c>
      <c r="AD13" s="225">
        <v>39.61</v>
      </c>
      <c r="AE13" s="377">
        <f t="shared" si="4"/>
        <v>17.24358974358974</v>
      </c>
      <c r="AF13" s="254">
        <f t="shared" si="5"/>
        <v>-7.649583438525628</v>
      </c>
      <c r="AG13" s="375"/>
      <c r="AH13" s="382">
        <f t="shared" si="6"/>
        <v>1.5750482898071574</v>
      </c>
      <c r="AI13" s="175">
        <f t="shared" si="7"/>
        <v>2.6775791371088653</v>
      </c>
      <c r="AJ13" s="176">
        <f t="shared" si="8"/>
        <v>1.6999981235094053</v>
      </c>
      <c r="AK13" s="43">
        <v>1.01</v>
      </c>
      <c r="AL13" s="389">
        <v>1</v>
      </c>
      <c r="AM13" s="43">
        <v>0.955</v>
      </c>
      <c r="AN13" s="43">
        <v>0.93</v>
      </c>
      <c r="AO13" s="389">
        <v>0.9</v>
      </c>
      <c r="AP13" s="43">
        <v>0.885</v>
      </c>
      <c r="AQ13" s="43">
        <v>0.88</v>
      </c>
      <c r="AR13" s="43">
        <v>0.87134</v>
      </c>
      <c r="AS13" s="389">
        <v>0.86668</v>
      </c>
      <c r="AT13" s="43">
        <v>0.85666</v>
      </c>
      <c r="AU13" s="163">
        <v>0.85332</v>
      </c>
    </row>
    <row r="14" spans="1:47" ht="11.25" customHeight="1">
      <c r="A14" s="40" t="s">
        <v>996</v>
      </c>
      <c r="B14" s="41" t="s">
        <v>997</v>
      </c>
      <c r="C14" s="48" t="s">
        <v>1548</v>
      </c>
      <c r="D14" s="184">
        <v>35</v>
      </c>
      <c r="E14" s="188">
        <v>65</v>
      </c>
      <c r="F14" s="59" t="s">
        <v>1272</v>
      </c>
      <c r="G14" s="60" t="s">
        <v>1247</v>
      </c>
      <c r="H14" s="225">
        <v>28.99</v>
      </c>
      <c r="I14" s="42">
        <f>((K14*4)/H14)*100</f>
        <v>2.069679199724043</v>
      </c>
      <c r="J14" s="43">
        <v>0.14</v>
      </c>
      <c r="K14" s="43">
        <v>0.15</v>
      </c>
      <c r="L14" s="44">
        <f t="shared" si="0"/>
        <v>7.14285714285714</v>
      </c>
      <c r="M14" s="45">
        <v>40225</v>
      </c>
      <c r="N14" s="46">
        <v>40227</v>
      </c>
      <c r="O14" s="47">
        <v>40248</v>
      </c>
      <c r="P14" s="47" t="s">
        <v>517</v>
      </c>
      <c r="Q14" s="41"/>
      <c r="R14" s="460">
        <f>K14*4</f>
        <v>0.6</v>
      </c>
      <c r="S14" s="463">
        <f t="shared" si="1"/>
        <v>21.660649819494584</v>
      </c>
      <c r="T14" s="68">
        <f t="shared" si="2"/>
        <v>10.465703971119133</v>
      </c>
      <c r="U14" s="239">
        <v>2.77</v>
      </c>
      <c r="V14" s="233">
        <v>1.3</v>
      </c>
      <c r="W14" s="225">
        <v>0.29</v>
      </c>
      <c r="X14" s="234">
        <v>1.2</v>
      </c>
      <c r="Y14" s="233">
        <v>2.9</v>
      </c>
      <c r="Z14" s="225">
        <v>3.24</v>
      </c>
      <c r="AA14" s="251">
        <f t="shared" si="3"/>
        <v>11.724137931034484</v>
      </c>
      <c r="AB14" s="440" t="s">
        <v>650</v>
      </c>
      <c r="AC14" s="225">
        <v>24.22</v>
      </c>
      <c r="AD14" s="225">
        <v>31.98</v>
      </c>
      <c r="AE14" s="377">
        <f t="shared" si="4"/>
        <v>19.694467382328654</v>
      </c>
      <c r="AF14" s="254">
        <f t="shared" si="5"/>
        <v>-9.349593495934966</v>
      </c>
      <c r="AG14" s="375"/>
      <c r="AH14" s="382">
        <f t="shared" si="6"/>
        <v>1.0774359371029258</v>
      </c>
      <c r="AI14" s="175">
        <f t="shared" si="7"/>
        <v>13.29568106011707</v>
      </c>
      <c r="AJ14" s="176">
        <f t="shared" si="8"/>
        <v>12.340112857073704</v>
      </c>
      <c r="AK14" s="43">
        <v>0.56</v>
      </c>
      <c r="AL14" s="43">
        <v>0.52</v>
      </c>
      <c r="AM14" s="43">
        <v>0.46</v>
      </c>
      <c r="AN14" s="43">
        <v>0.4</v>
      </c>
      <c r="AO14" s="43">
        <v>0.34</v>
      </c>
      <c r="AP14" s="43">
        <v>0.3</v>
      </c>
      <c r="AQ14" s="43">
        <v>0.24</v>
      </c>
      <c r="AR14" s="43">
        <v>0.22</v>
      </c>
      <c r="AS14" s="43">
        <v>0.19286000000000003</v>
      </c>
      <c r="AT14" s="43">
        <v>0.18367</v>
      </c>
      <c r="AU14" s="163">
        <v>0.17492</v>
      </c>
    </row>
    <row r="15" spans="1:47" ht="11.25" customHeight="1">
      <c r="A15" s="40" t="s">
        <v>1250</v>
      </c>
      <c r="B15" s="41" t="s">
        <v>1251</v>
      </c>
      <c r="C15" s="48" t="s">
        <v>1550</v>
      </c>
      <c r="D15" s="184">
        <v>26</v>
      </c>
      <c r="E15" s="188">
        <v>95</v>
      </c>
      <c r="F15" s="59" t="s">
        <v>1247</v>
      </c>
      <c r="G15" s="60" t="s">
        <v>1247</v>
      </c>
      <c r="H15" s="225">
        <v>27.79</v>
      </c>
      <c r="I15" s="42">
        <f>((K15*4)/H15)*100</f>
        <v>6.045340050377834</v>
      </c>
      <c r="J15" s="43">
        <v>0.41</v>
      </c>
      <c r="K15" s="43">
        <v>0.42</v>
      </c>
      <c r="L15" s="44">
        <f t="shared" si="0"/>
        <v>2.4390243902439046</v>
      </c>
      <c r="M15" s="45">
        <v>40184</v>
      </c>
      <c r="N15" s="46">
        <v>40186</v>
      </c>
      <c r="O15" s="47">
        <v>40210</v>
      </c>
      <c r="P15" s="47" t="s">
        <v>509</v>
      </c>
      <c r="Q15" s="41"/>
      <c r="R15" s="460">
        <f>K15*4</f>
        <v>1.68</v>
      </c>
      <c r="S15" s="463">
        <f t="shared" si="1"/>
        <v>45.65217391304348</v>
      </c>
      <c r="T15" s="68">
        <f t="shared" si="2"/>
        <v>7.551630434782608</v>
      </c>
      <c r="U15" s="239">
        <v>3.68</v>
      </c>
      <c r="V15" s="233">
        <v>2.03</v>
      </c>
      <c r="W15" s="225">
        <v>1.32</v>
      </c>
      <c r="X15" s="234">
        <v>1.45</v>
      </c>
      <c r="Y15" s="233">
        <v>2.29</v>
      </c>
      <c r="Z15" s="225">
        <v>2.5</v>
      </c>
      <c r="AA15" s="251">
        <f t="shared" si="3"/>
        <v>9.170305676855882</v>
      </c>
      <c r="AB15" s="440" t="s">
        <v>651</v>
      </c>
      <c r="AC15" s="225">
        <v>23.78</v>
      </c>
      <c r="AD15" s="225">
        <v>28.73</v>
      </c>
      <c r="AE15" s="377">
        <f t="shared" si="4"/>
        <v>16.86291000841042</v>
      </c>
      <c r="AF15" s="254">
        <f t="shared" si="5"/>
        <v>-3.2718412808910595</v>
      </c>
      <c r="AG15" s="375"/>
      <c r="AH15" s="382">
        <f t="shared" si="6"/>
        <v>1.0247627699284183</v>
      </c>
      <c r="AI15" s="175">
        <f t="shared" si="7"/>
        <v>5.581242124015917</v>
      </c>
      <c r="AJ15" s="176">
        <f t="shared" si="8"/>
        <v>5.446374797950337</v>
      </c>
      <c r="AK15" s="43">
        <v>1.64</v>
      </c>
      <c r="AL15" s="43">
        <v>1.6</v>
      </c>
      <c r="AM15" s="43">
        <v>1.42</v>
      </c>
      <c r="AN15" s="43">
        <v>1.33</v>
      </c>
      <c r="AO15" s="43">
        <v>1.29</v>
      </c>
      <c r="AP15" s="43">
        <v>1.25</v>
      </c>
      <c r="AQ15" s="43">
        <v>1.1175</v>
      </c>
      <c r="AR15" s="43">
        <v>1.0625</v>
      </c>
      <c r="AS15" s="43">
        <v>1.0225</v>
      </c>
      <c r="AT15" s="43">
        <v>1.005</v>
      </c>
      <c r="AU15" s="163">
        <v>0.965</v>
      </c>
    </row>
    <row r="16" spans="1:47" ht="11.25" customHeight="1">
      <c r="A16" s="49" t="s">
        <v>1004</v>
      </c>
      <c r="B16" s="51" t="s">
        <v>1005</v>
      </c>
      <c r="C16" s="56" t="s">
        <v>1544</v>
      </c>
      <c r="D16" s="185">
        <v>36</v>
      </c>
      <c r="E16" s="188">
        <v>64</v>
      </c>
      <c r="F16" s="91" t="s">
        <v>1656</v>
      </c>
      <c r="G16" s="92" t="s">
        <v>1656</v>
      </c>
      <c r="H16" s="226">
        <v>44.57</v>
      </c>
      <c r="I16" s="52">
        <f>((K16*4)/H16)*100</f>
        <v>3.2308727843841147</v>
      </c>
      <c r="J16" s="53">
        <v>0.34</v>
      </c>
      <c r="K16" s="53">
        <v>0.36</v>
      </c>
      <c r="L16" s="54">
        <f t="shared" si="0"/>
        <v>5.88235294117645</v>
      </c>
      <c r="M16" s="64">
        <v>40520</v>
      </c>
      <c r="N16" s="65">
        <v>40522</v>
      </c>
      <c r="O16" s="55">
        <v>40544</v>
      </c>
      <c r="P16" s="55" t="s">
        <v>495</v>
      </c>
      <c r="Q16" s="41"/>
      <c r="R16" s="348">
        <f>K16*4</f>
        <v>1.44</v>
      </c>
      <c r="S16" s="465">
        <f t="shared" si="1"/>
        <v>60</v>
      </c>
      <c r="T16" s="69">
        <f t="shared" si="2"/>
        <v>18.570833333333333</v>
      </c>
      <c r="U16" s="240">
        <v>2.4</v>
      </c>
      <c r="V16" s="235">
        <v>1.77</v>
      </c>
      <c r="W16" s="226">
        <v>2.45</v>
      </c>
      <c r="X16" s="236">
        <v>3.85</v>
      </c>
      <c r="Y16" s="235">
        <v>2.47</v>
      </c>
      <c r="Z16" s="226">
        <v>2.68</v>
      </c>
      <c r="AA16" s="253">
        <f t="shared" si="3"/>
        <v>8.502024291497978</v>
      </c>
      <c r="AB16" s="442" t="s">
        <v>652</v>
      </c>
      <c r="AC16" s="226">
        <v>26.46</v>
      </c>
      <c r="AD16" s="226">
        <v>45.74</v>
      </c>
      <c r="AE16" s="379">
        <f t="shared" si="4"/>
        <v>68.44293272864701</v>
      </c>
      <c r="AF16" s="256">
        <f t="shared" si="5"/>
        <v>-2.5579361609094917</v>
      </c>
      <c r="AG16" s="375"/>
      <c r="AH16" s="382">
        <f t="shared" si="6"/>
        <v>1.1856256125431082</v>
      </c>
      <c r="AI16" s="175">
        <f t="shared" si="7"/>
        <v>18.707232699504715</v>
      </c>
      <c r="AJ16" s="176">
        <f t="shared" si="8"/>
        <v>15.778364183090332</v>
      </c>
      <c r="AK16" s="43">
        <v>1.32</v>
      </c>
      <c r="AL16" s="43">
        <v>1.16</v>
      </c>
      <c r="AM16" s="43">
        <v>0.92</v>
      </c>
      <c r="AN16" s="43">
        <v>0.74</v>
      </c>
      <c r="AO16" s="43">
        <v>0.62</v>
      </c>
      <c r="AP16" s="43">
        <v>0.56</v>
      </c>
      <c r="AQ16" s="43">
        <v>0.48</v>
      </c>
      <c r="AR16" s="43">
        <v>0.46</v>
      </c>
      <c r="AS16" s="43">
        <v>0.41</v>
      </c>
      <c r="AT16" s="43">
        <v>0.35</v>
      </c>
      <c r="AU16" s="163">
        <v>0.305</v>
      </c>
    </row>
    <row r="17" spans="1:47" ht="11.25" customHeight="1">
      <c r="A17" s="30" t="s">
        <v>983</v>
      </c>
      <c r="B17" s="31" t="s">
        <v>984</v>
      </c>
      <c r="C17" s="39" t="s">
        <v>1554</v>
      </c>
      <c r="D17" s="183">
        <v>38</v>
      </c>
      <c r="E17" s="188">
        <v>54</v>
      </c>
      <c r="F17" s="59" t="s">
        <v>1272</v>
      </c>
      <c r="G17" s="60" t="s">
        <v>1272</v>
      </c>
      <c r="H17" s="249">
        <v>77.93</v>
      </c>
      <c r="I17" s="33">
        <f>((K17*4)/H17)*100</f>
        <v>2.1044527139740787</v>
      </c>
      <c r="J17" s="34">
        <v>0.37</v>
      </c>
      <c r="K17" s="34">
        <v>0.41</v>
      </c>
      <c r="L17" s="35">
        <f t="shared" si="0"/>
        <v>10.81081081081081</v>
      </c>
      <c r="M17" s="36">
        <v>40520</v>
      </c>
      <c r="N17" s="37">
        <v>40522</v>
      </c>
      <c r="O17" s="38">
        <v>40543</v>
      </c>
      <c r="P17" s="38" t="s">
        <v>505</v>
      </c>
      <c r="Q17" s="31"/>
      <c r="R17" s="460">
        <f>K17*4</f>
        <v>1.64</v>
      </c>
      <c r="S17" s="463">
        <f t="shared" si="1"/>
        <v>29.872495446265933</v>
      </c>
      <c r="T17" s="68">
        <f t="shared" si="2"/>
        <v>14.194899817850638</v>
      </c>
      <c r="U17" s="239">
        <v>5.49</v>
      </c>
      <c r="V17" s="233">
        <v>1.52</v>
      </c>
      <c r="W17" s="225">
        <v>2.46</v>
      </c>
      <c r="X17" s="234">
        <v>3.52</v>
      </c>
      <c r="Y17" s="233">
        <v>5.5</v>
      </c>
      <c r="Z17" s="225">
        <v>6.11</v>
      </c>
      <c r="AA17" s="251">
        <f t="shared" si="3"/>
        <v>11.090909090909108</v>
      </c>
      <c r="AB17" s="440" t="s">
        <v>653</v>
      </c>
      <c r="AC17" s="225">
        <v>66.47</v>
      </c>
      <c r="AD17" s="225">
        <v>80.56</v>
      </c>
      <c r="AE17" s="377">
        <f t="shared" si="4"/>
        <v>17.240860538588848</v>
      </c>
      <c r="AF17" s="254">
        <f t="shared" si="5"/>
        <v>-3.2646474677259127</v>
      </c>
      <c r="AG17" s="375"/>
      <c r="AH17" s="381">
        <f t="shared" si="6"/>
        <v>1.1757410349608448</v>
      </c>
      <c r="AI17" s="173">
        <f t="shared" si="7"/>
        <v>17.08049129648923</v>
      </c>
      <c r="AJ17" s="174">
        <f t="shared" si="8"/>
        <v>14.527426353761697</v>
      </c>
      <c r="AK17" s="34">
        <v>1.32</v>
      </c>
      <c r="AL17" s="34">
        <v>1.14</v>
      </c>
      <c r="AM17" s="34">
        <v>0.98</v>
      </c>
      <c r="AN17" s="34">
        <v>0.86</v>
      </c>
      <c r="AO17" s="34">
        <v>0.72</v>
      </c>
      <c r="AP17" s="34">
        <v>0.6</v>
      </c>
      <c r="AQ17" s="34">
        <v>0.4</v>
      </c>
      <c r="AR17" s="34">
        <v>0.39</v>
      </c>
      <c r="AS17" s="34">
        <v>0.38</v>
      </c>
      <c r="AT17" s="34">
        <v>0.37</v>
      </c>
      <c r="AU17" s="387">
        <v>0.34</v>
      </c>
    </row>
    <row r="18" spans="1:47" ht="11.25" customHeight="1">
      <c r="A18" s="40" t="s">
        <v>1252</v>
      </c>
      <c r="B18" s="41" t="s">
        <v>1253</v>
      </c>
      <c r="C18" s="48" t="s">
        <v>1555</v>
      </c>
      <c r="D18" s="184">
        <v>27</v>
      </c>
      <c r="E18" s="188">
        <v>91</v>
      </c>
      <c r="F18" s="59" t="s">
        <v>1272</v>
      </c>
      <c r="G18" s="60" t="s">
        <v>1272</v>
      </c>
      <c r="H18" s="225">
        <v>31.42</v>
      </c>
      <c r="I18" s="42">
        <f>((K18*4)/H18)*100</f>
        <v>2.928071292170592</v>
      </c>
      <c r="J18" s="43">
        <v>0.225</v>
      </c>
      <c r="K18" s="43">
        <v>0.23</v>
      </c>
      <c r="L18" s="44">
        <f t="shared" si="0"/>
        <v>2.2222222222222143</v>
      </c>
      <c r="M18" s="45">
        <v>40220</v>
      </c>
      <c r="N18" s="46">
        <v>40225</v>
      </c>
      <c r="O18" s="47">
        <v>40238</v>
      </c>
      <c r="P18" s="47" t="s">
        <v>501</v>
      </c>
      <c r="Q18" s="41"/>
      <c r="R18" s="460">
        <f>K18*4</f>
        <v>0.92</v>
      </c>
      <c r="S18" s="463">
        <f t="shared" si="1"/>
        <v>57.49999999999999</v>
      </c>
      <c r="T18" s="68">
        <f t="shared" si="2"/>
        <v>19.6375</v>
      </c>
      <c r="U18" s="239">
        <v>1.6</v>
      </c>
      <c r="V18" s="233">
        <v>1.72</v>
      </c>
      <c r="W18" s="225">
        <v>0.76</v>
      </c>
      <c r="X18" s="234">
        <v>1.82</v>
      </c>
      <c r="Y18" s="233">
        <v>2.09</v>
      </c>
      <c r="Z18" s="225">
        <v>2.49</v>
      </c>
      <c r="AA18" s="251">
        <f t="shared" si="3"/>
        <v>19.138755980861255</v>
      </c>
      <c r="AB18" s="440" t="s">
        <v>384</v>
      </c>
      <c r="AC18" s="225">
        <v>25.5</v>
      </c>
      <c r="AD18" s="225">
        <v>31.8</v>
      </c>
      <c r="AE18" s="377">
        <f t="shared" si="4"/>
        <v>23.21568627450981</v>
      </c>
      <c r="AF18" s="254">
        <f t="shared" si="5"/>
        <v>-1.1949685534591163</v>
      </c>
      <c r="AG18" s="375"/>
      <c r="AH18" s="382">
        <f t="shared" si="6"/>
        <v>1.016468870304423</v>
      </c>
      <c r="AI18" s="175">
        <f t="shared" si="7"/>
        <v>7.056368416916192</v>
      </c>
      <c r="AJ18" s="176">
        <f t="shared" si="8"/>
        <v>6.942040846566089</v>
      </c>
      <c r="AK18" s="43">
        <v>0.9</v>
      </c>
      <c r="AL18" s="43">
        <v>0.88</v>
      </c>
      <c r="AM18" s="43">
        <v>0.84</v>
      </c>
      <c r="AN18" s="43">
        <v>0.76</v>
      </c>
      <c r="AO18" s="43">
        <v>0.72</v>
      </c>
      <c r="AP18" s="43">
        <v>0.64</v>
      </c>
      <c r="AQ18" s="43">
        <v>0.56</v>
      </c>
      <c r="AR18" s="43">
        <v>0.52</v>
      </c>
      <c r="AS18" s="43">
        <v>0.5</v>
      </c>
      <c r="AT18" s="43">
        <v>0.48</v>
      </c>
      <c r="AU18" s="163">
        <v>0.46</v>
      </c>
    </row>
    <row r="19" spans="1:47" ht="11.25" customHeight="1">
      <c r="A19" s="40" t="s">
        <v>961</v>
      </c>
      <c r="B19" s="41" t="s">
        <v>962</v>
      </c>
      <c r="C19" s="48" t="s">
        <v>1556</v>
      </c>
      <c r="D19" s="184">
        <v>40</v>
      </c>
      <c r="E19" s="188">
        <v>35</v>
      </c>
      <c r="F19" s="59" t="s">
        <v>1272</v>
      </c>
      <c r="G19" s="60" t="s">
        <v>1272</v>
      </c>
      <c r="H19" s="225">
        <v>30.35</v>
      </c>
      <c r="I19" s="42">
        <f>((K19*4)/H19)*100</f>
        <v>4.744645799011532</v>
      </c>
      <c r="J19" s="43">
        <v>0.355</v>
      </c>
      <c r="K19" s="43">
        <v>0.36</v>
      </c>
      <c r="L19" s="66">
        <f t="shared" si="0"/>
        <v>1.4084507042253502</v>
      </c>
      <c r="M19" s="45">
        <v>40219</v>
      </c>
      <c r="N19" s="46">
        <v>40221</v>
      </c>
      <c r="O19" s="47">
        <v>40238</v>
      </c>
      <c r="P19" s="47" t="s">
        <v>501</v>
      </c>
      <c r="Q19" s="393"/>
      <c r="R19" s="460">
        <f>K19*4</f>
        <v>1.44</v>
      </c>
      <c r="S19" s="463">
        <f t="shared" si="1"/>
        <v>82.75862068965517</v>
      </c>
      <c r="T19" s="68">
        <f t="shared" si="2"/>
        <v>17.442528735632184</v>
      </c>
      <c r="U19" s="239">
        <v>1.74</v>
      </c>
      <c r="V19" s="233">
        <v>2.74</v>
      </c>
      <c r="W19" s="225">
        <v>0.91</v>
      </c>
      <c r="X19" s="234">
        <v>1.12</v>
      </c>
      <c r="Y19" s="233">
        <v>1.89</v>
      </c>
      <c r="Z19" s="225">
        <v>1.98</v>
      </c>
      <c r="AA19" s="251">
        <f t="shared" si="3"/>
        <v>4.761904761904767</v>
      </c>
      <c r="AB19" s="440" t="s">
        <v>1572</v>
      </c>
      <c r="AC19" s="225">
        <v>23.62</v>
      </c>
      <c r="AD19" s="225">
        <v>34.49</v>
      </c>
      <c r="AE19" s="377">
        <f t="shared" si="4"/>
        <v>28.492802709568167</v>
      </c>
      <c r="AF19" s="254">
        <f t="shared" si="5"/>
        <v>-12.003479269353438</v>
      </c>
      <c r="AG19" s="375"/>
      <c r="AH19" s="382">
        <f t="shared" si="6"/>
        <v>0.868691762096561</v>
      </c>
      <c r="AI19" s="175">
        <f t="shared" si="7"/>
        <v>2.7479893060531335</v>
      </c>
      <c r="AJ19" s="176">
        <f t="shared" si="8"/>
        <v>3.1633652187755823</v>
      </c>
      <c r="AK19" s="43">
        <v>1.42</v>
      </c>
      <c r="AL19" s="389">
        <v>1.4</v>
      </c>
      <c r="AM19" s="43">
        <v>1.37</v>
      </c>
      <c r="AN19" s="43">
        <v>1.32</v>
      </c>
      <c r="AO19" s="43">
        <v>1.28</v>
      </c>
      <c r="AP19" s="43">
        <v>1.24</v>
      </c>
      <c r="AQ19" s="43">
        <v>1.2</v>
      </c>
      <c r="AR19" s="43">
        <v>1.16</v>
      </c>
      <c r="AS19" s="43">
        <v>1.12</v>
      </c>
      <c r="AT19" s="43">
        <v>1.08</v>
      </c>
      <c r="AU19" s="163">
        <v>1.04</v>
      </c>
    </row>
    <row r="20" spans="1:47" ht="11.25" customHeight="1">
      <c r="A20" s="40" t="s">
        <v>1586</v>
      </c>
      <c r="B20" s="41" t="s">
        <v>1587</v>
      </c>
      <c r="C20" s="48" t="s">
        <v>1588</v>
      </c>
      <c r="D20" s="184">
        <v>38</v>
      </c>
      <c r="E20" s="188">
        <v>46</v>
      </c>
      <c r="F20" s="81" t="s">
        <v>1656</v>
      </c>
      <c r="G20" s="72" t="s">
        <v>1656</v>
      </c>
      <c r="H20" s="225">
        <v>13.49</v>
      </c>
      <c r="I20" s="42">
        <f>((K20*4)/H20)*100</f>
        <v>4.5959970348406225</v>
      </c>
      <c r="J20" s="43">
        <v>0.15</v>
      </c>
      <c r="K20" s="43">
        <v>0.155</v>
      </c>
      <c r="L20" s="44">
        <f t="shared" si="0"/>
        <v>3.3333333333333437</v>
      </c>
      <c r="M20" s="86">
        <v>39923</v>
      </c>
      <c r="N20" s="87">
        <v>39925</v>
      </c>
      <c r="O20" s="88">
        <v>39946</v>
      </c>
      <c r="P20" s="47" t="s">
        <v>498</v>
      </c>
      <c r="Q20" s="41"/>
      <c r="R20" s="460">
        <f>K20*4</f>
        <v>0.62</v>
      </c>
      <c r="S20" s="463">
        <f t="shared" si="1"/>
        <v>172.22222222222223</v>
      </c>
      <c r="T20" s="68">
        <f t="shared" si="2"/>
        <v>37.47222222222222</v>
      </c>
      <c r="U20" s="239">
        <v>0.36</v>
      </c>
      <c r="V20" s="233" t="s">
        <v>1656</v>
      </c>
      <c r="W20" s="225">
        <v>2.56</v>
      </c>
      <c r="X20" s="234">
        <v>1.91</v>
      </c>
      <c r="Y20" s="233" t="s">
        <v>1656</v>
      </c>
      <c r="Z20" s="225" t="s">
        <v>1656</v>
      </c>
      <c r="AA20" s="251" t="s">
        <v>1276</v>
      </c>
      <c r="AB20" s="440" t="s">
        <v>654</v>
      </c>
      <c r="AC20" s="225">
        <v>10.87</v>
      </c>
      <c r="AD20" s="225">
        <v>16.5</v>
      </c>
      <c r="AE20" s="377">
        <f t="shared" si="4"/>
        <v>24.103035878564867</v>
      </c>
      <c r="AF20" s="254">
        <f t="shared" si="5"/>
        <v>-18.242424242424242</v>
      </c>
      <c r="AG20" s="375"/>
      <c r="AH20" s="382">
        <f t="shared" si="6"/>
        <v>0.5371551703880899</v>
      </c>
      <c r="AI20" s="175">
        <f t="shared" si="7"/>
        <v>2.6351854070710834</v>
      </c>
      <c r="AJ20" s="176">
        <f t="shared" si="8"/>
        <v>4.905817820141589</v>
      </c>
      <c r="AK20" s="43">
        <v>0.615</v>
      </c>
      <c r="AL20" s="43">
        <v>0.6</v>
      </c>
      <c r="AM20" s="43">
        <v>0.58</v>
      </c>
      <c r="AN20" s="43">
        <v>0.56</v>
      </c>
      <c r="AO20" s="43">
        <v>0.55</v>
      </c>
      <c r="AP20" s="43">
        <v>0.54</v>
      </c>
      <c r="AQ20" s="43">
        <v>0.485</v>
      </c>
      <c r="AR20" s="43">
        <v>0.47</v>
      </c>
      <c r="AS20" s="43">
        <v>0.44904</v>
      </c>
      <c r="AT20" s="43">
        <v>0.40906000000000003</v>
      </c>
      <c r="AU20" s="163">
        <v>0.38096</v>
      </c>
    </row>
    <row r="21" spans="1:47" ht="11.25" customHeight="1">
      <c r="A21" s="351" t="s">
        <v>1732</v>
      </c>
      <c r="B21" s="51" t="s">
        <v>1733</v>
      </c>
      <c r="C21" s="56" t="s">
        <v>1544</v>
      </c>
      <c r="D21" s="185">
        <v>25</v>
      </c>
      <c r="E21" s="188">
        <v>97</v>
      </c>
      <c r="F21" s="59" t="s">
        <v>1272</v>
      </c>
      <c r="G21" s="60" t="s">
        <v>1272</v>
      </c>
      <c r="H21" s="226">
        <v>30.93</v>
      </c>
      <c r="I21" s="117">
        <f>(K21*4)/H21*100</f>
        <v>2.3278370514064015</v>
      </c>
      <c r="J21" s="354">
        <v>0.175</v>
      </c>
      <c r="K21" s="354">
        <v>0.18</v>
      </c>
      <c r="L21" s="161">
        <f t="shared" si="0"/>
        <v>2.857142857142869</v>
      </c>
      <c r="M21" s="64">
        <v>40457</v>
      </c>
      <c r="N21" s="65">
        <v>40459</v>
      </c>
      <c r="O21" s="55">
        <v>40480</v>
      </c>
      <c r="P21" s="47" t="s">
        <v>500</v>
      </c>
      <c r="Q21" s="51"/>
      <c r="R21" s="348">
        <f>K21*4</f>
        <v>0.72</v>
      </c>
      <c r="S21" s="463">
        <f t="shared" si="1"/>
        <v>46.4516129032258</v>
      </c>
      <c r="T21" s="68">
        <f t="shared" si="2"/>
        <v>19.954838709677418</v>
      </c>
      <c r="U21" s="239">
        <v>1.55</v>
      </c>
      <c r="V21" s="233">
        <v>1.42</v>
      </c>
      <c r="W21" s="225">
        <v>1.29</v>
      </c>
      <c r="X21" s="234">
        <v>1.62</v>
      </c>
      <c r="Y21" s="233">
        <v>2.18</v>
      </c>
      <c r="Z21" s="225">
        <v>2.43</v>
      </c>
      <c r="AA21" s="251">
        <f>(Z21/Y21-1)*100</f>
        <v>11.46788990825689</v>
      </c>
      <c r="AB21" s="440" t="s">
        <v>655</v>
      </c>
      <c r="AC21" s="225">
        <v>24.22</v>
      </c>
      <c r="AD21" s="225">
        <v>35.37</v>
      </c>
      <c r="AE21" s="377">
        <f t="shared" si="4"/>
        <v>27.70437654830719</v>
      </c>
      <c r="AF21" s="254">
        <f t="shared" si="5"/>
        <v>-12.553011026293465</v>
      </c>
      <c r="AG21" s="375"/>
      <c r="AH21" s="383">
        <f>AI21/AJ21</f>
        <v>1.2940478645682956</v>
      </c>
      <c r="AI21" s="177">
        <f>((AK21/AP21)^(1/5)-1)*100</f>
        <v>10.017134281288387</v>
      </c>
      <c r="AJ21" s="178">
        <f>((AK21/AU21)^(1/10)-1)*100</f>
        <v>7.740930266617441</v>
      </c>
      <c r="AK21" s="53">
        <v>0.685</v>
      </c>
      <c r="AL21" s="53">
        <v>0.62</v>
      </c>
      <c r="AM21" s="53">
        <v>0.57</v>
      </c>
      <c r="AN21" s="53">
        <v>0.53</v>
      </c>
      <c r="AO21" s="53">
        <v>0.46</v>
      </c>
      <c r="AP21" s="53">
        <v>0.425</v>
      </c>
      <c r="AQ21" s="53">
        <v>0.405</v>
      </c>
      <c r="AR21" s="53">
        <v>0.385</v>
      </c>
      <c r="AS21" s="53">
        <v>0.365</v>
      </c>
      <c r="AT21" s="53">
        <v>0.345</v>
      </c>
      <c r="AU21" s="388">
        <v>0.325</v>
      </c>
    </row>
    <row r="22" spans="1:47" ht="11.25" customHeight="1">
      <c r="A22" s="203" t="s">
        <v>1963</v>
      </c>
      <c r="B22" s="31" t="s">
        <v>1960</v>
      </c>
      <c r="C22" s="39" t="s">
        <v>1961</v>
      </c>
      <c r="D22" s="183">
        <v>27</v>
      </c>
      <c r="E22" s="188">
        <v>94</v>
      </c>
      <c r="F22" s="57" t="s">
        <v>1272</v>
      </c>
      <c r="G22" s="58" t="s">
        <v>1272</v>
      </c>
      <c r="H22" s="249">
        <v>65.42</v>
      </c>
      <c r="I22" s="338">
        <f>((K22*4)/H22)*100</f>
        <v>1.9565881993274228</v>
      </c>
      <c r="J22" s="34">
        <v>0.3</v>
      </c>
      <c r="K22" s="34">
        <v>0.32</v>
      </c>
      <c r="L22" s="35">
        <f t="shared" si="0"/>
        <v>6.666666666666665</v>
      </c>
      <c r="M22" s="36">
        <v>40515</v>
      </c>
      <c r="N22" s="37">
        <v>40519</v>
      </c>
      <c r="O22" s="38">
        <v>40539</v>
      </c>
      <c r="P22" s="38" t="s">
        <v>539</v>
      </c>
      <c r="Q22" s="31" t="s">
        <v>1962</v>
      </c>
      <c r="R22" s="460">
        <f>K22*4</f>
        <v>1.28</v>
      </c>
      <c r="S22" s="462">
        <f t="shared" si="1"/>
        <v>43.24324324324324</v>
      </c>
      <c r="T22" s="67">
        <f t="shared" si="2"/>
        <v>22.10135135135135</v>
      </c>
      <c r="U22" s="247">
        <v>2.96</v>
      </c>
      <c r="V22" s="248">
        <v>1.86</v>
      </c>
      <c r="W22" s="249">
        <v>3.84</v>
      </c>
      <c r="X22" s="250">
        <v>5.07</v>
      </c>
      <c r="Y22" s="248">
        <v>3.23</v>
      </c>
      <c r="Z22" s="249">
        <v>3.54</v>
      </c>
      <c r="AA22" s="252">
        <f t="shared" si="3"/>
        <v>9.597523219814242</v>
      </c>
      <c r="AB22" s="441" t="s">
        <v>656</v>
      </c>
      <c r="AC22" s="249">
        <v>48.93</v>
      </c>
      <c r="AD22" s="249">
        <v>65.47</v>
      </c>
      <c r="AE22" s="378">
        <f t="shared" si="4"/>
        <v>33.7012058042101</v>
      </c>
      <c r="AF22" s="255">
        <f t="shared" si="5"/>
        <v>-0.07637085688100986</v>
      </c>
      <c r="AG22" s="375"/>
      <c r="AH22" s="382">
        <f>AI22/AJ22</f>
        <v>1.1896661119211867</v>
      </c>
      <c r="AI22" s="175">
        <f>((AK22/AP22)^(1/5)-1)*100</f>
        <v>11.080489662482474</v>
      </c>
      <c r="AJ22" s="176">
        <f>((AK22/AU22)^(1/10)-1)*100</f>
        <v>9.313949142073685</v>
      </c>
      <c r="AK22" s="43">
        <v>1.15</v>
      </c>
      <c r="AL22" s="43">
        <v>1.088</v>
      </c>
      <c r="AM22" s="43">
        <v>0.968</v>
      </c>
      <c r="AN22" s="43">
        <v>0.8960000000000001</v>
      </c>
      <c r="AO22" s="43">
        <v>0.784</v>
      </c>
      <c r="AP22" s="43">
        <v>0.68</v>
      </c>
      <c r="AQ22" s="43">
        <v>0.6</v>
      </c>
      <c r="AR22" s="43">
        <v>0.56</v>
      </c>
      <c r="AS22" s="43">
        <v>0.528</v>
      </c>
      <c r="AT22" s="43">
        <v>0.496</v>
      </c>
      <c r="AU22" s="163">
        <v>0.472</v>
      </c>
    </row>
    <row r="23" spans="1:47" ht="11.25" customHeight="1">
      <c r="A23" s="40" t="s">
        <v>959</v>
      </c>
      <c r="B23" s="41" t="s">
        <v>960</v>
      </c>
      <c r="C23" s="48" t="s">
        <v>1554</v>
      </c>
      <c r="D23" s="184">
        <v>39</v>
      </c>
      <c r="E23" s="188">
        <v>41</v>
      </c>
      <c r="F23" s="59" t="s">
        <v>1272</v>
      </c>
      <c r="G23" s="60" t="s">
        <v>1247</v>
      </c>
      <c r="H23" s="225">
        <v>84.85</v>
      </c>
      <c r="I23" s="339">
        <f>((K23*4)/H23)*100</f>
        <v>0.8485562757807896</v>
      </c>
      <c r="J23" s="43">
        <v>0.17</v>
      </c>
      <c r="K23" s="43">
        <v>0.18</v>
      </c>
      <c r="L23" s="44">
        <f t="shared" si="0"/>
        <v>5.88235294117645</v>
      </c>
      <c r="M23" s="45">
        <v>40381</v>
      </c>
      <c r="N23" s="46">
        <v>40385</v>
      </c>
      <c r="O23" s="47">
        <v>40396</v>
      </c>
      <c r="P23" s="47" t="s">
        <v>526</v>
      </c>
      <c r="Q23" s="41"/>
      <c r="R23" s="460">
        <f>K23*4</f>
        <v>0.72</v>
      </c>
      <c r="S23" s="463">
        <f t="shared" si="1"/>
        <v>14.60446247464503</v>
      </c>
      <c r="T23" s="68">
        <f t="shared" si="2"/>
        <v>17.210953346855984</v>
      </c>
      <c r="U23" s="239">
        <v>4.93</v>
      </c>
      <c r="V23" s="233">
        <v>1.41</v>
      </c>
      <c r="W23" s="225">
        <v>2.95</v>
      </c>
      <c r="X23" s="234">
        <v>3.54</v>
      </c>
      <c r="Y23" s="233">
        <v>5.54</v>
      </c>
      <c r="Z23" s="225">
        <v>6.15</v>
      </c>
      <c r="AA23" s="251">
        <f t="shared" si="3"/>
        <v>11.010830324909747</v>
      </c>
      <c r="AB23" s="440" t="s">
        <v>657</v>
      </c>
      <c r="AC23" s="225">
        <v>75.16</v>
      </c>
      <c r="AD23" s="225">
        <v>90</v>
      </c>
      <c r="AE23" s="377">
        <f t="shared" si="4"/>
        <v>12.892496008515163</v>
      </c>
      <c r="AF23" s="254">
        <f t="shared" si="5"/>
        <v>-5.7222222222222285</v>
      </c>
      <c r="AG23" s="375"/>
      <c r="AH23" s="382">
        <f t="shared" si="6"/>
        <v>1.3410934146057782</v>
      </c>
      <c r="AI23" s="175">
        <f t="shared" si="7"/>
        <v>7.666900532567866</v>
      </c>
      <c r="AJ23" s="176">
        <f t="shared" si="8"/>
        <v>5.716902677373592</v>
      </c>
      <c r="AK23" s="43">
        <v>0.68</v>
      </c>
      <c r="AL23" s="43">
        <v>0.62</v>
      </c>
      <c r="AM23" s="43">
        <v>0.58</v>
      </c>
      <c r="AN23" s="43">
        <v>0.54</v>
      </c>
      <c r="AO23" s="43">
        <v>0.5</v>
      </c>
      <c r="AP23" s="43">
        <v>0.47</v>
      </c>
      <c r="AQ23" s="43">
        <v>0.45</v>
      </c>
      <c r="AR23" s="43">
        <v>0.43</v>
      </c>
      <c r="AS23" s="389">
        <v>0.42</v>
      </c>
      <c r="AT23" s="43">
        <v>0.41</v>
      </c>
      <c r="AU23" s="163">
        <v>0.39</v>
      </c>
    </row>
    <row r="24" spans="1:47" ht="11.25" customHeight="1">
      <c r="A24" s="40" t="s">
        <v>936</v>
      </c>
      <c r="B24" s="41" t="s">
        <v>937</v>
      </c>
      <c r="C24" s="48" t="s">
        <v>1547</v>
      </c>
      <c r="D24" s="184">
        <v>43</v>
      </c>
      <c r="E24" s="188">
        <v>24</v>
      </c>
      <c r="F24" s="59" t="s">
        <v>1272</v>
      </c>
      <c r="G24" s="60" t="s">
        <v>1272</v>
      </c>
      <c r="H24" s="225">
        <v>37.2</v>
      </c>
      <c r="I24" s="42">
        <f>((K24*4)/H24)*100</f>
        <v>3.198924731182795</v>
      </c>
      <c r="J24" s="43">
        <v>0.295</v>
      </c>
      <c r="K24" s="43">
        <v>0.2975</v>
      </c>
      <c r="L24" s="66">
        <f t="shared" si="0"/>
        <v>0.8474576271186418</v>
      </c>
      <c r="M24" s="45">
        <v>40217</v>
      </c>
      <c r="N24" s="46">
        <v>40219</v>
      </c>
      <c r="O24" s="47">
        <v>40235</v>
      </c>
      <c r="P24" s="47" t="s">
        <v>514</v>
      </c>
      <c r="Q24" s="41"/>
      <c r="R24" s="460">
        <f>K24*4</f>
        <v>1.19</v>
      </c>
      <c r="S24" s="463">
        <f t="shared" si="1"/>
        <v>62.96296296296296</v>
      </c>
      <c r="T24" s="68">
        <f t="shared" si="2"/>
        <v>19.682539682539684</v>
      </c>
      <c r="U24" s="239">
        <v>1.89</v>
      </c>
      <c r="V24" s="233">
        <v>2.24</v>
      </c>
      <c r="W24" s="225">
        <v>1.68</v>
      </c>
      <c r="X24" s="234">
        <v>1.78</v>
      </c>
      <c r="Y24" s="233">
        <v>1.92</v>
      </c>
      <c r="Z24" s="225">
        <v>2.2</v>
      </c>
      <c r="AA24" s="251">
        <f t="shared" si="3"/>
        <v>14.583333333333348</v>
      </c>
      <c r="AB24" s="440" t="s">
        <v>658</v>
      </c>
      <c r="AC24" s="225">
        <v>33.81</v>
      </c>
      <c r="AD24" s="225">
        <v>39.7</v>
      </c>
      <c r="AE24" s="377">
        <f t="shared" si="4"/>
        <v>10.02661934338953</v>
      </c>
      <c r="AF24" s="254">
        <f t="shared" si="5"/>
        <v>-6.297229219143577</v>
      </c>
      <c r="AG24" s="375"/>
      <c r="AH24" s="382">
        <f t="shared" si="6"/>
        <v>1.0318187635293061</v>
      </c>
      <c r="AI24" s="175">
        <f t="shared" si="7"/>
        <v>0.8696961872814102</v>
      </c>
      <c r="AJ24" s="176">
        <f t="shared" si="8"/>
        <v>0.8428768869318093</v>
      </c>
      <c r="AK24" s="43">
        <v>1.18</v>
      </c>
      <c r="AL24" s="43">
        <v>1.17</v>
      </c>
      <c r="AM24" s="43">
        <v>1.16</v>
      </c>
      <c r="AN24" s="43">
        <v>1.15</v>
      </c>
      <c r="AO24" s="43">
        <v>1.14</v>
      </c>
      <c r="AP24" s="43">
        <v>1.13</v>
      </c>
      <c r="AQ24" s="43">
        <v>1.125</v>
      </c>
      <c r="AR24" s="43">
        <v>1.12</v>
      </c>
      <c r="AS24" s="43">
        <v>1.115</v>
      </c>
      <c r="AT24" s="43">
        <v>1.1</v>
      </c>
      <c r="AU24" s="163">
        <v>1.085</v>
      </c>
    </row>
    <row r="25" spans="1:47" ht="11.25" customHeight="1">
      <c r="A25" s="40" t="s">
        <v>1027</v>
      </c>
      <c r="B25" s="41" t="s">
        <v>1028</v>
      </c>
      <c r="C25" s="48" t="s">
        <v>1557</v>
      </c>
      <c r="D25" s="184">
        <v>34</v>
      </c>
      <c r="E25" s="188">
        <v>72</v>
      </c>
      <c r="F25" s="59" t="s">
        <v>1272</v>
      </c>
      <c r="G25" s="60" t="s">
        <v>1272</v>
      </c>
      <c r="H25" s="225">
        <v>36.62</v>
      </c>
      <c r="I25" s="339">
        <f>((K25*4)/H25)*100</f>
        <v>1.8569087930092847</v>
      </c>
      <c r="J25" s="43">
        <v>0.16</v>
      </c>
      <c r="K25" s="43">
        <v>0.17</v>
      </c>
      <c r="L25" s="44">
        <f t="shared" si="0"/>
        <v>6.25</v>
      </c>
      <c r="M25" s="45">
        <v>40403</v>
      </c>
      <c r="N25" s="46">
        <v>40407</v>
      </c>
      <c r="O25" s="47">
        <v>40422</v>
      </c>
      <c r="P25" s="47" t="s">
        <v>501</v>
      </c>
      <c r="Q25" s="41"/>
      <c r="R25" s="460">
        <f>K25*4</f>
        <v>0.68</v>
      </c>
      <c r="S25" s="463">
        <f t="shared" si="1"/>
        <v>28.33333333333334</v>
      </c>
      <c r="T25" s="68">
        <f t="shared" si="2"/>
        <v>15.258333333333333</v>
      </c>
      <c r="U25" s="239">
        <v>2.4</v>
      </c>
      <c r="V25" s="233">
        <v>1.89</v>
      </c>
      <c r="W25" s="225">
        <v>0.89</v>
      </c>
      <c r="X25" s="234">
        <v>1.72</v>
      </c>
      <c r="Y25" s="233">
        <v>2.2</v>
      </c>
      <c r="Z25" s="225">
        <v>2.68</v>
      </c>
      <c r="AA25" s="251">
        <f t="shared" si="3"/>
        <v>21.818181818181827</v>
      </c>
      <c r="AB25" s="440" t="s">
        <v>393</v>
      </c>
      <c r="AC25" s="225">
        <v>28.73</v>
      </c>
      <c r="AD25" s="225">
        <v>41.74</v>
      </c>
      <c r="AE25" s="377">
        <f t="shared" si="4"/>
        <v>27.462582666202568</v>
      </c>
      <c r="AF25" s="254">
        <f t="shared" si="5"/>
        <v>-12.266411116435085</v>
      </c>
      <c r="AG25" s="375"/>
      <c r="AH25" s="382">
        <f t="shared" si="6"/>
        <v>0.9485862299252983</v>
      </c>
      <c r="AI25" s="175">
        <f t="shared" si="7"/>
        <v>6.034828502666922</v>
      </c>
      <c r="AJ25" s="176">
        <f t="shared" si="8"/>
        <v>6.361918729457172</v>
      </c>
      <c r="AK25" s="43">
        <v>0.63</v>
      </c>
      <c r="AL25" s="43">
        <v>0.6</v>
      </c>
      <c r="AM25" s="43">
        <v>0.56</v>
      </c>
      <c r="AN25" s="43">
        <v>0.52</v>
      </c>
      <c r="AO25" s="43">
        <v>0.48</v>
      </c>
      <c r="AP25" s="43">
        <v>0.47</v>
      </c>
      <c r="AQ25" s="43">
        <v>0.435</v>
      </c>
      <c r="AR25" s="43">
        <v>0.425</v>
      </c>
      <c r="AS25" s="43">
        <v>0.415</v>
      </c>
      <c r="AT25" s="43">
        <v>0.38</v>
      </c>
      <c r="AU25" s="163">
        <v>0.34</v>
      </c>
    </row>
    <row r="26" spans="1:47" ht="11.25" customHeight="1">
      <c r="A26" s="49" t="s">
        <v>148</v>
      </c>
      <c r="B26" s="51" t="s">
        <v>991</v>
      </c>
      <c r="C26" s="56" t="s">
        <v>1550</v>
      </c>
      <c r="D26" s="185">
        <v>37</v>
      </c>
      <c r="E26" s="188">
        <v>59</v>
      </c>
      <c r="F26" s="61" t="s">
        <v>1272</v>
      </c>
      <c r="G26" s="63" t="s">
        <v>1272</v>
      </c>
      <c r="H26" s="226">
        <v>42.99</v>
      </c>
      <c r="I26" s="52">
        <f>((K26*4)/H26)*100</f>
        <v>6.745754826703884</v>
      </c>
      <c r="J26" s="53">
        <v>0.7</v>
      </c>
      <c r="K26" s="53">
        <v>0.725</v>
      </c>
      <c r="L26" s="54">
        <f t="shared" si="0"/>
        <v>3.571428571428581</v>
      </c>
      <c r="M26" s="64">
        <v>40242</v>
      </c>
      <c r="N26" s="65">
        <v>40246</v>
      </c>
      <c r="O26" s="55">
        <v>40259</v>
      </c>
      <c r="P26" s="55" t="s">
        <v>518</v>
      </c>
      <c r="Q26" s="51"/>
      <c r="R26" s="348">
        <f>K26*4</f>
        <v>2.9</v>
      </c>
      <c r="S26" s="465">
        <f t="shared" si="1"/>
        <v>91.77215189873417</v>
      </c>
      <c r="T26" s="69">
        <f t="shared" si="2"/>
        <v>13.604430379746836</v>
      </c>
      <c r="U26" s="240">
        <v>3.16</v>
      </c>
      <c r="V26" s="235">
        <v>28.34</v>
      </c>
      <c r="W26" s="226">
        <v>1.8</v>
      </c>
      <c r="X26" s="236">
        <v>1.34</v>
      </c>
      <c r="Y26" s="235">
        <v>3.42</v>
      </c>
      <c r="Z26" s="226">
        <v>3.23</v>
      </c>
      <c r="AA26" s="253">
        <f t="shared" si="3"/>
        <v>-5.555555555555558</v>
      </c>
      <c r="AB26" s="442" t="s">
        <v>659</v>
      </c>
      <c r="AC26" s="226">
        <v>14.16</v>
      </c>
      <c r="AD26" s="226">
        <v>37.15</v>
      </c>
      <c r="AE26" s="379">
        <f t="shared" si="4"/>
        <v>203.60169491525423</v>
      </c>
      <c r="AF26" s="256">
        <f t="shared" si="5"/>
        <v>15.720053835800819</v>
      </c>
      <c r="AG26" s="375"/>
      <c r="AH26" s="382">
        <f t="shared" si="6"/>
        <v>2.0535060679727732</v>
      </c>
      <c r="AI26" s="175">
        <f t="shared" si="7"/>
        <v>64.84889450615027</v>
      </c>
      <c r="AJ26" s="176">
        <f t="shared" si="8"/>
        <v>31.57959721549266</v>
      </c>
      <c r="AK26" s="389">
        <v>2.8</v>
      </c>
      <c r="AL26" s="43">
        <v>2.1675</v>
      </c>
      <c r="AM26" s="43">
        <v>0.26</v>
      </c>
      <c r="AN26" s="43">
        <v>0.25</v>
      </c>
      <c r="AO26" s="43">
        <v>0.24</v>
      </c>
      <c r="AP26" s="43">
        <v>0.23</v>
      </c>
      <c r="AQ26" s="43">
        <v>0.22</v>
      </c>
      <c r="AR26" s="43">
        <v>0.21</v>
      </c>
      <c r="AS26" s="43">
        <v>0.2</v>
      </c>
      <c r="AT26" s="43">
        <v>0.19</v>
      </c>
      <c r="AU26" s="163">
        <v>0.18</v>
      </c>
    </row>
    <row r="27" spans="1:47" ht="11.25" customHeight="1">
      <c r="A27" s="30" t="s">
        <v>934</v>
      </c>
      <c r="B27" s="31" t="s">
        <v>935</v>
      </c>
      <c r="C27" s="39" t="s">
        <v>1545</v>
      </c>
      <c r="D27" s="183">
        <v>45</v>
      </c>
      <c r="E27" s="188">
        <v>20</v>
      </c>
      <c r="F27" s="57" t="s">
        <v>1247</v>
      </c>
      <c r="G27" s="58" t="s">
        <v>1247</v>
      </c>
      <c r="H27" s="249">
        <v>57.01</v>
      </c>
      <c r="I27" s="33">
        <f>((K27*4)/H27)*100</f>
        <v>2.596035783195931</v>
      </c>
      <c r="J27" s="34">
        <v>0.35</v>
      </c>
      <c r="K27" s="34">
        <v>0.37</v>
      </c>
      <c r="L27" s="35">
        <f t="shared" si="0"/>
        <v>5.714285714285716</v>
      </c>
      <c r="M27" s="36">
        <v>40254</v>
      </c>
      <c r="N27" s="37">
        <v>40256</v>
      </c>
      <c r="O27" s="38">
        <v>40274</v>
      </c>
      <c r="P27" s="38" t="s">
        <v>520</v>
      </c>
      <c r="Q27" s="31"/>
      <c r="R27" s="460">
        <f>K27*4</f>
        <v>1.48</v>
      </c>
      <c r="S27" s="463">
        <f t="shared" si="1"/>
        <v>21.732745961820854</v>
      </c>
      <c r="T27" s="68">
        <f t="shared" si="2"/>
        <v>8.37151248164464</v>
      </c>
      <c r="U27" s="239">
        <v>6.81</v>
      </c>
      <c r="V27" s="233">
        <v>1.13</v>
      </c>
      <c r="W27" s="225">
        <v>1.31</v>
      </c>
      <c r="X27" s="234">
        <v>1.09</v>
      </c>
      <c r="Y27" s="233">
        <v>5.81</v>
      </c>
      <c r="Z27" s="225">
        <v>5.78</v>
      </c>
      <c r="AA27" s="251">
        <f t="shared" si="3"/>
        <v>-0.5163511187607495</v>
      </c>
      <c r="AB27" s="440" t="s">
        <v>660</v>
      </c>
      <c r="AC27" s="225">
        <v>47.1</v>
      </c>
      <c r="AD27" s="225">
        <v>54.36</v>
      </c>
      <c r="AE27" s="377">
        <f t="shared" si="4"/>
        <v>21.04033970276008</v>
      </c>
      <c r="AF27" s="254">
        <f t="shared" si="5"/>
        <v>4.874908020603383</v>
      </c>
      <c r="AG27" s="375"/>
      <c r="AH27" s="381">
        <f t="shared" si="6"/>
        <v>1.5516106771320177</v>
      </c>
      <c r="AI27" s="173">
        <f t="shared" si="7"/>
        <v>12.523577206216263</v>
      </c>
      <c r="AJ27" s="174">
        <f t="shared" si="8"/>
        <v>8.071339924886779</v>
      </c>
      <c r="AK27" s="34">
        <v>1.38</v>
      </c>
      <c r="AL27" s="34">
        <v>1.28</v>
      </c>
      <c r="AM27" s="34">
        <v>1.12</v>
      </c>
      <c r="AN27" s="34">
        <v>0.965</v>
      </c>
      <c r="AO27" s="34">
        <v>0.84</v>
      </c>
      <c r="AP27" s="34">
        <v>0.765</v>
      </c>
      <c r="AQ27" s="34">
        <v>0.715</v>
      </c>
      <c r="AR27" s="34">
        <v>0.695</v>
      </c>
      <c r="AS27" s="34">
        <v>0.675</v>
      </c>
      <c r="AT27" s="34">
        <v>0.655</v>
      </c>
      <c r="AU27" s="387">
        <v>0.635</v>
      </c>
    </row>
    <row r="28" spans="1:47" ht="11.25" customHeight="1">
      <c r="A28" s="40" t="s">
        <v>918</v>
      </c>
      <c r="B28" s="41" t="s">
        <v>919</v>
      </c>
      <c r="C28" s="48" t="s">
        <v>1545</v>
      </c>
      <c r="D28" s="184">
        <v>50</v>
      </c>
      <c r="E28" s="188">
        <v>11</v>
      </c>
      <c r="F28" s="59" t="s">
        <v>1247</v>
      </c>
      <c r="G28" s="60" t="s">
        <v>1247</v>
      </c>
      <c r="H28" s="225">
        <v>30.15</v>
      </c>
      <c r="I28" s="42">
        <f>((K28*4)/H28)*100</f>
        <v>5.306799336650084</v>
      </c>
      <c r="J28" s="43">
        <v>0.395</v>
      </c>
      <c r="K28" s="43">
        <v>0.4</v>
      </c>
      <c r="L28" s="66">
        <f t="shared" si="0"/>
        <v>1.2658227848101333</v>
      </c>
      <c r="M28" s="45">
        <v>40441</v>
      </c>
      <c r="N28" s="46">
        <v>40443</v>
      </c>
      <c r="O28" s="47">
        <v>40466</v>
      </c>
      <c r="P28" s="47" t="s">
        <v>507</v>
      </c>
      <c r="Q28" s="41"/>
      <c r="R28" s="460">
        <f>K28*4</f>
        <v>1.6</v>
      </c>
      <c r="S28" s="463">
        <f t="shared" si="1"/>
        <v>52.63157894736842</v>
      </c>
      <c r="T28" s="68">
        <f t="shared" si="2"/>
        <v>9.917763157894736</v>
      </c>
      <c r="U28" s="239">
        <v>3.04</v>
      </c>
      <c r="V28" s="233">
        <v>2.24</v>
      </c>
      <c r="W28" s="225">
        <v>1.23</v>
      </c>
      <c r="X28" s="234">
        <v>0.98</v>
      </c>
      <c r="Y28" s="233">
        <v>1.35</v>
      </c>
      <c r="Z28" s="225">
        <v>1.44</v>
      </c>
      <c r="AA28" s="251">
        <f t="shared" si="3"/>
        <v>6.666666666666665</v>
      </c>
      <c r="AB28" s="440" t="s">
        <v>661</v>
      </c>
      <c r="AC28" s="225">
        <v>25.12</v>
      </c>
      <c r="AD28" s="225">
        <v>30.38</v>
      </c>
      <c r="AE28" s="377">
        <f t="shared" si="4"/>
        <v>20.02388535031846</v>
      </c>
      <c r="AF28" s="254">
        <f t="shared" si="5"/>
        <v>-0.7570770243581317</v>
      </c>
      <c r="AG28" s="375"/>
      <c r="AH28" s="382">
        <f t="shared" si="6"/>
        <v>0.9321159446033197</v>
      </c>
      <c r="AI28" s="175">
        <f t="shared" si="7"/>
        <v>9.371172610111046</v>
      </c>
      <c r="AJ28" s="176">
        <f t="shared" si="8"/>
        <v>10.053655518251148</v>
      </c>
      <c r="AK28" s="43">
        <v>1.565</v>
      </c>
      <c r="AL28" s="43">
        <v>1.525</v>
      </c>
      <c r="AM28" s="43">
        <v>1.4</v>
      </c>
      <c r="AN28" s="43">
        <v>1.31</v>
      </c>
      <c r="AO28" s="43">
        <v>1.16238</v>
      </c>
      <c r="AP28" s="43">
        <v>1</v>
      </c>
      <c r="AQ28" s="43">
        <v>0.88255</v>
      </c>
      <c r="AR28" s="43">
        <v>0.79729</v>
      </c>
      <c r="AS28" s="43">
        <v>0.74377</v>
      </c>
      <c r="AT28" s="43">
        <v>0.6711800000000001</v>
      </c>
      <c r="AU28" s="163">
        <v>0.60044</v>
      </c>
    </row>
    <row r="29" spans="1:47" ht="11.25" customHeight="1">
      <c r="A29" s="40" t="s">
        <v>1254</v>
      </c>
      <c r="B29" s="41" t="s">
        <v>1255</v>
      </c>
      <c r="C29" s="48" t="s">
        <v>1544</v>
      </c>
      <c r="D29" s="184">
        <v>27</v>
      </c>
      <c r="E29" s="188">
        <v>93</v>
      </c>
      <c r="F29" s="81" t="s">
        <v>1656</v>
      </c>
      <c r="G29" s="72" t="s">
        <v>1656</v>
      </c>
      <c r="H29" s="225">
        <v>26.75</v>
      </c>
      <c r="I29" s="339">
        <f>((K29)/H29)*100</f>
        <v>1.8317757009345796</v>
      </c>
      <c r="J29" s="43">
        <v>0.48</v>
      </c>
      <c r="K29" s="43">
        <v>0.49</v>
      </c>
      <c r="L29" s="44">
        <f aca="true" t="shared" si="9" ref="L29:L38">((K29/J29)-1)*100</f>
        <v>2.083333333333326</v>
      </c>
      <c r="M29" s="45">
        <v>40492</v>
      </c>
      <c r="N29" s="46">
        <v>40494</v>
      </c>
      <c r="O29" s="47">
        <v>40527</v>
      </c>
      <c r="P29" s="47" t="s">
        <v>557</v>
      </c>
      <c r="Q29" s="41" t="s">
        <v>1274</v>
      </c>
      <c r="R29" s="460">
        <f>K29</f>
        <v>0.49</v>
      </c>
      <c r="S29" s="463">
        <f t="shared" si="1"/>
        <v>33.56164383561644</v>
      </c>
      <c r="T29" s="68">
        <f t="shared" si="2"/>
        <v>18.32191780821918</v>
      </c>
      <c r="U29" s="239">
        <v>1.46</v>
      </c>
      <c r="V29" s="233">
        <v>1.63</v>
      </c>
      <c r="W29" s="225">
        <v>1.1</v>
      </c>
      <c r="X29" s="234">
        <v>1.62</v>
      </c>
      <c r="Y29" s="233">
        <v>1.58</v>
      </c>
      <c r="Z29" s="225">
        <v>1.83</v>
      </c>
      <c r="AA29" s="251">
        <f t="shared" si="3"/>
        <v>15.822784810126578</v>
      </c>
      <c r="AB29" s="440" t="s">
        <v>662</v>
      </c>
      <c r="AC29" s="225">
        <v>23.1</v>
      </c>
      <c r="AD29" s="225">
        <v>30</v>
      </c>
      <c r="AE29" s="377">
        <f t="shared" si="4"/>
        <v>15.800865800865793</v>
      </c>
      <c r="AF29" s="254">
        <f t="shared" si="5"/>
        <v>-10.833333333333334</v>
      </c>
      <c r="AG29" s="375"/>
      <c r="AH29" s="382">
        <f t="shared" si="6"/>
        <v>0.3489349981598235</v>
      </c>
      <c r="AI29" s="175">
        <f t="shared" si="7"/>
        <v>10.138706578336464</v>
      </c>
      <c r="AJ29" s="176">
        <f t="shared" si="8"/>
        <v>29.05614693798244</v>
      </c>
      <c r="AK29" s="43">
        <v>0.47</v>
      </c>
      <c r="AL29" s="43">
        <v>0.46</v>
      </c>
      <c r="AM29" s="43">
        <v>0.39</v>
      </c>
      <c r="AN29" s="43">
        <v>0.35</v>
      </c>
      <c r="AO29" s="43">
        <v>0.32</v>
      </c>
      <c r="AP29" s="43">
        <v>0.29</v>
      </c>
      <c r="AQ29" s="43">
        <v>0.27</v>
      </c>
      <c r="AR29" s="43">
        <v>0.25</v>
      </c>
      <c r="AS29" s="43">
        <v>0.22</v>
      </c>
      <c r="AT29" s="43">
        <v>0.18667</v>
      </c>
      <c r="AU29" s="163">
        <v>0.03667</v>
      </c>
    </row>
    <row r="30" spans="1:47" ht="11.25" customHeight="1">
      <c r="A30" s="40" t="s">
        <v>1256</v>
      </c>
      <c r="B30" s="41" t="s">
        <v>1257</v>
      </c>
      <c r="C30" s="48" t="s">
        <v>1558</v>
      </c>
      <c r="D30" s="184">
        <v>46</v>
      </c>
      <c r="E30" s="188">
        <v>19</v>
      </c>
      <c r="F30" s="59" t="s">
        <v>1272</v>
      </c>
      <c r="G30" s="60" t="s">
        <v>1272</v>
      </c>
      <c r="H30" s="225">
        <v>40.71</v>
      </c>
      <c r="I30" s="339">
        <f>((K30*4)/H30)*100</f>
        <v>1.0316875460574797</v>
      </c>
      <c r="J30" s="43">
        <v>0.0975</v>
      </c>
      <c r="K30" s="43">
        <v>0.105</v>
      </c>
      <c r="L30" s="44">
        <f t="shared" si="9"/>
        <v>7.692307692307687</v>
      </c>
      <c r="M30" s="45">
        <v>40457</v>
      </c>
      <c r="N30" s="46">
        <v>40459</v>
      </c>
      <c r="O30" s="47">
        <v>40473</v>
      </c>
      <c r="P30" s="47" t="s">
        <v>499</v>
      </c>
      <c r="Q30" s="41"/>
      <c r="R30" s="460">
        <f aca="true" t="shared" si="10" ref="R30:R61">K30*4</f>
        <v>0.42</v>
      </c>
      <c r="S30" s="463">
        <f t="shared" si="1"/>
        <v>23.333333333333332</v>
      </c>
      <c r="T30" s="68">
        <f t="shared" si="2"/>
        <v>22.616666666666667</v>
      </c>
      <c r="U30" s="239">
        <v>1.8</v>
      </c>
      <c r="V30" s="233">
        <v>2.2</v>
      </c>
      <c r="W30" s="225">
        <v>2.12</v>
      </c>
      <c r="X30" s="234">
        <v>2.81</v>
      </c>
      <c r="Y30" s="233">
        <v>1.87</v>
      </c>
      <c r="Z30" s="225">
        <v>2.13</v>
      </c>
      <c r="AA30" s="251">
        <f t="shared" si="3"/>
        <v>13.90374331550801</v>
      </c>
      <c r="AB30" s="440" t="s">
        <v>663</v>
      </c>
      <c r="AC30" s="225">
        <v>30.41</v>
      </c>
      <c r="AD30" s="225">
        <v>39.37</v>
      </c>
      <c r="AE30" s="377">
        <f t="shared" si="4"/>
        <v>33.870437356132854</v>
      </c>
      <c r="AF30" s="254">
        <f t="shared" si="5"/>
        <v>3.403606807213623</v>
      </c>
      <c r="AG30" s="375"/>
      <c r="AH30" s="382">
        <f t="shared" si="6"/>
        <v>1.601036012087234</v>
      </c>
      <c r="AI30" s="175">
        <f t="shared" si="7"/>
        <v>7.902188836274582</v>
      </c>
      <c r="AJ30" s="176">
        <f t="shared" si="8"/>
        <v>4.935672137675828</v>
      </c>
      <c r="AK30" s="43">
        <v>0.3675</v>
      </c>
      <c r="AL30" s="43">
        <v>0.33</v>
      </c>
      <c r="AM30" s="43">
        <v>0.2975</v>
      </c>
      <c r="AN30" s="43">
        <v>0.275</v>
      </c>
      <c r="AO30" s="43">
        <v>0.25875</v>
      </c>
      <c r="AP30" s="43">
        <v>0.25125</v>
      </c>
      <c r="AQ30" s="43">
        <v>0.24625</v>
      </c>
      <c r="AR30" s="43">
        <v>0.24125</v>
      </c>
      <c r="AS30" s="43">
        <v>0.23625</v>
      </c>
      <c r="AT30" s="43">
        <v>0.23125</v>
      </c>
      <c r="AU30" s="163">
        <v>0.227</v>
      </c>
    </row>
    <row r="31" spans="1:47" ht="11.25" customHeight="1">
      <c r="A31" s="49" t="s">
        <v>1029</v>
      </c>
      <c r="B31" s="51" t="s">
        <v>1030</v>
      </c>
      <c r="C31" s="56" t="s">
        <v>1559</v>
      </c>
      <c r="D31" s="185">
        <v>33</v>
      </c>
      <c r="E31" s="188">
        <v>76</v>
      </c>
      <c r="F31" s="61" t="s">
        <v>1272</v>
      </c>
      <c r="G31" s="63" t="s">
        <v>1247</v>
      </c>
      <c r="H31" s="226">
        <v>61.81</v>
      </c>
      <c r="I31" s="52">
        <f>((K31*4)/H31)*100</f>
        <v>3.5592946125222458</v>
      </c>
      <c r="J31" s="53">
        <v>0.5</v>
      </c>
      <c r="K31" s="53">
        <v>0.55</v>
      </c>
      <c r="L31" s="54">
        <f t="shared" si="9"/>
        <v>10.000000000000009</v>
      </c>
      <c r="M31" s="64">
        <v>40385</v>
      </c>
      <c r="N31" s="65">
        <v>40387</v>
      </c>
      <c r="O31" s="55">
        <v>40403</v>
      </c>
      <c r="P31" s="47" t="s">
        <v>498</v>
      </c>
      <c r="Q31" s="51"/>
      <c r="R31" s="348">
        <f t="shared" si="10"/>
        <v>2.2</v>
      </c>
      <c r="S31" s="463">
        <f t="shared" si="1"/>
        <v>47.21030042918456</v>
      </c>
      <c r="T31" s="68">
        <f t="shared" si="2"/>
        <v>13.263948497854077</v>
      </c>
      <c r="U31" s="239">
        <v>4.66</v>
      </c>
      <c r="V31" s="233">
        <v>1.64</v>
      </c>
      <c r="W31" s="225">
        <v>1.57</v>
      </c>
      <c r="X31" s="234">
        <v>30.88</v>
      </c>
      <c r="Y31" s="233">
        <v>4.15</v>
      </c>
      <c r="Z31" s="225">
        <v>4.6</v>
      </c>
      <c r="AA31" s="251">
        <f t="shared" si="3"/>
        <v>10.843373493975882</v>
      </c>
      <c r="AB31" s="440" t="s">
        <v>664</v>
      </c>
      <c r="AC31" s="225">
        <v>58.96</v>
      </c>
      <c r="AD31" s="225">
        <v>66.44</v>
      </c>
      <c r="AE31" s="377">
        <f t="shared" si="4"/>
        <v>4.83378561736771</v>
      </c>
      <c r="AF31" s="254">
        <f t="shared" si="5"/>
        <v>-6.968693558097525</v>
      </c>
      <c r="AG31" s="375"/>
      <c r="AH31" s="383">
        <f t="shared" si="6"/>
        <v>1.2558914501287652</v>
      </c>
      <c r="AI31" s="177">
        <f t="shared" si="7"/>
        <v>12.195514544619957</v>
      </c>
      <c r="AJ31" s="178">
        <f t="shared" si="8"/>
        <v>9.710643816684605</v>
      </c>
      <c r="AK31" s="53">
        <v>1.92</v>
      </c>
      <c r="AL31" s="53">
        <v>1.72</v>
      </c>
      <c r="AM31" s="53">
        <v>1.52</v>
      </c>
      <c r="AN31" s="53">
        <v>1.16</v>
      </c>
      <c r="AO31" s="53">
        <v>1.12</v>
      </c>
      <c r="AP31" s="390">
        <v>1.08</v>
      </c>
      <c r="AQ31" s="53">
        <v>0.98</v>
      </c>
      <c r="AR31" s="53">
        <v>0.85</v>
      </c>
      <c r="AS31" s="390">
        <v>0.84</v>
      </c>
      <c r="AT31" s="53">
        <v>0.82</v>
      </c>
      <c r="AU31" s="388">
        <v>0.76</v>
      </c>
    </row>
    <row r="32" spans="1:47" ht="11.25" customHeight="1">
      <c r="A32" s="30" t="s">
        <v>922</v>
      </c>
      <c r="B32" s="31" t="s">
        <v>923</v>
      </c>
      <c r="C32" s="39" t="s">
        <v>1560</v>
      </c>
      <c r="D32" s="183">
        <v>48</v>
      </c>
      <c r="E32" s="188">
        <v>12</v>
      </c>
      <c r="F32" s="57" t="s">
        <v>1247</v>
      </c>
      <c r="G32" s="58" t="s">
        <v>1247</v>
      </c>
      <c r="H32" s="249">
        <v>63.17</v>
      </c>
      <c r="I32" s="33">
        <f>((K32*4)/H32)*100</f>
        <v>2.7861326579072343</v>
      </c>
      <c r="J32" s="34">
        <v>0.41</v>
      </c>
      <c r="K32" s="34">
        <v>0.44</v>
      </c>
      <c r="L32" s="35">
        <f t="shared" si="9"/>
        <v>7.317073170731714</v>
      </c>
      <c r="M32" s="36">
        <v>40248</v>
      </c>
      <c r="N32" s="37">
        <v>40252</v>
      </c>
      <c r="O32" s="38">
        <v>40269</v>
      </c>
      <c r="P32" s="38" t="s">
        <v>495</v>
      </c>
      <c r="Q32" s="31"/>
      <c r="R32" s="460">
        <f t="shared" si="10"/>
        <v>1.76</v>
      </c>
      <c r="S32" s="462">
        <f t="shared" si="1"/>
        <v>54.15384615384615</v>
      </c>
      <c r="T32" s="67">
        <f t="shared" si="2"/>
        <v>19.436923076923076</v>
      </c>
      <c r="U32" s="247">
        <v>3.25</v>
      </c>
      <c r="V32" s="248">
        <v>2.13</v>
      </c>
      <c r="W32" s="249">
        <v>4.58</v>
      </c>
      <c r="X32" s="250">
        <v>5.26</v>
      </c>
      <c r="Y32" s="248">
        <v>3.5</v>
      </c>
      <c r="Z32" s="249">
        <v>3.83</v>
      </c>
      <c r="AA32" s="252">
        <f>(Z32/Y32-1)*100</f>
        <v>9.42857142857143</v>
      </c>
      <c r="AB32" s="441" t="s">
        <v>665</v>
      </c>
      <c r="AC32" s="249">
        <v>49.47</v>
      </c>
      <c r="AD32" s="249">
        <v>64.63</v>
      </c>
      <c r="AE32" s="378">
        <f t="shared" si="4"/>
        <v>27.693551647463117</v>
      </c>
      <c r="AF32" s="255">
        <f t="shared" si="5"/>
        <v>-2.2590128423332723</v>
      </c>
      <c r="AG32" s="375"/>
      <c r="AH32" s="382">
        <f t="shared" si="6"/>
        <v>1.0540343606404508</v>
      </c>
      <c r="AI32" s="175">
        <f t="shared" si="7"/>
        <v>10.399922776586902</v>
      </c>
      <c r="AJ32" s="176">
        <f t="shared" si="8"/>
        <v>9.86677774932092</v>
      </c>
      <c r="AK32" s="43">
        <v>1.64</v>
      </c>
      <c r="AL32" s="43">
        <v>1.52</v>
      </c>
      <c r="AM32" s="43">
        <v>1.36</v>
      </c>
      <c r="AN32" s="43">
        <v>1.24</v>
      </c>
      <c r="AO32" s="43">
        <v>1.12</v>
      </c>
      <c r="AP32" s="43">
        <v>1</v>
      </c>
      <c r="AQ32" s="43">
        <v>0.88</v>
      </c>
      <c r="AR32" s="43">
        <v>0.8</v>
      </c>
      <c r="AS32" s="43">
        <v>0.72</v>
      </c>
      <c r="AT32" s="43">
        <v>0.68</v>
      </c>
      <c r="AU32" s="163">
        <v>0.64</v>
      </c>
    </row>
    <row r="33" spans="1:47" ht="11.25" customHeight="1">
      <c r="A33" s="40" t="s">
        <v>924</v>
      </c>
      <c r="B33" s="41" t="s">
        <v>925</v>
      </c>
      <c r="C33" s="48" t="s">
        <v>1573</v>
      </c>
      <c r="D33" s="184">
        <v>47</v>
      </c>
      <c r="E33" s="188">
        <v>16</v>
      </c>
      <c r="F33" s="59" t="s">
        <v>1247</v>
      </c>
      <c r="G33" s="60" t="s">
        <v>1247</v>
      </c>
      <c r="H33" s="225">
        <v>76.55</v>
      </c>
      <c r="I33" s="42">
        <f>((K33*4)/H33)*100</f>
        <v>2.7694317439581972</v>
      </c>
      <c r="J33" s="43">
        <v>0.44</v>
      </c>
      <c r="K33" s="43">
        <v>0.53</v>
      </c>
      <c r="L33" s="44">
        <f t="shared" si="9"/>
        <v>20.45454545454546</v>
      </c>
      <c r="M33" s="45">
        <v>40290</v>
      </c>
      <c r="N33" s="46">
        <v>40294</v>
      </c>
      <c r="O33" s="47">
        <v>40312</v>
      </c>
      <c r="P33" s="47" t="s">
        <v>523</v>
      </c>
      <c r="Q33" s="41"/>
      <c r="R33" s="460">
        <f t="shared" si="10"/>
        <v>2.12</v>
      </c>
      <c r="S33" s="463">
        <f t="shared" si="1"/>
        <v>49.532710280373834</v>
      </c>
      <c r="T33" s="68">
        <f t="shared" si="2"/>
        <v>17.885514018691588</v>
      </c>
      <c r="U33" s="239">
        <v>4.28</v>
      </c>
      <c r="V33" s="233">
        <v>1.77</v>
      </c>
      <c r="W33" s="225">
        <v>2.38</v>
      </c>
      <c r="X33" s="234">
        <v>14.83</v>
      </c>
      <c r="Y33" s="233">
        <v>4.82</v>
      </c>
      <c r="Z33" s="225">
        <v>5.06</v>
      </c>
      <c r="AA33" s="251">
        <f>(Z33/Y33-1)*100</f>
        <v>4.979253112033177</v>
      </c>
      <c r="AB33" s="440" t="s">
        <v>666</v>
      </c>
      <c r="AC33" s="225">
        <v>73.92</v>
      </c>
      <c r="AD33" s="225">
        <v>86.77</v>
      </c>
      <c r="AE33" s="377">
        <f t="shared" si="4"/>
        <v>3.5579004329004267</v>
      </c>
      <c r="AF33" s="254">
        <f t="shared" si="5"/>
        <v>-11.778264377088856</v>
      </c>
      <c r="AG33" s="375"/>
      <c r="AH33" s="382">
        <f t="shared" si="6"/>
        <v>1.0953982589994717</v>
      </c>
      <c r="AI33" s="175">
        <f t="shared" si="7"/>
        <v>12.370274760425982</v>
      </c>
      <c r="AJ33" s="176">
        <f t="shared" si="8"/>
        <v>11.292947253471898</v>
      </c>
      <c r="AK33" s="43">
        <v>1.72</v>
      </c>
      <c r="AL33" s="43">
        <v>1.56</v>
      </c>
      <c r="AM33" s="43">
        <v>1.4</v>
      </c>
      <c r="AN33" s="43">
        <v>1.25</v>
      </c>
      <c r="AO33" s="43">
        <v>1.11</v>
      </c>
      <c r="AP33" s="389">
        <v>0.96</v>
      </c>
      <c r="AQ33" s="43">
        <v>0.9</v>
      </c>
      <c r="AR33" s="389">
        <v>0.72</v>
      </c>
      <c r="AS33" s="43">
        <v>0.675</v>
      </c>
      <c r="AT33" s="43">
        <v>0.63</v>
      </c>
      <c r="AU33" s="163">
        <v>0.59</v>
      </c>
    </row>
    <row r="34" spans="1:47" ht="11.25" customHeight="1">
      <c r="A34" s="40" t="s">
        <v>948</v>
      </c>
      <c r="B34" s="41" t="s">
        <v>949</v>
      </c>
      <c r="C34" s="48" t="s">
        <v>1549</v>
      </c>
      <c r="D34" s="184">
        <v>42</v>
      </c>
      <c r="E34" s="188">
        <v>31</v>
      </c>
      <c r="F34" s="81" t="s">
        <v>1656</v>
      </c>
      <c r="G34" s="72" t="s">
        <v>1656</v>
      </c>
      <c r="H34" s="225">
        <v>37.55</v>
      </c>
      <c r="I34" s="42">
        <f>((K34*4)/H34)*100</f>
        <v>2.5033288948069243</v>
      </c>
      <c r="J34" s="342">
        <v>0.2238095238095238</v>
      </c>
      <c r="K34" s="43">
        <v>0.235</v>
      </c>
      <c r="L34" s="44">
        <f t="shared" si="9"/>
        <v>5.000000000000004</v>
      </c>
      <c r="M34" s="45">
        <v>40514</v>
      </c>
      <c r="N34" s="46">
        <v>40518</v>
      </c>
      <c r="O34" s="47">
        <v>40532</v>
      </c>
      <c r="P34" s="355" t="s">
        <v>162</v>
      </c>
      <c r="Q34" s="372" t="s">
        <v>1681</v>
      </c>
      <c r="R34" s="460">
        <f t="shared" si="10"/>
        <v>0.94</v>
      </c>
      <c r="S34" s="463">
        <f t="shared" si="1"/>
        <v>37.6</v>
      </c>
      <c r="T34" s="68">
        <f t="shared" si="2"/>
        <v>15.02</v>
      </c>
      <c r="U34" s="239">
        <v>2.5</v>
      </c>
      <c r="V34" s="233">
        <v>1.45</v>
      </c>
      <c r="W34" s="225">
        <v>3.4</v>
      </c>
      <c r="X34" s="234">
        <v>1.55</v>
      </c>
      <c r="Y34" s="233">
        <v>2.64</v>
      </c>
      <c r="Z34" s="225">
        <v>2.77</v>
      </c>
      <c r="AA34" s="251">
        <f t="shared" si="3"/>
        <v>4.924242424242431</v>
      </c>
      <c r="AB34" s="440" t="s">
        <v>390</v>
      </c>
      <c r="AC34" s="225">
        <v>35.1</v>
      </c>
      <c r="AD34" s="225">
        <v>43.22</v>
      </c>
      <c r="AE34" s="377">
        <f t="shared" si="4"/>
        <v>6.980056980056967</v>
      </c>
      <c r="AF34" s="254">
        <f t="shared" si="5"/>
        <v>-13.11892642295234</v>
      </c>
      <c r="AG34" s="375"/>
      <c r="AH34" s="382">
        <f t="shared" si="6"/>
        <v>0.5871879082728318</v>
      </c>
      <c r="AI34" s="175">
        <f t="shared" si="7"/>
        <v>5.903859727374261</v>
      </c>
      <c r="AJ34" s="176">
        <f t="shared" si="8"/>
        <v>10.054464072225212</v>
      </c>
      <c r="AK34" s="43">
        <v>0.8708571428571428</v>
      </c>
      <c r="AL34" s="43">
        <v>0.864</v>
      </c>
      <c r="AM34" s="43">
        <v>0.8228571428571428</v>
      </c>
      <c r="AN34" s="43">
        <v>0.768</v>
      </c>
      <c r="AO34" s="43">
        <v>0.7161904761904762</v>
      </c>
      <c r="AP34" s="43">
        <v>0.6537142857142857</v>
      </c>
      <c r="AQ34" s="43">
        <v>0.528</v>
      </c>
      <c r="AR34" s="43">
        <v>0.41904761904761906</v>
      </c>
      <c r="AS34" s="43">
        <v>0.39276190476190476</v>
      </c>
      <c r="AT34" s="43">
        <v>0.3626666666666667</v>
      </c>
      <c r="AU34" s="163">
        <v>0.33409523809523806</v>
      </c>
    </row>
    <row r="35" spans="1:47" ht="11.25" customHeight="1">
      <c r="A35" s="40" t="s">
        <v>1589</v>
      </c>
      <c r="B35" s="41" t="s">
        <v>1590</v>
      </c>
      <c r="C35" s="48" t="s">
        <v>1549</v>
      </c>
      <c r="D35" s="184">
        <v>30</v>
      </c>
      <c r="E35" s="188">
        <v>80</v>
      </c>
      <c r="F35" s="59" t="s">
        <v>1272</v>
      </c>
      <c r="G35" s="72" t="s">
        <v>1656</v>
      </c>
      <c r="H35" s="225">
        <v>27.51</v>
      </c>
      <c r="I35" s="42">
        <f>((K35*4)/H35)*100</f>
        <v>4.4347509996364955</v>
      </c>
      <c r="J35" s="43">
        <v>0.3</v>
      </c>
      <c r="K35" s="43">
        <v>0.305</v>
      </c>
      <c r="L35" s="66">
        <f t="shared" si="9"/>
        <v>1.6666666666666607</v>
      </c>
      <c r="M35" s="45">
        <v>40434</v>
      </c>
      <c r="N35" s="46">
        <v>40436</v>
      </c>
      <c r="O35" s="47">
        <v>40452</v>
      </c>
      <c r="P35" s="47" t="s">
        <v>495</v>
      </c>
      <c r="Q35" s="41"/>
      <c r="R35" s="460">
        <f t="shared" si="10"/>
        <v>1.22</v>
      </c>
      <c r="S35" s="463">
        <f t="shared" si="1"/>
        <v>60.396039603960396</v>
      </c>
      <c r="T35" s="68">
        <f t="shared" si="2"/>
        <v>13.618811881188119</v>
      </c>
      <c r="U35" s="239">
        <v>2.02</v>
      </c>
      <c r="V35" s="233">
        <v>1.37</v>
      </c>
      <c r="W35" s="225">
        <v>3.08</v>
      </c>
      <c r="X35" s="234">
        <v>1.27</v>
      </c>
      <c r="Y35" s="233">
        <v>2.05</v>
      </c>
      <c r="Z35" s="225">
        <v>2.1</v>
      </c>
      <c r="AA35" s="251">
        <f>(Z35/Y35-1)*100</f>
        <v>2.4390243902439046</v>
      </c>
      <c r="AB35" s="440" t="s">
        <v>667</v>
      </c>
      <c r="AC35" s="225">
        <v>22.15</v>
      </c>
      <c r="AD35" s="225">
        <v>31.56</v>
      </c>
      <c r="AE35" s="377">
        <f t="shared" si="4"/>
        <v>24.198645598194148</v>
      </c>
      <c r="AF35" s="254">
        <f t="shared" si="5"/>
        <v>-12.832699619771853</v>
      </c>
      <c r="AG35" s="375"/>
      <c r="AH35" s="382">
        <f t="shared" si="6"/>
        <v>0.887761142850597</v>
      </c>
      <c r="AI35" s="175">
        <f t="shared" si="7"/>
        <v>7.487410025008501</v>
      </c>
      <c r="AJ35" s="176">
        <f t="shared" si="8"/>
        <v>8.434036660994714</v>
      </c>
      <c r="AK35" s="43">
        <v>1.2</v>
      </c>
      <c r="AL35" s="43">
        <v>1.16</v>
      </c>
      <c r="AM35" s="43">
        <v>1.08</v>
      </c>
      <c r="AN35" s="43">
        <v>1.04</v>
      </c>
      <c r="AO35" s="43">
        <v>0.96</v>
      </c>
      <c r="AP35" s="43">
        <v>0.83636</v>
      </c>
      <c r="AQ35" s="43">
        <v>0.71073</v>
      </c>
      <c r="AR35" s="43">
        <v>0.63108</v>
      </c>
      <c r="AS35" s="43">
        <v>0.60104</v>
      </c>
      <c r="AT35" s="43">
        <v>0.5587</v>
      </c>
      <c r="AU35" s="163">
        <v>0.53398</v>
      </c>
    </row>
    <row r="36" spans="1:47" ht="11.25" customHeight="1">
      <c r="A36" s="49" t="s">
        <v>1243</v>
      </c>
      <c r="B36" s="51" t="s">
        <v>1244</v>
      </c>
      <c r="C36" s="56" t="s">
        <v>1547</v>
      </c>
      <c r="D36" s="185">
        <v>41</v>
      </c>
      <c r="E36" s="188">
        <v>33</v>
      </c>
      <c r="F36" s="61" t="s">
        <v>1272</v>
      </c>
      <c r="G36" s="63" t="s">
        <v>1272</v>
      </c>
      <c r="H36" s="226">
        <v>25.47</v>
      </c>
      <c r="I36" s="52">
        <f>((K36*4)/H36)*100</f>
        <v>3.651354534746761</v>
      </c>
      <c r="J36" s="53">
        <v>0.2275</v>
      </c>
      <c r="K36" s="53">
        <v>0.2325</v>
      </c>
      <c r="L36" s="54">
        <f t="shared" si="9"/>
        <v>2.19780219780219</v>
      </c>
      <c r="M36" s="64">
        <v>40420</v>
      </c>
      <c r="N36" s="65">
        <v>40422</v>
      </c>
      <c r="O36" s="55">
        <v>40436</v>
      </c>
      <c r="P36" s="55" t="s">
        <v>502</v>
      </c>
      <c r="Q36" s="51"/>
      <c r="R36" s="348">
        <f t="shared" si="10"/>
        <v>0.93</v>
      </c>
      <c r="S36" s="465">
        <f t="shared" si="1"/>
        <v>88.57142857142857</v>
      </c>
      <c r="T36" s="69">
        <f t="shared" si="2"/>
        <v>24.257142857142856</v>
      </c>
      <c r="U36" s="240">
        <v>1.05</v>
      </c>
      <c r="V36" s="235">
        <v>1.47</v>
      </c>
      <c r="W36" s="226">
        <v>3.37</v>
      </c>
      <c r="X36" s="236">
        <v>1.94</v>
      </c>
      <c r="Y36" s="235">
        <v>1.15</v>
      </c>
      <c r="Z36" s="226">
        <v>1.14</v>
      </c>
      <c r="AA36" s="253">
        <f t="shared" si="3"/>
        <v>-0.8695652173913104</v>
      </c>
      <c r="AB36" s="442" t="s">
        <v>668</v>
      </c>
      <c r="AC36" s="226">
        <v>20</v>
      </c>
      <c r="AD36" s="226">
        <v>26.45</v>
      </c>
      <c r="AE36" s="379">
        <f t="shared" si="4"/>
        <v>27.349999999999998</v>
      </c>
      <c r="AF36" s="256">
        <f t="shared" si="5"/>
        <v>-3.7051039697542554</v>
      </c>
      <c r="AG36" s="375"/>
      <c r="AH36" s="382">
        <f t="shared" si="6"/>
        <v>1.0973905565752375</v>
      </c>
      <c r="AI36" s="175">
        <f t="shared" si="7"/>
        <v>1.510556061775814</v>
      </c>
      <c r="AJ36" s="176">
        <f t="shared" si="8"/>
        <v>1.376498141637006</v>
      </c>
      <c r="AK36" s="43">
        <v>0.9</v>
      </c>
      <c r="AL36" s="43">
        <v>0.88</v>
      </c>
      <c r="AM36" s="43">
        <v>0.865</v>
      </c>
      <c r="AN36" s="43">
        <v>0.855</v>
      </c>
      <c r="AO36" s="43">
        <v>0.845</v>
      </c>
      <c r="AP36" s="43">
        <v>0.835</v>
      </c>
      <c r="AQ36" s="43">
        <v>0.825</v>
      </c>
      <c r="AR36" s="43">
        <v>0.815</v>
      </c>
      <c r="AS36" s="43">
        <v>0.805</v>
      </c>
      <c r="AT36" s="43">
        <v>0.795</v>
      </c>
      <c r="AU36" s="163">
        <v>0.785</v>
      </c>
    </row>
    <row r="37" spans="1:47" ht="11.25" customHeight="1">
      <c r="A37" s="30" t="s">
        <v>998</v>
      </c>
      <c r="B37" s="31" t="s">
        <v>999</v>
      </c>
      <c r="C37" s="39" t="s">
        <v>1556</v>
      </c>
      <c r="D37" s="183">
        <v>36</v>
      </c>
      <c r="E37" s="188">
        <v>61</v>
      </c>
      <c r="F37" s="57" t="s">
        <v>1272</v>
      </c>
      <c r="G37" s="58" t="s">
        <v>1247</v>
      </c>
      <c r="H37" s="249">
        <v>48.37</v>
      </c>
      <c r="I37" s="33">
        <f>((K37*4)/H37)*100</f>
        <v>4.92040520984081</v>
      </c>
      <c r="J37" s="34">
        <v>0.59</v>
      </c>
      <c r="K37" s="34">
        <v>0.595</v>
      </c>
      <c r="L37" s="110">
        <f t="shared" si="9"/>
        <v>0.8474576271186418</v>
      </c>
      <c r="M37" s="36">
        <v>40224</v>
      </c>
      <c r="N37" s="37">
        <v>40226</v>
      </c>
      <c r="O37" s="38">
        <v>40252</v>
      </c>
      <c r="P37" s="38" t="s">
        <v>502</v>
      </c>
      <c r="Q37" s="31"/>
      <c r="R37" s="460">
        <f t="shared" si="10"/>
        <v>2.38</v>
      </c>
      <c r="S37" s="463">
        <f t="shared" si="1"/>
        <v>70</v>
      </c>
      <c r="T37" s="68">
        <f t="shared" si="2"/>
        <v>14.226470588235294</v>
      </c>
      <c r="U37" s="239">
        <v>3.4</v>
      </c>
      <c r="V37" s="233">
        <v>3.32</v>
      </c>
      <c r="W37" s="225">
        <v>1.04</v>
      </c>
      <c r="X37" s="234">
        <v>1.28</v>
      </c>
      <c r="Y37" s="233">
        <v>3.41</v>
      </c>
      <c r="Z37" s="225">
        <v>3.5</v>
      </c>
      <c r="AA37" s="251">
        <f t="shared" si="3"/>
        <v>2.639296187683282</v>
      </c>
      <c r="AB37" s="440" t="s">
        <v>383</v>
      </c>
      <c r="AC37" s="225">
        <v>41.52</v>
      </c>
      <c r="AD37" s="225">
        <v>48.53</v>
      </c>
      <c r="AE37" s="377">
        <f t="shared" si="4"/>
        <v>16.498073217726382</v>
      </c>
      <c r="AF37" s="254">
        <f t="shared" si="5"/>
        <v>-0.32969297341851167</v>
      </c>
      <c r="AG37" s="375"/>
      <c r="AH37" s="381">
        <f t="shared" si="6"/>
        <v>0.8844115272709725</v>
      </c>
      <c r="AI37" s="173">
        <f t="shared" si="7"/>
        <v>0.8696961872814102</v>
      </c>
      <c r="AJ37" s="174">
        <f t="shared" si="8"/>
        <v>0.9833614335229557</v>
      </c>
      <c r="AK37" s="34">
        <v>2.36</v>
      </c>
      <c r="AL37" s="34">
        <v>2.34</v>
      </c>
      <c r="AM37" s="34">
        <v>2.32</v>
      </c>
      <c r="AN37" s="34">
        <v>2.3</v>
      </c>
      <c r="AO37" s="34">
        <v>2.28</v>
      </c>
      <c r="AP37" s="34">
        <v>2.26</v>
      </c>
      <c r="AQ37" s="34">
        <v>2.24</v>
      </c>
      <c r="AR37" s="34">
        <v>2.22</v>
      </c>
      <c r="AS37" s="34">
        <v>2.2</v>
      </c>
      <c r="AT37" s="34">
        <v>2.18</v>
      </c>
      <c r="AU37" s="387">
        <v>2.14</v>
      </c>
    </row>
    <row r="38" spans="1:47" ht="11.25" customHeight="1">
      <c r="A38" s="40" t="s">
        <v>900</v>
      </c>
      <c r="B38" s="41" t="s">
        <v>901</v>
      </c>
      <c r="C38" s="48" t="s">
        <v>1574</v>
      </c>
      <c r="D38" s="184">
        <v>57</v>
      </c>
      <c r="E38" s="188">
        <v>1</v>
      </c>
      <c r="F38" s="59" t="s">
        <v>1272</v>
      </c>
      <c r="G38" s="60" t="s">
        <v>1247</v>
      </c>
      <c r="H38" s="225">
        <v>31.42</v>
      </c>
      <c r="I38" s="42">
        <f>((K38*4)/H38)*100</f>
        <v>3.437301082113304</v>
      </c>
      <c r="J38" s="43">
        <v>0.26</v>
      </c>
      <c r="K38" s="43">
        <v>0.27</v>
      </c>
      <c r="L38" s="44">
        <f t="shared" si="9"/>
        <v>3.8461538461538547</v>
      </c>
      <c r="M38" s="45">
        <v>40227</v>
      </c>
      <c r="N38" s="46">
        <v>40231</v>
      </c>
      <c r="O38" s="47">
        <v>40245</v>
      </c>
      <c r="P38" s="47" t="s">
        <v>516</v>
      </c>
      <c r="Q38" s="41"/>
      <c r="R38" s="460">
        <f t="shared" si="10"/>
        <v>1.08</v>
      </c>
      <c r="S38" s="463">
        <f t="shared" si="1"/>
        <v>71.52317880794702</v>
      </c>
      <c r="T38" s="68">
        <f t="shared" si="2"/>
        <v>20.80794701986755</v>
      </c>
      <c r="U38" s="239">
        <v>1.51</v>
      </c>
      <c r="V38" s="233">
        <v>1.44</v>
      </c>
      <c r="W38" s="225">
        <v>0.76</v>
      </c>
      <c r="X38" s="234">
        <v>1.88</v>
      </c>
      <c r="Y38" s="233">
        <v>2.07</v>
      </c>
      <c r="Z38" s="225">
        <v>2.04</v>
      </c>
      <c r="AA38" s="251">
        <f>(Z38/Y38-1)*100</f>
        <v>-1.449275362318836</v>
      </c>
      <c r="AB38" s="440" t="s">
        <v>1566</v>
      </c>
      <c r="AC38" s="225">
        <v>18.26</v>
      </c>
      <c r="AD38" s="225">
        <v>35.2</v>
      </c>
      <c r="AE38" s="377">
        <f t="shared" si="4"/>
        <v>72.07009857612266</v>
      </c>
      <c r="AF38" s="254">
        <f t="shared" si="5"/>
        <v>-10.738636363636365</v>
      </c>
      <c r="AG38" s="375"/>
      <c r="AH38" s="382">
        <f t="shared" si="6"/>
        <v>1.2456348269583135</v>
      </c>
      <c r="AI38" s="175">
        <f t="shared" si="7"/>
        <v>7.043505702569441</v>
      </c>
      <c r="AJ38" s="176">
        <f t="shared" si="8"/>
        <v>5.654551037055389</v>
      </c>
      <c r="AK38" s="43">
        <v>1.04</v>
      </c>
      <c r="AL38" s="43">
        <v>1</v>
      </c>
      <c r="AM38" s="43">
        <v>0.94</v>
      </c>
      <c r="AN38" s="43">
        <v>0.86</v>
      </c>
      <c r="AO38" s="43">
        <v>0.82</v>
      </c>
      <c r="AP38" s="43">
        <v>0.74</v>
      </c>
      <c r="AQ38" s="43">
        <v>0.68</v>
      </c>
      <c r="AR38" s="43">
        <v>0.66</v>
      </c>
      <c r="AS38" s="43">
        <v>0.64</v>
      </c>
      <c r="AT38" s="43">
        <v>0.62</v>
      </c>
      <c r="AU38" s="163">
        <v>0.6</v>
      </c>
    </row>
    <row r="39" spans="1:47" ht="11.25" customHeight="1">
      <c r="A39" s="40" t="s">
        <v>904</v>
      </c>
      <c r="B39" s="41" t="s">
        <v>905</v>
      </c>
      <c r="C39" s="48" t="s">
        <v>1575</v>
      </c>
      <c r="D39" s="184">
        <v>55</v>
      </c>
      <c r="E39" s="188">
        <v>3</v>
      </c>
      <c r="F39" s="59" t="s">
        <v>1247</v>
      </c>
      <c r="G39" s="60" t="s">
        <v>1272</v>
      </c>
      <c r="H39" s="225">
        <v>54.81</v>
      </c>
      <c r="I39" s="42">
        <f>((K39*4)/H39)*100</f>
        <v>2.0069330414158</v>
      </c>
      <c r="J39" s="43">
        <v>0.26</v>
      </c>
      <c r="K39" s="43">
        <v>0.275</v>
      </c>
      <c r="L39" s="44">
        <f aca="true" t="shared" si="11" ref="L39:L70">((K39/J39)-1)*100</f>
        <v>5.769230769230771</v>
      </c>
      <c r="M39" s="45">
        <v>40417</v>
      </c>
      <c r="N39" s="46">
        <v>40421</v>
      </c>
      <c r="O39" s="47">
        <v>40436</v>
      </c>
      <c r="P39" s="47" t="s">
        <v>502</v>
      </c>
      <c r="Q39" s="41"/>
      <c r="R39" s="460">
        <f t="shared" si="10"/>
        <v>1.1</v>
      </c>
      <c r="S39" s="463">
        <f t="shared" si="1"/>
        <v>34.59119496855346</v>
      </c>
      <c r="T39" s="68">
        <f t="shared" si="2"/>
        <v>17.235849056603772</v>
      </c>
      <c r="U39" s="239">
        <v>3.18</v>
      </c>
      <c r="V39" s="233">
        <v>1.07</v>
      </c>
      <c r="W39" s="225">
        <v>1.52</v>
      </c>
      <c r="X39" s="234">
        <v>2.36</v>
      </c>
      <c r="Y39" s="233">
        <v>3.38</v>
      </c>
      <c r="Z39" s="225">
        <v>3.9</v>
      </c>
      <c r="AA39" s="251">
        <f t="shared" si="3"/>
        <v>15.384615384615397</v>
      </c>
      <c r="AB39" s="440" t="s">
        <v>669</v>
      </c>
      <c r="AC39" s="225">
        <v>40.22</v>
      </c>
      <c r="AD39" s="225">
        <v>56.69</v>
      </c>
      <c r="AE39" s="377">
        <f t="shared" si="4"/>
        <v>36.27548483341622</v>
      </c>
      <c r="AF39" s="254">
        <f t="shared" si="5"/>
        <v>-3.3162815311342313</v>
      </c>
      <c r="AG39" s="375"/>
      <c r="AH39" s="382">
        <f t="shared" si="6"/>
        <v>1.2345984603107105</v>
      </c>
      <c r="AI39" s="175">
        <f t="shared" si="7"/>
        <v>10.82916656405195</v>
      </c>
      <c r="AJ39" s="176">
        <f t="shared" si="8"/>
        <v>8.771407799525832</v>
      </c>
      <c r="AK39" s="43">
        <v>1.02</v>
      </c>
      <c r="AL39" s="43">
        <v>0.9</v>
      </c>
      <c r="AM39" s="43">
        <v>0.77</v>
      </c>
      <c r="AN39" s="43">
        <v>0.71</v>
      </c>
      <c r="AO39" s="43">
        <v>0.66</v>
      </c>
      <c r="AP39" s="43">
        <v>0.61</v>
      </c>
      <c r="AQ39" s="43">
        <v>0.57</v>
      </c>
      <c r="AR39" s="389">
        <v>0.54</v>
      </c>
      <c r="AS39" s="43">
        <v>0.52</v>
      </c>
      <c r="AT39" s="43">
        <v>0.48</v>
      </c>
      <c r="AU39" s="163">
        <v>0.44</v>
      </c>
    </row>
    <row r="40" spans="1:47" ht="11.25" customHeight="1">
      <c r="A40" s="40" t="s">
        <v>1258</v>
      </c>
      <c r="B40" s="41" t="s">
        <v>1259</v>
      </c>
      <c r="C40" s="48" t="s">
        <v>1580</v>
      </c>
      <c r="D40" s="184">
        <v>30</v>
      </c>
      <c r="E40" s="188">
        <v>81</v>
      </c>
      <c r="F40" s="81" t="s">
        <v>1656</v>
      </c>
      <c r="G40" s="72" t="s">
        <v>1656</v>
      </c>
      <c r="H40" s="225">
        <v>29.72</v>
      </c>
      <c r="I40" s="42">
        <f>((K40*4)/H40)*100</f>
        <v>2.4226110363391657</v>
      </c>
      <c r="J40" s="43">
        <v>0.16</v>
      </c>
      <c r="K40" s="43">
        <v>0.18</v>
      </c>
      <c r="L40" s="44">
        <f t="shared" si="11"/>
        <v>12.5</v>
      </c>
      <c r="M40" s="45">
        <v>40478</v>
      </c>
      <c r="N40" s="46">
        <v>40480</v>
      </c>
      <c r="O40" s="47">
        <v>40492</v>
      </c>
      <c r="P40" s="355" t="s">
        <v>522</v>
      </c>
      <c r="Q40" s="41"/>
      <c r="R40" s="460">
        <f t="shared" si="10"/>
        <v>0.72</v>
      </c>
      <c r="S40" s="463">
        <f t="shared" si="1"/>
        <v>51.798561151079134</v>
      </c>
      <c r="T40" s="68">
        <f t="shared" si="2"/>
        <v>21.38129496402878</v>
      </c>
      <c r="U40" s="239">
        <v>1.39</v>
      </c>
      <c r="V40" s="233">
        <v>1.26</v>
      </c>
      <c r="W40" s="225">
        <v>3.31</v>
      </c>
      <c r="X40" s="234">
        <v>9.26</v>
      </c>
      <c r="Y40" s="233">
        <v>1.84</v>
      </c>
      <c r="Z40" s="225">
        <v>2.18</v>
      </c>
      <c r="AA40" s="251">
        <f t="shared" si="3"/>
        <v>18.47826086956521</v>
      </c>
      <c r="AB40" s="440" t="s">
        <v>670</v>
      </c>
      <c r="AC40" s="225">
        <v>25.96</v>
      </c>
      <c r="AD40" s="225">
        <v>36.08</v>
      </c>
      <c r="AE40" s="377">
        <f t="shared" si="4"/>
        <v>14.483821263482271</v>
      </c>
      <c r="AF40" s="254">
        <f t="shared" si="5"/>
        <v>-17.627494456762747</v>
      </c>
      <c r="AG40" s="375"/>
      <c r="AH40" s="382">
        <f t="shared" si="6"/>
        <v>0.7818732908700226</v>
      </c>
      <c r="AI40" s="175">
        <f t="shared" si="7"/>
        <v>17.844539784792257</v>
      </c>
      <c r="AJ40" s="176">
        <f t="shared" si="8"/>
        <v>22.82280261157905</v>
      </c>
      <c r="AK40" s="43">
        <v>0.625</v>
      </c>
      <c r="AL40" s="43">
        <v>0.605</v>
      </c>
      <c r="AM40" s="43">
        <v>0.51</v>
      </c>
      <c r="AN40" s="43">
        <v>0.42</v>
      </c>
      <c r="AO40" s="43">
        <v>0.34</v>
      </c>
      <c r="AP40" s="43">
        <v>0.275</v>
      </c>
      <c r="AQ40" s="43">
        <v>0.2</v>
      </c>
      <c r="AR40" s="43">
        <v>0.1495</v>
      </c>
      <c r="AS40" s="43">
        <v>0.1265</v>
      </c>
      <c r="AT40" s="43">
        <v>0.10125</v>
      </c>
      <c r="AU40" s="163">
        <v>0.08</v>
      </c>
    </row>
    <row r="41" spans="1:47" ht="11.25" customHeight="1">
      <c r="A41" s="49" t="s">
        <v>906</v>
      </c>
      <c r="B41" s="51" t="s">
        <v>907</v>
      </c>
      <c r="C41" s="56" t="s">
        <v>1581</v>
      </c>
      <c r="D41" s="185">
        <v>54</v>
      </c>
      <c r="E41" s="188">
        <v>8</v>
      </c>
      <c r="F41" s="61" t="s">
        <v>1272</v>
      </c>
      <c r="G41" s="63" t="s">
        <v>1272</v>
      </c>
      <c r="H41" s="226">
        <v>55.07</v>
      </c>
      <c r="I41" s="52">
        <f>((K41*4)/H41)*100</f>
        <v>2.5059015798075177</v>
      </c>
      <c r="J41" s="53">
        <v>0.335</v>
      </c>
      <c r="K41" s="53">
        <v>0.345</v>
      </c>
      <c r="L41" s="54">
        <f t="shared" si="11"/>
        <v>2.985074626865658</v>
      </c>
      <c r="M41" s="64">
        <v>40492</v>
      </c>
      <c r="N41" s="65">
        <v>40494</v>
      </c>
      <c r="O41" s="55">
        <v>40522</v>
      </c>
      <c r="P41" s="55" t="s">
        <v>497</v>
      </c>
      <c r="Q41" s="51"/>
      <c r="R41" s="348">
        <f t="shared" si="10"/>
        <v>1.38</v>
      </c>
      <c r="S41" s="463">
        <f t="shared" si="1"/>
        <v>48.25174825174825</v>
      </c>
      <c r="T41" s="68">
        <f t="shared" si="2"/>
        <v>19.255244755244757</v>
      </c>
      <c r="U41" s="239">
        <v>2.86</v>
      </c>
      <c r="V41" s="233">
        <v>1.13</v>
      </c>
      <c r="W41" s="225">
        <v>1.98</v>
      </c>
      <c r="X41" s="234">
        <v>4.26</v>
      </c>
      <c r="Y41" s="233">
        <v>3.28</v>
      </c>
      <c r="Z41" s="225">
        <v>3.81</v>
      </c>
      <c r="AA41" s="251">
        <f t="shared" si="3"/>
        <v>16.15853658536586</v>
      </c>
      <c r="AB41" s="440" t="s">
        <v>671</v>
      </c>
      <c r="AC41" s="225">
        <v>40.52</v>
      </c>
      <c r="AD41" s="225">
        <v>53.73</v>
      </c>
      <c r="AE41" s="377">
        <f t="shared" si="4"/>
        <v>35.908193484698906</v>
      </c>
      <c r="AF41" s="254">
        <f t="shared" si="5"/>
        <v>2.493951237669837</v>
      </c>
      <c r="AG41" s="375"/>
      <c r="AH41" s="383">
        <f t="shared" si="6"/>
        <v>1.463772224774306</v>
      </c>
      <c r="AI41" s="177">
        <f t="shared" si="7"/>
        <v>10.411591373073348</v>
      </c>
      <c r="AJ41" s="178">
        <f t="shared" si="8"/>
        <v>7.112849387942632</v>
      </c>
      <c r="AK41" s="53">
        <v>1.325</v>
      </c>
      <c r="AL41" s="53">
        <v>1.23</v>
      </c>
      <c r="AM41" s="53">
        <v>1.0875</v>
      </c>
      <c r="AN41" s="53">
        <v>0.93</v>
      </c>
      <c r="AO41" s="53">
        <v>0.845</v>
      </c>
      <c r="AP41" s="53">
        <v>0.8075</v>
      </c>
      <c r="AQ41" s="53">
        <v>0.7895000000000001</v>
      </c>
      <c r="AR41" s="53">
        <v>0.7785</v>
      </c>
      <c r="AS41" s="53">
        <v>0.7685</v>
      </c>
      <c r="AT41" s="53">
        <v>0.7284999999999999</v>
      </c>
      <c r="AU41" s="388">
        <v>0.6665</v>
      </c>
    </row>
    <row r="42" spans="1:47" ht="11.25" customHeight="1">
      <c r="A42" s="30" t="s">
        <v>1260</v>
      </c>
      <c r="B42" s="31" t="s">
        <v>1261</v>
      </c>
      <c r="C42" s="39" t="s">
        <v>1582</v>
      </c>
      <c r="D42" s="183">
        <v>28</v>
      </c>
      <c r="E42" s="188">
        <v>86</v>
      </c>
      <c r="F42" s="57" t="s">
        <v>1272</v>
      </c>
      <c r="G42" s="58" t="s">
        <v>1272</v>
      </c>
      <c r="H42" s="249">
        <v>43.57</v>
      </c>
      <c r="I42" s="338">
        <f>((K42*4)/H42)*100</f>
        <v>1.1934817535001148</v>
      </c>
      <c r="J42" s="34">
        <v>0.125</v>
      </c>
      <c r="K42" s="34">
        <v>0.13</v>
      </c>
      <c r="L42" s="35">
        <f t="shared" si="11"/>
        <v>4.0000000000000036</v>
      </c>
      <c r="M42" s="36">
        <v>40219</v>
      </c>
      <c r="N42" s="37">
        <v>40224</v>
      </c>
      <c r="O42" s="38">
        <v>40238</v>
      </c>
      <c r="P42" s="38" t="s">
        <v>501</v>
      </c>
      <c r="Q42" s="31"/>
      <c r="R42" s="460">
        <f t="shared" si="10"/>
        <v>0.52</v>
      </c>
      <c r="S42" s="462">
        <f t="shared" si="1"/>
        <v>13.903743315508022</v>
      </c>
      <c r="T42" s="67">
        <f t="shared" si="2"/>
        <v>11.649732620320854</v>
      </c>
      <c r="U42" s="247">
        <v>3.74</v>
      </c>
      <c r="V42" s="248">
        <v>1.83</v>
      </c>
      <c r="W42" s="249">
        <v>2.06</v>
      </c>
      <c r="X42" s="250">
        <v>1.46</v>
      </c>
      <c r="Y42" s="248">
        <v>4.38</v>
      </c>
      <c r="Z42" s="249">
        <v>3.56</v>
      </c>
      <c r="AA42" s="252">
        <f>(Z42/Y42-1)*100</f>
        <v>-18.721461187214604</v>
      </c>
      <c r="AB42" s="441" t="s">
        <v>672</v>
      </c>
      <c r="AC42" s="249">
        <v>40.25</v>
      </c>
      <c r="AD42" s="249">
        <v>49.94</v>
      </c>
      <c r="AE42" s="378">
        <f t="shared" si="4"/>
        <v>8.248447204968945</v>
      </c>
      <c r="AF42" s="255">
        <f t="shared" si="5"/>
        <v>-12.755306367641165</v>
      </c>
      <c r="AG42" s="375"/>
      <c r="AH42" s="382">
        <f t="shared" si="6"/>
        <v>1.3070798370551129</v>
      </c>
      <c r="AI42" s="175">
        <f t="shared" si="7"/>
        <v>5.753717032124173</v>
      </c>
      <c r="AJ42" s="176">
        <f t="shared" si="8"/>
        <v>4.401962962788453</v>
      </c>
      <c r="AK42" s="43">
        <v>0.5</v>
      </c>
      <c r="AL42" s="43">
        <v>0.48</v>
      </c>
      <c r="AM42" s="43">
        <v>0.46</v>
      </c>
      <c r="AN42" s="43">
        <v>0.44</v>
      </c>
      <c r="AO42" s="43">
        <v>0.4</v>
      </c>
      <c r="AP42" s="43">
        <v>0.378</v>
      </c>
      <c r="AQ42" s="43">
        <v>0.365</v>
      </c>
      <c r="AR42" s="43">
        <v>0.355</v>
      </c>
      <c r="AS42" s="43">
        <v>0.345</v>
      </c>
      <c r="AT42" s="43">
        <v>0.335</v>
      </c>
      <c r="AU42" s="163">
        <v>0.325</v>
      </c>
    </row>
    <row r="43" spans="1:47" ht="11.25" customHeight="1">
      <c r="A43" s="40" t="s">
        <v>1262</v>
      </c>
      <c r="B43" s="41" t="s">
        <v>1263</v>
      </c>
      <c r="C43" s="48" t="s">
        <v>1583</v>
      </c>
      <c r="D43" s="184">
        <v>28</v>
      </c>
      <c r="E43" s="188">
        <v>89</v>
      </c>
      <c r="F43" s="59" t="s">
        <v>1272</v>
      </c>
      <c r="G43" s="60" t="s">
        <v>1272</v>
      </c>
      <c r="H43" s="225">
        <v>69.56</v>
      </c>
      <c r="I43" s="42">
        <f>((K43*4)/H43)*100</f>
        <v>2.5301897642323175</v>
      </c>
      <c r="J43" s="43">
        <v>0.42</v>
      </c>
      <c r="K43" s="43">
        <v>0.44</v>
      </c>
      <c r="L43" s="44">
        <f t="shared" si="11"/>
        <v>4.761904761904767</v>
      </c>
      <c r="M43" s="45">
        <v>40309</v>
      </c>
      <c r="N43" s="46">
        <v>40311</v>
      </c>
      <c r="O43" s="47">
        <v>40339</v>
      </c>
      <c r="P43" s="47" t="s">
        <v>497</v>
      </c>
      <c r="Q43" s="41"/>
      <c r="R43" s="460">
        <f t="shared" si="10"/>
        <v>1.76</v>
      </c>
      <c r="S43" s="463">
        <f t="shared" si="1"/>
        <v>31.150442477876105</v>
      </c>
      <c r="T43" s="68">
        <f t="shared" si="2"/>
        <v>12.31150442477876</v>
      </c>
      <c r="U43" s="239">
        <v>5.65</v>
      </c>
      <c r="V43" s="233">
        <v>0.99</v>
      </c>
      <c r="W43" s="225">
        <v>1.06</v>
      </c>
      <c r="X43" s="234">
        <v>2.41</v>
      </c>
      <c r="Y43" s="233">
        <v>5.84</v>
      </c>
      <c r="Z43" s="225">
        <v>6.36</v>
      </c>
      <c r="AA43" s="251">
        <f t="shared" si="3"/>
        <v>8.90410958904111</v>
      </c>
      <c r="AB43" s="440" t="s">
        <v>673</v>
      </c>
      <c r="AC43" s="225">
        <v>55.94</v>
      </c>
      <c r="AD43" s="225">
        <v>76.3</v>
      </c>
      <c r="AE43" s="377">
        <f t="shared" si="4"/>
        <v>24.347515194851635</v>
      </c>
      <c r="AF43" s="254">
        <f t="shared" si="5"/>
        <v>-8.83355176933158</v>
      </c>
      <c r="AG43" s="375"/>
      <c r="AH43" s="382">
        <f t="shared" si="6"/>
        <v>1.3195108203178365</v>
      </c>
      <c r="AI43" s="175">
        <f t="shared" si="7"/>
        <v>9.385673350658541</v>
      </c>
      <c r="AJ43" s="176">
        <f t="shared" si="8"/>
        <v>7.112994608409329</v>
      </c>
      <c r="AK43" s="43">
        <v>1.66</v>
      </c>
      <c r="AL43" s="43">
        <v>1.55</v>
      </c>
      <c r="AM43" s="43">
        <v>1.37</v>
      </c>
      <c r="AN43" s="43">
        <v>1.28</v>
      </c>
      <c r="AO43" s="43">
        <v>1.14</v>
      </c>
      <c r="AP43" s="43">
        <v>1.06</v>
      </c>
      <c r="AQ43" s="43">
        <v>0.98</v>
      </c>
      <c r="AR43" s="389">
        <v>0.92</v>
      </c>
      <c r="AS43" s="43">
        <v>0.91</v>
      </c>
      <c r="AT43" s="389">
        <v>0.88</v>
      </c>
      <c r="AU43" s="163">
        <v>0.835</v>
      </c>
    </row>
    <row r="44" spans="1:47" ht="11.25" customHeight="1">
      <c r="A44" s="40" t="s">
        <v>1031</v>
      </c>
      <c r="B44" s="41" t="s">
        <v>1032</v>
      </c>
      <c r="C44" s="48" t="s">
        <v>1584</v>
      </c>
      <c r="D44" s="184">
        <v>34</v>
      </c>
      <c r="E44" s="188">
        <v>70</v>
      </c>
      <c r="F44" s="81" t="s">
        <v>1656</v>
      </c>
      <c r="G44" s="72" t="s">
        <v>1656</v>
      </c>
      <c r="H44" s="225">
        <v>50.2</v>
      </c>
      <c r="I44" s="339">
        <f>((K44*4)/H44)*100</f>
        <v>1.235059760956175</v>
      </c>
      <c r="J44" s="43">
        <v>0.135</v>
      </c>
      <c r="K44" s="43">
        <v>0.155</v>
      </c>
      <c r="L44" s="44">
        <f t="shared" si="11"/>
        <v>14.814814814814813</v>
      </c>
      <c r="M44" s="45">
        <v>40248</v>
      </c>
      <c r="N44" s="46">
        <v>40252</v>
      </c>
      <c r="O44" s="47">
        <v>40283</v>
      </c>
      <c r="P44" s="47" t="s">
        <v>507</v>
      </c>
      <c r="Q44" s="41"/>
      <c r="R44" s="460">
        <f t="shared" si="10"/>
        <v>0.62</v>
      </c>
      <c r="S44" s="463">
        <f t="shared" si="1"/>
        <v>23.66412213740458</v>
      </c>
      <c r="T44" s="68">
        <f t="shared" si="2"/>
        <v>19.16030534351145</v>
      </c>
      <c r="U44" s="239">
        <v>2.62</v>
      </c>
      <c r="V44" s="233">
        <v>1.12</v>
      </c>
      <c r="W44" s="225">
        <v>0.8</v>
      </c>
      <c r="X44" s="234">
        <v>4.61</v>
      </c>
      <c r="Y44" s="233">
        <v>3.18</v>
      </c>
      <c r="Z44" s="225">
        <v>3.63</v>
      </c>
      <c r="AA44" s="251">
        <f>(Z44/Y44-1)*100</f>
        <v>14.1509433962264</v>
      </c>
      <c r="AB44" s="440" t="s">
        <v>674</v>
      </c>
      <c r="AC44" s="225">
        <v>27.15</v>
      </c>
      <c r="AD44" s="225">
        <v>44.03</v>
      </c>
      <c r="AE44" s="377">
        <f t="shared" si="4"/>
        <v>84.89871086556171</v>
      </c>
      <c r="AF44" s="254">
        <f t="shared" si="5"/>
        <v>14.013172836702251</v>
      </c>
      <c r="AG44" s="375"/>
      <c r="AH44" s="382">
        <f t="shared" si="6"/>
        <v>0.9451693607696511</v>
      </c>
      <c r="AI44" s="175">
        <f t="shared" si="7"/>
        <v>9.939152802623497</v>
      </c>
      <c r="AJ44" s="176">
        <f t="shared" si="8"/>
        <v>10.515737406606206</v>
      </c>
      <c r="AK44" s="43">
        <v>0.53</v>
      </c>
      <c r="AL44" s="43">
        <v>0.49</v>
      </c>
      <c r="AM44" s="43">
        <v>0.45</v>
      </c>
      <c r="AN44" s="43">
        <v>0.41</v>
      </c>
      <c r="AO44" s="43">
        <v>0.37</v>
      </c>
      <c r="AP44" s="43">
        <v>0.33</v>
      </c>
      <c r="AQ44" s="43">
        <v>0.29</v>
      </c>
      <c r="AR44" s="43">
        <v>0.255</v>
      </c>
      <c r="AS44" s="43">
        <v>0.235</v>
      </c>
      <c r="AT44" s="43">
        <v>0.215</v>
      </c>
      <c r="AU44" s="163">
        <v>0.195</v>
      </c>
    </row>
    <row r="45" spans="1:47" ht="11.25" customHeight="1">
      <c r="A45" s="40" t="s">
        <v>938</v>
      </c>
      <c r="B45" s="41" t="s">
        <v>940</v>
      </c>
      <c r="C45" s="48" t="s">
        <v>1585</v>
      </c>
      <c r="D45" s="184">
        <v>43</v>
      </c>
      <c r="E45" s="188">
        <v>28</v>
      </c>
      <c r="F45" s="59" t="s">
        <v>1272</v>
      </c>
      <c r="G45" s="60" t="s">
        <v>1272</v>
      </c>
      <c r="H45" s="225">
        <v>77.39</v>
      </c>
      <c r="I45" s="42">
        <f>((K45*4)/H45)*100</f>
        <v>3.462979713141233</v>
      </c>
      <c r="J45" s="43">
        <v>0.66</v>
      </c>
      <c r="K45" s="43">
        <v>0.67</v>
      </c>
      <c r="L45" s="66">
        <f t="shared" si="11"/>
        <v>1.5151515151515138</v>
      </c>
      <c r="M45" s="45">
        <v>40442</v>
      </c>
      <c r="N45" s="46">
        <v>40444</v>
      </c>
      <c r="O45" s="47">
        <v>40466</v>
      </c>
      <c r="P45" s="47" t="s">
        <v>507</v>
      </c>
      <c r="Q45" s="41"/>
      <c r="R45" s="460">
        <f t="shared" si="10"/>
        <v>2.68</v>
      </c>
      <c r="S45" s="463">
        <f t="shared" si="1"/>
        <v>136.04060913705584</v>
      </c>
      <c r="T45" s="68">
        <f t="shared" si="2"/>
        <v>39.28426395939086</v>
      </c>
      <c r="U45" s="239">
        <v>1.97</v>
      </c>
      <c r="V45" s="233">
        <v>2.94</v>
      </c>
      <c r="W45" s="225">
        <v>8.86</v>
      </c>
      <c r="X45" s="234">
        <v>4.22</v>
      </c>
      <c r="Y45" s="233">
        <v>3.86</v>
      </c>
      <c r="Z45" s="225">
        <v>4.03</v>
      </c>
      <c r="AA45" s="251">
        <f t="shared" si="3"/>
        <v>4.404145077720223</v>
      </c>
      <c r="AB45" s="440" t="s">
        <v>675</v>
      </c>
      <c r="AC45" s="225">
        <v>61.93</v>
      </c>
      <c r="AD45" s="225">
        <v>81.99</v>
      </c>
      <c r="AE45" s="377">
        <f t="shared" si="4"/>
        <v>24.963668658162444</v>
      </c>
      <c r="AF45" s="254">
        <f t="shared" si="5"/>
        <v>-5.610440297597261</v>
      </c>
      <c r="AG45" s="375"/>
      <c r="AH45" s="382">
        <f t="shared" si="6"/>
        <v>1.4479413090449464</v>
      </c>
      <c r="AI45" s="175">
        <f t="shared" si="7"/>
        <v>5.734004688398908</v>
      </c>
      <c r="AJ45" s="176">
        <f t="shared" si="8"/>
        <v>3.960108502036608</v>
      </c>
      <c r="AK45" s="43">
        <v>2.61</v>
      </c>
      <c r="AL45" s="43">
        <v>2.48</v>
      </c>
      <c r="AM45" s="43">
        <v>2.335</v>
      </c>
      <c r="AN45" s="43">
        <v>2.24</v>
      </c>
      <c r="AO45" s="43">
        <v>2.12</v>
      </c>
      <c r="AP45" s="43">
        <v>1.975</v>
      </c>
      <c r="AQ45" s="43">
        <v>1.945</v>
      </c>
      <c r="AR45" s="43">
        <v>1.925</v>
      </c>
      <c r="AS45" s="43">
        <v>1.89</v>
      </c>
      <c r="AT45" s="43">
        <v>1.82</v>
      </c>
      <c r="AU45" s="163">
        <v>1.77</v>
      </c>
    </row>
    <row r="46" spans="1:47" ht="11.25" customHeight="1">
      <c r="A46" s="49" t="s">
        <v>1630</v>
      </c>
      <c r="B46" s="51" t="s">
        <v>1631</v>
      </c>
      <c r="C46" s="56" t="s">
        <v>1580</v>
      </c>
      <c r="D46" s="185">
        <v>29</v>
      </c>
      <c r="E46" s="188">
        <v>82</v>
      </c>
      <c r="F46" s="61" t="s">
        <v>1272</v>
      </c>
      <c r="G46" s="63" t="s">
        <v>1272</v>
      </c>
      <c r="H46" s="226">
        <v>114.09</v>
      </c>
      <c r="I46" s="340">
        <f>((K46*4)/H46)*100</f>
        <v>0.77132088701902</v>
      </c>
      <c r="J46" s="53">
        <v>0.21</v>
      </c>
      <c r="K46" s="53">
        <v>0.22</v>
      </c>
      <c r="L46" s="54">
        <f t="shared" si="11"/>
        <v>4.761904761904767</v>
      </c>
      <c r="M46" s="367">
        <v>40176</v>
      </c>
      <c r="N46" s="368">
        <v>40178</v>
      </c>
      <c r="O46" s="369">
        <v>40186</v>
      </c>
      <c r="P46" s="55" t="s">
        <v>506</v>
      </c>
      <c r="Q46" s="51"/>
      <c r="R46" s="348">
        <f t="shared" si="10"/>
        <v>0.88</v>
      </c>
      <c r="S46" s="465">
        <f t="shared" si="1"/>
        <v>13.902053712480253</v>
      </c>
      <c r="T46" s="69">
        <f t="shared" si="2"/>
        <v>18.023696682464454</v>
      </c>
      <c r="U46" s="240">
        <v>6.33</v>
      </c>
      <c r="V46" s="235">
        <v>1.26</v>
      </c>
      <c r="W46" s="226">
        <v>4.39</v>
      </c>
      <c r="X46" s="236">
        <v>3.32</v>
      </c>
      <c r="Y46" s="235">
        <v>7.8</v>
      </c>
      <c r="Z46" s="226">
        <v>8.91</v>
      </c>
      <c r="AA46" s="253">
        <f t="shared" si="3"/>
        <v>14.230769230769225</v>
      </c>
      <c r="AB46" s="442" t="s">
        <v>676</v>
      </c>
      <c r="AC46" s="226">
        <v>84</v>
      </c>
      <c r="AD46" s="226">
        <v>121.9</v>
      </c>
      <c r="AE46" s="379">
        <f t="shared" si="4"/>
        <v>35.82142857142858</v>
      </c>
      <c r="AF46" s="256">
        <f t="shared" si="5"/>
        <v>-6.406890894175556</v>
      </c>
      <c r="AG46" s="375"/>
      <c r="AH46" s="382">
        <f t="shared" si="6"/>
        <v>1.3830577370529036</v>
      </c>
      <c r="AI46" s="175">
        <f t="shared" si="7"/>
        <v>19.828486453496662</v>
      </c>
      <c r="AJ46" s="176">
        <f t="shared" si="8"/>
        <v>14.336701876053493</v>
      </c>
      <c r="AK46" s="43">
        <v>0.84</v>
      </c>
      <c r="AL46" s="43">
        <v>0.8</v>
      </c>
      <c r="AM46" s="43">
        <v>0.6</v>
      </c>
      <c r="AN46" s="43">
        <v>0.48</v>
      </c>
      <c r="AO46" s="43">
        <v>0.4</v>
      </c>
      <c r="AP46" s="43">
        <v>0.34</v>
      </c>
      <c r="AQ46" s="43">
        <v>0.3</v>
      </c>
      <c r="AR46" s="43">
        <v>0.28</v>
      </c>
      <c r="AS46" s="43">
        <v>0.26</v>
      </c>
      <c r="AT46" s="43">
        <v>0.24</v>
      </c>
      <c r="AU46" s="163">
        <v>0.22</v>
      </c>
    </row>
    <row r="47" spans="1:47" ht="11.25" customHeight="1">
      <c r="A47" s="30" t="s">
        <v>912</v>
      </c>
      <c r="B47" s="31" t="s">
        <v>908</v>
      </c>
      <c r="C47" s="39" t="s">
        <v>1558</v>
      </c>
      <c r="D47" s="183">
        <v>54</v>
      </c>
      <c r="E47" s="188">
        <v>5</v>
      </c>
      <c r="F47" s="57" t="s">
        <v>1272</v>
      </c>
      <c r="G47" s="58" t="s">
        <v>1272</v>
      </c>
      <c r="H47" s="249">
        <v>48.14</v>
      </c>
      <c r="I47" s="33">
        <f>((K47*4)/H47)*100</f>
        <v>3.406730369754881</v>
      </c>
      <c r="J47" s="34">
        <v>0.4</v>
      </c>
      <c r="K47" s="34">
        <v>0.41</v>
      </c>
      <c r="L47" s="35">
        <f t="shared" si="11"/>
        <v>2.499999999999991</v>
      </c>
      <c r="M47" s="36">
        <v>40240</v>
      </c>
      <c r="N47" s="37">
        <v>40242</v>
      </c>
      <c r="O47" s="38">
        <v>40269</v>
      </c>
      <c r="P47" s="38" t="s">
        <v>495</v>
      </c>
      <c r="Q47" s="31"/>
      <c r="R47" s="460">
        <f t="shared" si="10"/>
        <v>1.64</v>
      </c>
      <c r="S47" s="463">
        <f t="shared" si="1"/>
        <v>57.14285714285714</v>
      </c>
      <c r="T47" s="68">
        <f t="shared" si="2"/>
        <v>16.773519163763066</v>
      </c>
      <c r="U47" s="239">
        <v>2.87</v>
      </c>
      <c r="V47" s="233">
        <v>1.61</v>
      </c>
      <c r="W47" s="225">
        <v>0.7</v>
      </c>
      <c r="X47" s="234">
        <v>2.75</v>
      </c>
      <c r="Y47" s="233">
        <v>2.92</v>
      </c>
      <c r="Z47" s="225">
        <v>3.25</v>
      </c>
      <c r="AA47" s="251">
        <f t="shared" si="3"/>
        <v>11.301369863013711</v>
      </c>
      <c r="AB47" s="440" t="s">
        <v>677</v>
      </c>
      <c r="AC47" s="225">
        <v>36.1</v>
      </c>
      <c r="AD47" s="225">
        <v>45.42</v>
      </c>
      <c r="AE47" s="377">
        <f t="shared" si="4"/>
        <v>33.35180055401662</v>
      </c>
      <c r="AF47" s="254">
        <f t="shared" si="5"/>
        <v>5.988551298987228</v>
      </c>
      <c r="AG47" s="375"/>
      <c r="AH47" s="381">
        <f t="shared" si="6"/>
        <v>1.324660285726941</v>
      </c>
      <c r="AI47" s="173">
        <f t="shared" si="7"/>
        <v>5.878027982074752</v>
      </c>
      <c r="AJ47" s="174">
        <f t="shared" si="8"/>
        <v>4.437385226544355</v>
      </c>
      <c r="AK47" s="34">
        <v>1.59</v>
      </c>
      <c r="AL47" s="34">
        <v>1.535</v>
      </c>
      <c r="AM47" s="34">
        <v>1.4325</v>
      </c>
      <c r="AN47" s="34">
        <v>1.325</v>
      </c>
      <c r="AO47" s="34">
        <v>1.2375</v>
      </c>
      <c r="AP47" s="34">
        <v>1.195</v>
      </c>
      <c r="AQ47" s="34">
        <v>1.175</v>
      </c>
      <c r="AR47" s="34">
        <v>1.155</v>
      </c>
      <c r="AS47" s="34">
        <v>1.13</v>
      </c>
      <c r="AT47" s="34">
        <v>1.085</v>
      </c>
      <c r="AU47" s="387">
        <v>1.03</v>
      </c>
    </row>
    <row r="48" spans="1:47" ht="11.25" customHeight="1">
      <c r="A48" s="40" t="s">
        <v>1277</v>
      </c>
      <c r="B48" s="41" t="s">
        <v>1278</v>
      </c>
      <c r="C48" s="48" t="s">
        <v>1575</v>
      </c>
      <c r="D48" s="184">
        <v>37</v>
      </c>
      <c r="E48" s="188">
        <v>55</v>
      </c>
      <c r="F48" s="59" t="s">
        <v>1272</v>
      </c>
      <c r="G48" s="60" t="s">
        <v>1272</v>
      </c>
      <c r="H48" s="225">
        <v>29.73</v>
      </c>
      <c r="I48" s="339">
        <f>((K48*4)/H48)*100</f>
        <v>1.4127144298688195</v>
      </c>
      <c r="J48" s="43">
        <v>0.1</v>
      </c>
      <c r="K48" s="43">
        <v>0.105</v>
      </c>
      <c r="L48" s="44">
        <f t="shared" si="11"/>
        <v>4.999999999999982</v>
      </c>
      <c r="M48" s="86">
        <v>40127</v>
      </c>
      <c r="N48" s="87">
        <v>40130</v>
      </c>
      <c r="O48" s="88">
        <v>40157</v>
      </c>
      <c r="P48" s="47" t="s">
        <v>497</v>
      </c>
      <c r="Q48" s="394"/>
      <c r="R48" s="460">
        <f t="shared" si="10"/>
        <v>0.42</v>
      </c>
      <c r="S48" s="463">
        <f t="shared" si="1"/>
        <v>35</v>
      </c>
      <c r="T48" s="68">
        <f t="shared" si="2"/>
        <v>24.775000000000002</v>
      </c>
      <c r="U48" s="239">
        <v>1.2</v>
      </c>
      <c r="V48" s="233">
        <v>1.19</v>
      </c>
      <c r="W48" s="225">
        <v>1.85</v>
      </c>
      <c r="X48" s="234">
        <v>2.68</v>
      </c>
      <c r="Y48" s="233">
        <v>1.34</v>
      </c>
      <c r="Z48" s="225">
        <v>1.6</v>
      </c>
      <c r="AA48" s="251">
        <f t="shared" si="3"/>
        <v>19.402985074626855</v>
      </c>
      <c r="AB48" s="440" t="s">
        <v>678</v>
      </c>
      <c r="AC48" s="225">
        <v>22.81</v>
      </c>
      <c r="AD48" s="225">
        <v>31.47</v>
      </c>
      <c r="AE48" s="377">
        <f t="shared" si="4"/>
        <v>30.337571240683918</v>
      </c>
      <c r="AF48" s="254">
        <f t="shared" si="5"/>
        <v>-5.529075309818871</v>
      </c>
      <c r="AG48" s="375"/>
      <c r="AH48" s="382">
        <f t="shared" si="6"/>
        <v>1.4565235305823925</v>
      </c>
      <c r="AI48" s="175">
        <f t="shared" si="7"/>
        <v>7.460584115658642</v>
      </c>
      <c r="AJ48" s="176">
        <f t="shared" si="8"/>
        <v>5.122185779364319</v>
      </c>
      <c r="AK48" s="43">
        <v>0.405</v>
      </c>
      <c r="AL48" s="43">
        <v>0.4</v>
      </c>
      <c r="AM48" s="43">
        <v>0.3104</v>
      </c>
      <c r="AN48" s="43">
        <v>0.29184</v>
      </c>
      <c r="AO48" s="389">
        <v>0.28672</v>
      </c>
      <c r="AP48" s="43">
        <v>0.282624</v>
      </c>
      <c r="AQ48" s="389">
        <v>0.278528</v>
      </c>
      <c r="AR48" s="43">
        <v>0.26624</v>
      </c>
      <c r="AS48" s="389">
        <v>0.262144</v>
      </c>
      <c r="AT48" s="43">
        <v>0.253952</v>
      </c>
      <c r="AU48" s="391">
        <v>0.24576</v>
      </c>
    </row>
    <row r="49" spans="1:47" ht="11.25" customHeight="1">
      <c r="A49" s="40" t="s">
        <v>941</v>
      </c>
      <c r="B49" s="41" t="s">
        <v>942</v>
      </c>
      <c r="C49" s="48" t="s">
        <v>1602</v>
      </c>
      <c r="D49" s="184">
        <v>41</v>
      </c>
      <c r="E49" s="188">
        <v>32</v>
      </c>
      <c r="F49" s="59" t="s">
        <v>1272</v>
      </c>
      <c r="G49" s="60" t="s">
        <v>1272</v>
      </c>
      <c r="H49" s="225">
        <v>20.97</v>
      </c>
      <c r="I49" s="339">
        <f>((K49*4)/H49)*100</f>
        <v>1.3352408202193613</v>
      </c>
      <c r="J49" s="43">
        <v>0.068</v>
      </c>
      <c r="K49" s="43">
        <v>0.07</v>
      </c>
      <c r="L49" s="44">
        <f t="shared" si="11"/>
        <v>2.941176470588247</v>
      </c>
      <c r="M49" s="45">
        <v>40295</v>
      </c>
      <c r="N49" s="46">
        <v>40297</v>
      </c>
      <c r="O49" s="47">
        <v>40311</v>
      </c>
      <c r="P49" s="47" t="s">
        <v>498</v>
      </c>
      <c r="Q49" s="41"/>
      <c r="R49" s="460">
        <f t="shared" si="10"/>
        <v>0.28</v>
      </c>
      <c r="S49" s="463">
        <f t="shared" si="1"/>
        <v>18.91891891891892</v>
      </c>
      <c r="T49" s="68">
        <f t="shared" si="2"/>
        <v>14.168918918918918</v>
      </c>
      <c r="U49" s="239">
        <v>1.48</v>
      </c>
      <c r="V49" s="233">
        <v>2.5</v>
      </c>
      <c r="W49" s="225">
        <v>0.77</v>
      </c>
      <c r="X49" s="234">
        <v>1.73</v>
      </c>
      <c r="Y49" s="233">
        <v>1.56</v>
      </c>
      <c r="Z49" s="225">
        <v>1.71</v>
      </c>
      <c r="AA49" s="251">
        <f t="shared" si="3"/>
        <v>9.615384615384603</v>
      </c>
      <c r="AB49" s="440" t="s">
        <v>679</v>
      </c>
      <c r="AC49" s="225">
        <v>18.47</v>
      </c>
      <c r="AD49" s="225">
        <v>24.66</v>
      </c>
      <c r="AE49" s="377">
        <f t="shared" si="4"/>
        <v>13.535462912831619</v>
      </c>
      <c r="AF49" s="254">
        <f t="shared" si="5"/>
        <v>-14.96350364963504</v>
      </c>
      <c r="AG49" s="375"/>
      <c r="AH49" s="382">
        <f t="shared" si="6"/>
        <v>1.182320462884785</v>
      </c>
      <c r="AI49" s="175">
        <f t="shared" si="7"/>
        <v>3.3669135529053484</v>
      </c>
      <c r="AJ49" s="176">
        <f t="shared" si="8"/>
        <v>2.847716552828916</v>
      </c>
      <c r="AK49" s="43">
        <v>0.27</v>
      </c>
      <c r="AL49" s="43">
        <v>0.2625</v>
      </c>
      <c r="AM49" s="43">
        <v>0.256</v>
      </c>
      <c r="AN49" s="43">
        <v>0.2488</v>
      </c>
      <c r="AO49" s="43">
        <v>0.2414</v>
      </c>
      <c r="AP49" s="43">
        <v>0.2288</v>
      </c>
      <c r="AQ49" s="43">
        <v>0.2239</v>
      </c>
      <c r="AR49" s="43">
        <v>0.2188</v>
      </c>
      <c r="AS49" s="43">
        <v>0.21389999999999998</v>
      </c>
      <c r="AT49" s="43">
        <v>0.20879999999999999</v>
      </c>
      <c r="AU49" s="163">
        <v>0.2039</v>
      </c>
    </row>
    <row r="50" spans="1:47" ht="11.25" customHeight="1">
      <c r="A50" s="40" t="s">
        <v>1033</v>
      </c>
      <c r="B50" s="41" t="s">
        <v>1034</v>
      </c>
      <c r="C50" s="48" t="s">
        <v>1583</v>
      </c>
      <c r="D50" s="184">
        <v>38</v>
      </c>
      <c r="E50" s="188">
        <v>51</v>
      </c>
      <c r="F50" s="81" t="s">
        <v>1656</v>
      </c>
      <c r="G50" s="72" t="s">
        <v>1656</v>
      </c>
      <c r="H50" s="225">
        <v>45.36</v>
      </c>
      <c r="I50" s="339">
        <f>((K50*4)/H50)*100</f>
        <v>0.5291005291005291</v>
      </c>
      <c r="J50" s="43">
        <v>0.05</v>
      </c>
      <c r="K50" s="43">
        <v>0.06</v>
      </c>
      <c r="L50" s="44">
        <f t="shared" si="11"/>
        <v>19.999999999999996</v>
      </c>
      <c r="M50" s="45">
        <v>40401</v>
      </c>
      <c r="N50" s="46">
        <v>40403</v>
      </c>
      <c r="O50" s="47">
        <v>40422</v>
      </c>
      <c r="P50" s="47" t="s">
        <v>501</v>
      </c>
      <c r="Q50" s="41"/>
      <c r="R50" s="460">
        <f t="shared" si="10"/>
        <v>0.24</v>
      </c>
      <c r="S50" s="463">
        <f t="shared" si="1"/>
        <v>16.43835616438356</v>
      </c>
      <c r="T50" s="68">
        <f t="shared" si="2"/>
        <v>31.068493150684933</v>
      </c>
      <c r="U50" s="239">
        <v>1.46</v>
      </c>
      <c r="V50" s="233">
        <v>1.55</v>
      </c>
      <c r="W50" s="225">
        <v>2.57</v>
      </c>
      <c r="X50" s="234">
        <v>1.71</v>
      </c>
      <c r="Y50" s="233">
        <v>3.19</v>
      </c>
      <c r="Z50" s="225">
        <v>3.45</v>
      </c>
      <c r="AA50" s="251">
        <f>(Z50/Y50-1)*100</f>
        <v>8.150470219435736</v>
      </c>
      <c r="AB50" s="440" t="s">
        <v>680</v>
      </c>
      <c r="AC50" s="225">
        <v>32.34</v>
      </c>
      <c r="AD50" s="225">
        <v>49.13</v>
      </c>
      <c r="AE50" s="377">
        <f t="shared" si="4"/>
        <v>40.25974025974025</v>
      </c>
      <c r="AF50" s="254">
        <f t="shared" si="5"/>
        <v>-7.673519234683498</v>
      </c>
      <c r="AG50" s="375"/>
      <c r="AH50" s="382">
        <f t="shared" si="6"/>
        <v>1.1501109353139256</v>
      </c>
      <c r="AI50" s="175">
        <f t="shared" si="7"/>
        <v>4.1761919592331775</v>
      </c>
      <c r="AJ50" s="176">
        <f t="shared" si="8"/>
        <v>3.6311209910314224</v>
      </c>
      <c r="AK50" s="389">
        <v>0.2</v>
      </c>
      <c r="AL50" s="43">
        <v>0.19</v>
      </c>
      <c r="AM50" s="389">
        <v>0.18</v>
      </c>
      <c r="AN50" s="43">
        <v>0.173</v>
      </c>
      <c r="AO50" s="389">
        <v>0.166</v>
      </c>
      <c r="AP50" s="43">
        <v>0.163</v>
      </c>
      <c r="AQ50" s="389">
        <v>0.16</v>
      </c>
      <c r="AR50" s="43">
        <v>0.155</v>
      </c>
      <c r="AS50" s="389">
        <v>0.15</v>
      </c>
      <c r="AT50" s="43">
        <v>0.145</v>
      </c>
      <c r="AU50" s="391">
        <v>0.14</v>
      </c>
    </row>
    <row r="51" spans="1:47" ht="11.25" customHeight="1">
      <c r="A51" s="49" t="s">
        <v>943</v>
      </c>
      <c r="B51" s="51" t="s">
        <v>944</v>
      </c>
      <c r="C51" s="56" t="s">
        <v>1604</v>
      </c>
      <c r="D51" s="185">
        <v>45</v>
      </c>
      <c r="E51" s="188">
        <v>22</v>
      </c>
      <c r="F51" s="61" t="s">
        <v>1272</v>
      </c>
      <c r="G51" s="63" t="s">
        <v>1272</v>
      </c>
      <c r="H51" s="226">
        <v>49.08</v>
      </c>
      <c r="I51" s="52">
        <f>((K51*4)/H51)*100</f>
        <v>2.0782396088019564</v>
      </c>
      <c r="J51" s="53">
        <v>0.21</v>
      </c>
      <c r="K51" s="53">
        <v>0.255</v>
      </c>
      <c r="L51" s="54">
        <f t="shared" si="11"/>
        <v>21.42857142857144</v>
      </c>
      <c r="M51" s="64">
        <v>40563</v>
      </c>
      <c r="N51" s="65">
        <v>40566</v>
      </c>
      <c r="O51" s="55">
        <v>40589</v>
      </c>
      <c r="P51" s="55" t="s">
        <v>513</v>
      </c>
      <c r="Q51" s="51"/>
      <c r="R51" s="348">
        <f t="shared" si="10"/>
        <v>1.02</v>
      </c>
      <c r="S51" s="463">
        <f t="shared" si="1"/>
        <v>36.55913978494624</v>
      </c>
      <c r="T51" s="68">
        <f t="shared" si="2"/>
        <v>17.591397849462364</v>
      </c>
      <c r="U51" s="239">
        <v>2.79</v>
      </c>
      <c r="V51" s="233">
        <v>1.55</v>
      </c>
      <c r="W51" s="225">
        <v>0.96</v>
      </c>
      <c r="X51" s="234">
        <v>2.84</v>
      </c>
      <c r="Y51" s="233">
        <v>3.16</v>
      </c>
      <c r="Z51" s="225">
        <v>3.4</v>
      </c>
      <c r="AA51" s="251">
        <f t="shared" si="3"/>
        <v>7.594936708860756</v>
      </c>
      <c r="AB51" s="440" t="s">
        <v>681</v>
      </c>
      <c r="AC51" s="225">
        <v>37.4</v>
      </c>
      <c r="AD51" s="225">
        <v>44.26</v>
      </c>
      <c r="AE51" s="377">
        <f t="shared" si="4"/>
        <v>31.22994652406417</v>
      </c>
      <c r="AF51" s="254">
        <f t="shared" si="5"/>
        <v>10.890194306371443</v>
      </c>
      <c r="AG51" s="375"/>
      <c r="AH51" s="383">
        <f t="shared" si="6"/>
        <v>1.2701481312319474</v>
      </c>
      <c r="AI51" s="177">
        <f t="shared" si="7"/>
        <v>11.050422629436895</v>
      </c>
      <c r="AJ51" s="178">
        <f t="shared" si="8"/>
        <v>8.70010541110573</v>
      </c>
      <c r="AK51" s="53">
        <v>0.76</v>
      </c>
      <c r="AL51" s="53">
        <v>0.74</v>
      </c>
      <c r="AM51" s="53">
        <v>0.6</v>
      </c>
      <c r="AN51" s="53">
        <v>0.56</v>
      </c>
      <c r="AO51" s="53">
        <v>0.52</v>
      </c>
      <c r="AP51" s="53">
        <v>0.45</v>
      </c>
      <c r="AQ51" s="53">
        <v>0.42</v>
      </c>
      <c r="AR51" s="53">
        <v>0.39</v>
      </c>
      <c r="AS51" s="53">
        <v>0.37</v>
      </c>
      <c r="AT51" s="53">
        <v>0.35</v>
      </c>
      <c r="AU51" s="388">
        <v>0.33</v>
      </c>
    </row>
    <row r="52" spans="1:47" ht="11.25" customHeight="1">
      <c r="A52" s="30" t="s">
        <v>926</v>
      </c>
      <c r="B52" s="31" t="s">
        <v>927</v>
      </c>
      <c r="C52" s="39" t="s">
        <v>1575</v>
      </c>
      <c r="D52" s="183">
        <v>47</v>
      </c>
      <c r="E52" s="188">
        <v>18</v>
      </c>
      <c r="F52" s="57" t="s">
        <v>1272</v>
      </c>
      <c r="G52" s="58" t="s">
        <v>1272</v>
      </c>
      <c r="H52" s="249">
        <v>47.63</v>
      </c>
      <c r="I52" s="33">
        <f>((K52*4)/H52)*100</f>
        <v>2.855343271047659</v>
      </c>
      <c r="J52" s="34">
        <v>0.31</v>
      </c>
      <c r="K52" s="34">
        <v>0.34</v>
      </c>
      <c r="L52" s="35">
        <f t="shared" si="11"/>
        <v>9.677419354838722</v>
      </c>
      <c r="M52" s="36">
        <v>40449</v>
      </c>
      <c r="N52" s="37">
        <v>40451</v>
      </c>
      <c r="O52" s="38">
        <v>40464</v>
      </c>
      <c r="P52" s="38" t="s">
        <v>531</v>
      </c>
      <c r="Q52" s="31"/>
      <c r="R52" s="460">
        <f t="shared" si="10"/>
        <v>1.36</v>
      </c>
      <c r="S52" s="462">
        <f t="shared" si="1"/>
        <v>41.84615384615385</v>
      </c>
      <c r="T52" s="67">
        <f t="shared" si="2"/>
        <v>14.655384615384616</v>
      </c>
      <c r="U52" s="247">
        <v>3.25</v>
      </c>
      <c r="V52" s="248">
        <v>0.97</v>
      </c>
      <c r="W52" s="249">
        <v>1.52</v>
      </c>
      <c r="X52" s="250">
        <v>2.65</v>
      </c>
      <c r="Y52" s="248">
        <v>3.08</v>
      </c>
      <c r="Z52" s="249">
        <v>3.64</v>
      </c>
      <c r="AA52" s="252">
        <f t="shared" si="3"/>
        <v>18.181818181818187</v>
      </c>
      <c r="AB52" s="441" t="s">
        <v>682</v>
      </c>
      <c r="AC52" s="249">
        <v>40.33</v>
      </c>
      <c r="AD52" s="249">
        <v>52.72</v>
      </c>
      <c r="AE52" s="378">
        <f t="shared" si="4"/>
        <v>18.10066947681628</v>
      </c>
      <c r="AF52" s="255">
        <f t="shared" si="5"/>
        <v>-9.65477996965098</v>
      </c>
      <c r="AG52" s="375"/>
      <c r="AH52" s="382">
        <f t="shared" si="6"/>
        <v>1.3563524563250824</v>
      </c>
      <c r="AI52" s="175">
        <f t="shared" si="7"/>
        <v>19.91964554448078</v>
      </c>
      <c r="AJ52" s="176">
        <f t="shared" si="8"/>
        <v>14.686186803134715</v>
      </c>
      <c r="AK52" s="389">
        <v>1.24</v>
      </c>
      <c r="AL52" s="43">
        <v>1.15</v>
      </c>
      <c r="AM52" s="43">
        <v>0.91</v>
      </c>
      <c r="AN52" s="43">
        <v>0.705</v>
      </c>
      <c r="AO52" s="43">
        <v>0.585</v>
      </c>
      <c r="AP52" s="43">
        <v>0.5</v>
      </c>
      <c r="AQ52" s="43">
        <v>0.465</v>
      </c>
      <c r="AR52" s="43">
        <v>0.445</v>
      </c>
      <c r="AS52" s="43">
        <v>0.41</v>
      </c>
      <c r="AT52" s="43">
        <v>0.37</v>
      </c>
      <c r="AU52" s="163">
        <v>0.315</v>
      </c>
    </row>
    <row r="53" spans="1:47" ht="11.25" customHeight="1">
      <c r="A53" s="40" t="s">
        <v>636</v>
      </c>
      <c r="B53" s="41" t="s">
        <v>637</v>
      </c>
      <c r="C53" s="48" t="s">
        <v>1585</v>
      </c>
      <c r="D53" s="184">
        <v>39</v>
      </c>
      <c r="E53" s="188">
        <v>38</v>
      </c>
      <c r="F53" s="81" t="s">
        <v>1656</v>
      </c>
      <c r="G53" s="72" t="s">
        <v>1656</v>
      </c>
      <c r="H53" s="283">
        <v>8.85</v>
      </c>
      <c r="I53" s="116">
        <f>(K53*4)/H53*100</f>
        <v>7.751412429378532</v>
      </c>
      <c r="J53" s="43">
        <v>0.171</v>
      </c>
      <c r="K53" s="347">
        <v>0.1715</v>
      </c>
      <c r="L53" s="337">
        <f t="shared" si="11"/>
        <v>0.29239766081872176</v>
      </c>
      <c r="M53" s="364">
        <v>40177</v>
      </c>
      <c r="N53" s="365">
        <v>40182</v>
      </c>
      <c r="O53" s="366">
        <v>40193</v>
      </c>
      <c r="P53" s="47" t="s">
        <v>507</v>
      </c>
      <c r="Q53" s="41"/>
      <c r="R53" s="460">
        <f t="shared" si="10"/>
        <v>0.686</v>
      </c>
      <c r="S53" s="464">
        <f t="shared" si="1"/>
        <v>3430.0000000000005</v>
      </c>
      <c r="T53" s="68">
        <f t="shared" si="2"/>
        <v>442.5</v>
      </c>
      <c r="U53" s="239">
        <v>0.02</v>
      </c>
      <c r="V53" s="233">
        <v>3.21</v>
      </c>
      <c r="W53" s="225">
        <v>2.88</v>
      </c>
      <c r="X53" s="234">
        <v>1.79</v>
      </c>
      <c r="Y53" s="233">
        <v>0.7</v>
      </c>
      <c r="Z53" s="225">
        <v>0.74</v>
      </c>
      <c r="AA53" s="251">
        <f t="shared" si="3"/>
        <v>5.714285714285716</v>
      </c>
      <c r="AB53" s="440" t="s">
        <v>683</v>
      </c>
      <c r="AC53" s="225">
        <v>7.97</v>
      </c>
      <c r="AD53" s="225">
        <v>9.45</v>
      </c>
      <c r="AE53" s="377">
        <f t="shared" si="4"/>
        <v>11.041405269761604</v>
      </c>
      <c r="AF53" s="254">
        <f t="shared" si="5"/>
        <v>-6.349206349206346</v>
      </c>
      <c r="AG53" s="375"/>
      <c r="AH53" s="382">
        <f t="shared" si="6"/>
        <v>0.3697947003608364</v>
      </c>
      <c r="AI53" s="175">
        <f t="shared" si="7"/>
        <v>1.2180151001132122</v>
      </c>
      <c r="AJ53" s="176">
        <f t="shared" si="8"/>
        <v>3.293760291655623</v>
      </c>
      <c r="AK53" s="43">
        <v>0.681</v>
      </c>
      <c r="AL53" s="43">
        <v>0.673</v>
      </c>
      <c r="AM53" s="43">
        <v>0.665</v>
      </c>
      <c r="AN53" s="43">
        <v>0.657</v>
      </c>
      <c r="AO53" s="43">
        <v>0.649</v>
      </c>
      <c r="AP53" s="43">
        <v>0.641</v>
      </c>
      <c r="AQ53" s="43">
        <v>0.6325</v>
      </c>
      <c r="AR53" s="43">
        <v>0.612</v>
      </c>
      <c r="AS53" s="43">
        <v>0.575</v>
      </c>
      <c r="AT53" s="43">
        <v>0.5255000000000001</v>
      </c>
      <c r="AU53" s="163">
        <v>0.4925</v>
      </c>
    </row>
    <row r="54" spans="1:47" ht="11.25" customHeight="1">
      <c r="A54" s="40" t="s">
        <v>928</v>
      </c>
      <c r="B54" s="41" t="s">
        <v>929</v>
      </c>
      <c r="C54" s="48" t="s">
        <v>1605</v>
      </c>
      <c r="D54" s="184">
        <v>48</v>
      </c>
      <c r="E54" s="188">
        <v>13</v>
      </c>
      <c r="F54" s="59" t="s">
        <v>1272</v>
      </c>
      <c r="G54" s="60" t="s">
        <v>1272</v>
      </c>
      <c r="H54" s="225">
        <v>61.55</v>
      </c>
      <c r="I54" s="42">
        <f>((K54*4)/H54)*100</f>
        <v>3.509341998375305</v>
      </c>
      <c r="J54" s="43">
        <v>0.49</v>
      </c>
      <c r="K54" s="43">
        <v>0.54</v>
      </c>
      <c r="L54" s="44">
        <f t="shared" si="11"/>
        <v>10.204081632653072</v>
      </c>
      <c r="M54" s="45">
        <v>40326</v>
      </c>
      <c r="N54" s="46">
        <v>40330</v>
      </c>
      <c r="O54" s="47">
        <v>40344</v>
      </c>
      <c r="P54" s="47" t="s">
        <v>502</v>
      </c>
      <c r="Q54" s="41"/>
      <c r="R54" s="460">
        <f t="shared" si="10"/>
        <v>2.16</v>
      </c>
      <c r="S54" s="463">
        <f t="shared" si="1"/>
        <v>44.35318275154005</v>
      </c>
      <c r="T54" s="68">
        <f t="shared" si="2"/>
        <v>12.638603696098562</v>
      </c>
      <c r="U54" s="239">
        <v>4.87</v>
      </c>
      <c r="V54" s="233">
        <v>2.16</v>
      </c>
      <c r="W54" s="225">
        <v>2.72</v>
      </c>
      <c r="X54" s="234">
        <v>2.97</v>
      </c>
      <c r="Y54" s="233">
        <v>4.75</v>
      </c>
      <c r="Z54" s="225">
        <v>4.99</v>
      </c>
      <c r="AA54" s="251">
        <f>(Z54/Y54-1)*100</f>
        <v>5.052631578947375</v>
      </c>
      <c r="AB54" s="440" t="s">
        <v>684</v>
      </c>
      <c r="AC54" s="225">
        <v>56.86</v>
      </c>
      <c r="AD54" s="225">
        <v>66.2</v>
      </c>
      <c r="AE54" s="377">
        <f t="shared" si="4"/>
        <v>8.248329229686945</v>
      </c>
      <c r="AF54" s="254">
        <f t="shared" si="5"/>
        <v>-7.024169184290038</v>
      </c>
      <c r="AG54" s="375"/>
      <c r="AH54" s="382">
        <f t="shared" si="6"/>
        <v>0.8904668380996285</v>
      </c>
      <c r="AI54" s="175">
        <f t="shared" si="7"/>
        <v>12.002737607195257</v>
      </c>
      <c r="AJ54" s="176">
        <f t="shared" si="8"/>
        <v>13.479151714184724</v>
      </c>
      <c r="AK54" s="43">
        <v>1.93</v>
      </c>
      <c r="AL54" s="43">
        <v>1.795</v>
      </c>
      <c r="AM54" s="43">
        <v>1.62</v>
      </c>
      <c r="AN54" s="43">
        <v>1.455</v>
      </c>
      <c r="AO54" s="43">
        <v>1.275</v>
      </c>
      <c r="AP54" s="43">
        <v>1.095</v>
      </c>
      <c r="AQ54" s="43">
        <v>0.925</v>
      </c>
      <c r="AR54" s="43">
        <v>0.795</v>
      </c>
      <c r="AS54" s="43">
        <v>0.7</v>
      </c>
      <c r="AT54" s="43">
        <v>0.62</v>
      </c>
      <c r="AU54" s="163">
        <v>0.545</v>
      </c>
    </row>
    <row r="55" spans="1:47" ht="11.25" customHeight="1">
      <c r="A55" s="40" t="s">
        <v>1000</v>
      </c>
      <c r="B55" s="41" t="s">
        <v>1001</v>
      </c>
      <c r="C55" s="48" t="s">
        <v>1573</v>
      </c>
      <c r="D55" s="184">
        <v>38</v>
      </c>
      <c r="E55" s="188">
        <v>48</v>
      </c>
      <c r="F55" s="59" t="s">
        <v>1247</v>
      </c>
      <c r="G55" s="60" t="s">
        <v>1272</v>
      </c>
      <c r="H55" s="225">
        <v>61.89</v>
      </c>
      <c r="I55" s="42">
        <f>((K55*4)/H55)*100</f>
        <v>4.265632573921474</v>
      </c>
      <c r="J55" s="43">
        <v>0.6</v>
      </c>
      <c r="K55" s="43">
        <v>0.66</v>
      </c>
      <c r="L55" s="44">
        <f t="shared" si="11"/>
        <v>10.000000000000009</v>
      </c>
      <c r="M55" s="45">
        <v>40240</v>
      </c>
      <c r="N55" s="46">
        <v>40242</v>
      </c>
      <c r="O55" s="47">
        <v>40273</v>
      </c>
      <c r="P55" s="47" t="s">
        <v>519</v>
      </c>
      <c r="Q55" s="41"/>
      <c r="R55" s="460">
        <f t="shared" si="10"/>
        <v>2.64</v>
      </c>
      <c r="S55" s="463">
        <f t="shared" si="1"/>
        <v>59.72850678733032</v>
      </c>
      <c r="T55" s="68">
        <f t="shared" si="2"/>
        <v>14.002262443438914</v>
      </c>
      <c r="U55" s="239">
        <v>4.42</v>
      </c>
      <c r="V55" s="233">
        <v>1.77</v>
      </c>
      <c r="W55" s="225">
        <v>1.28</v>
      </c>
      <c r="X55" s="234">
        <v>4.44</v>
      </c>
      <c r="Y55" s="233">
        <v>4.64</v>
      </c>
      <c r="Z55" s="225">
        <v>5.01</v>
      </c>
      <c r="AA55" s="251">
        <f t="shared" si="3"/>
        <v>7.974137931034475</v>
      </c>
      <c r="AB55" s="440" t="s">
        <v>685</v>
      </c>
      <c r="AC55" s="225">
        <v>58.25</v>
      </c>
      <c r="AD55" s="225">
        <v>67.03</v>
      </c>
      <c r="AE55" s="377">
        <f t="shared" si="4"/>
        <v>6.2489270386266105</v>
      </c>
      <c r="AF55" s="254">
        <f t="shared" si="5"/>
        <v>-7.66820826495599</v>
      </c>
      <c r="AG55" s="375"/>
      <c r="AH55" s="382">
        <f t="shared" si="6"/>
        <v>1.0412598573411198</v>
      </c>
      <c r="AI55" s="175">
        <f t="shared" si="7"/>
        <v>9.096607850144967</v>
      </c>
      <c r="AJ55" s="176">
        <f t="shared" si="8"/>
        <v>8.7361553276176</v>
      </c>
      <c r="AK55" s="43">
        <v>2.38</v>
      </c>
      <c r="AL55" s="43">
        <v>2.27</v>
      </c>
      <c r="AM55" s="43">
        <v>2.08</v>
      </c>
      <c r="AN55" s="43">
        <v>1.92</v>
      </c>
      <c r="AO55" s="43">
        <v>1.75</v>
      </c>
      <c r="AP55" s="43">
        <v>1.54</v>
      </c>
      <c r="AQ55" s="43">
        <v>1.32</v>
      </c>
      <c r="AR55" s="43">
        <v>1.18</v>
      </c>
      <c r="AS55" s="43">
        <v>1.11</v>
      </c>
      <c r="AT55" s="43">
        <v>1.07</v>
      </c>
      <c r="AU55" s="163">
        <v>1.03</v>
      </c>
    </row>
    <row r="56" spans="1:47" ht="11.25" customHeight="1">
      <c r="A56" s="49" t="s">
        <v>950</v>
      </c>
      <c r="B56" s="51" t="s">
        <v>951</v>
      </c>
      <c r="C56" s="56" t="s">
        <v>1606</v>
      </c>
      <c r="D56" s="185">
        <v>48</v>
      </c>
      <c r="E56" s="188">
        <v>15</v>
      </c>
      <c r="F56" s="61" t="s">
        <v>1272</v>
      </c>
      <c r="G56" s="63" t="s">
        <v>1272</v>
      </c>
      <c r="H56" s="226">
        <v>52.07</v>
      </c>
      <c r="I56" s="52">
        <f>((K56*4)/H56)*100</f>
        <v>2.5350489725369694</v>
      </c>
      <c r="J56" s="53">
        <v>0.3</v>
      </c>
      <c r="K56" s="53">
        <v>0.33</v>
      </c>
      <c r="L56" s="54">
        <f t="shared" si="11"/>
        <v>10.000000000000009</v>
      </c>
      <c r="M56" s="64">
        <v>40520</v>
      </c>
      <c r="N56" s="65">
        <v>40522</v>
      </c>
      <c r="O56" s="55">
        <v>40543</v>
      </c>
      <c r="P56" s="55" t="s">
        <v>504</v>
      </c>
      <c r="Q56" s="51"/>
      <c r="R56" s="348">
        <f t="shared" si="10"/>
        <v>1.32</v>
      </c>
      <c r="S56" s="465">
        <f t="shared" si="1"/>
        <v>34.02061855670103</v>
      </c>
      <c r="T56" s="69">
        <f t="shared" si="2"/>
        <v>13.420103092783506</v>
      </c>
      <c r="U56" s="240">
        <v>3.88</v>
      </c>
      <c r="V56" s="235">
        <v>1.45</v>
      </c>
      <c r="W56" s="226">
        <v>1.37</v>
      </c>
      <c r="X56" s="236">
        <v>3.01</v>
      </c>
      <c r="Y56" s="235">
        <v>3.63</v>
      </c>
      <c r="Z56" s="226">
        <v>3.94</v>
      </c>
      <c r="AA56" s="253">
        <f t="shared" si="3"/>
        <v>8.539944903581276</v>
      </c>
      <c r="AB56" s="442" t="s">
        <v>1567</v>
      </c>
      <c r="AC56" s="226">
        <v>43.28</v>
      </c>
      <c r="AD56" s="226">
        <v>61.6</v>
      </c>
      <c r="AE56" s="379">
        <f t="shared" si="4"/>
        <v>20.309611829944544</v>
      </c>
      <c r="AF56" s="256">
        <f t="shared" si="5"/>
        <v>-15.470779220779221</v>
      </c>
      <c r="AG56" s="375"/>
      <c r="AH56" s="382">
        <f t="shared" si="6"/>
        <v>0.6379626325923071</v>
      </c>
      <c r="AI56" s="175">
        <f t="shared" si="7"/>
        <v>4.205544234282121</v>
      </c>
      <c r="AJ56" s="176">
        <f t="shared" si="8"/>
        <v>6.592148222213656</v>
      </c>
      <c r="AK56" s="43">
        <v>1.155</v>
      </c>
      <c r="AL56" s="43">
        <v>1.125</v>
      </c>
      <c r="AM56" s="43">
        <v>1.09</v>
      </c>
      <c r="AN56" s="43">
        <v>1.05</v>
      </c>
      <c r="AO56" s="43">
        <v>1.01</v>
      </c>
      <c r="AP56" s="43">
        <v>0.94</v>
      </c>
      <c r="AQ56" s="43">
        <v>0.83</v>
      </c>
      <c r="AR56" s="43">
        <v>0.76</v>
      </c>
      <c r="AS56" s="43">
        <v>0.69</v>
      </c>
      <c r="AT56" s="43">
        <v>0.65</v>
      </c>
      <c r="AU56" s="163">
        <v>0.61</v>
      </c>
    </row>
    <row r="57" spans="1:47" ht="11.25" customHeight="1">
      <c r="A57" s="30" t="s">
        <v>965</v>
      </c>
      <c r="B57" s="31" t="s">
        <v>966</v>
      </c>
      <c r="C57" s="39" t="s">
        <v>1607</v>
      </c>
      <c r="D57" s="183">
        <v>39</v>
      </c>
      <c r="E57" s="188">
        <v>43</v>
      </c>
      <c r="F57" s="111" t="s">
        <v>1656</v>
      </c>
      <c r="G57" s="73" t="s">
        <v>1656</v>
      </c>
      <c r="H57" s="249">
        <v>20.7</v>
      </c>
      <c r="I57" s="33">
        <f>((K57*4)/H57)*100</f>
        <v>5.217391304347826</v>
      </c>
      <c r="J57" s="34">
        <v>0.26</v>
      </c>
      <c r="K57" s="34">
        <v>0.27</v>
      </c>
      <c r="L57" s="35">
        <f t="shared" si="11"/>
        <v>3.8461538461538547</v>
      </c>
      <c r="M57" s="36">
        <v>40434</v>
      </c>
      <c r="N57" s="37">
        <v>40436</v>
      </c>
      <c r="O57" s="38">
        <v>40466</v>
      </c>
      <c r="P57" s="38" t="s">
        <v>507</v>
      </c>
      <c r="Q57" s="395"/>
      <c r="R57" s="460">
        <f t="shared" si="10"/>
        <v>1.08</v>
      </c>
      <c r="S57" s="463">
        <f t="shared" si="1"/>
        <v>92.30769230769232</v>
      </c>
      <c r="T57" s="68">
        <f t="shared" si="2"/>
        <v>17.692307692307693</v>
      </c>
      <c r="U57" s="239">
        <v>1.17</v>
      </c>
      <c r="V57" s="233">
        <v>1.16</v>
      </c>
      <c r="W57" s="225">
        <v>0.9</v>
      </c>
      <c r="X57" s="234">
        <v>2.02</v>
      </c>
      <c r="Y57" s="233">
        <v>1.19</v>
      </c>
      <c r="Z57" s="225">
        <v>1.34</v>
      </c>
      <c r="AA57" s="251">
        <f t="shared" si="3"/>
        <v>12.605042016806745</v>
      </c>
      <c r="AB57" s="440" t="s">
        <v>686</v>
      </c>
      <c r="AC57" s="225">
        <v>17.89</v>
      </c>
      <c r="AD57" s="225">
        <v>25.15</v>
      </c>
      <c r="AE57" s="377">
        <f t="shared" si="4"/>
        <v>15.707098937954155</v>
      </c>
      <c r="AF57" s="254">
        <f t="shared" si="5"/>
        <v>-17.693836978131213</v>
      </c>
      <c r="AG57" s="375"/>
      <c r="AH57" s="381">
        <f t="shared" si="6"/>
        <v>1.0842554057913167</v>
      </c>
      <c r="AI57" s="173">
        <f t="shared" si="7"/>
        <v>12.121604391816842</v>
      </c>
      <c r="AJ57" s="174">
        <f t="shared" si="8"/>
        <v>11.179657788259023</v>
      </c>
      <c r="AK57" s="34">
        <v>1.01</v>
      </c>
      <c r="AL57" s="34">
        <v>1</v>
      </c>
      <c r="AM57" s="34">
        <v>0.7</v>
      </c>
      <c r="AN57" s="34">
        <v>0.68</v>
      </c>
      <c r="AO57" s="34">
        <v>0.62</v>
      </c>
      <c r="AP57" s="34">
        <v>0.57</v>
      </c>
      <c r="AQ57" s="34">
        <v>0.53</v>
      </c>
      <c r="AR57" s="34">
        <v>0.49</v>
      </c>
      <c r="AS57" s="34">
        <v>0.47</v>
      </c>
      <c r="AT57" s="34">
        <v>0.4</v>
      </c>
      <c r="AU57" s="387">
        <v>0.35</v>
      </c>
    </row>
    <row r="58" spans="1:47" ht="11.25" customHeight="1">
      <c r="A58" s="40" t="s">
        <v>920</v>
      </c>
      <c r="B58" s="41" t="s">
        <v>921</v>
      </c>
      <c r="C58" s="48" t="s">
        <v>1608</v>
      </c>
      <c r="D58" s="184">
        <v>48</v>
      </c>
      <c r="E58" s="188">
        <v>14</v>
      </c>
      <c r="F58" s="59" t="s">
        <v>1272</v>
      </c>
      <c r="G58" s="60" t="s">
        <v>1247</v>
      </c>
      <c r="H58" s="225">
        <v>22.7</v>
      </c>
      <c r="I58" s="339">
        <f>((K58*4)/H58)*100</f>
        <v>1.9383259911894275</v>
      </c>
      <c r="J58" s="43">
        <v>0.09</v>
      </c>
      <c r="K58" s="43">
        <v>0.11</v>
      </c>
      <c r="L58" s="44">
        <f t="shared" si="11"/>
        <v>22.222222222222232</v>
      </c>
      <c r="M58" s="45">
        <v>40378</v>
      </c>
      <c r="N58" s="46">
        <v>40380</v>
      </c>
      <c r="O58" s="47">
        <v>40394</v>
      </c>
      <c r="P58" s="47" t="s">
        <v>525</v>
      </c>
      <c r="Q58" s="41"/>
      <c r="R58" s="460">
        <f t="shared" si="10"/>
        <v>0.44</v>
      </c>
      <c r="S58" s="463">
        <f t="shared" si="1"/>
        <v>32.83582089552239</v>
      </c>
      <c r="T58" s="68">
        <f t="shared" si="2"/>
        <v>16.940298507462686</v>
      </c>
      <c r="U58" s="239">
        <v>1.34</v>
      </c>
      <c r="V58" s="233">
        <v>1.11</v>
      </c>
      <c r="W58" s="225">
        <v>0.64</v>
      </c>
      <c r="X58" s="234">
        <v>1.65</v>
      </c>
      <c r="Y58" s="233">
        <v>1.41</v>
      </c>
      <c r="Z58" s="225">
        <v>1.64</v>
      </c>
      <c r="AA58" s="251">
        <f t="shared" si="3"/>
        <v>16.31205673758864</v>
      </c>
      <c r="AB58" s="440" t="s">
        <v>687</v>
      </c>
      <c r="AC58" s="225">
        <v>19.35</v>
      </c>
      <c r="AD58" s="225">
        <v>28.54</v>
      </c>
      <c r="AE58" s="377">
        <f t="shared" si="4"/>
        <v>17.312661498708</v>
      </c>
      <c r="AF58" s="254">
        <f t="shared" si="5"/>
        <v>-20.4625087596356</v>
      </c>
      <c r="AG58" s="375"/>
      <c r="AH58" s="382">
        <f t="shared" si="6"/>
        <v>1.3635689786035208</v>
      </c>
      <c r="AI58" s="175">
        <f t="shared" si="7"/>
        <v>37.97296614612149</v>
      </c>
      <c r="AJ58" s="176">
        <f t="shared" si="8"/>
        <v>27.848217979416745</v>
      </c>
      <c r="AK58" s="43">
        <v>0.35</v>
      </c>
      <c r="AL58" s="43">
        <v>0.33</v>
      </c>
      <c r="AM58" s="43">
        <v>0.26</v>
      </c>
      <c r="AN58" s="43">
        <v>0.16</v>
      </c>
      <c r="AO58" s="43">
        <v>0.1</v>
      </c>
      <c r="AP58" s="43">
        <v>0.07</v>
      </c>
      <c r="AQ58" s="43">
        <v>0.0525</v>
      </c>
      <c r="AR58" s="43">
        <v>0.04</v>
      </c>
      <c r="AS58" s="43">
        <v>0.0375</v>
      </c>
      <c r="AT58" s="43">
        <v>0.035</v>
      </c>
      <c r="AU58" s="163">
        <v>0.03</v>
      </c>
    </row>
    <row r="59" spans="1:47" ht="11.25" customHeight="1">
      <c r="A59" s="40" t="s">
        <v>1738</v>
      </c>
      <c r="B59" s="41" t="s">
        <v>1739</v>
      </c>
      <c r="C59" s="48" t="s">
        <v>1604</v>
      </c>
      <c r="D59" s="184">
        <v>25</v>
      </c>
      <c r="E59" s="188">
        <v>98</v>
      </c>
      <c r="F59" s="59" t="s">
        <v>1272</v>
      </c>
      <c r="G59" s="60" t="s">
        <v>1272</v>
      </c>
      <c r="H59" s="225">
        <v>44.01</v>
      </c>
      <c r="I59" s="116">
        <f>(K59*4)/H59*100</f>
        <v>2.5448761645080666</v>
      </c>
      <c r="J59" s="347">
        <v>0.26</v>
      </c>
      <c r="K59" s="347">
        <v>0.28</v>
      </c>
      <c r="L59" s="160">
        <f t="shared" si="11"/>
        <v>7.692307692307709</v>
      </c>
      <c r="M59" s="134">
        <v>40541</v>
      </c>
      <c r="N59" s="133">
        <v>40543</v>
      </c>
      <c r="O59" s="355">
        <v>40557</v>
      </c>
      <c r="P59" s="355" t="s">
        <v>541</v>
      </c>
      <c r="Q59" s="41"/>
      <c r="R59" s="460">
        <f t="shared" si="10"/>
        <v>1.12</v>
      </c>
      <c r="S59" s="463">
        <f t="shared" si="1"/>
        <v>42.58555133079848</v>
      </c>
      <c r="T59" s="68">
        <f t="shared" si="2"/>
        <v>16.73384030418251</v>
      </c>
      <c r="U59" s="425">
        <v>2.63</v>
      </c>
      <c r="V59" s="267">
        <v>1.93</v>
      </c>
      <c r="W59" s="262">
        <v>1.79</v>
      </c>
      <c r="X59" s="426">
        <v>4.27</v>
      </c>
      <c r="Y59" s="267">
        <v>2.61</v>
      </c>
      <c r="Z59" s="262">
        <v>2.82</v>
      </c>
      <c r="AA59" s="251">
        <f>(Z59/Y59-1)*100</f>
        <v>8.045977011494255</v>
      </c>
      <c r="AB59" s="443" t="s">
        <v>688</v>
      </c>
      <c r="AC59" s="262">
        <v>35.38</v>
      </c>
      <c r="AD59" s="262">
        <v>41.06</v>
      </c>
      <c r="AE59" s="377">
        <f t="shared" si="4"/>
        <v>24.392312040700947</v>
      </c>
      <c r="AF59" s="254">
        <f t="shared" si="5"/>
        <v>7.1846078908913675</v>
      </c>
      <c r="AG59" s="375"/>
      <c r="AH59" s="382">
        <f t="shared" si="6"/>
        <v>1.0406573788246387</v>
      </c>
      <c r="AI59" s="175">
        <f t="shared" si="7"/>
        <v>11.382417860287886</v>
      </c>
      <c r="AJ59" s="176">
        <f t="shared" si="8"/>
        <v>10.937718880294355</v>
      </c>
      <c r="AK59" s="43">
        <v>0.96</v>
      </c>
      <c r="AL59" s="43">
        <v>0.88</v>
      </c>
      <c r="AM59" s="43">
        <v>0.8</v>
      </c>
      <c r="AN59" s="43">
        <v>0.72</v>
      </c>
      <c r="AO59" s="43">
        <v>0.64</v>
      </c>
      <c r="AP59" s="43">
        <v>0.56</v>
      </c>
      <c r="AQ59" s="43">
        <v>0.46</v>
      </c>
      <c r="AR59" s="43">
        <v>0.42</v>
      </c>
      <c r="AS59" s="43">
        <v>0.4</v>
      </c>
      <c r="AT59" s="43">
        <v>0.38</v>
      </c>
      <c r="AU59" s="163">
        <v>0.34</v>
      </c>
    </row>
    <row r="60" spans="1:47" ht="11.25" customHeight="1">
      <c r="A60" s="40" t="s">
        <v>1035</v>
      </c>
      <c r="B60" s="41" t="s">
        <v>1036</v>
      </c>
      <c r="C60" s="48" t="s">
        <v>1609</v>
      </c>
      <c r="D60" s="184">
        <v>34</v>
      </c>
      <c r="E60" s="188">
        <v>74</v>
      </c>
      <c r="F60" s="59" t="s">
        <v>1272</v>
      </c>
      <c r="G60" s="60" t="s">
        <v>1247</v>
      </c>
      <c r="H60" s="225">
        <v>78.3</v>
      </c>
      <c r="I60" s="42">
        <f>((K60*4)/H60)*100</f>
        <v>3.1162196679438057</v>
      </c>
      <c r="J60" s="43">
        <v>0.55</v>
      </c>
      <c r="K60" s="43">
        <v>0.61</v>
      </c>
      <c r="L60" s="44">
        <f t="shared" si="11"/>
        <v>10.90909090909089</v>
      </c>
      <c r="M60" s="45">
        <v>40511</v>
      </c>
      <c r="N60" s="46">
        <v>40513</v>
      </c>
      <c r="O60" s="47">
        <v>40527</v>
      </c>
      <c r="P60" s="47" t="s">
        <v>502</v>
      </c>
      <c r="Q60" s="394"/>
      <c r="R60" s="460">
        <f t="shared" si="10"/>
        <v>2.44</v>
      </c>
      <c r="S60" s="463">
        <f t="shared" si="1"/>
        <v>53.86313465783664</v>
      </c>
      <c r="T60" s="68">
        <f t="shared" si="2"/>
        <v>17.28476821192053</v>
      </c>
      <c r="U60" s="239">
        <v>4.53</v>
      </c>
      <c r="V60" s="233">
        <v>1.7</v>
      </c>
      <c r="W60" s="225">
        <v>3.47</v>
      </c>
      <c r="X60" s="234">
        <v>6.06</v>
      </c>
      <c r="Y60" s="233">
        <v>4.6</v>
      </c>
      <c r="Z60" s="225">
        <v>5.02</v>
      </c>
      <c r="AA60" s="251">
        <f t="shared" si="3"/>
        <v>9.130434782608688</v>
      </c>
      <c r="AB60" s="440" t="s">
        <v>689</v>
      </c>
      <c r="AC60" s="225">
        <v>60.04</v>
      </c>
      <c r="AD60" s="225">
        <v>79.9</v>
      </c>
      <c r="AE60" s="377">
        <f t="shared" si="4"/>
        <v>30.41305796135909</v>
      </c>
      <c r="AF60" s="254">
        <f t="shared" si="5"/>
        <v>-2.0025031289111492</v>
      </c>
      <c r="AG60" s="375"/>
      <c r="AH60" s="382">
        <f t="shared" si="6"/>
        <v>1.1348442067251383</v>
      </c>
      <c r="AI60" s="175">
        <f t="shared" si="7"/>
        <v>30.100280918834876</v>
      </c>
      <c r="AJ60" s="176">
        <f t="shared" si="8"/>
        <v>26.52371201303161</v>
      </c>
      <c r="AK60" s="43">
        <v>2.05</v>
      </c>
      <c r="AL60" s="43">
        <v>1.625</v>
      </c>
      <c r="AM60" s="43">
        <v>1.5</v>
      </c>
      <c r="AN60" s="43">
        <v>1</v>
      </c>
      <c r="AO60" s="43">
        <v>0.67</v>
      </c>
      <c r="AP60" s="43">
        <v>0.55</v>
      </c>
      <c r="AQ60" s="43">
        <v>0.4</v>
      </c>
      <c r="AR60" s="43">
        <v>0.235</v>
      </c>
      <c r="AS60" s="43">
        <v>0.225</v>
      </c>
      <c r="AT60" s="43">
        <v>0.215</v>
      </c>
      <c r="AU60" s="163">
        <v>0.195</v>
      </c>
    </row>
    <row r="61" spans="1:47" ht="11.25" customHeight="1">
      <c r="A61" s="49" t="s">
        <v>992</v>
      </c>
      <c r="B61" s="51" t="s">
        <v>993</v>
      </c>
      <c r="C61" s="56" t="s">
        <v>1600</v>
      </c>
      <c r="D61" s="185">
        <v>37</v>
      </c>
      <c r="E61" s="188">
        <v>58</v>
      </c>
      <c r="F61" s="61" t="s">
        <v>1272</v>
      </c>
      <c r="G61" s="63" t="s">
        <v>1272</v>
      </c>
      <c r="H61" s="226">
        <v>34.49</v>
      </c>
      <c r="I61" s="52">
        <f>((K61*4)/H61)*100</f>
        <v>2.7254276601913596</v>
      </c>
      <c r="J61" s="53">
        <v>0.225</v>
      </c>
      <c r="K61" s="53">
        <v>0.235</v>
      </c>
      <c r="L61" s="54">
        <f t="shared" si="11"/>
        <v>4.444444444444429</v>
      </c>
      <c r="M61" s="64">
        <v>40231</v>
      </c>
      <c r="N61" s="65">
        <v>40233</v>
      </c>
      <c r="O61" s="55">
        <v>40247</v>
      </c>
      <c r="P61" s="55" t="s">
        <v>497</v>
      </c>
      <c r="Q61" s="51"/>
      <c r="R61" s="348">
        <f t="shared" si="10"/>
        <v>0.94</v>
      </c>
      <c r="S61" s="463">
        <f t="shared" si="1"/>
        <v>34.94423791821561</v>
      </c>
      <c r="T61" s="68">
        <f t="shared" si="2"/>
        <v>12.821561338289964</v>
      </c>
      <c r="U61" s="239">
        <v>2.69</v>
      </c>
      <c r="V61" s="233">
        <v>1</v>
      </c>
      <c r="W61" s="225">
        <v>1.73</v>
      </c>
      <c r="X61" s="234">
        <v>4.96</v>
      </c>
      <c r="Y61" s="233">
        <v>2.67</v>
      </c>
      <c r="Z61" s="225">
        <v>2.88</v>
      </c>
      <c r="AA61" s="251">
        <f t="shared" si="3"/>
        <v>7.86516853932584</v>
      </c>
      <c r="AB61" s="440" t="s">
        <v>690</v>
      </c>
      <c r="AC61" s="225">
        <v>26.95</v>
      </c>
      <c r="AD61" s="225">
        <v>39.45</v>
      </c>
      <c r="AE61" s="377">
        <f t="shared" si="4"/>
        <v>27.977736549165133</v>
      </c>
      <c r="AF61" s="254">
        <f t="shared" si="5"/>
        <v>-12.572877059569077</v>
      </c>
      <c r="AG61" s="375"/>
      <c r="AH61" s="383">
        <f t="shared" si="6"/>
        <v>1.101943332470565</v>
      </c>
      <c r="AI61" s="177">
        <f t="shared" si="7"/>
        <v>8.447177119769854</v>
      </c>
      <c r="AJ61" s="178">
        <f t="shared" si="8"/>
        <v>7.665709180190983</v>
      </c>
      <c r="AK61" s="53">
        <v>0.9</v>
      </c>
      <c r="AL61" s="53">
        <v>0.88</v>
      </c>
      <c r="AM61" s="53">
        <v>0.82</v>
      </c>
      <c r="AN61" s="53">
        <v>0.726</v>
      </c>
      <c r="AO61" s="53">
        <v>0.66</v>
      </c>
      <c r="AP61" s="53">
        <v>0.6</v>
      </c>
      <c r="AQ61" s="53">
        <v>0.54</v>
      </c>
      <c r="AR61" s="53">
        <v>0.51</v>
      </c>
      <c r="AS61" s="53">
        <v>0.49</v>
      </c>
      <c r="AT61" s="53">
        <v>0.47</v>
      </c>
      <c r="AU61" s="388">
        <v>0.43</v>
      </c>
    </row>
    <row r="62" spans="1:47" ht="11.25" customHeight="1">
      <c r="A62" s="30" t="s">
        <v>1052</v>
      </c>
      <c r="B62" s="31" t="s">
        <v>1228</v>
      </c>
      <c r="C62" s="39" t="s">
        <v>1610</v>
      </c>
      <c r="D62" s="183">
        <v>33</v>
      </c>
      <c r="E62" s="188">
        <v>75</v>
      </c>
      <c r="F62" s="57" t="s">
        <v>1247</v>
      </c>
      <c r="G62" s="58" t="s">
        <v>1247</v>
      </c>
      <c r="H62" s="249">
        <v>33.53</v>
      </c>
      <c r="I62" s="33">
        <f>((K62*4)/H62)*100</f>
        <v>2.6841634357291975</v>
      </c>
      <c r="J62" s="34">
        <v>0.205</v>
      </c>
      <c r="K62" s="34">
        <v>0.225</v>
      </c>
      <c r="L62" s="35">
        <f t="shared" si="11"/>
        <v>9.756097560975618</v>
      </c>
      <c r="M62" s="36">
        <v>40366</v>
      </c>
      <c r="N62" s="37">
        <v>40368</v>
      </c>
      <c r="O62" s="38">
        <v>40389</v>
      </c>
      <c r="P62" s="38" t="s">
        <v>500</v>
      </c>
      <c r="Q62" s="31"/>
      <c r="R62" s="460">
        <f aca="true" t="shared" si="12" ref="R62:R93">K62*4</f>
        <v>0.9</v>
      </c>
      <c r="S62" s="462">
        <f t="shared" si="1"/>
        <v>28.48101265822785</v>
      </c>
      <c r="T62" s="67">
        <f t="shared" si="2"/>
        <v>10.610759493670885</v>
      </c>
      <c r="U62" s="247">
        <v>3.16</v>
      </c>
      <c r="V62" s="248">
        <v>1.1</v>
      </c>
      <c r="W62" s="249">
        <v>2.34</v>
      </c>
      <c r="X62" s="250">
        <v>2.51</v>
      </c>
      <c r="Y62" s="248">
        <v>3.41</v>
      </c>
      <c r="Z62" s="249">
        <v>3.66</v>
      </c>
      <c r="AA62" s="252">
        <f t="shared" si="3"/>
        <v>7.331378299120228</v>
      </c>
      <c r="AB62" s="441" t="s">
        <v>691</v>
      </c>
      <c r="AC62" s="249">
        <v>30.8</v>
      </c>
      <c r="AD62" s="249">
        <v>46.66</v>
      </c>
      <c r="AE62" s="378">
        <f t="shared" si="4"/>
        <v>8.863636363636365</v>
      </c>
      <c r="AF62" s="255">
        <f t="shared" si="5"/>
        <v>-28.139734247749672</v>
      </c>
      <c r="AG62" s="375"/>
      <c r="AH62" s="382">
        <f t="shared" si="6"/>
        <v>1.0993473490986136</v>
      </c>
      <c r="AI62" s="175">
        <f t="shared" si="7"/>
        <v>20.227530588021914</v>
      </c>
      <c r="AJ62" s="176">
        <f t="shared" si="8"/>
        <v>18.399580991946763</v>
      </c>
      <c r="AK62" s="43">
        <v>0.785</v>
      </c>
      <c r="AL62" s="43">
        <v>0.625</v>
      </c>
      <c r="AM62" s="43">
        <v>0.47</v>
      </c>
      <c r="AN62" s="43">
        <v>0.4125</v>
      </c>
      <c r="AO62" s="43">
        <v>0.36</v>
      </c>
      <c r="AP62" s="43">
        <v>0.3125</v>
      </c>
      <c r="AQ62" s="43">
        <v>0.27</v>
      </c>
      <c r="AR62" s="43">
        <v>0.24</v>
      </c>
      <c r="AS62" s="43">
        <v>0.215</v>
      </c>
      <c r="AT62" s="43">
        <v>0.18</v>
      </c>
      <c r="AU62" s="163">
        <v>0.145</v>
      </c>
    </row>
    <row r="63" spans="1:47" ht="11.25" customHeight="1">
      <c r="A63" s="40" t="s">
        <v>1006</v>
      </c>
      <c r="B63" s="41" t="s">
        <v>1007</v>
      </c>
      <c r="C63" s="48" t="s">
        <v>1599</v>
      </c>
      <c r="D63" s="184">
        <v>34</v>
      </c>
      <c r="E63" s="188">
        <v>73</v>
      </c>
      <c r="F63" s="59" t="s">
        <v>1272</v>
      </c>
      <c r="G63" s="60" t="s">
        <v>1272</v>
      </c>
      <c r="H63" s="225">
        <v>41.29</v>
      </c>
      <c r="I63" s="42">
        <f>((K63*4)/H63)*100</f>
        <v>3.6338096391378056</v>
      </c>
      <c r="J63" s="43">
        <v>0.3684</v>
      </c>
      <c r="K63" s="43">
        <v>0.3751</v>
      </c>
      <c r="L63" s="66">
        <f t="shared" si="11"/>
        <v>1.818675352877297</v>
      </c>
      <c r="M63" s="45">
        <v>40420</v>
      </c>
      <c r="N63" s="46">
        <v>40422</v>
      </c>
      <c r="O63" s="47">
        <v>40436</v>
      </c>
      <c r="P63" s="47" t="s">
        <v>502</v>
      </c>
      <c r="Q63" s="41"/>
      <c r="R63" s="460">
        <f t="shared" si="12"/>
        <v>1.5004</v>
      </c>
      <c r="S63" s="463">
        <f t="shared" si="1"/>
        <v>58.609375</v>
      </c>
      <c r="T63" s="68">
        <f t="shared" si="2"/>
        <v>16.12890625</v>
      </c>
      <c r="U63" s="239">
        <v>2.56</v>
      </c>
      <c r="V63" s="233">
        <v>3.22</v>
      </c>
      <c r="W63" s="225">
        <v>1.81</v>
      </c>
      <c r="X63" s="234">
        <v>1.85</v>
      </c>
      <c r="Y63" s="233">
        <v>2.6</v>
      </c>
      <c r="Z63" s="225">
        <v>2.85</v>
      </c>
      <c r="AA63" s="251">
        <f t="shared" si="3"/>
        <v>9.615384615384626</v>
      </c>
      <c r="AB63" s="440" t="s">
        <v>692</v>
      </c>
      <c r="AC63" s="225">
        <v>32.06</v>
      </c>
      <c r="AD63" s="225">
        <v>42.2</v>
      </c>
      <c r="AE63" s="377">
        <f t="shared" si="4"/>
        <v>28.789769182782273</v>
      </c>
      <c r="AF63" s="254">
        <f t="shared" si="5"/>
        <v>-2.1563981042654117</v>
      </c>
      <c r="AG63" s="375"/>
      <c r="AH63" s="382">
        <f t="shared" si="6"/>
        <v>1.2250545768241916</v>
      </c>
      <c r="AI63" s="175">
        <f t="shared" si="7"/>
        <v>1.431929539354737</v>
      </c>
      <c r="AJ63" s="176">
        <f t="shared" si="8"/>
        <v>1.168869996850952</v>
      </c>
      <c r="AK63" s="43">
        <v>1.4602</v>
      </c>
      <c r="AL63" s="43">
        <v>1.4333999999999998</v>
      </c>
      <c r="AM63" s="43">
        <v>1.4066</v>
      </c>
      <c r="AN63" s="43">
        <v>1.3866</v>
      </c>
      <c r="AO63" s="43">
        <v>1.374</v>
      </c>
      <c r="AP63" s="43">
        <v>1.36</v>
      </c>
      <c r="AQ63" s="43">
        <v>1.348</v>
      </c>
      <c r="AR63" s="43">
        <v>1.338</v>
      </c>
      <c r="AS63" s="43">
        <v>1.328</v>
      </c>
      <c r="AT63" s="43">
        <v>1.315</v>
      </c>
      <c r="AU63" s="163">
        <v>1.3</v>
      </c>
    </row>
    <row r="64" spans="1:47" ht="11.25" customHeight="1">
      <c r="A64" s="40" t="s">
        <v>1279</v>
      </c>
      <c r="B64" s="41" t="s">
        <v>1280</v>
      </c>
      <c r="C64" s="48" t="s">
        <v>1547</v>
      </c>
      <c r="D64" s="184">
        <v>38</v>
      </c>
      <c r="E64" s="188">
        <v>52</v>
      </c>
      <c r="F64" s="59" t="s">
        <v>1272</v>
      </c>
      <c r="G64" s="60" t="s">
        <v>1272</v>
      </c>
      <c r="H64" s="225">
        <v>17.46</v>
      </c>
      <c r="I64" s="42">
        <f>((K64*4)/H64)*100</f>
        <v>4.18098510882016</v>
      </c>
      <c r="J64" s="43">
        <v>0.18</v>
      </c>
      <c r="K64" s="43">
        <v>0.1825</v>
      </c>
      <c r="L64" s="66">
        <f t="shared" si="11"/>
        <v>1.388888888888884</v>
      </c>
      <c r="M64" s="45">
        <v>40493</v>
      </c>
      <c r="N64" s="46">
        <v>40497</v>
      </c>
      <c r="O64" s="47">
        <v>40513</v>
      </c>
      <c r="P64" s="47" t="s">
        <v>501</v>
      </c>
      <c r="Q64" s="41"/>
      <c r="R64" s="460">
        <f t="shared" si="12"/>
        <v>0.73</v>
      </c>
      <c r="S64" s="463">
        <f t="shared" si="1"/>
        <v>78.49462365591397</v>
      </c>
      <c r="T64" s="68">
        <f t="shared" si="2"/>
        <v>18.774193548387096</v>
      </c>
      <c r="U64" s="239">
        <v>0.93</v>
      </c>
      <c r="V64" s="233">
        <v>2.38</v>
      </c>
      <c r="W64" s="225">
        <v>2.74</v>
      </c>
      <c r="X64" s="234">
        <v>1.58</v>
      </c>
      <c r="Y64" s="233">
        <v>0.94</v>
      </c>
      <c r="Z64" s="225">
        <v>0.93</v>
      </c>
      <c r="AA64" s="251">
        <f t="shared" si="3"/>
        <v>-1.0638297872340274</v>
      </c>
      <c r="AB64" s="440" t="s">
        <v>693</v>
      </c>
      <c r="AC64" s="225">
        <v>14.74</v>
      </c>
      <c r="AD64" s="225">
        <v>18.7</v>
      </c>
      <c r="AE64" s="377">
        <f t="shared" si="4"/>
        <v>18.45318860244234</v>
      </c>
      <c r="AF64" s="254">
        <f t="shared" si="5"/>
        <v>-6.6310160427807405</v>
      </c>
      <c r="AG64" s="375"/>
      <c r="AH64" s="382">
        <f t="shared" si="6"/>
        <v>0.8060535655853662</v>
      </c>
      <c r="AI64" s="175">
        <f t="shared" si="7"/>
        <v>1.4658264779644048</v>
      </c>
      <c r="AJ64" s="176">
        <f t="shared" si="8"/>
        <v>1.8185224165591318</v>
      </c>
      <c r="AK64" s="43">
        <v>0.7125</v>
      </c>
      <c r="AL64" s="43">
        <v>0.7025</v>
      </c>
      <c r="AM64" s="43">
        <v>0.6925</v>
      </c>
      <c r="AN64" s="43">
        <v>0.6825</v>
      </c>
      <c r="AO64" s="43">
        <v>0.6725</v>
      </c>
      <c r="AP64" s="43">
        <v>0.6625</v>
      </c>
      <c r="AQ64" s="43">
        <v>0.64875</v>
      </c>
      <c r="AR64" s="43">
        <v>0.63375</v>
      </c>
      <c r="AS64" s="43">
        <v>0.6225</v>
      </c>
      <c r="AT64" s="43">
        <v>0.6125</v>
      </c>
      <c r="AU64" s="163">
        <v>0.595</v>
      </c>
    </row>
    <row r="65" spans="1:47" ht="11.25" customHeight="1">
      <c r="A65" s="40" t="s">
        <v>955</v>
      </c>
      <c r="B65" s="41" t="s">
        <v>956</v>
      </c>
      <c r="C65" s="48" t="s">
        <v>1611</v>
      </c>
      <c r="D65" s="184">
        <v>39</v>
      </c>
      <c r="E65" s="188">
        <v>40</v>
      </c>
      <c r="F65" s="81" t="s">
        <v>1656</v>
      </c>
      <c r="G65" s="72" t="s">
        <v>1656</v>
      </c>
      <c r="H65" s="225">
        <v>28.82</v>
      </c>
      <c r="I65" s="42">
        <f>((K65*4)/H65)*100</f>
        <v>3.4698126301179735</v>
      </c>
      <c r="J65" s="43">
        <v>0.24</v>
      </c>
      <c r="K65" s="43">
        <v>0.25</v>
      </c>
      <c r="L65" s="44">
        <f t="shared" si="11"/>
        <v>4.166666666666674</v>
      </c>
      <c r="M65" s="45">
        <v>40318</v>
      </c>
      <c r="N65" s="46">
        <v>40322</v>
      </c>
      <c r="O65" s="47">
        <v>40339</v>
      </c>
      <c r="P65" s="47" t="s">
        <v>497</v>
      </c>
      <c r="Q65" s="41"/>
      <c r="R65" s="460">
        <f t="shared" si="12"/>
        <v>1</v>
      </c>
      <c r="S65" s="463">
        <f t="shared" si="1"/>
        <v>93.45794392523365</v>
      </c>
      <c r="T65" s="68">
        <f t="shared" si="2"/>
        <v>26.934579439252335</v>
      </c>
      <c r="U65" s="239">
        <v>1.07</v>
      </c>
      <c r="V65" s="233">
        <v>1.72</v>
      </c>
      <c r="W65" s="225">
        <v>1.13</v>
      </c>
      <c r="X65" s="234">
        <v>2.38</v>
      </c>
      <c r="Y65" s="233">
        <v>1.14</v>
      </c>
      <c r="Z65" s="225">
        <v>1.58</v>
      </c>
      <c r="AA65" s="251">
        <f t="shared" si="3"/>
        <v>38.596491228070185</v>
      </c>
      <c r="AB65" s="440" t="s">
        <v>694</v>
      </c>
      <c r="AC65" s="225">
        <v>22.4</v>
      </c>
      <c r="AD65" s="225">
        <v>30.93</v>
      </c>
      <c r="AE65" s="377">
        <f t="shared" si="4"/>
        <v>28.660714285714295</v>
      </c>
      <c r="AF65" s="254">
        <f t="shared" si="5"/>
        <v>-6.821855803427092</v>
      </c>
      <c r="AG65" s="375"/>
      <c r="AH65" s="382">
        <f t="shared" si="6"/>
        <v>1.0344607376380148</v>
      </c>
      <c r="AI65" s="175">
        <f t="shared" si="7"/>
        <v>21.007949496007594</v>
      </c>
      <c r="AJ65" s="176">
        <f t="shared" si="8"/>
        <v>20.30811681067284</v>
      </c>
      <c r="AK65" s="43">
        <v>0.96</v>
      </c>
      <c r="AL65" s="43">
        <v>0.94</v>
      </c>
      <c r="AM65" s="43">
        <v>0.84</v>
      </c>
      <c r="AN65" s="43">
        <v>0.68</v>
      </c>
      <c r="AO65" s="43">
        <v>0.52</v>
      </c>
      <c r="AP65" s="43">
        <v>0.37</v>
      </c>
      <c r="AQ65" s="43">
        <v>0.25668</v>
      </c>
      <c r="AR65" s="43">
        <v>0.21668</v>
      </c>
      <c r="AS65" s="43">
        <v>0.18001000000000003</v>
      </c>
      <c r="AT65" s="43">
        <v>0.15778</v>
      </c>
      <c r="AU65" s="163">
        <v>0.15112</v>
      </c>
    </row>
    <row r="66" spans="1:47" ht="11.25" customHeight="1">
      <c r="A66" s="152" t="s">
        <v>173</v>
      </c>
      <c r="B66" s="433" t="s">
        <v>1756</v>
      </c>
      <c r="C66" s="56" t="s">
        <v>880</v>
      </c>
      <c r="D66" s="185">
        <v>25</v>
      </c>
      <c r="E66" s="188">
        <v>96</v>
      </c>
      <c r="F66" s="91" t="s">
        <v>1656</v>
      </c>
      <c r="G66" s="92" t="s">
        <v>1656</v>
      </c>
      <c r="H66" s="226">
        <v>92.61</v>
      </c>
      <c r="I66" s="52">
        <f>((K66*4)/H66)*100</f>
        <v>2.256775726163481</v>
      </c>
      <c r="J66" s="53">
        <v>0.5175</v>
      </c>
      <c r="K66" s="53">
        <v>0.5225</v>
      </c>
      <c r="L66" s="202">
        <f t="shared" si="11"/>
        <v>0.9661835748792313</v>
      </c>
      <c r="M66" s="64">
        <v>40325</v>
      </c>
      <c r="N66" s="65">
        <v>40330</v>
      </c>
      <c r="O66" s="55">
        <v>40344</v>
      </c>
      <c r="P66" s="47" t="s">
        <v>502</v>
      </c>
      <c r="Q66" s="51" t="s">
        <v>879</v>
      </c>
      <c r="R66" s="348">
        <f t="shared" si="12"/>
        <v>2.09</v>
      </c>
      <c r="S66" s="465">
        <f t="shared" si="1"/>
        <v>20.837487537387837</v>
      </c>
      <c r="T66" s="69">
        <f t="shared" si="2"/>
        <v>9.233300099700898</v>
      </c>
      <c r="U66" s="240">
        <v>10.03</v>
      </c>
      <c r="V66" s="235">
        <v>0.27</v>
      </c>
      <c r="W66" s="226">
        <v>0.31</v>
      </c>
      <c r="X66" s="236">
        <v>1.92</v>
      </c>
      <c r="Y66" s="235">
        <v>8.15</v>
      </c>
      <c r="Z66" s="226">
        <v>9.8</v>
      </c>
      <c r="AA66" s="253">
        <f>(Z66/Y66-1)*100</f>
        <v>20.24539877300613</v>
      </c>
      <c r="AB66" s="442" t="s">
        <v>695</v>
      </c>
      <c r="AC66" s="226">
        <v>44.87</v>
      </c>
      <c r="AD66" s="226">
        <v>114.69</v>
      </c>
      <c r="AE66" s="379">
        <f t="shared" si="4"/>
        <v>106.39625585023403</v>
      </c>
      <c r="AF66" s="256">
        <f t="shared" si="5"/>
        <v>-19.251896416426888</v>
      </c>
      <c r="AG66" s="375"/>
      <c r="AH66" s="382">
        <f t="shared" si="6"/>
        <v>0.4626320461773542</v>
      </c>
      <c r="AI66" s="175">
        <f t="shared" si="7"/>
        <v>4.300440200028111</v>
      </c>
      <c r="AJ66" s="176">
        <f t="shared" si="8"/>
        <v>9.295595139943025</v>
      </c>
      <c r="AK66" s="43">
        <v>2.0675</v>
      </c>
      <c r="AL66" s="43">
        <v>2.045</v>
      </c>
      <c r="AM66" s="43">
        <v>1.98</v>
      </c>
      <c r="AN66" s="43">
        <v>1.905</v>
      </c>
      <c r="AO66" s="43">
        <v>1.8475</v>
      </c>
      <c r="AP66" s="43">
        <v>1.675</v>
      </c>
      <c r="AQ66" s="43">
        <v>1.26</v>
      </c>
      <c r="AR66" s="43">
        <v>0.97</v>
      </c>
      <c r="AS66" s="43">
        <v>0.93</v>
      </c>
      <c r="AT66" s="43">
        <v>0.89</v>
      </c>
      <c r="AU66" s="163">
        <v>0.85</v>
      </c>
    </row>
    <row r="67" spans="1:47" ht="11.25" customHeight="1">
      <c r="A67" s="30" t="s">
        <v>969</v>
      </c>
      <c r="B67" s="31" t="s">
        <v>970</v>
      </c>
      <c r="C67" s="39" t="s">
        <v>1582</v>
      </c>
      <c r="D67" s="183">
        <v>40</v>
      </c>
      <c r="E67" s="188">
        <v>36</v>
      </c>
      <c r="F67" s="57" t="s">
        <v>1272</v>
      </c>
      <c r="G67" s="58" t="s">
        <v>1272</v>
      </c>
      <c r="H67" s="249">
        <v>63.36</v>
      </c>
      <c r="I67" s="33">
        <f>((K67*4)/H67)*100</f>
        <v>2.1780303030303028</v>
      </c>
      <c r="J67" s="34">
        <v>0.335</v>
      </c>
      <c r="K67" s="34">
        <v>0.345</v>
      </c>
      <c r="L67" s="35">
        <f t="shared" si="11"/>
        <v>2.985074626865658</v>
      </c>
      <c r="M67" s="36">
        <v>40357</v>
      </c>
      <c r="N67" s="37">
        <v>40359</v>
      </c>
      <c r="O67" s="38">
        <v>40374</v>
      </c>
      <c r="P67" s="38" t="s">
        <v>507</v>
      </c>
      <c r="Q67" s="31"/>
      <c r="R67" s="460">
        <f t="shared" si="12"/>
        <v>1.38</v>
      </c>
      <c r="S67" s="463">
        <f t="shared" si="1"/>
        <v>50.54945054945055</v>
      </c>
      <c r="T67" s="68">
        <f t="shared" si="2"/>
        <v>23.208791208791208</v>
      </c>
      <c r="U67" s="239">
        <v>2.73</v>
      </c>
      <c r="V67" s="233">
        <v>3.55</v>
      </c>
      <c r="W67" s="225">
        <v>2.93</v>
      </c>
      <c r="X67" s="234">
        <v>2.95</v>
      </c>
      <c r="Y67" s="233">
        <v>2.67</v>
      </c>
      <c r="Z67" s="225">
        <v>3.05</v>
      </c>
      <c r="AA67" s="251">
        <f t="shared" si="3"/>
        <v>14.232209737827706</v>
      </c>
      <c r="AB67" s="440" t="s">
        <v>696</v>
      </c>
      <c r="AC67" s="225">
        <v>42.83</v>
      </c>
      <c r="AD67" s="225">
        <v>54.42</v>
      </c>
      <c r="AE67" s="377">
        <f t="shared" si="4"/>
        <v>47.93369133784731</v>
      </c>
      <c r="AF67" s="254">
        <f t="shared" si="5"/>
        <v>16.42778390297684</v>
      </c>
      <c r="AG67" s="375"/>
      <c r="AH67" s="381">
        <f t="shared" si="6"/>
        <v>0.9949429625084791</v>
      </c>
      <c r="AI67" s="173">
        <f t="shared" si="7"/>
        <v>3.713728933664817</v>
      </c>
      <c r="AJ67" s="174">
        <f t="shared" si="8"/>
        <v>3.7326048563644854</v>
      </c>
      <c r="AK67" s="34">
        <v>1.32</v>
      </c>
      <c r="AL67" s="34">
        <v>1.27</v>
      </c>
      <c r="AM67" s="34">
        <v>1.22</v>
      </c>
      <c r="AN67" s="34">
        <v>1.18</v>
      </c>
      <c r="AO67" s="34">
        <v>1.14</v>
      </c>
      <c r="AP67" s="34">
        <v>1.1</v>
      </c>
      <c r="AQ67" s="34">
        <v>1.06</v>
      </c>
      <c r="AR67" s="34">
        <v>1.025</v>
      </c>
      <c r="AS67" s="34">
        <v>0.985</v>
      </c>
      <c r="AT67" s="34">
        <v>0.945</v>
      </c>
      <c r="AU67" s="387">
        <v>0.915</v>
      </c>
    </row>
    <row r="68" spans="1:47" ht="11.25" customHeight="1">
      <c r="A68" s="40" t="s">
        <v>1241</v>
      </c>
      <c r="B68" s="41" t="s">
        <v>1242</v>
      </c>
      <c r="C68" s="48" t="s">
        <v>1575</v>
      </c>
      <c r="D68" s="184">
        <v>47</v>
      </c>
      <c r="E68" s="188">
        <v>17</v>
      </c>
      <c r="F68" s="59" t="s">
        <v>1272</v>
      </c>
      <c r="G68" s="60" t="s">
        <v>1272</v>
      </c>
      <c r="H68" s="225">
        <v>79.43</v>
      </c>
      <c r="I68" s="339">
        <f>((K68*4)/H68)*100</f>
        <v>1.0575349364220066</v>
      </c>
      <c r="J68" s="43">
        <v>0.19</v>
      </c>
      <c r="K68" s="43">
        <v>0.21</v>
      </c>
      <c r="L68" s="44">
        <f t="shared" si="11"/>
        <v>10.526315789473673</v>
      </c>
      <c r="M68" s="45">
        <v>40417</v>
      </c>
      <c r="N68" s="46">
        <v>40421</v>
      </c>
      <c r="O68" s="47">
        <v>40435</v>
      </c>
      <c r="P68" s="47" t="s">
        <v>528</v>
      </c>
      <c r="Q68" s="41"/>
      <c r="R68" s="460">
        <f t="shared" si="12"/>
        <v>0.84</v>
      </c>
      <c r="S68" s="463">
        <f t="shared" si="1"/>
        <v>-30</v>
      </c>
      <c r="T68" s="68">
        <f t="shared" si="2"/>
        <v>-28.367857142857147</v>
      </c>
      <c r="U68" s="239">
        <v>-2.8</v>
      </c>
      <c r="V68" s="233">
        <v>1.34</v>
      </c>
      <c r="W68" s="225">
        <v>2.76</v>
      </c>
      <c r="X68" s="234">
        <v>5.99</v>
      </c>
      <c r="Y68" s="233">
        <v>4.48</v>
      </c>
      <c r="Z68" s="225">
        <v>4.8</v>
      </c>
      <c r="AA68" s="251">
        <f t="shared" si="3"/>
        <v>7.14285714285714</v>
      </c>
      <c r="AB68" s="440" t="s">
        <v>697</v>
      </c>
      <c r="AC68" s="225">
        <v>53</v>
      </c>
      <c r="AD68" s="225">
        <v>77.4</v>
      </c>
      <c r="AE68" s="377">
        <f t="shared" si="4"/>
        <v>49.8679245283019</v>
      </c>
      <c r="AF68" s="254">
        <f t="shared" si="5"/>
        <v>2.6227390180878567</v>
      </c>
      <c r="AG68" s="375"/>
      <c r="AH68" s="382">
        <f t="shared" si="6"/>
        <v>0.7669579703517521</v>
      </c>
      <c r="AI68" s="175">
        <f t="shared" si="7"/>
        <v>3.3656884345193427</v>
      </c>
      <c r="AJ68" s="176">
        <f t="shared" si="8"/>
        <v>4.388360985381934</v>
      </c>
      <c r="AK68" s="43">
        <v>0.7375</v>
      </c>
      <c r="AL68" s="43">
        <v>0.73</v>
      </c>
      <c r="AM68" s="43">
        <v>0.7</v>
      </c>
      <c r="AN68" s="43">
        <v>0.67</v>
      </c>
      <c r="AO68" s="43">
        <v>0.645</v>
      </c>
      <c r="AP68" s="43">
        <v>0.625</v>
      </c>
      <c r="AQ68" s="43">
        <v>0.605</v>
      </c>
      <c r="AR68" s="43">
        <v>0.57</v>
      </c>
      <c r="AS68" s="43">
        <v>0.56</v>
      </c>
      <c r="AT68" s="43">
        <v>0.52</v>
      </c>
      <c r="AU68" s="163">
        <v>0.48</v>
      </c>
    </row>
    <row r="69" spans="1:47" ht="11.25" customHeight="1">
      <c r="A69" s="40" t="s">
        <v>1239</v>
      </c>
      <c r="B69" s="41" t="s">
        <v>1240</v>
      </c>
      <c r="C69" s="48" t="s">
        <v>1582</v>
      </c>
      <c r="D69" s="184">
        <v>55</v>
      </c>
      <c r="E69" s="188">
        <v>4</v>
      </c>
      <c r="F69" s="59" t="s">
        <v>1272</v>
      </c>
      <c r="G69" s="60" t="s">
        <v>1272</v>
      </c>
      <c r="H69" s="225">
        <v>48.82</v>
      </c>
      <c r="I69" s="42">
        <f>((K69*4)/H69)*100</f>
        <v>3.5641130684145845</v>
      </c>
      <c r="J69" s="43">
        <v>0.415</v>
      </c>
      <c r="K69" s="43">
        <v>0.435</v>
      </c>
      <c r="L69" s="44">
        <f t="shared" si="11"/>
        <v>4.8192771084337505</v>
      </c>
      <c r="M69" s="45">
        <v>40478</v>
      </c>
      <c r="N69" s="46">
        <v>40480</v>
      </c>
      <c r="O69" s="47">
        <v>40497</v>
      </c>
      <c r="P69" s="47" t="s">
        <v>498</v>
      </c>
      <c r="Q69" s="41"/>
      <c r="R69" s="460">
        <f t="shared" si="12"/>
        <v>1.74</v>
      </c>
      <c r="S69" s="463">
        <f t="shared" si="1"/>
        <v>62.142857142857146</v>
      </c>
      <c r="T69" s="68">
        <f t="shared" si="2"/>
        <v>17.435714285714287</v>
      </c>
      <c r="U69" s="239">
        <v>2.8</v>
      </c>
      <c r="V69" s="233">
        <v>4.66</v>
      </c>
      <c r="W69" s="225">
        <v>1.53</v>
      </c>
      <c r="X69" s="234">
        <v>1.94</v>
      </c>
      <c r="Y69" s="233">
        <v>2.74</v>
      </c>
      <c r="Z69" s="225">
        <v>2.81</v>
      </c>
      <c r="AA69" s="251">
        <f t="shared" si="3"/>
        <v>2.5547445255474477</v>
      </c>
      <c r="AB69" s="440" t="s">
        <v>698</v>
      </c>
      <c r="AC69" s="225">
        <v>41.05</v>
      </c>
      <c r="AD69" s="225">
        <v>49.18</v>
      </c>
      <c r="AE69" s="377">
        <f t="shared" si="4"/>
        <v>18.928136419001227</v>
      </c>
      <c r="AF69" s="254">
        <f t="shared" si="5"/>
        <v>-0.7320048800325324</v>
      </c>
      <c r="AG69" s="375"/>
      <c r="AH69" s="382">
        <f t="shared" si="6"/>
        <v>1.5426705847371462</v>
      </c>
      <c r="AI69" s="175">
        <f t="shared" si="7"/>
        <v>4.24022162772979</v>
      </c>
      <c r="AJ69" s="176">
        <f t="shared" si="8"/>
        <v>2.7486241519619536</v>
      </c>
      <c r="AK69" s="43">
        <v>1.6</v>
      </c>
      <c r="AL69" s="43">
        <v>1.52</v>
      </c>
      <c r="AM69" s="43">
        <v>1.44</v>
      </c>
      <c r="AN69" s="43">
        <v>1.39</v>
      </c>
      <c r="AO69" s="43">
        <v>1.32</v>
      </c>
      <c r="AP69" s="43">
        <v>1.3</v>
      </c>
      <c r="AQ69" s="43">
        <v>1.27</v>
      </c>
      <c r="AR69" s="389">
        <v>1.26</v>
      </c>
      <c r="AS69" s="43">
        <v>1.245</v>
      </c>
      <c r="AT69" s="43">
        <v>1.24</v>
      </c>
      <c r="AU69" s="163">
        <v>1.22</v>
      </c>
    </row>
    <row r="70" spans="1:47" ht="11.25" customHeight="1">
      <c r="A70" s="40" t="s">
        <v>985</v>
      </c>
      <c r="B70" s="41" t="s">
        <v>986</v>
      </c>
      <c r="C70" s="48" t="s">
        <v>1612</v>
      </c>
      <c r="D70" s="184">
        <v>37</v>
      </c>
      <c r="E70" s="188">
        <v>57</v>
      </c>
      <c r="F70" s="59" t="s">
        <v>1272</v>
      </c>
      <c r="G70" s="60" t="s">
        <v>1272</v>
      </c>
      <c r="H70" s="225">
        <v>37.74</v>
      </c>
      <c r="I70" s="42">
        <f>((K70*4)/H70)*100</f>
        <v>3.815580286168521</v>
      </c>
      <c r="J70" s="43">
        <v>0.35</v>
      </c>
      <c r="K70" s="43">
        <v>0.36</v>
      </c>
      <c r="L70" s="44">
        <f t="shared" si="11"/>
        <v>2.857142857142869</v>
      </c>
      <c r="M70" s="364">
        <v>40176</v>
      </c>
      <c r="N70" s="365">
        <v>40178</v>
      </c>
      <c r="O70" s="366">
        <v>40220</v>
      </c>
      <c r="P70" s="47" t="s">
        <v>511</v>
      </c>
      <c r="Q70" s="41"/>
      <c r="R70" s="460">
        <f t="shared" si="12"/>
        <v>1.44</v>
      </c>
      <c r="S70" s="463">
        <f t="shared" si="1"/>
        <v>225</v>
      </c>
      <c r="T70" s="68">
        <f t="shared" si="2"/>
        <v>58.96875</v>
      </c>
      <c r="U70" s="239">
        <v>0.64</v>
      </c>
      <c r="V70" s="233">
        <v>4.96</v>
      </c>
      <c r="W70" s="225">
        <v>0.8</v>
      </c>
      <c r="X70" s="234">
        <v>1.64</v>
      </c>
      <c r="Y70" s="233">
        <v>0.51</v>
      </c>
      <c r="Z70" s="225">
        <v>2.26</v>
      </c>
      <c r="AA70" s="251">
        <f>(Z70/Y70-1)*100</f>
        <v>343.1372549019607</v>
      </c>
      <c r="AB70" s="440" t="s">
        <v>699</v>
      </c>
      <c r="AC70" s="225">
        <v>35.71</v>
      </c>
      <c r="AD70" s="225">
        <v>50.72</v>
      </c>
      <c r="AE70" s="377">
        <f t="shared" si="4"/>
        <v>5.684682161859427</v>
      </c>
      <c r="AF70" s="254">
        <f t="shared" si="5"/>
        <v>-25.591482649842266</v>
      </c>
      <c r="AG70" s="375"/>
      <c r="AH70" s="382">
        <f t="shared" si="6"/>
        <v>1.6009684952803265</v>
      </c>
      <c r="AI70" s="175">
        <f t="shared" si="7"/>
        <v>43.096908110525554</v>
      </c>
      <c r="AJ70" s="176">
        <f t="shared" si="8"/>
        <v>26.919273076001016</v>
      </c>
      <c r="AK70" s="43">
        <v>1.41</v>
      </c>
      <c r="AL70" s="43">
        <v>1.31</v>
      </c>
      <c r="AM70" s="43">
        <v>0.63</v>
      </c>
      <c r="AN70" s="43">
        <v>0.4</v>
      </c>
      <c r="AO70" s="43">
        <v>0.3</v>
      </c>
      <c r="AP70" s="43">
        <v>0.235</v>
      </c>
      <c r="AQ70" s="43">
        <v>0.2</v>
      </c>
      <c r="AR70" s="43">
        <v>0.19</v>
      </c>
      <c r="AS70" s="43">
        <v>0.17</v>
      </c>
      <c r="AT70" s="43">
        <v>0.15</v>
      </c>
      <c r="AU70" s="163">
        <v>0.13</v>
      </c>
    </row>
    <row r="71" spans="1:47" ht="11.25" customHeight="1">
      <c r="A71" s="49" t="s">
        <v>1264</v>
      </c>
      <c r="B71" s="51" t="s">
        <v>1265</v>
      </c>
      <c r="C71" s="56" t="s">
        <v>1545</v>
      </c>
      <c r="D71" s="185">
        <v>29</v>
      </c>
      <c r="E71" s="188">
        <v>84</v>
      </c>
      <c r="F71" s="61" t="s">
        <v>1272</v>
      </c>
      <c r="G71" s="63" t="s">
        <v>1247</v>
      </c>
      <c r="H71" s="226">
        <v>12.66</v>
      </c>
      <c r="I71" s="52">
        <f>((K71*4)/H71)*100</f>
        <v>5.450236966824644</v>
      </c>
      <c r="J71" s="53">
        <v>0.17</v>
      </c>
      <c r="K71" s="53">
        <v>0.1725</v>
      </c>
      <c r="L71" s="202">
        <f aca="true" t="shared" si="13" ref="L71:L104">((K71/J71)-1)*100</f>
        <v>1.4705882352941124</v>
      </c>
      <c r="M71" s="64">
        <v>40240</v>
      </c>
      <c r="N71" s="65">
        <v>40242</v>
      </c>
      <c r="O71" s="55">
        <v>40252</v>
      </c>
      <c r="P71" s="55" t="s">
        <v>502</v>
      </c>
      <c r="Q71" s="358"/>
      <c r="R71" s="348">
        <f t="shared" si="12"/>
        <v>0.69</v>
      </c>
      <c r="S71" s="464">
        <f t="shared" si="1"/>
        <v>2300</v>
      </c>
      <c r="T71" s="68">
        <f t="shared" si="2"/>
        <v>422</v>
      </c>
      <c r="U71" s="239">
        <v>0.03</v>
      </c>
      <c r="V71" s="233">
        <v>17.78</v>
      </c>
      <c r="W71" s="225">
        <v>0.77</v>
      </c>
      <c r="X71" s="234">
        <v>0.74</v>
      </c>
      <c r="Y71" s="233">
        <v>0.09</v>
      </c>
      <c r="Z71" s="225">
        <v>0.91</v>
      </c>
      <c r="AA71" s="251">
        <f>(Z71/Y71-1)*100</f>
        <v>911.1111111111112</v>
      </c>
      <c r="AB71" s="440" t="s">
        <v>700</v>
      </c>
      <c r="AC71" s="225">
        <v>10.02</v>
      </c>
      <c r="AD71" s="225">
        <v>15.5</v>
      </c>
      <c r="AE71" s="377">
        <f t="shared" si="4"/>
        <v>26.347305389221564</v>
      </c>
      <c r="AF71" s="254">
        <f t="shared" si="5"/>
        <v>-18.322580645161292</v>
      </c>
      <c r="AG71" s="375"/>
      <c r="AH71" s="383">
        <f t="shared" si="6"/>
        <v>1.1011394358915279</v>
      </c>
      <c r="AI71" s="177">
        <f t="shared" si="7"/>
        <v>11.048854925160745</v>
      </c>
      <c r="AJ71" s="178">
        <f t="shared" si="8"/>
        <v>10.03401982076424</v>
      </c>
      <c r="AK71" s="53">
        <v>0.68</v>
      </c>
      <c r="AL71" s="53">
        <v>0.67</v>
      </c>
      <c r="AM71" s="53">
        <v>0.63</v>
      </c>
      <c r="AN71" s="53">
        <v>0.59</v>
      </c>
      <c r="AO71" s="53">
        <v>0.512</v>
      </c>
      <c r="AP71" s="53">
        <v>0.40266</v>
      </c>
      <c r="AQ71" s="53">
        <v>0.35731999999999997</v>
      </c>
      <c r="AR71" s="53">
        <v>0.33602000000000004</v>
      </c>
      <c r="AS71" s="53">
        <v>0.31466</v>
      </c>
      <c r="AT71" s="53">
        <v>0.29332</v>
      </c>
      <c r="AU71" s="388">
        <v>0.26136</v>
      </c>
    </row>
    <row r="72" spans="1:47" ht="11.25" customHeight="1">
      <c r="A72" s="30" t="s">
        <v>910</v>
      </c>
      <c r="B72" s="31" t="s">
        <v>911</v>
      </c>
      <c r="C72" s="39" t="s">
        <v>1581</v>
      </c>
      <c r="D72" s="183">
        <v>54</v>
      </c>
      <c r="E72" s="188">
        <v>7</v>
      </c>
      <c r="F72" s="57" t="s">
        <v>1272</v>
      </c>
      <c r="G72" s="58" t="s">
        <v>1272</v>
      </c>
      <c r="H72" s="249">
        <v>80.23</v>
      </c>
      <c r="I72" s="338">
        <f>((K72*4)/H72)*100</f>
        <v>1.4458432007977065</v>
      </c>
      <c r="J72" s="34">
        <v>0.27</v>
      </c>
      <c r="K72" s="34">
        <v>0.29</v>
      </c>
      <c r="L72" s="35">
        <f t="shared" si="13"/>
        <v>7.407407407407396</v>
      </c>
      <c r="M72" s="36">
        <v>40490</v>
      </c>
      <c r="N72" s="37">
        <v>40492</v>
      </c>
      <c r="O72" s="38">
        <v>40515</v>
      </c>
      <c r="P72" s="38" t="s">
        <v>527</v>
      </c>
      <c r="Q72" s="201" t="s">
        <v>1740</v>
      </c>
      <c r="R72" s="460">
        <f t="shared" si="12"/>
        <v>1.16</v>
      </c>
      <c r="S72" s="462">
        <f aca="true" t="shared" si="14" ref="S72:S104">R72/U72*100</f>
        <v>26.067415730337075</v>
      </c>
      <c r="T72" s="67">
        <f aca="true" t="shared" si="15" ref="T72:T104">H72/U72</f>
        <v>18.02921348314607</v>
      </c>
      <c r="U72" s="247">
        <v>4.45</v>
      </c>
      <c r="V72" s="248">
        <v>1.24</v>
      </c>
      <c r="W72" s="249">
        <v>1.23</v>
      </c>
      <c r="X72" s="250">
        <v>2.65</v>
      </c>
      <c r="Y72" s="248">
        <v>5.78</v>
      </c>
      <c r="Z72" s="249">
        <v>6.55</v>
      </c>
      <c r="AA72" s="252">
        <f>(Z72/Y72-1)*100</f>
        <v>13.321799307958472</v>
      </c>
      <c r="AB72" s="441" t="s">
        <v>701</v>
      </c>
      <c r="AC72" s="249">
        <v>53.3</v>
      </c>
      <c r="AD72" s="249">
        <v>72.5</v>
      </c>
      <c r="AE72" s="378">
        <f aca="true" t="shared" si="16" ref="AE72:AE104">((H72-AC72)/AC72)*100</f>
        <v>50.5253283302064</v>
      </c>
      <c r="AF72" s="255">
        <f aca="true" t="shared" si="17" ref="AF72:AF104">((H72-AD72)/AD72)*100</f>
        <v>10.662068965517246</v>
      </c>
      <c r="AG72" s="375"/>
      <c r="AH72" s="382">
        <f>AI72/AJ72</f>
        <v>1.769312281277952</v>
      </c>
      <c r="AI72" s="175">
        <f>((AK72/AP72)^(1/5)-1)*100</f>
        <v>14.566244278322271</v>
      </c>
      <c r="AJ72" s="176">
        <f>((AK72/AU72)^(1/10)-1)*100</f>
        <v>8.232715294216607</v>
      </c>
      <c r="AK72" s="389">
        <v>1</v>
      </c>
      <c r="AL72" s="43">
        <v>0.92</v>
      </c>
      <c r="AM72" s="43">
        <v>0.76333</v>
      </c>
      <c r="AN72" s="43">
        <v>0.65333</v>
      </c>
      <c r="AO72" s="43">
        <v>0.57333</v>
      </c>
      <c r="AP72" s="389">
        <v>0.50666</v>
      </c>
      <c r="AQ72" s="43">
        <v>0.50666</v>
      </c>
      <c r="AR72" s="389">
        <v>0.48</v>
      </c>
      <c r="AS72" s="43">
        <v>0.48</v>
      </c>
      <c r="AT72" s="389">
        <v>0.45333</v>
      </c>
      <c r="AU72" s="163">
        <v>0.45333</v>
      </c>
    </row>
    <row r="73" spans="1:47" ht="11.25" customHeight="1">
      <c r="A73" s="40" t="s">
        <v>1037</v>
      </c>
      <c r="B73" s="41" t="s">
        <v>1038</v>
      </c>
      <c r="C73" s="48" t="s">
        <v>1581</v>
      </c>
      <c r="D73" s="184">
        <v>34</v>
      </c>
      <c r="E73" s="188">
        <v>68</v>
      </c>
      <c r="F73" s="59" t="s">
        <v>1272</v>
      </c>
      <c r="G73" s="60" t="s">
        <v>1272</v>
      </c>
      <c r="H73" s="225">
        <v>32.9</v>
      </c>
      <c r="I73" s="42">
        <f>((K73*4)/H73)*100</f>
        <v>2.310030395136778</v>
      </c>
      <c r="J73" s="43">
        <v>0.18</v>
      </c>
      <c r="K73" s="43">
        <v>0.19</v>
      </c>
      <c r="L73" s="44">
        <f t="shared" si="13"/>
        <v>5.555555555555558</v>
      </c>
      <c r="M73" s="45">
        <v>40205</v>
      </c>
      <c r="N73" s="46">
        <v>40207</v>
      </c>
      <c r="O73" s="47">
        <v>40221</v>
      </c>
      <c r="P73" s="47" t="s">
        <v>512</v>
      </c>
      <c r="Q73" s="41"/>
      <c r="R73" s="460">
        <f t="shared" si="12"/>
        <v>0.76</v>
      </c>
      <c r="S73" s="463">
        <f t="shared" si="14"/>
        <v>41.75824175824176</v>
      </c>
      <c r="T73" s="68">
        <f t="shared" si="15"/>
        <v>18.076923076923077</v>
      </c>
      <c r="U73" s="239">
        <v>1.82</v>
      </c>
      <c r="V73" s="233">
        <v>1.14</v>
      </c>
      <c r="W73" s="225">
        <v>1.09</v>
      </c>
      <c r="X73" s="234">
        <v>1.55</v>
      </c>
      <c r="Y73" s="233">
        <v>1.97</v>
      </c>
      <c r="Z73" s="225">
        <v>2.31</v>
      </c>
      <c r="AA73" s="251">
        <f>(Z73/Y73-1)*100</f>
        <v>17.25888324873097</v>
      </c>
      <c r="AB73" s="440" t="s">
        <v>1562</v>
      </c>
      <c r="AC73" s="225">
        <v>29.41</v>
      </c>
      <c r="AD73" s="225">
        <v>39.32</v>
      </c>
      <c r="AE73" s="377">
        <f t="shared" si="16"/>
        <v>11.866712002720158</v>
      </c>
      <c r="AF73" s="254">
        <f t="shared" si="17"/>
        <v>-16.327568667344867</v>
      </c>
      <c r="AG73" s="375"/>
      <c r="AH73" s="382">
        <f>AI73/AJ73</f>
        <v>1.2855741567475523</v>
      </c>
      <c r="AI73" s="175">
        <f>((AK73/AP73)^(1/5)-1)*100</f>
        <v>10.859472602645347</v>
      </c>
      <c r="AJ73" s="176">
        <f>((AK73/AU73)^(1/10)-1)*100</f>
        <v>8.447177119769854</v>
      </c>
      <c r="AK73" s="43">
        <v>0.72</v>
      </c>
      <c r="AL73" s="43">
        <v>0.68</v>
      </c>
      <c r="AM73" s="43">
        <v>0.6</v>
      </c>
      <c r="AN73" s="43">
        <v>0.56</v>
      </c>
      <c r="AO73" s="43">
        <v>0.52</v>
      </c>
      <c r="AP73" s="43">
        <v>0.43</v>
      </c>
      <c r="AQ73" s="43">
        <v>0.4</v>
      </c>
      <c r="AR73" s="43">
        <v>0.375</v>
      </c>
      <c r="AS73" s="43">
        <v>0.35</v>
      </c>
      <c r="AT73" s="43">
        <v>0.325</v>
      </c>
      <c r="AU73" s="163">
        <v>0.32</v>
      </c>
    </row>
    <row r="74" spans="1:47" ht="11.25" customHeight="1">
      <c r="A74" s="40" t="s">
        <v>971</v>
      </c>
      <c r="B74" s="41" t="s">
        <v>972</v>
      </c>
      <c r="C74" s="48" t="s">
        <v>1613</v>
      </c>
      <c r="D74" s="184">
        <v>38</v>
      </c>
      <c r="E74" s="188">
        <v>50</v>
      </c>
      <c r="F74" s="59" t="s">
        <v>1272</v>
      </c>
      <c r="G74" s="60" t="s">
        <v>1272</v>
      </c>
      <c r="H74" s="225">
        <v>64.63</v>
      </c>
      <c r="I74" s="42">
        <f>((K74*4)/H74)*100</f>
        <v>2.970756614575275</v>
      </c>
      <c r="J74" s="43">
        <v>0.45</v>
      </c>
      <c r="K74" s="43">
        <v>0.48</v>
      </c>
      <c r="L74" s="44">
        <f t="shared" si="13"/>
        <v>6.666666666666665</v>
      </c>
      <c r="M74" s="45">
        <v>40331</v>
      </c>
      <c r="N74" s="46">
        <v>40333</v>
      </c>
      <c r="O74" s="47">
        <v>40359</v>
      </c>
      <c r="P74" s="47" t="s">
        <v>494</v>
      </c>
      <c r="Q74" s="41"/>
      <c r="R74" s="460">
        <f t="shared" si="12"/>
        <v>1.92</v>
      </c>
      <c r="S74" s="463">
        <f t="shared" si="14"/>
        <v>48.362720403022664</v>
      </c>
      <c r="T74" s="68">
        <f t="shared" si="15"/>
        <v>16.279596977329973</v>
      </c>
      <c r="U74" s="239">
        <v>3.97</v>
      </c>
      <c r="V74" s="233">
        <v>1.71</v>
      </c>
      <c r="W74" s="225">
        <v>1.91</v>
      </c>
      <c r="X74" s="234">
        <v>5.05</v>
      </c>
      <c r="Y74" s="233">
        <v>4.13</v>
      </c>
      <c r="Z74" s="225">
        <v>4.61</v>
      </c>
      <c r="AA74" s="251">
        <f>(Z74/Y74-1)*100</f>
        <v>11.622276029055701</v>
      </c>
      <c r="AB74" s="440" t="s">
        <v>702</v>
      </c>
      <c r="AC74" s="225">
        <v>58.75</v>
      </c>
      <c r="AD74" s="225">
        <v>67.61</v>
      </c>
      <c r="AE74" s="377">
        <f t="shared" si="16"/>
        <v>10.008510638297864</v>
      </c>
      <c r="AF74" s="254">
        <f t="shared" si="17"/>
        <v>-4.407632007099547</v>
      </c>
      <c r="AG74" s="375"/>
      <c r="AH74" s="382">
        <f>AI74/AJ74</f>
        <v>1.3825137123158062</v>
      </c>
      <c r="AI74" s="175">
        <f>((AK74/AP74)^(1/5)-1)*100</f>
        <v>17.54081270379828</v>
      </c>
      <c r="AJ74" s="176">
        <f>((AK74/AU74)^(1/10)-1)*100</f>
        <v>12.687622949081788</v>
      </c>
      <c r="AK74" s="43">
        <v>1.75</v>
      </c>
      <c r="AL74" s="43">
        <v>1.6</v>
      </c>
      <c r="AM74" s="43">
        <v>1.35</v>
      </c>
      <c r="AN74" s="43">
        <v>1.12</v>
      </c>
      <c r="AO74" s="43">
        <v>0.98</v>
      </c>
      <c r="AP74" s="43">
        <v>0.78</v>
      </c>
      <c r="AQ74" s="43">
        <v>0.62</v>
      </c>
      <c r="AR74" s="43">
        <v>0.59</v>
      </c>
      <c r="AS74" s="43">
        <v>0.57</v>
      </c>
      <c r="AT74" s="43">
        <v>0.55</v>
      </c>
      <c r="AU74" s="163">
        <v>0.53</v>
      </c>
    </row>
    <row r="75" spans="1:47" ht="11.25" customHeight="1">
      <c r="A75" s="40" t="s">
        <v>1233</v>
      </c>
      <c r="B75" s="41" t="s">
        <v>1234</v>
      </c>
      <c r="C75" s="48" t="s">
        <v>1582</v>
      </c>
      <c r="D75" s="184">
        <v>32</v>
      </c>
      <c r="E75" s="188">
        <v>78</v>
      </c>
      <c r="F75" s="59" t="s">
        <v>1272</v>
      </c>
      <c r="G75" s="60" t="s">
        <v>1272</v>
      </c>
      <c r="H75" s="225">
        <v>29.58</v>
      </c>
      <c r="I75" s="42">
        <f>((K75*4)/H75)*100</f>
        <v>3.78634212305612</v>
      </c>
      <c r="J75" s="43">
        <v>0.27</v>
      </c>
      <c r="K75" s="43">
        <v>0.28</v>
      </c>
      <c r="L75" s="44">
        <f t="shared" si="13"/>
        <v>3.703703703703698</v>
      </c>
      <c r="M75" s="45">
        <v>40260</v>
      </c>
      <c r="N75" s="46">
        <v>40262</v>
      </c>
      <c r="O75" s="47">
        <v>40283</v>
      </c>
      <c r="P75" s="47" t="s">
        <v>507</v>
      </c>
      <c r="Q75" s="41"/>
      <c r="R75" s="460">
        <f t="shared" si="12"/>
        <v>1.12</v>
      </c>
      <c r="S75" s="463">
        <f t="shared" si="14"/>
        <v>55.44554455445545</v>
      </c>
      <c r="T75" s="68">
        <f t="shared" si="15"/>
        <v>14.643564356435643</v>
      </c>
      <c r="U75" s="239">
        <v>2.02</v>
      </c>
      <c r="V75" s="233">
        <v>4.87</v>
      </c>
      <c r="W75" s="225">
        <v>1.35</v>
      </c>
      <c r="X75" s="234">
        <v>2.16</v>
      </c>
      <c r="Y75" s="233">
        <v>1.56</v>
      </c>
      <c r="Z75" s="225">
        <v>1.62</v>
      </c>
      <c r="AA75" s="251">
        <f t="shared" si="3"/>
        <v>3.8461538461538547</v>
      </c>
      <c r="AB75" s="440" t="s">
        <v>391</v>
      </c>
      <c r="AC75" s="225">
        <v>23.66</v>
      </c>
      <c r="AD75" s="225">
        <v>28.52</v>
      </c>
      <c r="AE75" s="377">
        <f t="shared" si="16"/>
        <v>25.021132713440398</v>
      </c>
      <c r="AF75" s="254">
        <f t="shared" si="17"/>
        <v>3.716690042075732</v>
      </c>
      <c r="AG75" s="375"/>
      <c r="AH75" s="382">
        <f>AI75/AJ75</f>
        <v>1.0026181758947423</v>
      </c>
      <c r="AI75" s="175">
        <f>((AK75/AP75)^(1/5)-1)*100</f>
        <v>4.649673571597157</v>
      </c>
      <c r="AJ75" s="176">
        <f>((AK75/AU75)^(1/10)-1)*100</f>
        <v>4.637531697894626</v>
      </c>
      <c r="AK75" s="43">
        <v>1.07</v>
      </c>
      <c r="AL75" s="43">
        <v>1.03</v>
      </c>
      <c r="AM75" s="43">
        <v>0.99</v>
      </c>
      <c r="AN75" s="43">
        <v>0.95</v>
      </c>
      <c r="AO75" s="43">
        <v>0.905</v>
      </c>
      <c r="AP75" s="43">
        <v>0.8525</v>
      </c>
      <c r="AQ75" s="43">
        <v>0.8225</v>
      </c>
      <c r="AR75" s="43">
        <v>0.7925</v>
      </c>
      <c r="AS75" s="43">
        <v>0.76</v>
      </c>
      <c r="AT75" s="43">
        <v>0.72</v>
      </c>
      <c r="AU75" s="163">
        <v>0.68</v>
      </c>
    </row>
    <row r="76" spans="1:47" ht="11.25" customHeight="1">
      <c r="A76" s="49" t="s">
        <v>1266</v>
      </c>
      <c r="B76" s="51" t="s">
        <v>1267</v>
      </c>
      <c r="C76" s="56" t="s">
        <v>1574</v>
      </c>
      <c r="D76" s="185">
        <v>28</v>
      </c>
      <c r="E76" s="188">
        <v>87</v>
      </c>
      <c r="F76" s="61" t="s">
        <v>1272</v>
      </c>
      <c r="G76" s="63" t="s">
        <v>1272</v>
      </c>
      <c r="H76" s="226">
        <v>21.94</v>
      </c>
      <c r="I76" s="52">
        <f>((K76*4)/H76)*100</f>
        <v>6.654512306289881</v>
      </c>
      <c r="J76" s="53">
        <v>0.36</v>
      </c>
      <c r="K76" s="53">
        <v>0.365</v>
      </c>
      <c r="L76" s="202">
        <f t="shared" si="13"/>
        <v>1.388888888888884</v>
      </c>
      <c r="M76" s="64">
        <v>40226</v>
      </c>
      <c r="N76" s="65">
        <v>40228</v>
      </c>
      <c r="O76" s="55">
        <v>40249</v>
      </c>
      <c r="P76" s="55" t="s">
        <v>496</v>
      </c>
      <c r="Q76" s="51"/>
      <c r="R76" s="348">
        <f t="shared" si="12"/>
        <v>1.46</v>
      </c>
      <c r="S76" s="465">
        <f t="shared" si="14"/>
        <v>92.40506329113923</v>
      </c>
      <c r="T76" s="69">
        <f t="shared" si="15"/>
        <v>13.886075949367088</v>
      </c>
      <c r="U76" s="240">
        <v>1.58</v>
      </c>
      <c r="V76" s="235">
        <v>3.21</v>
      </c>
      <c r="W76" s="226">
        <v>0.83</v>
      </c>
      <c r="X76" s="236" t="s">
        <v>1390</v>
      </c>
      <c r="Y76" s="235">
        <v>2.2</v>
      </c>
      <c r="Z76" s="226">
        <v>2.3</v>
      </c>
      <c r="AA76" s="253">
        <f t="shared" si="3"/>
        <v>4.545454545454519</v>
      </c>
      <c r="AB76" s="442" t="s">
        <v>703</v>
      </c>
      <c r="AC76" s="226">
        <v>19.2</v>
      </c>
      <c r="AD76" s="226">
        <v>26</v>
      </c>
      <c r="AE76" s="379">
        <f t="shared" si="16"/>
        <v>14.270833333333343</v>
      </c>
      <c r="AF76" s="256">
        <f t="shared" si="17"/>
        <v>-15.615384615384611</v>
      </c>
      <c r="AG76" s="375"/>
      <c r="AH76" s="382">
        <f>AI76/AJ76</f>
        <v>0.9609184067963455</v>
      </c>
      <c r="AI76" s="175">
        <f>((AK76/AP76)^(1/5)-1)*100</f>
        <v>3.371431930050428</v>
      </c>
      <c r="AJ76" s="176">
        <f>((AK76/AU76)^(1/10)-1)*100</f>
        <v>3.5085517211504103</v>
      </c>
      <c r="AK76" s="43">
        <v>1.44</v>
      </c>
      <c r="AL76" s="43">
        <v>1.4</v>
      </c>
      <c r="AM76" s="43">
        <v>1.32</v>
      </c>
      <c r="AN76" s="43">
        <v>1.28</v>
      </c>
      <c r="AO76" s="43">
        <v>1.24</v>
      </c>
      <c r="AP76" s="43">
        <v>1.22</v>
      </c>
      <c r="AQ76" s="43">
        <v>1.2</v>
      </c>
      <c r="AR76" s="43">
        <v>1.18</v>
      </c>
      <c r="AS76" s="43">
        <v>1.16</v>
      </c>
      <c r="AT76" s="43">
        <v>1.14</v>
      </c>
      <c r="AU76" s="163">
        <v>1.02</v>
      </c>
    </row>
    <row r="77" spans="1:47" ht="11.25" customHeight="1">
      <c r="A77" s="30" t="s">
        <v>973</v>
      </c>
      <c r="B77" s="31" t="s">
        <v>974</v>
      </c>
      <c r="C77" s="39" t="s">
        <v>1541</v>
      </c>
      <c r="D77" s="183">
        <v>39</v>
      </c>
      <c r="E77" s="188">
        <v>42</v>
      </c>
      <c r="F77" s="57" t="s">
        <v>1272</v>
      </c>
      <c r="G77" s="58" t="s">
        <v>1247</v>
      </c>
      <c r="H77" s="249">
        <v>77.96</v>
      </c>
      <c r="I77" s="33">
        <f>((K77*4)/H77)*100</f>
        <v>2.8219599794766554</v>
      </c>
      <c r="J77" s="34">
        <v>0.54</v>
      </c>
      <c r="K77" s="34">
        <v>0.55</v>
      </c>
      <c r="L77" s="110">
        <f t="shared" si="13"/>
        <v>1.85185185185186</v>
      </c>
      <c r="M77" s="36">
        <v>40396</v>
      </c>
      <c r="N77" s="37">
        <v>40400</v>
      </c>
      <c r="O77" s="38">
        <v>40431</v>
      </c>
      <c r="P77" s="38" t="s">
        <v>497</v>
      </c>
      <c r="Q77" s="31"/>
      <c r="R77" s="460">
        <f t="shared" si="12"/>
        <v>2.2</v>
      </c>
      <c r="S77" s="463">
        <f t="shared" si="14"/>
        <v>51.886792452830186</v>
      </c>
      <c r="T77" s="68">
        <f t="shared" si="15"/>
        <v>18.386792452830186</v>
      </c>
      <c r="U77" s="239">
        <v>4.24</v>
      </c>
      <c r="V77" s="233">
        <v>1.89</v>
      </c>
      <c r="W77" s="225">
        <v>0.96</v>
      </c>
      <c r="X77" s="234">
        <v>3.27</v>
      </c>
      <c r="Y77" s="233">
        <v>5.03</v>
      </c>
      <c r="Z77" s="225">
        <v>5.63</v>
      </c>
      <c r="AA77" s="251">
        <f>(Z77/Y77-1)*100</f>
        <v>11.928429423459242</v>
      </c>
      <c r="AB77" s="440" t="s">
        <v>704</v>
      </c>
      <c r="AC77" s="225">
        <v>56.96</v>
      </c>
      <c r="AD77" s="225">
        <v>72.24</v>
      </c>
      <c r="AE77" s="377">
        <f t="shared" si="16"/>
        <v>36.867977528089874</v>
      </c>
      <c r="AF77" s="254">
        <f t="shared" si="17"/>
        <v>7.918050941306755</v>
      </c>
      <c r="AG77" s="375"/>
      <c r="AH77" s="381">
        <f>AI77/AJ77</f>
        <v>1.0313653567446852</v>
      </c>
      <c r="AI77" s="173">
        <f>((AK77/AP77)^(1/5)-1)*100</f>
        <v>3.5393214515982097</v>
      </c>
      <c r="AJ77" s="174">
        <f>((AK77/AU77)^(1/10)-1)*100</f>
        <v>3.431685414341845</v>
      </c>
      <c r="AK77" s="34">
        <v>2.13</v>
      </c>
      <c r="AL77" s="34">
        <v>2.09</v>
      </c>
      <c r="AM77" s="34">
        <v>2.04</v>
      </c>
      <c r="AN77" s="34">
        <v>1.91</v>
      </c>
      <c r="AO77" s="34">
        <v>1.86</v>
      </c>
      <c r="AP77" s="34">
        <v>1.79</v>
      </c>
      <c r="AQ77" s="34">
        <v>1.73</v>
      </c>
      <c r="AR77" s="34">
        <v>1.69</v>
      </c>
      <c r="AS77" s="34">
        <v>1.68</v>
      </c>
      <c r="AT77" s="34">
        <v>1.6</v>
      </c>
      <c r="AU77" s="387">
        <v>1.52</v>
      </c>
    </row>
    <row r="78" spans="1:47" ht="11.25" customHeight="1">
      <c r="A78" s="40" t="s">
        <v>913</v>
      </c>
      <c r="B78" s="41" t="s">
        <v>903</v>
      </c>
      <c r="C78" s="48" t="s">
        <v>1614</v>
      </c>
      <c r="D78" s="184">
        <v>54</v>
      </c>
      <c r="E78" s="188">
        <v>6</v>
      </c>
      <c r="F78" s="59" t="s">
        <v>1272</v>
      </c>
      <c r="G78" s="60" t="s">
        <v>1247</v>
      </c>
      <c r="H78" s="225">
        <v>61.07</v>
      </c>
      <c r="I78" s="42">
        <f>((K78*4)/H78)*100</f>
        <v>3.1557229408875065</v>
      </c>
      <c r="J78" s="43">
        <v>0.44</v>
      </c>
      <c r="K78" s="43">
        <v>0.4818</v>
      </c>
      <c r="L78" s="44">
        <f t="shared" si="13"/>
        <v>9.499999999999996</v>
      </c>
      <c r="M78" s="45">
        <v>40296</v>
      </c>
      <c r="N78" s="46">
        <v>40298</v>
      </c>
      <c r="O78" s="47">
        <v>40315</v>
      </c>
      <c r="P78" s="47" t="s">
        <v>524</v>
      </c>
      <c r="Q78" s="41"/>
      <c r="R78" s="460">
        <f t="shared" si="12"/>
        <v>1.9272</v>
      </c>
      <c r="S78" s="463">
        <f t="shared" si="14"/>
        <v>47.467980295566505</v>
      </c>
      <c r="T78" s="68">
        <f t="shared" si="15"/>
        <v>15.041871921182267</v>
      </c>
      <c r="U78" s="239">
        <v>4.06</v>
      </c>
      <c r="V78" s="233">
        <v>1.79</v>
      </c>
      <c r="W78" s="225">
        <v>2.19</v>
      </c>
      <c r="X78" s="234">
        <v>2.82</v>
      </c>
      <c r="Y78" s="233">
        <v>3.98</v>
      </c>
      <c r="Z78" s="225">
        <v>4.37</v>
      </c>
      <c r="AA78" s="251">
        <f t="shared" si="3"/>
        <v>9.798994974874375</v>
      </c>
      <c r="AB78" s="440" t="s">
        <v>705</v>
      </c>
      <c r="AC78" s="225">
        <v>39.37</v>
      </c>
      <c r="AD78" s="225">
        <v>64.58</v>
      </c>
      <c r="AE78" s="377">
        <f t="shared" si="16"/>
        <v>55.11811023622049</v>
      </c>
      <c r="AF78" s="254">
        <f t="shared" si="17"/>
        <v>-5.435119231960357</v>
      </c>
      <c r="AG78" s="375"/>
      <c r="AH78" s="382">
        <f>AI78/AJ78</f>
        <v>1.1231147252942006</v>
      </c>
      <c r="AI78" s="175">
        <f>((AK78/AP78)^(1/5)-1)*100</f>
        <v>11.965013337371499</v>
      </c>
      <c r="AJ78" s="176">
        <f>((AK78/AU78)^(1/10)-1)*100</f>
        <v>10.653420410134196</v>
      </c>
      <c r="AK78" s="43">
        <v>1.72</v>
      </c>
      <c r="AL78" s="43">
        <v>1.55</v>
      </c>
      <c r="AM78" s="43">
        <v>1.36</v>
      </c>
      <c r="AN78" s="43">
        <v>1.21</v>
      </c>
      <c r="AO78" s="43">
        <v>1.09</v>
      </c>
      <c r="AP78" s="43">
        <v>0.9775</v>
      </c>
      <c r="AQ78" s="43">
        <v>0.865</v>
      </c>
      <c r="AR78" s="43">
        <v>0.79</v>
      </c>
      <c r="AS78" s="43">
        <v>0.73</v>
      </c>
      <c r="AT78" s="43">
        <v>0.67</v>
      </c>
      <c r="AU78" s="163">
        <v>0.625</v>
      </c>
    </row>
    <row r="79" spans="1:47" ht="11.25" customHeight="1">
      <c r="A79" s="119" t="s">
        <v>1235</v>
      </c>
      <c r="B79" s="41" t="s">
        <v>1236</v>
      </c>
      <c r="C79" s="140" t="s">
        <v>1582</v>
      </c>
      <c r="D79" s="184">
        <v>31</v>
      </c>
      <c r="E79" s="188">
        <v>79</v>
      </c>
      <c r="F79" s="59" t="s">
        <v>1272</v>
      </c>
      <c r="G79" s="60" t="s">
        <v>1272</v>
      </c>
      <c r="H79" s="225">
        <v>16.61</v>
      </c>
      <c r="I79" s="42">
        <f>((K79*4)/H79)*100</f>
        <v>3.3714629741119815</v>
      </c>
      <c r="J79" s="43">
        <v>0.13</v>
      </c>
      <c r="K79" s="43">
        <v>0.14</v>
      </c>
      <c r="L79" s="44">
        <f t="shared" si="13"/>
        <v>7.692307692307709</v>
      </c>
      <c r="M79" s="45">
        <v>40408</v>
      </c>
      <c r="N79" s="46">
        <v>40410</v>
      </c>
      <c r="O79" s="47">
        <v>40434</v>
      </c>
      <c r="P79" s="47" t="s">
        <v>493</v>
      </c>
      <c r="Q79" s="396"/>
      <c r="R79" s="460">
        <f t="shared" si="12"/>
        <v>0.56</v>
      </c>
      <c r="S79" s="463">
        <f t="shared" si="14"/>
        <v>23.333333333333336</v>
      </c>
      <c r="T79" s="68">
        <f t="shared" si="15"/>
        <v>6.920833333333333</v>
      </c>
      <c r="U79" s="239">
        <v>2.4</v>
      </c>
      <c r="V79" s="233">
        <v>-35.93</v>
      </c>
      <c r="W79" s="225">
        <v>0.98</v>
      </c>
      <c r="X79" s="234">
        <v>3.04</v>
      </c>
      <c r="Y79" s="233">
        <v>1.11</v>
      </c>
      <c r="Z79" s="225">
        <v>1.12</v>
      </c>
      <c r="AA79" s="251">
        <f>(Z79/Y79-1)*100</f>
        <v>0.9009009009008917</v>
      </c>
      <c r="AB79" s="440" t="s">
        <v>706</v>
      </c>
      <c r="AC79" s="225">
        <v>14.86</v>
      </c>
      <c r="AD79" s="225">
        <v>52.55</v>
      </c>
      <c r="AE79" s="377">
        <f t="shared" si="16"/>
        <v>11.776581426648722</v>
      </c>
      <c r="AF79" s="254">
        <f t="shared" si="17"/>
        <v>-68.39200761179829</v>
      </c>
      <c r="AG79" s="375"/>
      <c r="AH79" s="382">
        <f>AI79/AJ79</f>
        <v>0.9556049137546835</v>
      </c>
      <c r="AI79" s="175">
        <f>((AK79/AP79)^(1/5)-1)*100</f>
        <v>4.003668004870131</v>
      </c>
      <c r="AJ79" s="176">
        <f>((AK79/AU79)^(1/10)-1)*100</f>
        <v>4.1896687085243745</v>
      </c>
      <c r="AK79" s="43">
        <v>0.505</v>
      </c>
      <c r="AL79" s="43">
        <v>0.494</v>
      </c>
      <c r="AM79" s="43">
        <v>0.486</v>
      </c>
      <c r="AN79" s="43">
        <v>0.465</v>
      </c>
      <c r="AO79" s="43">
        <v>0.445</v>
      </c>
      <c r="AP79" s="43">
        <v>0.415</v>
      </c>
      <c r="AQ79" s="43">
        <v>0.39</v>
      </c>
      <c r="AR79" s="43">
        <v>0.3625</v>
      </c>
      <c r="AS79" s="43">
        <v>0.3525</v>
      </c>
      <c r="AT79" s="43">
        <v>0.3425</v>
      </c>
      <c r="AU79" s="163">
        <v>0.335</v>
      </c>
    </row>
    <row r="80" spans="1:47" ht="11.25" customHeight="1">
      <c r="A80" s="40" t="s">
        <v>1039</v>
      </c>
      <c r="B80" s="41" t="s">
        <v>1040</v>
      </c>
      <c r="C80" s="48" t="s">
        <v>1545</v>
      </c>
      <c r="D80" s="184">
        <v>35</v>
      </c>
      <c r="E80" s="188">
        <v>66</v>
      </c>
      <c r="F80" s="59" t="s">
        <v>1272</v>
      </c>
      <c r="G80" s="60" t="s">
        <v>1272</v>
      </c>
      <c r="H80" s="225">
        <v>57.98</v>
      </c>
      <c r="I80" s="42">
        <f>((K80*4)/H80)*100</f>
        <v>2.000689893066575</v>
      </c>
      <c r="J80" s="43">
        <v>0.28</v>
      </c>
      <c r="K80" s="43">
        <v>0.29</v>
      </c>
      <c r="L80" s="44">
        <f t="shared" si="13"/>
        <v>3.5714285714285587</v>
      </c>
      <c r="M80" s="45">
        <v>40357</v>
      </c>
      <c r="N80" s="46">
        <v>40359</v>
      </c>
      <c r="O80" s="47">
        <v>40374</v>
      </c>
      <c r="P80" s="47" t="s">
        <v>507</v>
      </c>
      <c r="Q80" s="41"/>
      <c r="R80" s="460">
        <f t="shared" si="12"/>
        <v>1.16</v>
      </c>
      <c r="S80" s="463">
        <f t="shared" si="14"/>
        <v>21.014492753623188</v>
      </c>
      <c r="T80" s="68">
        <f t="shared" si="15"/>
        <v>10.503623188405797</v>
      </c>
      <c r="U80" s="239">
        <v>5.52</v>
      </c>
      <c r="V80" s="233">
        <v>1.27</v>
      </c>
      <c r="W80" s="225">
        <v>2.11</v>
      </c>
      <c r="X80" s="234">
        <v>1.34</v>
      </c>
      <c r="Y80" s="233">
        <v>4.62</v>
      </c>
      <c r="Z80" s="225">
        <v>3.84</v>
      </c>
      <c r="AA80" s="251">
        <f>(Z80/Y80-1)*100</f>
        <v>-16.883116883116887</v>
      </c>
      <c r="AB80" s="440" t="s">
        <v>707</v>
      </c>
      <c r="AC80" s="225">
        <v>49.69</v>
      </c>
      <c r="AD80" s="225">
        <v>59.88</v>
      </c>
      <c r="AE80" s="377">
        <f t="shared" si="16"/>
        <v>16.683437311330245</v>
      </c>
      <c r="AF80" s="254">
        <f t="shared" si="17"/>
        <v>-3.173012692050778</v>
      </c>
      <c r="AG80" s="375"/>
      <c r="AH80" s="382">
        <f>AI80/AJ80</f>
        <v>1.1715237031676755</v>
      </c>
      <c r="AI80" s="175">
        <f>((AK80/AP80)^(1/5)-1)*100</f>
        <v>17.169054553092657</v>
      </c>
      <c r="AJ80" s="176">
        <f>((AK80/AU80)^(1/10)-1)*100</f>
        <v>14.655319825513867</v>
      </c>
      <c r="AK80" s="43">
        <v>1.06</v>
      </c>
      <c r="AL80" s="43">
        <v>0.96</v>
      </c>
      <c r="AM80" s="43">
        <v>0.84</v>
      </c>
      <c r="AN80" s="43">
        <v>0.72</v>
      </c>
      <c r="AO80" s="43">
        <v>0.6</v>
      </c>
      <c r="AP80" s="43">
        <v>0.48</v>
      </c>
      <c r="AQ80" s="43">
        <v>0.38</v>
      </c>
      <c r="AR80" s="43">
        <v>0.335</v>
      </c>
      <c r="AS80" s="43">
        <v>0.31</v>
      </c>
      <c r="AT80" s="43">
        <v>0.29</v>
      </c>
      <c r="AU80" s="163">
        <v>0.27</v>
      </c>
    </row>
    <row r="81" spans="1:47" ht="11.25" customHeight="1">
      <c r="A81" s="49" t="s">
        <v>994</v>
      </c>
      <c r="B81" s="51" t="s">
        <v>995</v>
      </c>
      <c r="C81" s="56" t="s">
        <v>1602</v>
      </c>
      <c r="D81" s="185">
        <v>37</v>
      </c>
      <c r="E81" s="188">
        <v>60</v>
      </c>
      <c r="F81" s="61" t="s">
        <v>1272</v>
      </c>
      <c r="G81" s="63" t="s">
        <v>1272</v>
      </c>
      <c r="H81" s="226">
        <v>20.48</v>
      </c>
      <c r="I81" s="52">
        <f>((K81*4)/H81)*100</f>
        <v>4.1015625</v>
      </c>
      <c r="J81" s="53">
        <v>0.205</v>
      </c>
      <c r="K81" s="53">
        <v>0.21</v>
      </c>
      <c r="L81" s="54">
        <f t="shared" si="13"/>
        <v>2.4390243902439046</v>
      </c>
      <c r="M81" s="64">
        <v>40465</v>
      </c>
      <c r="N81" s="65">
        <v>40469</v>
      </c>
      <c r="O81" s="55">
        <v>40480</v>
      </c>
      <c r="P81" s="55" t="s">
        <v>500</v>
      </c>
      <c r="Q81" s="51"/>
      <c r="R81" s="348">
        <f t="shared" si="12"/>
        <v>0.84</v>
      </c>
      <c r="S81" s="463">
        <f t="shared" si="14"/>
        <v>61.764705882352935</v>
      </c>
      <c r="T81" s="68">
        <f t="shared" si="15"/>
        <v>15.058823529411764</v>
      </c>
      <c r="U81" s="239">
        <v>1.36</v>
      </c>
      <c r="V81" s="233">
        <v>1.43</v>
      </c>
      <c r="W81" s="225">
        <v>0.79</v>
      </c>
      <c r="X81" s="234">
        <v>2.36</v>
      </c>
      <c r="Y81" s="233">
        <v>1.38</v>
      </c>
      <c r="Z81" s="225">
        <v>1.6</v>
      </c>
      <c r="AA81" s="251">
        <f>(Z81/Y81-1)*100</f>
        <v>15.942028985507273</v>
      </c>
      <c r="AB81" s="440" t="s">
        <v>708</v>
      </c>
      <c r="AC81" s="225">
        <v>16.07</v>
      </c>
      <c r="AD81" s="225">
        <v>22.9</v>
      </c>
      <c r="AE81" s="377">
        <f t="shared" si="16"/>
        <v>27.44243932794026</v>
      </c>
      <c r="AF81" s="254">
        <f t="shared" si="17"/>
        <v>-10.567685589519643</v>
      </c>
      <c r="AG81" s="375"/>
      <c r="AH81" s="383">
        <f>AI81/AJ81</f>
        <v>1.3195809254454145</v>
      </c>
      <c r="AI81" s="177">
        <f>((AK81/AP81)^(1/5)-1)*100</f>
        <v>7.14803353550828</v>
      </c>
      <c r="AJ81" s="178">
        <f>((AK81/AU81)^(1/10)-1)*100</f>
        <v>5.416896681115269</v>
      </c>
      <c r="AK81" s="53">
        <v>0.805</v>
      </c>
      <c r="AL81" s="53">
        <v>0.77</v>
      </c>
      <c r="AM81" s="53">
        <v>0.715</v>
      </c>
      <c r="AN81" s="53">
        <v>0.655</v>
      </c>
      <c r="AO81" s="53">
        <v>0.61</v>
      </c>
      <c r="AP81" s="53">
        <v>0.57</v>
      </c>
      <c r="AQ81" s="53">
        <v>0.53</v>
      </c>
      <c r="AR81" s="53">
        <v>0.505</v>
      </c>
      <c r="AS81" s="390">
        <v>0.5</v>
      </c>
      <c r="AT81" s="53">
        <v>0.4925</v>
      </c>
      <c r="AU81" s="388">
        <v>0.475</v>
      </c>
    </row>
    <row r="82" spans="1:47" ht="11.25" customHeight="1">
      <c r="A82" s="30" t="s">
        <v>1237</v>
      </c>
      <c r="B82" s="31" t="s">
        <v>1238</v>
      </c>
      <c r="C82" s="39" t="s">
        <v>1615</v>
      </c>
      <c r="D82" s="183">
        <v>32</v>
      </c>
      <c r="E82" s="188">
        <v>77</v>
      </c>
      <c r="F82" s="57" t="s">
        <v>1272</v>
      </c>
      <c r="G82" s="58" t="s">
        <v>1272</v>
      </c>
      <c r="H82" s="249">
        <v>74.17</v>
      </c>
      <c r="I82" s="338">
        <f>((K82*4)/H82)*100</f>
        <v>1.9414857759201833</v>
      </c>
      <c r="J82" s="34">
        <v>0.355</v>
      </c>
      <c r="K82" s="34">
        <v>0.36</v>
      </c>
      <c r="L82" s="110">
        <f t="shared" si="13"/>
        <v>1.4084507042253502</v>
      </c>
      <c r="M82" s="36">
        <v>40233</v>
      </c>
      <c r="N82" s="37">
        <v>40235</v>
      </c>
      <c r="O82" s="38">
        <v>40249</v>
      </c>
      <c r="P82" s="37" t="s">
        <v>496</v>
      </c>
      <c r="Q82" s="31"/>
      <c r="R82" s="460">
        <f t="shared" si="12"/>
        <v>1.44</v>
      </c>
      <c r="S82" s="462">
        <f t="shared" si="14"/>
        <v>35.036496350364956</v>
      </c>
      <c r="T82" s="67">
        <f t="shared" si="15"/>
        <v>18.046228710462287</v>
      </c>
      <c r="U82" s="247">
        <v>4.11</v>
      </c>
      <c r="V82" s="248">
        <v>2.38</v>
      </c>
      <c r="W82" s="249">
        <v>1.07</v>
      </c>
      <c r="X82" s="250">
        <v>4.88</v>
      </c>
      <c r="Y82" s="248">
        <v>4.39</v>
      </c>
      <c r="Z82" s="249">
        <v>5.04</v>
      </c>
      <c r="AA82" s="252">
        <f>(Z82/Y82-1)*100</f>
        <v>14.80637813211847</v>
      </c>
      <c r="AB82" s="441" t="s">
        <v>709</v>
      </c>
      <c r="AC82" s="249">
        <v>57.86</v>
      </c>
      <c r="AD82" s="249">
        <v>80.53</v>
      </c>
      <c r="AE82" s="378">
        <f t="shared" si="16"/>
        <v>28.18873142067059</v>
      </c>
      <c r="AF82" s="255">
        <f t="shared" si="17"/>
        <v>-7.897677884018378</v>
      </c>
      <c r="AG82" s="375"/>
      <c r="AH82" s="382">
        <f>AI82/AJ82</f>
        <v>1.3849091120993402</v>
      </c>
      <c r="AI82" s="175">
        <f>((AK82/AP82)^(1/5)-1)*100</f>
        <v>15.865965878218692</v>
      </c>
      <c r="AJ82" s="176">
        <f>((AK82/AU82)^(1/10)-1)*100</f>
        <v>11.45632282985558</v>
      </c>
      <c r="AK82" s="43">
        <v>1.42</v>
      </c>
      <c r="AL82" s="43">
        <v>1.4</v>
      </c>
      <c r="AM82" s="43">
        <v>1.26</v>
      </c>
      <c r="AN82" s="43">
        <v>1</v>
      </c>
      <c r="AO82" s="43">
        <v>0.82</v>
      </c>
      <c r="AP82" s="43">
        <v>0.68</v>
      </c>
      <c r="AQ82" s="43">
        <v>0.62</v>
      </c>
      <c r="AR82" s="43">
        <v>0.595</v>
      </c>
      <c r="AS82" s="43">
        <v>0.58</v>
      </c>
      <c r="AT82" s="43">
        <v>0.54</v>
      </c>
      <c r="AU82" s="163">
        <v>0.48</v>
      </c>
    </row>
    <row r="83" spans="1:47" ht="11.25" customHeight="1">
      <c r="A83" s="40" t="s">
        <v>1268</v>
      </c>
      <c r="B83" s="41" t="s">
        <v>1269</v>
      </c>
      <c r="C83" s="48" t="s">
        <v>1602</v>
      </c>
      <c r="D83" s="184">
        <v>34</v>
      </c>
      <c r="E83" s="188">
        <v>69</v>
      </c>
      <c r="F83" s="81" t="s">
        <v>1656</v>
      </c>
      <c r="G83" s="72" t="s">
        <v>1656</v>
      </c>
      <c r="H83" s="225">
        <v>63.22</v>
      </c>
      <c r="I83" s="339">
        <f>((K83*4)/H83)*100</f>
        <v>1.012337867763366</v>
      </c>
      <c r="J83" s="43">
        <v>0.145</v>
      </c>
      <c r="K83" s="43">
        <v>0.16</v>
      </c>
      <c r="L83" s="44">
        <f t="shared" si="13"/>
        <v>10.344827586206918</v>
      </c>
      <c r="M83" s="45">
        <v>40234</v>
      </c>
      <c r="N83" s="46">
        <v>40238</v>
      </c>
      <c r="O83" s="47">
        <v>40252</v>
      </c>
      <c r="P83" s="46" t="s">
        <v>502</v>
      </c>
      <c r="Q83" s="41"/>
      <c r="R83" s="460">
        <f t="shared" si="12"/>
        <v>0.64</v>
      </c>
      <c r="S83" s="463">
        <f t="shared" si="14"/>
        <v>20.578778135048235</v>
      </c>
      <c r="T83" s="68">
        <f t="shared" si="15"/>
        <v>20.327974276527332</v>
      </c>
      <c r="U83" s="239">
        <v>3.11</v>
      </c>
      <c r="V83" s="233">
        <v>2.11</v>
      </c>
      <c r="W83" s="225">
        <v>3.42</v>
      </c>
      <c r="X83" s="234">
        <v>4.1</v>
      </c>
      <c r="Y83" s="233">
        <v>3.26</v>
      </c>
      <c r="Z83" s="225">
        <v>3.56</v>
      </c>
      <c r="AA83" s="251">
        <f>(Z83/Y83-1)*100</f>
        <v>9.202453987730074</v>
      </c>
      <c r="AB83" s="440" t="s">
        <v>710</v>
      </c>
      <c r="AC83" s="225">
        <v>46.5</v>
      </c>
      <c r="AD83" s="225">
        <v>66.01</v>
      </c>
      <c r="AE83" s="377">
        <f t="shared" si="16"/>
        <v>35.956989247311824</v>
      </c>
      <c r="AF83" s="254">
        <f t="shared" si="17"/>
        <v>-4.226632328435095</v>
      </c>
      <c r="AG83" s="375"/>
      <c r="AH83" s="382">
        <f>AI83/AJ83</f>
        <v>0.7581122645981232</v>
      </c>
      <c r="AI83" s="175">
        <f>((AK83/AP83)^(1/5)-1)*100</f>
        <v>11.273004664881793</v>
      </c>
      <c r="AJ83" s="176">
        <f>((AK83/AU83)^(1/10)-1)*100</f>
        <v>14.869835499703509</v>
      </c>
      <c r="AK83" s="43">
        <v>0.58</v>
      </c>
      <c r="AL83" s="43">
        <v>0.52</v>
      </c>
      <c r="AM83" s="43">
        <v>0.46</v>
      </c>
      <c r="AN83" s="43">
        <v>0.42</v>
      </c>
      <c r="AO83" s="43">
        <v>0.38</v>
      </c>
      <c r="AP83" s="43">
        <v>0.34</v>
      </c>
      <c r="AQ83" s="43">
        <v>0.25</v>
      </c>
      <c r="AR83" s="43">
        <v>0.1725</v>
      </c>
      <c r="AS83" s="43">
        <v>0.165</v>
      </c>
      <c r="AT83" s="43">
        <v>0.155</v>
      </c>
      <c r="AU83" s="163">
        <v>0.145</v>
      </c>
    </row>
    <row r="84" spans="1:47" ht="11.25" customHeight="1">
      <c r="A84" s="40" t="s">
        <v>1281</v>
      </c>
      <c r="B84" s="41" t="s">
        <v>1282</v>
      </c>
      <c r="C84" s="48" t="s">
        <v>1547</v>
      </c>
      <c r="D84" s="184">
        <v>43</v>
      </c>
      <c r="E84" s="188">
        <v>25</v>
      </c>
      <c r="F84" s="81" t="s">
        <v>1656</v>
      </c>
      <c r="G84" s="72" t="s">
        <v>1656</v>
      </c>
      <c r="H84" s="225">
        <v>24.98</v>
      </c>
      <c r="I84" s="42">
        <f>((K84*4)/H84)*100</f>
        <v>2.722177742193755</v>
      </c>
      <c r="J84" s="43">
        <v>0.165</v>
      </c>
      <c r="K84" s="43">
        <v>0.17</v>
      </c>
      <c r="L84" s="44">
        <f t="shared" si="13"/>
        <v>3.0303030303030276</v>
      </c>
      <c r="M84" s="45">
        <v>40213</v>
      </c>
      <c r="N84" s="46">
        <v>40217</v>
      </c>
      <c r="O84" s="47">
        <v>40238</v>
      </c>
      <c r="P84" s="46" t="s">
        <v>501</v>
      </c>
      <c r="Q84" s="41"/>
      <c r="R84" s="460">
        <f t="shared" si="12"/>
        <v>0.68</v>
      </c>
      <c r="S84" s="463">
        <f t="shared" si="14"/>
        <v>67.32673267326733</v>
      </c>
      <c r="T84" s="68">
        <f t="shared" si="15"/>
        <v>24.73267326732673</v>
      </c>
      <c r="U84" s="239">
        <v>1.01</v>
      </c>
      <c r="V84" s="233">
        <v>1.8</v>
      </c>
      <c r="W84" s="225">
        <v>2.19</v>
      </c>
      <c r="X84" s="234">
        <v>1.81</v>
      </c>
      <c r="Y84" s="233">
        <v>1</v>
      </c>
      <c r="Z84" s="225">
        <v>1.03</v>
      </c>
      <c r="AA84" s="251">
        <f t="shared" si="3"/>
        <v>3.0000000000000027</v>
      </c>
      <c r="AB84" s="440" t="s">
        <v>711</v>
      </c>
      <c r="AC84" s="225">
        <v>21.02</v>
      </c>
      <c r="AD84" s="225">
        <v>28.24</v>
      </c>
      <c r="AE84" s="377">
        <f t="shared" si="16"/>
        <v>18.839200761179832</v>
      </c>
      <c r="AF84" s="254">
        <f t="shared" si="17"/>
        <v>-11.54390934844192</v>
      </c>
      <c r="AG84" s="375"/>
      <c r="AH84" s="382">
        <f>AI84/AJ84</f>
        <v>1.0304928212235154</v>
      </c>
      <c r="AI84" s="175">
        <f>((AK84/AP84)^(1/5)-1)*100</f>
        <v>5.291848906511043</v>
      </c>
      <c r="AJ84" s="176">
        <f>((AK84/AU84)^(1/10)-1)*100</f>
        <v>5.135260331292724</v>
      </c>
      <c r="AK84" s="43">
        <v>0.66</v>
      </c>
      <c r="AL84" s="43">
        <v>0.644</v>
      </c>
      <c r="AM84" s="43">
        <v>0.604</v>
      </c>
      <c r="AN84" s="43">
        <v>0.566</v>
      </c>
      <c r="AO84" s="43">
        <v>0.536</v>
      </c>
      <c r="AP84" s="43">
        <v>0.51</v>
      </c>
      <c r="AQ84" s="43">
        <v>0.48532</v>
      </c>
      <c r="AR84" s="43">
        <v>0.46</v>
      </c>
      <c r="AS84" s="43">
        <v>0.42902</v>
      </c>
      <c r="AT84" s="43">
        <v>0.41</v>
      </c>
      <c r="AU84" s="163">
        <v>0.4</v>
      </c>
    </row>
    <row r="85" spans="1:47" ht="11.25" customHeight="1">
      <c r="A85" s="40" t="s">
        <v>1270</v>
      </c>
      <c r="B85" s="41" t="s">
        <v>1271</v>
      </c>
      <c r="C85" s="48" t="s">
        <v>1555</v>
      </c>
      <c r="D85" s="184">
        <v>27</v>
      </c>
      <c r="E85" s="188">
        <v>92</v>
      </c>
      <c r="F85" s="59" t="s">
        <v>1272</v>
      </c>
      <c r="G85" s="60" t="s">
        <v>1272</v>
      </c>
      <c r="H85" s="225">
        <v>32.76</v>
      </c>
      <c r="I85" s="42">
        <f>((K85*4)/H85)*100</f>
        <v>3.418803418803419</v>
      </c>
      <c r="J85" s="43">
        <v>0.27</v>
      </c>
      <c r="K85" s="43">
        <v>0.28</v>
      </c>
      <c r="L85" s="44">
        <f t="shared" si="13"/>
        <v>3.703703703703698</v>
      </c>
      <c r="M85" s="45">
        <v>40310</v>
      </c>
      <c r="N85" s="46">
        <v>40312</v>
      </c>
      <c r="O85" s="47">
        <v>40339</v>
      </c>
      <c r="P85" s="46" t="s">
        <v>497</v>
      </c>
      <c r="Q85" s="41"/>
      <c r="R85" s="460">
        <f t="shared" si="12"/>
        <v>1.12</v>
      </c>
      <c r="S85" s="463">
        <f t="shared" si="14"/>
        <v>53.5885167464115</v>
      </c>
      <c r="T85" s="68">
        <f t="shared" si="15"/>
        <v>15.674641148325358</v>
      </c>
      <c r="U85" s="239">
        <v>2.09</v>
      </c>
      <c r="V85" s="233">
        <v>2.08</v>
      </c>
      <c r="W85" s="225">
        <v>0.85</v>
      </c>
      <c r="X85" s="234">
        <v>2.23</v>
      </c>
      <c r="Y85" s="233">
        <v>2.34</v>
      </c>
      <c r="Z85" s="225">
        <v>2.59</v>
      </c>
      <c r="AA85" s="251">
        <f t="shared" si="3"/>
        <v>10.68376068376069</v>
      </c>
      <c r="AB85" s="440" t="s">
        <v>712</v>
      </c>
      <c r="AC85" s="225">
        <v>26.17</v>
      </c>
      <c r="AD85" s="225">
        <v>35.87</v>
      </c>
      <c r="AE85" s="377">
        <f t="shared" si="16"/>
        <v>25.181505540695436</v>
      </c>
      <c r="AF85" s="254">
        <f t="shared" si="17"/>
        <v>-8.670197936994702</v>
      </c>
      <c r="AG85" s="375"/>
      <c r="AH85" s="382">
        <f>AI85/AJ85</f>
        <v>1.1258029018662294</v>
      </c>
      <c r="AI85" s="175">
        <f>((AK85/AP85)^(1/5)-1)*100</f>
        <v>4.180926810264429</v>
      </c>
      <c r="AJ85" s="176">
        <f>((AK85/AU85)^(1/10)-1)*100</f>
        <v>3.713728933664817</v>
      </c>
      <c r="AK85" s="389">
        <v>1.08</v>
      </c>
      <c r="AL85" s="43">
        <v>1.07</v>
      </c>
      <c r="AM85" s="43">
        <v>1.02</v>
      </c>
      <c r="AN85" s="43">
        <v>0.96</v>
      </c>
      <c r="AO85" s="43">
        <v>0.92</v>
      </c>
      <c r="AP85" s="43">
        <v>0.88</v>
      </c>
      <c r="AQ85" s="389">
        <v>0.84</v>
      </c>
      <c r="AR85" s="43">
        <v>0.83</v>
      </c>
      <c r="AS85" s="389">
        <v>0.8</v>
      </c>
      <c r="AT85" s="43">
        <v>0.79</v>
      </c>
      <c r="AU85" s="163">
        <v>0.75</v>
      </c>
    </row>
    <row r="86" spans="1:47" ht="11.25" customHeight="1">
      <c r="A86" s="351" t="s">
        <v>1671</v>
      </c>
      <c r="B86" s="51" t="s">
        <v>947</v>
      </c>
      <c r="C86" s="56" t="s">
        <v>1616</v>
      </c>
      <c r="D86" s="185">
        <v>43</v>
      </c>
      <c r="E86" s="188">
        <v>27</v>
      </c>
      <c r="F86" s="61" t="s">
        <v>1247</v>
      </c>
      <c r="G86" s="63" t="s">
        <v>1247</v>
      </c>
      <c r="H86" s="226">
        <v>59.53</v>
      </c>
      <c r="I86" s="52">
        <f>((K86*4)/H86)*100</f>
        <v>2.2845624055098273</v>
      </c>
      <c r="J86" s="53">
        <v>0.33</v>
      </c>
      <c r="K86" s="53">
        <v>0.34</v>
      </c>
      <c r="L86" s="54">
        <f t="shared" si="13"/>
        <v>3.0303030303030276</v>
      </c>
      <c r="M86" s="64">
        <v>40422</v>
      </c>
      <c r="N86" s="65">
        <v>40424</v>
      </c>
      <c r="O86" s="55">
        <v>40442</v>
      </c>
      <c r="P86" s="65" t="s">
        <v>529</v>
      </c>
      <c r="Q86" s="51"/>
      <c r="R86" s="348">
        <f t="shared" si="12"/>
        <v>1.36</v>
      </c>
      <c r="S86" s="465">
        <f t="shared" si="14"/>
        <v>149.45054945054946</v>
      </c>
      <c r="T86" s="69">
        <f t="shared" si="15"/>
        <v>65.41758241758242</v>
      </c>
      <c r="U86" s="240">
        <v>0.91</v>
      </c>
      <c r="V86" s="235">
        <v>5.49</v>
      </c>
      <c r="W86" s="226">
        <v>1.44</v>
      </c>
      <c r="X86" s="236">
        <v>1.45</v>
      </c>
      <c r="Y86" s="235">
        <v>3.7</v>
      </c>
      <c r="Z86" s="226">
        <v>4.7</v>
      </c>
      <c r="AA86" s="253">
        <f t="shared" si="3"/>
        <v>27.027027027027017</v>
      </c>
      <c r="AB86" s="442" t="s">
        <v>713</v>
      </c>
      <c r="AC86" s="226">
        <v>47.99</v>
      </c>
      <c r="AD86" s="226">
        <v>66.27</v>
      </c>
      <c r="AE86" s="379">
        <f t="shared" si="16"/>
        <v>24.04667639091477</v>
      </c>
      <c r="AF86" s="256">
        <f t="shared" si="17"/>
        <v>-10.170514561641761</v>
      </c>
      <c r="AG86" s="375"/>
      <c r="AH86" s="382">
        <f>AI86/AJ86</f>
        <v>0.9218314996418202</v>
      </c>
      <c r="AI86" s="175">
        <f>((AK86/AP86)^(1/5)-1)*100</f>
        <v>3.777670861995719</v>
      </c>
      <c r="AJ86" s="176">
        <f>((AK86/AU86)^(1/10)-1)*100</f>
        <v>4.098005832371254</v>
      </c>
      <c r="AK86" s="43">
        <v>1.3</v>
      </c>
      <c r="AL86" s="43">
        <v>1.26</v>
      </c>
      <c r="AM86" s="43">
        <v>1.22</v>
      </c>
      <c r="AN86" s="43">
        <v>1.18</v>
      </c>
      <c r="AO86" s="43">
        <v>1.14</v>
      </c>
      <c r="AP86" s="43">
        <v>1.08</v>
      </c>
      <c r="AQ86" s="43">
        <v>1.03</v>
      </c>
      <c r="AR86" s="43">
        <v>0.99</v>
      </c>
      <c r="AS86" s="43">
        <v>0.94</v>
      </c>
      <c r="AT86" s="43">
        <v>0.9</v>
      </c>
      <c r="AU86" s="163">
        <v>0.87</v>
      </c>
    </row>
    <row r="87" spans="1:47" ht="11.25" customHeight="1">
      <c r="A87" s="30" t="s">
        <v>1283</v>
      </c>
      <c r="B87" s="31" t="s">
        <v>1284</v>
      </c>
      <c r="C87" s="39" t="s">
        <v>1559</v>
      </c>
      <c r="D87" s="183">
        <v>43</v>
      </c>
      <c r="E87" s="188">
        <v>29</v>
      </c>
      <c r="F87" s="111" t="s">
        <v>1656</v>
      </c>
      <c r="G87" s="73" t="s">
        <v>1656</v>
      </c>
      <c r="H87" s="249">
        <v>70.55</v>
      </c>
      <c r="I87" s="338">
        <f>((K87*4)/H87)*100</f>
        <v>1.4741318214032602</v>
      </c>
      <c r="J87" s="34">
        <v>0.24</v>
      </c>
      <c r="K87" s="34">
        <v>0.26</v>
      </c>
      <c r="L87" s="35">
        <f t="shared" si="13"/>
        <v>8.333333333333348</v>
      </c>
      <c r="M87" s="36">
        <v>40508</v>
      </c>
      <c r="N87" s="37">
        <v>40512</v>
      </c>
      <c r="O87" s="38">
        <v>40527</v>
      </c>
      <c r="P87" s="47" t="s">
        <v>502</v>
      </c>
      <c r="Q87" s="31"/>
      <c r="R87" s="460">
        <f t="shared" si="12"/>
        <v>1.04</v>
      </c>
      <c r="S87" s="463">
        <f t="shared" si="14"/>
        <v>17.50841750841751</v>
      </c>
      <c r="T87" s="68">
        <f t="shared" si="15"/>
        <v>11.877104377104375</v>
      </c>
      <c r="U87" s="239">
        <v>5.94</v>
      </c>
      <c r="V87" s="233">
        <v>0.74</v>
      </c>
      <c r="W87" s="225">
        <v>0.51</v>
      </c>
      <c r="X87" s="234">
        <v>2.15</v>
      </c>
      <c r="Y87" s="233">
        <v>6.51</v>
      </c>
      <c r="Z87" s="225">
        <v>6.98</v>
      </c>
      <c r="AA87" s="251">
        <f t="shared" si="3"/>
        <v>7.219662058371745</v>
      </c>
      <c r="AB87" s="440" t="s">
        <v>714</v>
      </c>
      <c r="AC87" s="225">
        <v>45.99</v>
      </c>
      <c r="AD87" s="225">
        <v>79.75</v>
      </c>
      <c r="AE87" s="377">
        <f t="shared" si="16"/>
        <v>53.402913676886264</v>
      </c>
      <c r="AF87" s="254">
        <f t="shared" si="17"/>
        <v>-11.536050156739815</v>
      </c>
      <c r="AG87" s="375"/>
      <c r="AH87" s="381">
        <f>AI87/AJ87</f>
        <v>0.7907302872865623</v>
      </c>
      <c r="AI87" s="173">
        <f>((AK87/AP87)^(1/5)-1)*100</f>
        <v>3.102406987876982</v>
      </c>
      <c r="AJ87" s="174">
        <f>((AK87/AU87)^(1/10)-1)*100</f>
        <v>3.923470540787144</v>
      </c>
      <c r="AK87" s="34">
        <v>0.9</v>
      </c>
      <c r="AL87" s="34">
        <v>0.85</v>
      </c>
      <c r="AM87" s="34">
        <v>0.825</v>
      </c>
      <c r="AN87" s="34">
        <v>0.805</v>
      </c>
      <c r="AO87" s="34">
        <v>0.785</v>
      </c>
      <c r="AP87" s="34">
        <v>0.7725</v>
      </c>
      <c r="AQ87" s="34">
        <v>0.7625</v>
      </c>
      <c r="AR87" s="34">
        <v>0.7375</v>
      </c>
      <c r="AS87" s="34">
        <v>0.7075</v>
      </c>
      <c r="AT87" s="34">
        <v>0.6525</v>
      </c>
      <c r="AU87" s="387">
        <v>0.6125</v>
      </c>
    </row>
    <row r="88" spans="1:47" ht="11.25" customHeight="1">
      <c r="A88" s="40" t="s">
        <v>1041</v>
      </c>
      <c r="B88" s="41" t="s">
        <v>1042</v>
      </c>
      <c r="C88" s="48" t="s">
        <v>1617</v>
      </c>
      <c r="D88" s="184">
        <v>41</v>
      </c>
      <c r="E88" s="188">
        <v>34</v>
      </c>
      <c r="F88" s="59" t="s">
        <v>1272</v>
      </c>
      <c r="G88" s="60" t="s">
        <v>1247</v>
      </c>
      <c r="H88" s="225">
        <v>29.02</v>
      </c>
      <c r="I88" s="42">
        <f>((K88*4)/H88)*100</f>
        <v>3.5837353549276365</v>
      </c>
      <c r="J88" s="43">
        <v>0.25</v>
      </c>
      <c r="K88" s="43">
        <v>0.26</v>
      </c>
      <c r="L88" s="44">
        <f t="shared" si="13"/>
        <v>4.0000000000000036</v>
      </c>
      <c r="M88" s="45">
        <v>40548</v>
      </c>
      <c r="N88" s="46">
        <v>40550</v>
      </c>
      <c r="O88" s="47">
        <v>40571</v>
      </c>
      <c r="P88" s="47" t="s">
        <v>508</v>
      </c>
      <c r="Q88" s="41"/>
      <c r="R88" s="460">
        <f t="shared" si="12"/>
        <v>1.04</v>
      </c>
      <c r="S88" s="463">
        <f t="shared" si="14"/>
        <v>53.608247422680414</v>
      </c>
      <c r="T88" s="68">
        <f t="shared" si="15"/>
        <v>14.958762886597938</v>
      </c>
      <c r="U88" s="239">
        <v>1.94</v>
      </c>
      <c r="V88" s="233">
        <v>1.49</v>
      </c>
      <c r="W88" s="225">
        <v>0.45</v>
      </c>
      <c r="X88" s="234">
        <v>4.27</v>
      </c>
      <c r="Y88" s="233">
        <v>1.96</v>
      </c>
      <c r="Z88" s="225">
        <v>2.12</v>
      </c>
      <c r="AA88" s="251">
        <f>(Z88/Y88-1)*100</f>
        <v>8.163265306122458</v>
      </c>
      <c r="AB88" s="440" t="s">
        <v>715</v>
      </c>
      <c r="AC88" s="225">
        <v>26.98</v>
      </c>
      <c r="AD88" s="225">
        <v>31.99</v>
      </c>
      <c r="AE88" s="377">
        <f t="shared" si="16"/>
        <v>7.56115641215715</v>
      </c>
      <c r="AF88" s="254">
        <f t="shared" si="17"/>
        <v>-9.284151297280395</v>
      </c>
      <c r="AG88" s="375"/>
      <c r="AH88" s="382">
        <f>AI88/AJ88</f>
        <v>0.768138401976413</v>
      </c>
      <c r="AI88" s="175">
        <f>((AK88/AP88)^(1/5)-1)*100</f>
        <v>13.045577778664775</v>
      </c>
      <c r="AJ88" s="176">
        <f>((AK88/AU88)^(1/10)-1)*100</f>
        <v>16.98336881100935</v>
      </c>
      <c r="AK88" s="43">
        <v>0.96</v>
      </c>
      <c r="AL88" s="43">
        <v>0.88</v>
      </c>
      <c r="AM88" s="43">
        <v>0.76</v>
      </c>
      <c r="AN88" s="43">
        <v>0.68</v>
      </c>
      <c r="AO88" s="43">
        <v>0.6</v>
      </c>
      <c r="AP88" s="43">
        <v>0.52</v>
      </c>
      <c r="AQ88" s="43">
        <v>0.44</v>
      </c>
      <c r="AR88" s="43">
        <v>0.36</v>
      </c>
      <c r="AS88" s="43">
        <v>0.28</v>
      </c>
      <c r="AT88" s="43">
        <v>0.24</v>
      </c>
      <c r="AU88" s="163">
        <v>0.2</v>
      </c>
    </row>
    <row r="89" spans="1:47" ht="11.25" customHeight="1">
      <c r="A89" s="40" t="s">
        <v>975</v>
      </c>
      <c r="B89" s="41" t="s">
        <v>976</v>
      </c>
      <c r="C89" s="48" t="s">
        <v>1584</v>
      </c>
      <c r="D89" s="184">
        <v>43</v>
      </c>
      <c r="E89" s="188">
        <v>26</v>
      </c>
      <c r="F89" s="59" t="s">
        <v>1247</v>
      </c>
      <c r="G89" s="60" t="s">
        <v>1247</v>
      </c>
      <c r="H89" s="225">
        <v>56.94</v>
      </c>
      <c r="I89" s="339">
        <f>((K89*4)/H89)*100</f>
        <v>1.7562346329469618</v>
      </c>
      <c r="J89" s="43">
        <v>0.17</v>
      </c>
      <c r="K89" s="43">
        <v>0.25</v>
      </c>
      <c r="L89" s="44">
        <f t="shared" si="13"/>
        <v>47.058823529411754</v>
      </c>
      <c r="M89" s="45">
        <v>40408</v>
      </c>
      <c r="N89" s="46">
        <v>40410</v>
      </c>
      <c r="O89" s="47">
        <v>40431</v>
      </c>
      <c r="P89" s="47" t="s">
        <v>497</v>
      </c>
      <c r="Q89" s="41"/>
      <c r="R89" s="460">
        <f t="shared" si="12"/>
        <v>1</v>
      </c>
      <c r="S89" s="463">
        <f t="shared" si="14"/>
        <v>26.246719160104988</v>
      </c>
      <c r="T89" s="68">
        <f t="shared" si="15"/>
        <v>14.944881889763778</v>
      </c>
      <c r="U89" s="239">
        <v>3.81</v>
      </c>
      <c r="V89" s="233">
        <v>1.13</v>
      </c>
      <c r="W89" s="225">
        <v>0.6</v>
      </c>
      <c r="X89" s="234">
        <v>2.68</v>
      </c>
      <c r="Y89" s="233">
        <v>3.9</v>
      </c>
      <c r="Z89" s="225">
        <v>4.42</v>
      </c>
      <c r="AA89" s="251">
        <f t="shared" si="3"/>
        <v>13.33333333333333</v>
      </c>
      <c r="AB89" s="440" t="s">
        <v>716</v>
      </c>
      <c r="AC89" s="225">
        <v>45.11</v>
      </c>
      <c r="AD89" s="225">
        <v>58.52</v>
      </c>
      <c r="AE89" s="377">
        <f t="shared" si="16"/>
        <v>26.22478386167147</v>
      </c>
      <c r="AF89" s="254">
        <f t="shared" si="17"/>
        <v>-2.6999316473000774</v>
      </c>
      <c r="AG89" s="375"/>
      <c r="AH89" s="382">
        <f>AI89/AJ89</f>
        <v>1.3659183278863858</v>
      </c>
      <c r="AI89" s="175">
        <f>((AK89/AP89)^(1/5)-1)*100</f>
        <v>17.78162221565904</v>
      </c>
      <c r="AJ89" s="176">
        <f>((AK89/AU89)^(1/10)-1)*100</f>
        <v>13.018071324347936</v>
      </c>
      <c r="AK89" s="43">
        <v>0.68</v>
      </c>
      <c r="AL89" s="43">
        <v>0.6</v>
      </c>
      <c r="AM89" s="43">
        <v>0.52</v>
      </c>
      <c r="AN89" s="43">
        <v>0.44</v>
      </c>
      <c r="AO89" s="43">
        <v>0.36</v>
      </c>
      <c r="AP89" s="43">
        <v>0.3</v>
      </c>
      <c r="AQ89" s="43">
        <v>0.26</v>
      </c>
      <c r="AR89" s="43">
        <v>0.24</v>
      </c>
      <c r="AS89" s="43">
        <v>0.22</v>
      </c>
      <c r="AT89" s="43">
        <v>0.21</v>
      </c>
      <c r="AU89" s="163">
        <v>0.2</v>
      </c>
    </row>
    <row r="90" spans="1:47" ht="11.25" customHeight="1">
      <c r="A90" s="40" t="s">
        <v>1002</v>
      </c>
      <c r="B90" s="41" t="s">
        <v>1003</v>
      </c>
      <c r="C90" s="48" t="s">
        <v>1550</v>
      </c>
      <c r="D90" s="184">
        <v>36</v>
      </c>
      <c r="E90" s="188">
        <v>62</v>
      </c>
      <c r="F90" s="59" t="s">
        <v>1272</v>
      </c>
      <c r="G90" s="60" t="s">
        <v>1272</v>
      </c>
      <c r="H90" s="225">
        <v>35.68</v>
      </c>
      <c r="I90" s="339">
        <f>((K90*4)/H90)*100</f>
        <v>1.2612107623318385</v>
      </c>
      <c r="J90" s="43">
        <v>0.1075</v>
      </c>
      <c r="K90" s="43">
        <v>0.1125</v>
      </c>
      <c r="L90" s="44">
        <f t="shared" si="13"/>
        <v>4.651162790697683</v>
      </c>
      <c r="M90" s="45">
        <v>40252</v>
      </c>
      <c r="N90" s="46">
        <v>40254</v>
      </c>
      <c r="O90" s="47">
        <v>40268</v>
      </c>
      <c r="P90" s="47" t="s">
        <v>504</v>
      </c>
      <c r="Q90" s="41"/>
      <c r="R90" s="460">
        <f t="shared" si="12"/>
        <v>0.45</v>
      </c>
      <c r="S90" s="463">
        <f t="shared" si="14"/>
        <v>32.846715328467155</v>
      </c>
      <c r="T90" s="68">
        <f t="shared" si="15"/>
        <v>26.043795620437955</v>
      </c>
      <c r="U90" s="239">
        <v>1.37</v>
      </c>
      <c r="V90" s="233">
        <v>-32.5</v>
      </c>
      <c r="W90" s="225">
        <v>0.75</v>
      </c>
      <c r="X90" s="234">
        <v>0.98</v>
      </c>
      <c r="Y90" s="233">
        <v>1.61</v>
      </c>
      <c r="Z90" s="225">
        <v>1.8</v>
      </c>
      <c r="AA90" s="251">
        <f>(Z90/Y90-1)*100</f>
        <v>11.801242236024834</v>
      </c>
      <c r="AB90" s="440" t="s">
        <v>717</v>
      </c>
      <c r="AC90" s="225">
        <v>29.54</v>
      </c>
      <c r="AD90" s="225">
        <v>35.74</v>
      </c>
      <c r="AE90" s="377">
        <f t="shared" si="16"/>
        <v>20.78537576167908</v>
      </c>
      <c r="AF90" s="254">
        <f t="shared" si="17"/>
        <v>-0.16787912702854582</v>
      </c>
      <c r="AG90" s="375"/>
      <c r="AH90" s="382">
        <f>AI90/AJ90</f>
        <v>0.8419567037978885</v>
      </c>
      <c r="AI90" s="175">
        <f>((AK90/AP90)^(1/5)-1)*100</f>
        <v>5.436481112522373</v>
      </c>
      <c r="AJ90" s="176">
        <f>((AK90/AU90)^(1/10)-1)*100</f>
        <v>6.456960420885727</v>
      </c>
      <c r="AK90" s="43">
        <v>0.43</v>
      </c>
      <c r="AL90" s="43">
        <v>0.41</v>
      </c>
      <c r="AM90" s="43">
        <v>0.39</v>
      </c>
      <c r="AN90" s="43">
        <v>0.37</v>
      </c>
      <c r="AO90" s="43">
        <v>0.35</v>
      </c>
      <c r="AP90" s="43">
        <v>0.33</v>
      </c>
      <c r="AQ90" s="43">
        <v>0.31</v>
      </c>
      <c r="AR90" s="43">
        <v>0.29</v>
      </c>
      <c r="AS90" s="43">
        <v>0.27</v>
      </c>
      <c r="AT90" s="43">
        <v>0.25</v>
      </c>
      <c r="AU90" s="163">
        <v>0.23</v>
      </c>
    </row>
    <row r="91" spans="1:47" ht="11.25" customHeight="1">
      <c r="A91" s="49" t="s">
        <v>987</v>
      </c>
      <c r="B91" s="51" t="s">
        <v>988</v>
      </c>
      <c r="C91" s="56" t="s">
        <v>1575</v>
      </c>
      <c r="D91" s="185">
        <v>39</v>
      </c>
      <c r="E91" s="188">
        <v>44</v>
      </c>
      <c r="F91" s="61" t="s">
        <v>1272</v>
      </c>
      <c r="G91" s="63" t="s">
        <v>1272</v>
      </c>
      <c r="H91" s="226">
        <v>34.14</v>
      </c>
      <c r="I91" s="340">
        <f>((K91*4)/H91)*100</f>
        <v>1.9917984768599886</v>
      </c>
      <c r="J91" s="53">
        <v>0.14</v>
      </c>
      <c r="K91" s="53">
        <v>0.17</v>
      </c>
      <c r="L91" s="44">
        <f t="shared" si="13"/>
        <v>21.42857142857142</v>
      </c>
      <c r="M91" s="64">
        <v>40508</v>
      </c>
      <c r="N91" s="65">
        <v>40512</v>
      </c>
      <c r="O91" s="55">
        <v>40527</v>
      </c>
      <c r="P91" s="55" t="s">
        <v>502</v>
      </c>
      <c r="Q91" s="51"/>
      <c r="R91" s="348">
        <f t="shared" si="12"/>
        <v>0.68</v>
      </c>
      <c r="S91" s="463">
        <f t="shared" si="14"/>
        <v>53.125</v>
      </c>
      <c r="T91" s="68">
        <f t="shared" si="15"/>
        <v>26.671875</v>
      </c>
      <c r="U91" s="239">
        <v>1.28</v>
      </c>
      <c r="V91" s="233">
        <v>1.33</v>
      </c>
      <c r="W91" s="225">
        <v>1.01</v>
      </c>
      <c r="X91" s="234">
        <v>3.29</v>
      </c>
      <c r="Y91" s="233">
        <v>1.33</v>
      </c>
      <c r="Z91" s="225">
        <v>1.72</v>
      </c>
      <c r="AA91" s="251">
        <f>(Z91/Y91-1)*100</f>
        <v>29.323308270676684</v>
      </c>
      <c r="AB91" s="440" t="s">
        <v>718</v>
      </c>
      <c r="AC91" s="225">
        <v>21.61</v>
      </c>
      <c r="AD91" s="225">
        <v>38.88</v>
      </c>
      <c r="AE91" s="377">
        <f t="shared" si="16"/>
        <v>57.982415548357245</v>
      </c>
      <c r="AF91" s="254">
        <f t="shared" si="17"/>
        <v>-12.191358024691363</v>
      </c>
      <c r="AG91" s="375"/>
      <c r="AH91" s="383">
        <f>AI91/AJ91</f>
        <v>1.262334416155013</v>
      </c>
      <c r="AI91" s="177">
        <f>((AK91/AP91)^(1/5)-1)*100</f>
        <v>4.270506415417863</v>
      </c>
      <c r="AJ91" s="178">
        <f>((AK91/AU91)^(1/10)-1)*100</f>
        <v>3.3830230410936135</v>
      </c>
      <c r="AK91" s="53">
        <v>0.53</v>
      </c>
      <c r="AL91" s="53">
        <v>0.52</v>
      </c>
      <c r="AM91" s="53">
        <v>0.48</v>
      </c>
      <c r="AN91" s="53">
        <v>0.46</v>
      </c>
      <c r="AO91" s="53">
        <v>0.44</v>
      </c>
      <c r="AP91" s="53">
        <v>0.43</v>
      </c>
      <c r="AQ91" s="53">
        <v>0.42</v>
      </c>
      <c r="AR91" s="53">
        <v>0.41</v>
      </c>
      <c r="AS91" s="53">
        <v>0.4</v>
      </c>
      <c r="AT91" s="53">
        <v>0.39</v>
      </c>
      <c r="AU91" s="388">
        <v>0.38</v>
      </c>
    </row>
    <row r="92" spans="1:47" ht="11.25" customHeight="1">
      <c r="A92" s="30" t="s">
        <v>930</v>
      </c>
      <c r="B92" s="31" t="s">
        <v>931</v>
      </c>
      <c r="C92" s="39" t="s">
        <v>1603</v>
      </c>
      <c r="D92" s="183">
        <v>45</v>
      </c>
      <c r="E92" s="188">
        <v>21</v>
      </c>
      <c r="F92" s="111" t="s">
        <v>1656</v>
      </c>
      <c r="G92" s="73" t="s">
        <v>1656</v>
      </c>
      <c r="H92" s="249">
        <v>26.64</v>
      </c>
      <c r="I92" s="338">
        <f>((K92*4)/H92)*100</f>
        <v>1.2012012012012012</v>
      </c>
      <c r="J92" s="421">
        <v>0.07767</v>
      </c>
      <c r="K92" s="34">
        <v>0.08</v>
      </c>
      <c r="L92" s="35">
        <f t="shared" si="13"/>
        <v>2.999871250160946</v>
      </c>
      <c r="M92" s="36">
        <v>40242</v>
      </c>
      <c r="N92" s="37">
        <v>40246</v>
      </c>
      <c r="O92" s="38">
        <v>40277</v>
      </c>
      <c r="P92" s="47" t="s">
        <v>521</v>
      </c>
      <c r="Q92" s="423" t="s">
        <v>1681</v>
      </c>
      <c r="R92" s="460">
        <f t="shared" si="12"/>
        <v>0.32</v>
      </c>
      <c r="S92" s="462">
        <f t="shared" si="14"/>
        <v>34.78260869565217</v>
      </c>
      <c r="T92" s="67">
        <f t="shared" si="15"/>
        <v>28.956521739130434</v>
      </c>
      <c r="U92" s="247">
        <v>0.92</v>
      </c>
      <c r="V92" s="248">
        <v>3.16</v>
      </c>
      <c r="W92" s="249">
        <v>3</v>
      </c>
      <c r="X92" s="250">
        <v>2.3</v>
      </c>
      <c r="Y92" s="248">
        <v>0.95</v>
      </c>
      <c r="Z92" s="249">
        <v>0.89</v>
      </c>
      <c r="AA92" s="252">
        <f>(Z92/Y92-1)*100</f>
        <v>-6.315789473684208</v>
      </c>
      <c r="AB92" s="441" t="s">
        <v>719</v>
      </c>
      <c r="AC92" s="249">
        <v>23.2</v>
      </c>
      <c r="AD92" s="249">
        <v>28.75</v>
      </c>
      <c r="AE92" s="378">
        <f t="shared" si="16"/>
        <v>14.827586206896557</v>
      </c>
      <c r="AF92" s="255">
        <f t="shared" si="17"/>
        <v>-7.339130434782606</v>
      </c>
      <c r="AG92" s="375"/>
      <c r="AH92" s="382">
        <f>AI92/AJ92</f>
        <v>1</v>
      </c>
      <c r="AI92" s="175">
        <f>((AK92/AP92)^(1/5)-1)*100</f>
        <v>3.000000000000025</v>
      </c>
      <c r="AJ92" s="176">
        <f>((AK92/AU92)^(1/10)-1)*100</f>
        <v>3.000000000000025</v>
      </c>
      <c r="AK92" s="43">
        <v>0.32</v>
      </c>
      <c r="AL92" s="43">
        <v>0.3106796116504854</v>
      </c>
      <c r="AM92" s="43">
        <v>0.301630690922801</v>
      </c>
      <c r="AN92" s="43">
        <v>0.29284533099301063</v>
      </c>
      <c r="AO92" s="43">
        <v>0.2843158553330204</v>
      </c>
      <c r="AP92" s="43">
        <v>0.27603481100293203</v>
      </c>
      <c r="AQ92" s="43">
        <v>0.2679949621387689</v>
      </c>
      <c r="AR92" s="43">
        <v>0.2601892836298728</v>
      </c>
      <c r="AS92" s="43">
        <v>0.2526109549804592</v>
      </c>
      <c r="AT92" s="43">
        <v>0.24525335434996018</v>
      </c>
      <c r="AU92" s="163">
        <v>0.23811005276695146</v>
      </c>
    </row>
    <row r="93" spans="1:47" ht="11.25" customHeight="1">
      <c r="A93" s="40" t="s">
        <v>94</v>
      </c>
      <c r="B93" s="41" t="s">
        <v>95</v>
      </c>
      <c r="C93" s="48" t="s">
        <v>1549</v>
      </c>
      <c r="D93" s="184">
        <v>37</v>
      </c>
      <c r="E93" s="188">
        <v>56</v>
      </c>
      <c r="F93" s="81" t="s">
        <v>1272</v>
      </c>
      <c r="G93" s="72" t="s">
        <v>1272</v>
      </c>
      <c r="H93" s="225">
        <v>26.21</v>
      </c>
      <c r="I93" s="42">
        <f>((K93*4)/H93)*100</f>
        <v>4.578405188859214</v>
      </c>
      <c r="J93" s="43">
        <v>0.29</v>
      </c>
      <c r="K93" s="43">
        <v>0.3</v>
      </c>
      <c r="L93" s="44">
        <f t="shared" si="13"/>
        <v>3.4482758620689724</v>
      </c>
      <c r="M93" s="86">
        <v>40156</v>
      </c>
      <c r="N93" s="87">
        <v>40158</v>
      </c>
      <c r="O93" s="88">
        <v>40182</v>
      </c>
      <c r="P93" s="47" t="s">
        <v>505</v>
      </c>
      <c r="Q93" s="41"/>
      <c r="R93" s="460">
        <f t="shared" si="12"/>
        <v>1.2</v>
      </c>
      <c r="S93" s="463">
        <f t="shared" si="14"/>
        <v>74.53416149068323</v>
      </c>
      <c r="T93" s="68">
        <f t="shared" si="15"/>
        <v>16.279503105590063</v>
      </c>
      <c r="U93" s="239">
        <v>1.61</v>
      </c>
      <c r="V93" s="233">
        <v>2.11</v>
      </c>
      <c r="W93" s="225">
        <v>4.23</v>
      </c>
      <c r="X93" s="234">
        <v>1.5</v>
      </c>
      <c r="Y93" s="233">
        <v>1.6</v>
      </c>
      <c r="Z93" s="225">
        <v>1.64</v>
      </c>
      <c r="AA93" s="251">
        <f>(Z93/Y93-1)*100</f>
        <v>2.499999999999991</v>
      </c>
      <c r="AB93" s="440" t="s">
        <v>720</v>
      </c>
      <c r="AC93" s="225">
        <v>16.86</v>
      </c>
      <c r="AD93" s="225">
        <v>31.99</v>
      </c>
      <c r="AE93" s="377">
        <f t="shared" si="16"/>
        <v>55.4567022538553</v>
      </c>
      <c r="AF93" s="254">
        <f t="shared" si="17"/>
        <v>-18.068146295717405</v>
      </c>
      <c r="AG93" s="375"/>
      <c r="AH93" s="382">
        <f>AI93/AJ93</f>
        <v>0.7679362808871572</v>
      </c>
      <c r="AI93" s="175">
        <f>((AK93/AP93)^(1/5)-1)*100</f>
        <v>2.8080976508138678</v>
      </c>
      <c r="AJ93" s="176">
        <f>((AK93/AU93)^(1/10)-1)*100</f>
        <v>3.6566805354863785</v>
      </c>
      <c r="AK93" s="389">
        <v>1.16</v>
      </c>
      <c r="AL93" s="43">
        <v>1.16</v>
      </c>
      <c r="AM93" s="43">
        <v>1.12</v>
      </c>
      <c r="AN93" s="43">
        <v>1.08</v>
      </c>
      <c r="AO93" s="389">
        <v>1.04</v>
      </c>
      <c r="AP93" s="43">
        <v>1.01</v>
      </c>
      <c r="AQ93" s="43">
        <v>1</v>
      </c>
      <c r="AR93" s="43">
        <v>0.93</v>
      </c>
      <c r="AS93" s="43">
        <v>0.89</v>
      </c>
      <c r="AT93" s="43">
        <v>0.84</v>
      </c>
      <c r="AU93" s="163">
        <v>0.81</v>
      </c>
    </row>
    <row r="94" spans="1:47" ht="11.25" customHeight="1">
      <c r="A94" s="40" t="s">
        <v>957</v>
      </c>
      <c r="B94" s="41" t="s">
        <v>958</v>
      </c>
      <c r="C94" s="48" t="s">
        <v>1546</v>
      </c>
      <c r="D94" s="184">
        <v>40</v>
      </c>
      <c r="E94" s="188">
        <v>37</v>
      </c>
      <c r="F94" s="59" t="s">
        <v>1272</v>
      </c>
      <c r="G94" s="60" t="s">
        <v>1272</v>
      </c>
      <c r="H94" s="225">
        <v>40.91</v>
      </c>
      <c r="I94" s="42">
        <f>((K94*4)/H94)*100</f>
        <v>4.693229039354682</v>
      </c>
      <c r="J94" s="43">
        <v>0.47</v>
      </c>
      <c r="K94" s="43">
        <v>0.48</v>
      </c>
      <c r="L94" s="44">
        <f t="shared" si="13"/>
        <v>2.127659574468077</v>
      </c>
      <c r="M94" s="45">
        <v>40549</v>
      </c>
      <c r="N94" s="46">
        <v>40553</v>
      </c>
      <c r="O94" s="47">
        <v>40588</v>
      </c>
      <c r="P94" s="355" t="s">
        <v>523</v>
      </c>
      <c r="Q94" s="41"/>
      <c r="R94" s="460">
        <f>K94*4</f>
        <v>1.92</v>
      </c>
      <c r="S94" s="463">
        <f t="shared" si="14"/>
        <v>37.721021611001966</v>
      </c>
      <c r="T94" s="68">
        <f t="shared" si="15"/>
        <v>8.037328094302554</v>
      </c>
      <c r="U94" s="239">
        <v>5.09</v>
      </c>
      <c r="V94" s="233" t="s">
        <v>1390</v>
      </c>
      <c r="W94" s="225">
        <v>0.42</v>
      </c>
      <c r="X94" s="234">
        <v>1.09</v>
      </c>
      <c r="Y94" s="233">
        <v>4.6</v>
      </c>
      <c r="Z94" s="225" t="s">
        <v>1390</v>
      </c>
      <c r="AA94" s="251" t="s">
        <v>1276</v>
      </c>
      <c r="AB94" s="440" t="s">
        <v>721</v>
      </c>
      <c r="AC94" s="225">
        <v>35.51</v>
      </c>
      <c r="AD94" s="225">
        <v>56.21</v>
      </c>
      <c r="AE94" s="377">
        <f t="shared" si="16"/>
        <v>15.206983948183609</v>
      </c>
      <c r="AF94" s="254">
        <f t="shared" si="17"/>
        <v>-27.219355986479282</v>
      </c>
      <c r="AG94" s="375"/>
      <c r="AH94" s="382">
        <f>AI94/AJ94</f>
        <v>0.768632450318574</v>
      </c>
      <c r="AI94" s="175">
        <f>((AK94/AP94)^(1/5)-1)*100</f>
        <v>3.356702457817895</v>
      </c>
      <c r="AJ94" s="176">
        <f>((AK94/AU94)^(1/10)-1)*100</f>
        <v>4.367109997016971</v>
      </c>
      <c r="AK94" s="43">
        <v>1.84</v>
      </c>
      <c r="AL94" s="43">
        <v>1.8</v>
      </c>
      <c r="AM94" s="43">
        <v>1.76</v>
      </c>
      <c r="AN94" s="43">
        <v>1.72</v>
      </c>
      <c r="AO94" s="43">
        <v>1.68</v>
      </c>
      <c r="AP94" s="43">
        <v>1.56</v>
      </c>
      <c r="AQ94" s="43">
        <v>1.44</v>
      </c>
      <c r="AR94" s="43">
        <v>1.36</v>
      </c>
      <c r="AS94" s="43">
        <v>1.28</v>
      </c>
      <c r="AT94" s="43">
        <v>1.24</v>
      </c>
      <c r="AU94" s="163">
        <v>1.2</v>
      </c>
    </row>
    <row r="95" spans="1:47" ht="11.25" customHeight="1">
      <c r="A95" s="40" t="s">
        <v>1231</v>
      </c>
      <c r="B95" s="41" t="s">
        <v>1232</v>
      </c>
      <c r="C95" s="48" t="s">
        <v>1615</v>
      </c>
      <c r="D95" s="184">
        <v>29</v>
      </c>
      <c r="E95" s="188">
        <v>83</v>
      </c>
      <c r="F95" s="59" t="s">
        <v>1272</v>
      </c>
      <c r="G95" s="60" t="s">
        <v>1247</v>
      </c>
      <c r="H95" s="225">
        <v>33.04</v>
      </c>
      <c r="I95" s="339">
        <f>((K95*4)/H95)*100</f>
        <v>1.937046004842615</v>
      </c>
      <c r="J95" s="43">
        <v>0.15</v>
      </c>
      <c r="K95" s="43">
        <v>0.16</v>
      </c>
      <c r="L95" s="44">
        <f t="shared" si="13"/>
        <v>6.666666666666665</v>
      </c>
      <c r="M95" s="364">
        <v>40176</v>
      </c>
      <c r="N95" s="365">
        <v>40178</v>
      </c>
      <c r="O95" s="366">
        <v>40193</v>
      </c>
      <c r="P95" s="47" t="s">
        <v>507</v>
      </c>
      <c r="Q95" s="41"/>
      <c r="R95" s="460">
        <f>K95*4</f>
        <v>0.64</v>
      </c>
      <c r="S95" s="463">
        <f t="shared" si="14"/>
        <v>29.35779816513761</v>
      </c>
      <c r="T95" s="68">
        <f t="shared" si="15"/>
        <v>15.155963302752292</v>
      </c>
      <c r="U95" s="239">
        <v>2.18</v>
      </c>
      <c r="V95" s="233">
        <v>1.14</v>
      </c>
      <c r="W95" s="225">
        <v>1.05</v>
      </c>
      <c r="X95" s="234">
        <v>2.13</v>
      </c>
      <c r="Y95" s="233">
        <v>2.51</v>
      </c>
      <c r="Z95" s="225">
        <v>2.85</v>
      </c>
      <c r="AA95" s="251">
        <f>(Z95/Y95-1)*100</f>
        <v>13.545816733067738</v>
      </c>
      <c r="AB95" s="440" t="s">
        <v>1564</v>
      </c>
      <c r="AC95" s="225">
        <v>25.11</v>
      </c>
      <c r="AD95" s="225">
        <v>33.13</v>
      </c>
      <c r="AE95" s="377">
        <f t="shared" si="16"/>
        <v>31.581043409000397</v>
      </c>
      <c r="AF95" s="254">
        <f t="shared" si="17"/>
        <v>-0.27165710836101237</v>
      </c>
      <c r="AG95" s="375"/>
      <c r="AH95" s="382">
        <f>AI95/AJ95</f>
        <v>1.0689023887084852</v>
      </c>
      <c r="AI95" s="175">
        <f>((AK95/AP95)^(1/5)-1)*100</f>
        <v>10.756634324829006</v>
      </c>
      <c r="AJ95" s="176">
        <f>((AK95/AU95)^(1/10)-1)*100</f>
        <v>10.063252209423768</v>
      </c>
      <c r="AK95" s="43">
        <v>0.6</v>
      </c>
      <c r="AL95" s="43">
        <v>0.56</v>
      </c>
      <c r="AM95" s="43">
        <v>0.52</v>
      </c>
      <c r="AN95" s="43">
        <v>0.44</v>
      </c>
      <c r="AO95" s="43">
        <v>0.4</v>
      </c>
      <c r="AP95" s="43">
        <v>0.36</v>
      </c>
      <c r="AQ95" s="43">
        <v>0.3</v>
      </c>
      <c r="AR95" s="43">
        <v>0.28</v>
      </c>
      <c r="AS95" s="43">
        <v>0.27</v>
      </c>
      <c r="AT95" s="43">
        <v>0.26</v>
      </c>
      <c r="AU95" s="163">
        <v>0.23</v>
      </c>
    </row>
    <row r="96" spans="1:47" ht="11.25" customHeight="1">
      <c r="A96" s="49" t="s">
        <v>1008</v>
      </c>
      <c r="B96" s="51" t="s">
        <v>1009</v>
      </c>
      <c r="C96" s="56" t="s">
        <v>1599</v>
      </c>
      <c r="D96" s="185">
        <v>51</v>
      </c>
      <c r="E96" s="188">
        <v>10</v>
      </c>
      <c r="F96" s="61" t="s">
        <v>1272</v>
      </c>
      <c r="G96" s="63" t="s">
        <v>1272</v>
      </c>
      <c r="H96" s="226">
        <v>25.9</v>
      </c>
      <c r="I96" s="52">
        <f>((K96*4)/H96)*100</f>
        <v>5.328185328185328</v>
      </c>
      <c r="J96" s="53">
        <v>0.34</v>
      </c>
      <c r="K96" s="53">
        <v>0.345</v>
      </c>
      <c r="L96" s="202">
        <f t="shared" si="13"/>
        <v>1.4705882352941124</v>
      </c>
      <c r="M96" s="64">
        <v>40493</v>
      </c>
      <c r="N96" s="65">
        <v>40497</v>
      </c>
      <c r="O96" s="55">
        <v>40513</v>
      </c>
      <c r="P96" s="55" t="s">
        <v>501</v>
      </c>
      <c r="Q96" s="51"/>
      <c r="R96" s="348">
        <f>K96*4</f>
        <v>1.38</v>
      </c>
      <c r="S96" s="465">
        <f t="shared" si="14"/>
        <v>78.4090909090909</v>
      </c>
      <c r="T96" s="69">
        <f t="shared" si="15"/>
        <v>14.71590909090909</v>
      </c>
      <c r="U96" s="240">
        <v>1.76</v>
      </c>
      <c r="V96" s="235">
        <v>3.26</v>
      </c>
      <c r="W96" s="226">
        <v>1</v>
      </c>
      <c r="X96" s="236">
        <v>1.51</v>
      </c>
      <c r="Y96" s="235">
        <v>1.68</v>
      </c>
      <c r="Z96" s="226">
        <v>1.84</v>
      </c>
      <c r="AA96" s="253">
        <f>(Z96/Y96-1)*100</f>
        <v>9.523809523809534</v>
      </c>
      <c r="AB96" s="442" t="s">
        <v>722</v>
      </c>
      <c r="AC96" s="226">
        <v>21.66</v>
      </c>
      <c r="AD96" s="226">
        <v>26</v>
      </c>
      <c r="AE96" s="379">
        <f t="shared" si="16"/>
        <v>19.57525392428439</v>
      </c>
      <c r="AF96" s="256">
        <f t="shared" si="17"/>
        <v>-0.3846153846153901</v>
      </c>
      <c r="AG96" s="375"/>
      <c r="AH96" s="382">
        <f>AI96/AJ96</f>
        <v>0.8994359490559529</v>
      </c>
      <c r="AI96" s="175">
        <f>((AK96/AP96)^(1/5)-1)*100</f>
        <v>3.18222502921941</v>
      </c>
      <c r="AJ96" s="176">
        <f>((AK96/AU96)^(1/10)-1)*100</f>
        <v>3.538022949337827</v>
      </c>
      <c r="AK96" s="43">
        <v>1.345</v>
      </c>
      <c r="AL96" s="43">
        <v>1.31</v>
      </c>
      <c r="AM96" s="43">
        <v>1.27</v>
      </c>
      <c r="AN96" s="43">
        <v>1.23</v>
      </c>
      <c r="AO96" s="43">
        <v>1.19</v>
      </c>
      <c r="AP96" s="43">
        <v>1.15</v>
      </c>
      <c r="AQ96" s="43">
        <v>1.11</v>
      </c>
      <c r="AR96" s="43">
        <v>1.07</v>
      </c>
      <c r="AS96" s="43">
        <v>1.03</v>
      </c>
      <c r="AT96" s="43">
        <v>0.9825</v>
      </c>
      <c r="AU96" s="163">
        <v>0.95</v>
      </c>
    </row>
    <row r="97" spans="1:47" ht="11.25" customHeight="1">
      <c r="A97" s="30" t="s">
        <v>989</v>
      </c>
      <c r="B97" s="31" t="s">
        <v>990</v>
      </c>
      <c r="C97" s="39" t="s">
        <v>1619</v>
      </c>
      <c r="D97" s="183">
        <v>38</v>
      </c>
      <c r="E97" s="188">
        <v>53</v>
      </c>
      <c r="F97" s="57" t="s">
        <v>1247</v>
      </c>
      <c r="G97" s="58" t="s">
        <v>1247</v>
      </c>
      <c r="H97" s="249">
        <v>82.88</v>
      </c>
      <c r="I97" s="33">
        <f>((K97*4)/H97)*100</f>
        <v>3.040540540540541</v>
      </c>
      <c r="J97" s="34">
        <v>0.6</v>
      </c>
      <c r="K97" s="34">
        <v>0.63</v>
      </c>
      <c r="L97" s="35">
        <f t="shared" si="13"/>
        <v>5.000000000000004</v>
      </c>
      <c r="M97" s="36">
        <v>40520</v>
      </c>
      <c r="N97" s="37">
        <v>40522</v>
      </c>
      <c r="O97" s="38">
        <v>40532</v>
      </c>
      <c r="P97" s="38" t="s">
        <v>503</v>
      </c>
      <c r="Q97" s="31"/>
      <c r="R97" s="460">
        <f>K97*4</f>
        <v>2.52</v>
      </c>
      <c r="S97" s="463">
        <f t="shared" si="14"/>
        <v>47.817836812144215</v>
      </c>
      <c r="T97" s="68">
        <f t="shared" si="15"/>
        <v>15.726755218216319</v>
      </c>
      <c r="U97" s="239">
        <v>5.27</v>
      </c>
      <c r="V97" s="233">
        <v>1.29</v>
      </c>
      <c r="W97" s="225">
        <v>1.21</v>
      </c>
      <c r="X97" s="234">
        <v>2.29</v>
      </c>
      <c r="Y97" s="233">
        <v>6.31</v>
      </c>
      <c r="Z97" s="225">
        <v>6.8</v>
      </c>
      <c r="AA97" s="251">
        <f t="shared" si="3"/>
        <v>7.765451664025358</v>
      </c>
      <c r="AB97" s="440" t="s">
        <v>723</v>
      </c>
      <c r="AC97" s="225">
        <v>69.24</v>
      </c>
      <c r="AD97" s="225">
        <v>89.23</v>
      </c>
      <c r="AE97" s="377">
        <f t="shared" si="16"/>
        <v>19.699595609474294</v>
      </c>
      <c r="AF97" s="254">
        <f t="shared" si="17"/>
        <v>-7.116440658971207</v>
      </c>
      <c r="AG97" s="375"/>
      <c r="AH97" s="381">
        <f>AI97/AJ97</f>
        <v>1.6375303546402655</v>
      </c>
      <c r="AI97" s="173">
        <f>((AK97/AP97)^(1/5)-1)*100</f>
        <v>17.682479295462585</v>
      </c>
      <c r="AJ97" s="174">
        <f>((AK97/AU97)^(1/10)-1)*100</f>
        <v>10.798260469099574</v>
      </c>
      <c r="AK97" s="34">
        <v>2.37</v>
      </c>
      <c r="AL97" s="34">
        <v>2.33</v>
      </c>
      <c r="AM97" s="34">
        <v>2.23</v>
      </c>
      <c r="AN97" s="34">
        <v>1.94</v>
      </c>
      <c r="AO97" s="34">
        <v>1.1</v>
      </c>
      <c r="AP97" s="34">
        <v>1.05</v>
      </c>
      <c r="AQ97" s="34">
        <v>1.01</v>
      </c>
      <c r="AR97" s="34">
        <v>0.97</v>
      </c>
      <c r="AS97" s="34">
        <v>0.93</v>
      </c>
      <c r="AT97" s="34">
        <v>0.89</v>
      </c>
      <c r="AU97" s="387">
        <v>0.85</v>
      </c>
    </row>
    <row r="98" spans="1:47" ht="11.25" customHeight="1">
      <c r="A98" s="40" t="s">
        <v>963</v>
      </c>
      <c r="B98" s="41" t="s">
        <v>964</v>
      </c>
      <c r="C98" s="48" t="s">
        <v>1620</v>
      </c>
      <c r="D98" s="184">
        <v>39</v>
      </c>
      <c r="E98" s="188">
        <v>39</v>
      </c>
      <c r="F98" s="81" t="s">
        <v>1656</v>
      </c>
      <c r="G98" s="72" t="s">
        <v>1656</v>
      </c>
      <c r="H98" s="225">
        <v>124.93</v>
      </c>
      <c r="I98" s="339">
        <f>((K98*4)/H98)*100</f>
        <v>1.7289682222044345</v>
      </c>
      <c r="J98" s="43">
        <v>0.46</v>
      </c>
      <c r="K98" s="43">
        <v>0.54</v>
      </c>
      <c r="L98" s="44">
        <f t="shared" si="13"/>
        <v>17.391304347826097</v>
      </c>
      <c r="M98" s="45">
        <v>40304</v>
      </c>
      <c r="N98" s="46">
        <v>40308</v>
      </c>
      <c r="O98" s="47">
        <v>40330</v>
      </c>
      <c r="P98" s="47" t="s">
        <v>501</v>
      </c>
      <c r="Q98" s="41"/>
      <c r="R98" s="460">
        <f>K98*4</f>
        <v>2.16</v>
      </c>
      <c r="S98" s="463">
        <f t="shared" si="14"/>
        <v>33.9622641509434</v>
      </c>
      <c r="T98" s="68">
        <f t="shared" si="15"/>
        <v>19.64308176100629</v>
      </c>
      <c r="U98" s="239">
        <v>6.36</v>
      </c>
      <c r="V98" s="233">
        <v>1.33</v>
      </c>
      <c r="W98" s="225">
        <v>1.24</v>
      </c>
      <c r="X98" s="234">
        <v>4.18</v>
      </c>
      <c r="Y98" s="233">
        <v>6.66</v>
      </c>
      <c r="Z98" s="225">
        <v>7.67</v>
      </c>
      <c r="AA98" s="251">
        <f t="shared" si="3"/>
        <v>15.165165165165151</v>
      </c>
      <c r="AB98" s="440" t="s">
        <v>724</v>
      </c>
      <c r="AC98" s="225">
        <v>96.14</v>
      </c>
      <c r="AD98" s="225">
        <v>116.07</v>
      </c>
      <c r="AE98" s="377">
        <f t="shared" si="16"/>
        <v>29.945912211358443</v>
      </c>
      <c r="AF98" s="254">
        <f t="shared" si="17"/>
        <v>7.633324717842694</v>
      </c>
      <c r="AG98" s="375"/>
      <c r="AH98" s="382">
        <f>AI98/AJ98</f>
        <v>1.625432550528202</v>
      </c>
      <c r="AI98" s="175">
        <f>((AK98/AP98)^(1/5)-1)*100</f>
        <v>17.790446792233404</v>
      </c>
      <c r="AJ98" s="176">
        <f>((AK98/AU98)^(1/10)-1)*100</f>
        <v>10.945053848252396</v>
      </c>
      <c r="AK98" s="43">
        <v>1.78</v>
      </c>
      <c r="AL98" s="43">
        <v>1.55</v>
      </c>
      <c r="AM98" s="43">
        <v>1.34</v>
      </c>
      <c r="AN98" s="43">
        <v>1.11</v>
      </c>
      <c r="AO98" s="43">
        <v>0.92</v>
      </c>
      <c r="AP98" s="43">
        <v>0.785</v>
      </c>
      <c r="AQ98" s="43">
        <v>0.735</v>
      </c>
      <c r="AR98" s="43">
        <v>0.715</v>
      </c>
      <c r="AS98" s="43">
        <v>0.695</v>
      </c>
      <c r="AT98" s="43">
        <v>0.67</v>
      </c>
      <c r="AU98" s="163">
        <v>0.63</v>
      </c>
    </row>
    <row r="99" spans="1:47" ht="11.25" customHeight="1">
      <c r="A99" s="40" t="s">
        <v>1010</v>
      </c>
      <c r="B99" s="41" t="s">
        <v>1011</v>
      </c>
      <c r="C99" s="48" t="s">
        <v>1621</v>
      </c>
      <c r="D99" s="184">
        <v>35</v>
      </c>
      <c r="E99" s="188">
        <v>67</v>
      </c>
      <c r="F99" s="59" t="s">
        <v>1272</v>
      </c>
      <c r="G99" s="60" t="s">
        <v>1247</v>
      </c>
      <c r="H99" s="225">
        <v>34.85</v>
      </c>
      <c r="I99" s="42">
        <f>((K99*4)/H99)*100</f>
        <v>2.008608321377331</v>
      </c>
      <c r="J99" s="43">
        <v>0.1375</v>
      </c>
      <c r="K99" s="43">
        <v>0.175</v>
      </c>
      <c r="L99" s="44">
        <f t="shared" si="13"/>
        <v>27.27272727272725</v>
      </c>
      <c r="M99" s="45">
        <v>40407</v>
      </c>
      <c r="N99" s="46">
        <v>40409</v>
      </c>
      <c r="O99" s="47">
        <v>40432</v>
      </c>
      <c r="P99" s="47" t="s">
        <v>517</v>
      </c>
      <c r="Q99" s="41"/>
      <c r="R99" s="460">
        <f>K99*4</f>
        <v>0.7</v>
      </c>
      <c r="S99" s="463">
        <f t="shared" si="14"/>
        <v>33.0188679245283</v>
      </c>
      <c r="T99" s="68">
        <f t="shared" si="15"/>
        <v>16.43867924528302</v>
      </c>
      <c r="U99" s="239">
        <v>2.12</v>
      </c>
      <c r="V99" s="233">
        <v>1.02</v>
      </c>
      <c r="W99" s="225">
        <v>0.48</v>
      </c>
      <c r="X99" s="234">
        <v>2.27</v>
      </c>
      <c r="Y99" s="233">
        <v>2.49</v>
      </c>
      <c r="Z99" s="225">
        <v>2.86</v>
      </c>
      <c r="AA99" s="251">
        <f>(Z99/Y99-1)*100</f>
        <v>14.859437751004002</v>
      </c>
      <c r="AB99" s="440" t="s">
        <v>725</v>
      </c>
      <c r="AC99" s="225">
        <v>26.26</v>
      </c>
      <c r="AD99" s="225">
        <v>39.45</v>
      </c>
      <c r="AE99" s="377">
        <f t="shared" si="16"/>
        <v>32.71134805788271</v>
      </c>
      <c r="AF99" s="254">
        <f t="shared" si="17"/>
        <v>-11.660329531051968</v>
      </c>
      <c r="AG99" s="375"/>
      <c r="AH99" s="382">
        <f>AI99/AJ99</f>
        <v>1.4808402654865949</v>
      </c>
      <c r="AI99" s="175">
        <f>((AK99/AP99)^(1/5)-1)*100</f>
        <v>21.191932892999965</v>
      </c>
      <c r="AJ99" s="176">
        <f>((AK99/AU99)^(1/10)-1)*100</f>
        <v>14.310748692423235</v>
      </c>
      <c r="AK99" s="43">
        <v>0.5</v>
      </c>
      <c r="AL99" s="43">
        <v>0.415</v>
      </c>
      <c r="AM99" s="43">
        <v>0.345</v>
      </c>
      <c r="AN99" s="43">
        <v>0.285</v>
      </c>
      <c r="AO99" s="43">
        <v>0.235</v>
      </c>
      <c r="AP99" s="43">
        <v>0.19125</v>
      </c>
      <c r="AQ99" s="43">
        <v>0.16125</v>
      </c>
      <c r="AR99" s="43">
        <v>0.14625</v>
      </c>
      <c r="AS99" s="43">
        <v>0.14125</v>
      </c>
      <c r="AT99" s="43">
        <v>0.13625</v>
      </c>
      <c r="AU99" s="163">
        <v>0.13125</v>
      </c>
    </row>
    <row r="100" spans="1:47" ht="11.25" customHeight="1">
      <c r="A100" s="40" t="s">
        <v>1025</v>
      </c>
      <c r="B100" s="41" t="s">
        <v>1026</v>
      </c>
      <c r="C100" s="48" t="s">
        <v>1584</v>
      </c>
      <c r="D100" s="184">
        <v>36</v>
      </c>
      <c r="E100" s="188">
        <v>63</v>
      </c>
      <c r="F100" s="59" t="s">
        <v>1272</v>
      </c>
      <c r="G100" s="60" t="s">
        <v>1247</v>
      </c>
      <c r="H100" s="225">
        <v>54.09</v>
      </c>
      <c r="I100" s="42">
        <f>((K100*4)/H100)*100</f>
        <v>2.2370123867628022</v>
      </c>
      <c r="J100" s="43">
        <v>0.2725</v>
      </c>
      <c r="K100" s="43">
        <v>0.3025</v>
      </c>
      <c r="L100" s="44">
        <f t="shared" si="13"/>
        <v>11.009174311926584</v>
      </c>
      <c r="M100" s="45">
        <v>40247</v>
      </c>
      <c r="N100" s="46">
        <v>40249</v>
      </c>
      <c r="O100" s="47">
        <v>40273</v>
      </c>
      <c r="P100" s="47" t="s">
        <v>519</v>
      </c>
      <c r="Q100" s="41"/>
      <c r="R100" s="460">
        <f>K100*4</f>
        <v>1.21</v>
      </c>
      <c r="S100" s="463">
        <f t="shared" si="14"/>
        <v>30.024813895781634</v>
      </c>
      <c r="T100" s="68">
        <f t="shared" si="15"/>
        <v>13.421836228287841</v>
      </c>
      <c r="U100" s="239">
        <v>4.03</v>
      </c>
      <c r="V100" s="233">
        <v>1.25</v>
      </c>
      <c r="W100" s="225">
        <v>0.46</v>
      </c>
      <c r="X100" s="234">
        <v>2.97</v>
      </c>
      <c r="Y100" s="233">
        <v>4.05</v>
      </c>
      <c r="Z100" s="225">
        <v>4.44</v>
      </c>
      <c r="AA100" s="251">
        <f t="shared" si="3"/>
        <v>9.629629629629655</v>
      </c>
      <c r="AB100" s="440" t="s">
        <v>726</v>
      </c>
      <c r="AC100" s="225">
        <v>47.77</v>
      </c>
      <c r="AD100" s="225">
        <v>56.27</v>
      </c>
      <c r="AE100" s="377">
        <f t="shared" si="16"/>
        <v>13.230060707557042</v>
      </c>
      <c r="AF100" s="254">
        <f t="shared" si="17"/>
        <v>-3.874178070019548</v>
      </c>
      <c r="AG100" s="375"/>
      <c r="AH100" s="382">
        <f t="shared" si="6"/>
        <v>0.9428396610445204</v>
      </c>
      <c r="AI100" s="175">
        <f t="shared" si="7"/>
        <v>17.05830855687138</v>
      </c>
      <c r="AJ100" s="176">
        <f t="shared" si="8"/>
        <v>18.092480897519113</v>
      </c>
      <c r="AK100" s="43">
        <v>1.055</v>
      </c>
      <c r="AL100" s="43">
        <v>0.9325</v>
      </c>
      <c r="AM100" s="43">
        <v>0.8275</v>
      </c>
      <c r="AN100" s="43">
        <v>0.6525</v>
      </c>
      <c r="AO100" s="43">
        <v>0.58</v>
      </c>
      <c r="AP100" s="43">
        <v>0.48</v>
      </c>
      <c r="AQ100" s="43">
        <v>0.345</v>
      </c>
      <c r="AR100" s="43">
        <v>0.295</v>
      </c>
      <c r="AS100" s="43">
        <v>0.27</v>
      </c>
      <c r="AT100" s="43">
        <v>0.23</v>
      </c>
      <c r="AU100" s="163">
        <v>0.2</v>
      </c>
    </row>
    <row r="101" spans="1:47" ht="11.25" customHeight="1">
      <c r="A101" s="49" t="s">
        <v>953</v>
      </c>
      <c r="B101" s="51" t="s">
        <v>954</v>
      </c>
      <c r="C101" s="56" t="s">
        <v>1585</v>
      </c>
      <c r="D101" s="185">
        <v>39</v>
      </c>
      <c r="E101" s="188">
        <v>45</v>
      </c>
      <c r="F101" s="61" t="s">
        <v>1272</v>
      </c>
      <c r="G101" s="63" t="s">
        <v>1272</v>
      </c>
      <c r="H101" s="226">
        <v>30.68</v>
      </c>
      <c r="I101" s="52">
        <f>((K101*4)/H101)*100</f>
        <v>5.655149934810952</v>
      </c>
      <c r="J101" s="53">
        <v>0.4325</v>
      </c>
      <c r="K101" s="53">
        <v>0.43375</v>
      </c>
      <c r="L101" s="202">
        <f t="shared" si="13"/>
        <v>0.28901734104047616</v>
      </c>
      <c r="M101" s="64">
        <v>40525</v>
      </c>
      <c r="N101" s="65">
        <v>40527</v>
      </c>
      <c r="O101" s="55">
        <v>40542</v>
      </c>
      <c r="P101" s="55" t="s">
        <v>494</v>
      </c>
      <c r="Q101" s="51"/>
      <c r="R101" s="348">
        <f>K101*4</f>
        <v>1.735</v>
      </c>
      <c r="S101" s="463">
        <f t="shared" si="14"/>
        <v>309.82142857142856</v>
      </c>
      <c r="T101" s="68">
        <f t="shared" si="15"/>
        <v>54.78571428571428</v>
      </c>
      <c r="U101" s="239">
        <v>0.56</v>
      </c>
      <c r="V101" s="233">
        <v>6.29</v>
      </c>
      <c r="W101" s="225">
        <v>6.47</v>
      </c>
      <c r="X101" s="234">
        <v>2.42</v>
      </c>
      <c r="Y101" s="233">
        <v>1.96</v>
      </c>
      <c r="Z101" s="225">
        <v>2.01</v>
      </c>
      <c r="AA101" s="251">
        <f>(Z101/Y101-1)*100</f>
        <v>2.5510204081632626</v>
      </c>
      <c r="AB101" s="440" t="s">
        <v>1571</v>
      </c>
      <c r="AC101" s="225">
        <v>24.6</v>
      </c>
      <c r="AD101" s="225">
        <v>32.95</v>
      </c>
      <c r="AE101" s="377">
        <f t="shared" si="16"/>
        <v>24.715447154471537</v>
      </c>
      <c r="AF101" s="254">
        <f t="shared" si="17"/>
        <v>-6.889226100151754</v>
      </c>
      <c r="AG101" s="375"/>
      <c r="AH101" s="383">
        <f>AI101/AJ101</f>
        <v>0.5418091109309374</v>
      </c>
      <c r="AI101" s="177">
        <f>((AK101/AP101)^(1/5)-1)*100</f>
        <v>2.221648634184459</v>
      </c>
      <c r="AJ101" s="178">
        <f>((AK101/AU101)^(1/10)-1)*100</f>
        <v>4.100426865039641</v>
      </c>
      <c r="AK101" s="390">
        <v>1.73</v>
      </c>
      <c r="AL101" s="53">
        <v>1.72</v>
      </c>
      <c r="AM101" s="53">
        <v>1.68</v>
      </c>
      <c r="AN101" s="53">
        <v>1.64</v>
      </c>
      <c r="AO101" s="53">
        <v>1.6</v>
      </c>
      <c r="AP101" s="53">
        <v>1.55</v>
      </c>
      <c r="AQ101" s="53">
        <v>1.47</v>
      </c>
      <c r="AR101" s="53">
        <v>1.39</v>
      </c>
      <c r="AS101" s="53">
        <v>1.31</v>
      </c>
      <c r="AT101" s="53">
        <v>1.23</v>
      </c>
      <c r="AU101" s="388">
        <v>1.1575</v>
      </c>
    </row>
    <row r="102" spans="1:47" ht="11.25" customHeight="1">
      <c r="A102" s="30" t="s">
        <v>978</v>
      </c>
      <c r="B102" s="31" t="s">
        <v>979</v>
      </c>
      <c r="C102" s="17" t="s">
        <v>1622</v>
      </c>
      <c r="D102" s="183">
        <v>38</v>
      </c>
      <c r="E102" s="188">
        <v>47</v>
      </c>
      <c r="F102" s="111" t="s">
        <v>1656</v>
      </c>
      <c r="G102" s="73" t="s">
        <v>1656</v>
      </c>
      <c r="H102" s="249">
        <v>362.25</v>
      </c>
      <c r="I102" s="338">
        <f>((K102*4)/H102)*100</f>
        <v>0.4527260179434093</v>
      </c>
      <c r="J102" s="34">
        <v>0.395</v>
      </c>
      <c r="K102" s="34">
        <v>0.41</v>
      </c>
      <c r="L102" s="35">
        <f t="shared" si="13"/>
        <v>3.797468354430378</v>
      </c>
      <c r="M102" s="38">
        <v>40211</v>
      </c>
      <c r="N102" s="38">
        <v>40213</v>
      </c>
      <c r="O102" s="38">
        <v>40241</v>
      </c>
      <c r="P102" s="38" t="s">
        <v>515</v>
      </c>
      <c r="Q102" s="424" t="s">
        <v>1053</v>
      </c>
      <c r="R102" s="460">
        <f>K102*4</f>
        <v>1.64</v>
      </c>
      <c r="S102" s="462">
        <f t="shared" si="14"/>
        <v>16.07843137254902</v>
      </c>
      <c r="T102" s="67">
        <f t="shared" si="15"/>
        <v>35.51470588235294</v>
      </c>
      <c r="U102" s="247">
        <v>10.2</v>
      </c>
      <c r="V102" s="248" t="s">
        <v>1390</v>
      </c>
      <c r="W102" s="249">
        <v>3.28</v>
      </c>
      <c r="X102" s="250">
        <v>0.99</v>
      </c>
      <c r="Y102" s="248">
        <v>11.07</v>
      </c>
      <c r="Z102" s="249">
        <v>11.6</v>
      </c>
      <c r="AA102" s="252">
        <f>(Z102/Y102-1)*100</f>
        <v>4.787714543812105</v>
      </c>
      <c r="AB102" s="441" t="s">
        <v>727</v>
      </c>
      <c r="AC102" s="249">
        <v>318.33</v>
      </c>
      <c r="AD102" s="249">
        <v>416</v>
      </c>
      <c r="AE102" s="378">
        <f t="shared" si="16"/>
        <v>13.797003109980215</v>
      </c>
      <c r="AF102" s="255">
        <f t="shared" si="17"/>
        <v>-12.920673076923078</v>
      </c>
      <c r="AG102" s="375"/>
      <c r="AH102" s="381">
        <f>AI102/AJ102</f>
        <v>0.9262917525735472</v>
      </c>
      <c r="AI102" s="173">
        <f>((AK102/AP102)^(1/5)-1)*100</f>
        <v>2.7437943119875463</v>
      </c>
      <c r="AJ102" s="174">
        <f>((AK102/AU102)^(1/10)-1)*100</f>
        <v>2.9621275417430537</v>
      </c>
      <c r="AK102" s="34">
        <v>1.58</v>
      </c>
      <c r="AL102" s="34">
        <v>1.54</v>
      </c>
      <c r="AM102" s="34">
        <v>1.5</v>
      </c>
      <c r="AN102" s="34">
        <v>1.46</v>
      </c>
      <c r="AO102" s="34">
        <v>1.42</v>
      </c>
      <c r="AP102" s="34">
        <v>1.38</v>
      </c>
      <c r="AQ102" s="34">
        <v>1.34</v>
      </c>
      <c r="AR102" s="34">
        <v>1.3</v>
      </c>
      <c r="AS102" s="34">
        <v>1.26</v>
      </c>
      <c r="AT102" s="34">
        <v>1.22</v>
      </c>
      <c r="AU102" s="387">
        <v>1.18</v>
      </c>
    </row>
    <row r="103" spans="1:47" ht="11.25" customHeight="1">
      <c r="A103" s="40" t="s">
        <v>1285</v>
      </c>
      <c r="B103" s="41" t="s">
        <v>1286</v>
      </c>
      <c r="C103" s="48" t="s">
        <v>1623</v>
      </c>
      <c r="D103" s="184">
        <v>29</v>
      </c>
      <c r="E103" s="188">
        <v>85</v>
      </c>
      <c r="F103" s="81" t="s">
        <v>1656</v>
      </c>
      <c r="G103" s="72" t="s">
        <v>1656</v>
      </c>
      <c r="H103" s="234">
        <v>24.21</v>
      </c>
      <c r="I103" s="42">
        <f>((K103*4)/H103)*100</f>
        <v>2.6435357290375876</v>
      </c>
      <c r="J103" s="163">
        <v>0.15</v>
      </c>
      <c r="K103" s="163">
        <v>0.16</v>
      </c>
      <c r="L103" s="422">
        <f t="shared" si="13"/>
        <v>6.666666666666665</v>
      </c>
      <c r="M103" s="46">
        <v>40325</v>
      </c>
      <c r="N103" s="46">
        <v>40330</v>
      </c>
      <c r="O103" s="45">
        <v>40360</v>
      </c>
      <c r="P103" s="46" t="s">
        <v>495</v>
      </c>
      <c r="Q103" s="41"/>
      <c r="R103" s="460">
        <f>K103*4</f>
        <v>0.64</v>
      </c>
      <c r="S103" s="463">
        <f t="shared" si="14"/>
        <v>55.17241379310346</v>
      </c>
      <c r="T103" s="42">
        <f t="shared" si="15"/>
        <v>20.870689655172416</v>
      </c>
      <c r="U103" s="225">
        <v>1.16</v>
      </c>
      <c r="V103" s="233" t="s">
        <v>1390</v>
      </c>
      <c r="W103" s="225">
        <v>1.2</v>
      </c>
      <c r="X103" s="225">
        <v>1.6</v>
      </c>
      <c r="Y103" s="233" t="s">
        <v>1390</v>
      </c>
      <c r="Z103" s="225" t="s">
        <v>1390</v>
      </c>
      <c r="AA103" s="251" t="s">
        <v>1276</v>
      </c>
      <c r="AB103" s="440" t="s">
        <v>728</v>
      </c>
      <c r="AC103" s="225">
        <v>20.82</v>
      </c>
      <c r="AD103" s="225">
        <v>25.71</v>
      </c>
      <c r="AE103" s="377">
        <f t="shared" si="16"/>
        <v>16.28242074927954</v>
      </c>
      <c r="AF103" s="254">
        <f t="shared" si="17"/>
        <v>-5.834305717619603</v>
      </c>
      <c r="AG103" s="375"/>
      <c r="AH103" s="382">
        <f t="shared" si="6"/>
        <v>1.3710246946541558</v>
      </c>
      <c r="AI103" s="175">
        <f t="shared" si="7"/>
        <v>22.52980426967266</v>
      </c>
      <c r="AJ103" s="176">
        <f t="shared" si="8"/>
        <v>16.432821638822382</v>
      </c>
      <c r="AK103" s="400">
        <v>0.58</v>
      </c>
      <c r="AL103" s="43">
        <v>0.5</v>
      </c>
      <c r="AM103" s="43">
        <v>0.4</v>
      </c>
      <c r="AN103" s="43">
        <v>0.34</v>
      </c>
      <c r="AO103" s="43">
        <v>0.25</v>
      </c>
      <c r="AP103" s="43">
        <v>0.21</v>
      </c>
      <c r="AQ103" s="43">
        <v>0.18</v>
      </c>
      <c r="AR103" s="43">
        <v>0.16667</v>
      </c>
      <c r="AS103" s="43">
        <v>0.15333</v>
      </c>
      <c r="AT103" s="43">
        <v>0.14</v>
      </c>
      <c r="AU103" s="163">
        <v>0.12667</v>
      </c>
    </row>
    <row r="104" spans="1:47" ht="11.25" customHeight="1">
      <c r="A104" s="49" t="s">
        <v>1043</v>
      </c>
      <c r="B104" s="51" t="s">
        <v>1050</v>
      </c>
      <c r="C104" s="50" t="s">
        <v>1582</v>
      </c>
      <c r="D104" s="185">
        <v>34</v>
      </c>
      <c r="E104" s="188">
        <v>71</v>
      </c>
      <c r="F104" s="61" t="s">
        <v>1272</v>
      </c>
      <c r="G104" s="63" t="s">
        <v>1272</v>
      </c>
      <c r="H104" s="226">
        <v>36.26</v>
      </c>
      <c r="I104" s="52">
        <f>((K104*4)/H104)*100</f>
        <v>4.164368450082736</v>
      </c>
      <c r="J104" s="53">
        <v>0.3675</v>
      </c>
      <c r="K104" s="53">
        <v>0.3775</v>
      </c>
      <c r="L104" s="54">
        <f t="shared" si="13"/>
        <v>2.7210884353741527</v>
      </c>
      <c r="M104" s="55">
        <v>40275</v>
      </c>
      <c r="N104" s="55">
        <v>40277</v>
      </c>
      <c r="O104" s="55">
        <v>40299</v>
      </c>
      <c r="P104" s="55" t="s">
        <v>509</v>
      </c>
      <c r="Q104" s="51"/>
      <c r="R104" s="348">
        <f>K104*4</f>
        <v>1.51</v>
      </c>
      <c r="S104" s="465">
        <f t="shared" si="14"/>
        <v>61.1336032388664</v>
      </c>
      <c r="T104" s="69">
        <f t="shared" si="15"/>
        <v>14.680161943319836</v>
      </c>
      <c r="U104" s="240">
        <v>2.47</v>
      </c>
      <c r="V104" s="235">
        <v>4.92</v>
      </c>
      <c r="W104" s="226">
        <v>0.71</v>
      </c>
      <c r="X104" s="236">
        <v>1.58</v>
      </c>
      <c r="Y104" s="235">
        <v>2.16</v>
      </c>
      <c r="Z104" s="226">
        <v>2.49</v>
      </c>
      <c r="AA104" s="253">
        <f>(Z104/Y104-1)*100</f>
        <v>15.27777777777779</v>
      </c>
      <c r="AB104" s="442" t="s">
        <v>729</v>
      </c>
      <c r="AC104" s="226">
        <v>31</v>
      </c>
      <c r="AD104" s="226">
        <v>37.28</v>
      </c>
      <c r="AE104" s="379">
        <f t="shared" si="16"/>
        <v>16.967741935483865</v>
      </c>
      <c r="AF104" s="256">
        <f t="shared" si="17"/>
        <v>-2.7360515021459313</v>
      </c>
      <c r="AG104" s="375"/>
      <c r="AH104" s="383">
        <f>AI104/AJ104</f>
        <v>1.302739293996184</v>
      </c>
      <c r="AI104" s="177">
        <f>((AK104/AP104)^(1/5)-1)*100</f>
        <v>2.3924085707801135</v>
      </c>
      <c r="AJ104" s="178">
        <f>((AK104/AU104)^(1/10)-1)*100</f>
        <v>1.8364446223475328</v>
      </c>
      <c r="AK104" s="53">
        <v>1.4575</v>
      </c>
      <c r="AL104" s="53">
        <v>1.4075</v>
      </c>
      <c r="AM104" s="53">
        <v>1.365</v>
      </c>
      <c r="AN104" s="53">
        <v>1.345</v>
      </c>
      <c r="AO104" s="53">
        <v>1.3225</v>
      </c>
      <c r="AP104" s="53">
        <v>1.295</v>
      </c>
      <c r="AQ104" s="53">
        <v>1.2775</v>
      </c>
      <c r="AR104" s="53">
        <v>1.2675</v>
      </c>
      <c r="AS104" s="53">
        <v>1.255</v>
      </c>
      <c r="AT104" s="53">
        <v>1.235</v>
      </c>
      <c r="AU104" s="388">
        <v>1.215</v>
      </c>
    </row>
    <row r="105" spans="1:47" ht="11.25" customHeight="1">
      <c r="A105" s="83" t="s">
        <v>1658</v>
      </c>
      <c r="B105" s="165">
        <f>COUNT(H7:H104)</f>
        <v>98</v>
      </c>
      <c r="C105" s="157" t="s">
        <v>1307</v>
      </c>
      <c r="D105" s="93">
        <f>AVERAGE(D7:D104)</f>
        <v>38.60204081632653</v>
      </c>
      <c r="E105" s="295"/>
      <c r="F105" s="10"/>
      <c r="G105" s="10"/>
      <c r="H105" s="54">
        <f>AVERAGE(H7:H104)</f>
        <v>49.52714285714288</v>
      </c>
      <c r="I105" s="54">
        <f>AVERAGE(I7:I104)</f>
        <v>2.972102998888293</v>
      </c>
      <c r="J105" s="82"/>
      <c r="K105" s="82"/>
      <c r="L105" s="54">
        <f>((SUM(K7:K104)/SUM(J7:J104))-1)*100</f>
        <v>5.98028898205798</v>
      </c>
      <c r="M105" s="94"/>
      <c r="S105" s="348">
        <f aca="true" t="shared" si="18" ref="S105:AA105">AVERAGE(S7:S104)</f>
        <v>110.48812730883365</v>
      </c>
      <c r="T105" s="345">
        <f t="shared" si="18"/>
        <v>26.796732752824617</v>
      </c>
      <c r="U105" s="54">
        <f t="shared" si="18"/>
        <v>2.8700000000000006</v>
      </c>
      <c r="V105" s="348">
        <f t="shared" si="18"/>
        <v>1.6231914893617023</v>
      </c>
      <c r="W105" s="85">
        <f t="shared" si="18"/>
        <v>1.8234693877551014</v>
      </c>
      <c r="X105" s="345">
        <f t="shared" si="18"/>
        <v>3.107010309278351</v>
      </c>
      <c r="Y105" s="348">
        <f t="shared" si="18"/>
        <v>3.1872916666666664</v>
      </c>
      <c r="Z105" s="85">
        <f t="shared" si="18"/>
        <v>3.4934736842105276</v>
      </c>
      <c r="AA105" s="349">
        <f t="shared" si="18"/>
        <v>22.483045804470652</v>
      </c>
      <c r="AC105" s="348">
        <f>AVERAGE(AC7:AC104)</f>
        <v>39.39295918367347</v>
      </c>
      <c r="AD105" s="85">
        <f>AVERAGE(AD7:AD104)</f>
        <v>53.205714285714265</v>
      </c>
      <c r="AE105" s="380">
        <f>AVERAGE(AE7:AE104)</f>
        <v>27.975663885309284</v>
      </c>
      <c r="AF105" s="350">
        <f>AVERAGE(AF7:AF104)</f>
        <v>-6.91663319733262</v>
      </c>
      <c r="AG105" s="376"/>
      <c r="AH105" s="383">
        <f>AI105/AJ105</f>
        <v>1.2041606750345717</v>
      </c>
      <c r="AI105" s="177">
        <f>((AK105/AP105)^(1/5)-1)*100</f>
        <v>9.08911516696218</v>
      </c>
      <c r="AJ105" s="178">
        <f>((AK105/AU105)^(1/10)-1)*100</f>
        <v>7.548091675308388</v>
      </c>
      <c r="AK105" s="53">
        <f aca="true" t="shared" si="19" ref="AK105:AU105">AVERAGE(AK7:AK104)</f>
        <v>1.1580056851311953</v>
      </c>
      <c r="AL105" s="53">
        <f t="shared" si="19"/>
        <v>1.0888605062413312</v>
      </c>
      <c r="AM105" s="53">
        <f t="shared" si="19"/>
        <v>0.9741158489161221</v>
      </c>
      <c r="AN105" s="53">
        <f t="shared" si="19"/>
        <v>0.8886541988876839</v>
      </c>
      <c r="AO105" s="53">
        <f t="shared" si="19"/>
        <v>0.8137233429747296</v>
      </c>
      <c r="AP105" s="53">
        <f t="shared" si="19"/>
        <v>0.7495551556807875</v>
      </c>
      <c r="AQ105" s="53">
        <f t="shared" si="19"/>
        <v>0.6894354416544773</v>
      </c>
      <c r="AR105" s="53">
        <f t="shared" si="19"/>
        <v>0.6481060165579335</v>
      </c>
      <c r="AS105" s="53">
        <f t="shared" si="19"/>
        <v>0.6208265940790039</v>
      </c>
      <c r="AT105" s="53">
        <f t="shared" si="19"/>
        <v>0.5914440181736391</v>
      </c>
      <c r="AU105" s="388">
        <f t="shared" si="19"/>
        <v>0.5593499511312471</v>
      </c>
    </row>
    <row r="106" spans="5:11" ht="12.75">
      <c r="E106" s="223"/>
      <c r="F106" s="223"/>
      <c r="G106" s="223"/>
      <c r="J106" s="223"/>
      <c r="K106" s="223"/>
    </row>
  </sheetData>
  <hyperlinks>
    <hyperlink ref="G1" r:id="rId1" display="http://dripinvesting.org/Tools/Tools.htm"/>
  </hyperlinks>
  <printOptions horizontalCentered="1"/>
  <pageMargins left="0.3" right="0.2" top="0.51" bottom="0.53" header="0.5" footer="0.5"/>
  <pageSetup horizontalDpi="600" verticalDpi="60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134"/>
  <sheetViews>
    <sheetView workbookViewId="0" topLeftCell="A1">
      <pane xSplit="2" ySplit="6" topLeftCell="C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7" sqref="C7"/>
    </sheetView>
  </sheetViews>
  <sheetFormatPr defaultColWidth="9.140625" defaultRowHeight="12.75"/>
  <cols>
    <col min="1" max="1" width="19.7109375" style="0" customWidth="1"/>
    <col min="2" max="2" width="6.28125" style="0" customWidth="1"/>
    <col min="3" max="3" width="19.28125" style="0" customWidth="1"/>
    <col min="4" max="4" width="4.28125" style="0" customWidth="1"/>
    <col min="5" max="7" width="3.7109375" style="0" customWidth="1"/>
    <col min="8" max="8" width="6.7109375" style="0" customWidth="1"/>
    <col min="9" max="9" width="5.28125" style="0" customWidth="1"/>
    <col min="10" max="11" width="6.421875" style="0" customWidth="1"/>
    <col min="12" max="12" width="6.28125" style="0" customWidth="1"/>
    <col min="13" max="15" width="8.00390625" style="0" customWidth="1"/>
    <col min="16" max="16" width="4.7109375" style="0" customWidth="1"/>
    <col min="17" max="17" width="12.7109375" style="0" customWidth="1"/>
    <col min="18" max="27" width="6.7109375" style="0" customWidth="1"/>
    <col min="28" max="28" width="8.7109375" style="0" customWidth="1"/>
    <col min="29" max="33" width="6.7109375" style="0" customWidth="1"/>
    <col min="34" max="34" width="6.28125" style="0" customWidth="1"/>
    <col min="35" max="36" width="5.7109375" style="0" customWidth="1"/>
    <col min="37" max="47" width="6.7109375" style="0" customWidth="1"/>
  </cols>
  <sheetData>
    <row r="1" spans="1:34" ht="12.75">
      <c r="A1" s="288" t="s">
        <v>1576</v>
      </c>
      <c r="B1" s="128"/>
      <c r="C1" s="126"/>
      <c r="D1" s="126"/>
      <c r="E1" s="126"/>
      <c r="F1" s="105" t="s">
        <v>1726</v>
      </c>
      <c r="G1" s="102" t="s">
        <v>1725</v>
      </c>
      <c r="H1" s="126"/>
      <c r="I1" s="126"/>
      <c r="J1" s="126"/>
      <c r="K1" s="126"/>
      <c r="L1" s="126"/>
      <c r="M1" s="145"/>
      <c r="N1" s="104" t="s">
        <v>1533</v>
      </c>
      <c r="O1" s="107">
        <f>Champions!O1</f>
        <v>40512</v>
      </c>
      <c r="R1" s="100" t="s">
        <v>1297</v>
      </c>
      <c r="S1" s="100"/>
      <c r="T1" s="128"/>
      <c r="U1" s="220"/>
      <c r="V1" s="219" t="s">
        <v>47</v>
      </c>
      <c r="W1" s="220"/>
      <c r="X1" s="220"/>
      <c r="Y1" s="220"/>
      <c r="Z1" s="220"/>
      <c r="AA1" s="220"/>
      <c r="AB1" s="220"/>
      <c r="AC1" s="220"/>
      <c r="AD1" s="220"/>
      <c r="AE1" s="221"/>
      <c r="AF1" s="222"/>
      <c r="AG1" s="223"/>
      <c r="AH1" s="334" t="s">
        <v>376</v>
      </c>
    </row>
    <row r="2" spans="1:34" ht="9" customHeight="1">
      <c r="A2" s="123" t="s">
        <v>297</v>
      </c>
      <c r="B2" s="243"/>
      <c r="C2" s="144"/>
      <c r="D2" s="144"/>
      <c r="E2" s="144"/>
      <c r="F2" s="144"/>
      <c r="G2" s="144"/>
      <c r="H2" s="144"/>
      <c r="I2" s="147"/>
      <c r="J2" s="99" t="s">
        <v>1652</v>
      </c>
      <c r="K2" s="19"/>
      <c r="L2" s="3"/>
      <c r="M2" s="19"/>
      <c r="N2" s="21"/>
      <c r="O2" s="154"/>
      <c r="P2" s="142"/>
      <c r="Q2" s="135"/>
      <c r="R2" s="241"/>
      <c r="S2" s="144"/>
      <c r="T2" s="245" t="s">
        <v>49</v>
      </c>
      <c r="U2" s="244" t="s">
        <v>1047</v>
      </c>
      <c r="V2" s="182"/>
      <c r="W2" s="182"/>
      <c r="X2" s="182"/>
      <c r="Y2" s="182"/>
      <c r="Z2" s="182"/>
      <c r="AA2" s="182"/>
      <c r="AB2" s="182"/>
      <c r="AC2" s="182"/>
      <c r="AD2" s="182"/>
      <c r="AE2" s="223"/>
      <c r="AF2" s="224"/>
      <c r="AG2" s="223"/>
      <c r="AH2" s="373" t="s">
        <v>25</v>
      </c>
    </row>
    <row r="3" spans="1:37" ht="9" customHeight="1">
      <c r="A3" s="143"/>
      <c r="B3" s="243"/>
      <c r="C3" s="144"/>
      <c r="D3" s="144"/>
      <c r="E3" s="144"/>
      <c r="F3" s="144"/>
      <c r="G3" s="144"/>
      <c r="H3" s="144"/>
      <c r="I3" s="148"/>
      <c r="J3" s="23" t="s">
        <v>1642</v>
      </c>
      <c r="K3" s="4"/>
      <c r="L3" s="4"/>
      <c r="M3" s="4"/>
      <c r="N3" s="4"/>
      <c r="O3" s="2"/>
      <c r="P3" s="149"/>
      <c r="Q3" s="135"/>
      <c r="R3" s="241"/>
      <c r="S3" s="144"/>
      <c r="T3" s="245"/>
      <c r="U3" s="244" t="s">
        <v>50</v>
      </c>
      <c r="V3" s="242"/>
      <c r="W3" s="242"/>
      <c r="X3" s="242"/>
      <c r="Y3" s="242"/>
      <c r="Z3" s="242"/>
      <c r="AA3" s="242"/>
      <c r="AB3" s="242"/>
      <c r="AC3" s="242"/>
      <c r="AD3" s="242"/>
      <c r="AE3" s="144"/>
      <c r="AF3" s="243"/>
      <c r="AG3" s="144"/>
      <c r="AH3" s="94" t="s">
        <v>893</v>
      </c>
      <c r="AK3" s="121"/>
    </row>
    <row r="4" spans="1:37" ht="12.75" customHeight="1">
      <c r="A4" s="217" t="s">
        <v>299</v>
      </c>
      <c r="B4" s="2"/>
      <c r="C4" s="3"/>
      <c r="D4" s="182"/>
      <c r="E4" s="189"/>
      <c r="F4" s="4"/>
      <c r="G4" s="4"/>
      <c r="H4" s="3"/>
      <c r="I4" s="124"/>
      <c r="J4" s="146" t="s">
        <v>1534</v>
      </c>
      <c r="K4" s="75"/>
      <c r="L4" s="75"/>
      <c r="M4" s="17"/>
      <c r="N4" s="39"/>
      <c r="O4" s="17"/>
      <c r="P4" s="141"/>
      <c r="R4" s="446" t="s">
        <v>48</v>
      </c>
      <c r="S4" s="446"/>
      <c r="T4" s="50"/>
      <c r="U4" s="447"/>
      <c r="V4" s="447"/>
      <c r="W4" s="447"/>
      <c r="X4" s="447"/>
      <c r="Y4" s="447"/>
      <c r="Z4" s="447"/>
      <c r="AA4" s="447"/>
      <c r="AB4" s="447"/>
      <c r="AC4" s="447"/>
      <c r="AD4" s="447"/>
      <c r="AE4" s="50"/>
      <c r="AF4" s="56"/>
      <c r="AG4" s="10"/>
      <c r="AH4" s="94" t="s">
        <v>27</v>
      </c>
      <c r="AK4" s="122"/>
    </row>
    <row r="5" spans="1:37" ht="12.75">
      <c r="A5" s="30"/>
      <c r="B5" s="17"/>
      <c r="C5" s="39"/>
      <c r="D5" s="190" t="s">
        <v>1655</v>
      </c>
      <c r="E5" s="151"/>
      <c r="F5" s="89" t="s">
        <v>1660</v>
      </c>
      <c r="G5" s="27"/>
      <c r="H5" s="150">
        <v>40512</v>
      </c>
      <c r="I5" s="58"/>
      <c r="J5" s="49" t="s">
        <v>1273</v>
      </c>
      <c r="K5" s="56"/>
      <c r="L5" s="77" t="s">
        <v>876</v>
      </c>
      <c r="M5" s="127"/>
      <c r="N5" s="98" t="s">
        <v>875</v>
      </c>
      <c r="O5" s="76"/>
      <c r="P5" s="48" t="s">
        <v>491</v>
      </c>
      <c r="Q5" s="9"/>
      <c r="R5" s="444" t="s">
        <v>1649</v>
      </c>
      <c r="S5" s="57" t="s">
        <v>1291</v>
      </c>
      <c r="T5" s="58" t="s">
        <v>1290</v>
      </c>
      <c r="U5" s="229" t="s">
        <v>1290</v>
      </c>
      <c r="V5" s="228" t="s">
        <v>1503</v>
      </c>
      <c r="W5" s="229" t="s">
        <v>1290</v>
      </c>
      <c r="X5" s="246" t="s">
        <v>1046</v>
      </c>
      <c r="Y5" s="228" t="s">
        <v>1293</v>
      </c>
      <c r="Z5" s="229" t="s">
        <v>1294</v>
      </c>
      <c r="AA5" s="73" t="s">
        <v>52</v>
      </c>
      <c r="AB5" s="246" t="s">
        <v>1295</v>
      </c>
      <c r="AC5" s="230" t="s">
        <v>1298</v>
      </c>
      <c r="AD5" s="230" t="s">
        <v>1298</v>
      </c>
      <c r="AE5" s="111" t="s">
        <v>895</v>
      </c>
      <c r="AF5" s="73" t="s">
        <v>895</v>
      </c>
      <c r="AG5" s="374"/>
      <c r="AH5" s="155"/>
      <c r="AI5" s="125" t="s">
        <v>26</v>
      </c>
      <c r="AJ5" s="129"/>
      <c r="AK5" s="122" t="s">
        <v>24</v>
      </c>
    </row>
    <row r="6" spans="1:47" ht="12.75">
      <c r="A6" s="152" t="s">
        <v>868</v>
      </c>
      <c r="B6" s="62" t="s">
        <v>869</v>
      </c>
      <c r="C6" s="63" t="s">
        <v>1540</v>
      </c>
      <c r="D6" s="191" t="s">
        <v>532</v>
      </c>
      <c r="E6" s="153" t="s">
        <v>535</v>
      </c>
      <c r="F6" s="25" t="s">
        <v>1653</v>
      </c>
      <c r="G6" s="90" t="s">
        <v>1654</v>
      </c>
      <c r="H6" s="61" t="s">
        <v>1535</v>
      </c>
      <c r="I6" s="63" t="s">
        <v>1536</v>
      </c>
      <c r="J6" s="61" t="s">
        <v>870</v>
      </c>
      <c r="K6" s="78" t="s">
        <v>871</v>
      </c>
      <c r="L6" s="78" t="s">
        <v>877</v>
      </c>
      <c r="M6" s="70" t="s">
        <v>872</v>
      </c>
      <c r="N6" s="79" t="s">
        <v>873</v>
      </c>
      <c r="O6" s="71" t="s">
        <v>874</v>
      </c>
      <c r="P6" s="80" t="s">
        <v>492</v>
      </c>
      <c r="Q6" s="50" t="s">
        <v>1275</v>
      </c>
      <c r="R6" s="445" t="s">
        <v>1650</v>
      </c>
      <c r="S6" s="91" t="s">
        <v>1478</v>
      </c>
      <c r="T6" s="63" t="s">
        <v>1289</v>
      </c>
      <c r="U6" s="227" t="s">
        <v>1288</v>
      </c>
      <c r="V6" s="231" t="s">
        <v>1292</v>
      </c>
      <c r="W6" s="269" t="s">
        <v>1044</v>
      </c>
      <c r="X6" s="270" t="s">
        <v>1045</v>
      </c>
      <c r="Y6" s="231" t="s">
        <v>1288</v>
      </c>
      <c r="Z6" s="227" t="s">
        <v>1288</v>
      </c>
      <c r="AA6" s="63" t="s">
        <v>51</v>
      </c>
      <c r="AB6" s="232" t="s">
        <v>1296</v>
      </c>
      <c r="AC6" s="227" t="s">
        <v>1300</v>
      </c>
      <c r="AD6" s="227" t="s">
        <v>1299</v>
      </c>
      <c r="AE6" s="61" t="s">
        <v>1300</v>
      </c>
      <c r="AF6" s="63" t="s">
        <v>1299</v>
      </c>
      <c r="AG6" s="32"/>
      <c r="AH6" s="130" t="s">
        <v>888</v>
      </c>
      <c r="AI6" s="130" t="s">
        <v>1552</v>
      </c>
      <c r="AJ6" s="130" t="s">
        <v>1551</v>
      </c>
      <c r="AK6" s="127">
        <v>2009</v>
      </c>
      <c r="AL6" s="75">
        <v>2008</v>
      </c>
      <c r="AM6" s="75">
        <v>2007</v>
      </c>
      <c r="AN6" s="75">
        <v>2006</v>
      </c>
      <c r="AO6" s="75">
        <v>2005</v>
      </c>
      <c r="AP6" s="75">
        <v>2004</v>
      </c>
      <c r="AQ6" s="75">
        <v>2003</v>
      </c>
      <c r="AR6" s="75">
        <v>2002</v>
      </c>
      <c r="AS6" s="75">
        <v>2001</v>
      </c>
      <c r="AT6" s="75">
        <v>2000</v>
      </c>
      <c r="AU6" s="76">
        <v>1999</v>
      </c>
    </row>
    <row r="7" spans="1:47" ht="12.75">
      <c r="A7" s="215" t="s">
        <v>785</v>
      </c>
      <c r="B7" s="31" t="s">
        <v>792</v>
      </c>
      <c r="C7" s="31" t="s">
        <v>1549</v>
      </c>
      <c r="D7" s="183">
        <v>21</v>
      </c>
      <c r="E7" s="187">
        <v>115</v>
      </c>
      <c r="F7" s="111" t="s">
        <v>1656</v>
      </c>
      <c r="G7" s="73" t="s">
        <v>1656</v>
      </c>
      <c r="H7" s="277">
        <v>18.67</v>
      </c>
      <c r="I7" s="138">
        <f>(K7*4)/H7*100</f>
        <v>3.4279592929833957</v>
      </c>
      <c r="J7" s="139">
        <v>0.15</v>
      </c>
      <c r="K7" s="139">
        <v>0.16</v>
      </c>
      <c r="L7" s="138">
        <f>((K7/J7)-1)*100</f>
        <v>6.666666666666665</v>
      </c>
      <c r="M7" s="37">
        <v>40485</v>
      </c>
      <c r="N7" s="37">
        <v>40487</v>
      </c>
      <c r="O7" s="36">
        <v>40497</v>
      </c>
      <c r="P7" s="37" t="s">
        <v>543</v>
      </c>
      <c r="Q7" s="385"/>
      <c r="R7" s="460">
        <f>K7*4</f>
        <v>0.64</v>
      </c>
      <c r="S7" s="462">
        <f>R7/U7*100</f>
        <v>55.65217391304348</v>
      </c>
      <c r="T7" s="33">
        <f>H7/U7</f>
        <v>16.234782608695657</v>
      </c>
      <c r="U7" s="260">
        <v>1.15</v>
      </c>
      <c r="V7" s="266" t="s">
        <v>1390</v>
      </c>
      <c r="W7" s="260">
        <v>2.23</v>
      </c>
      <c r="X7" s="260">
        <v>0.93</v>
      </c>
      <c r="Y7" s="266" t="s">
        <v>1390</v>
      </c>
      <c r="Z7" s="260" t="s">
        <v>1390</v>
      </c>
      <c r="AA7" s="252" t="s">
        <v>1276</v>
      </c>
      <c r="AB7" s="261" t="s">
        <v>1807</v>
      </c>
      <c r="AC7" s="260">
        <v>13.84</v>
      </c>
      <c r="AD7" s="260">
        <v>20.36</v>
      </c>
      <c r="AE7" s="378">
        <f>((H7-AC7)/AC7)*100</f>
        <v>34.898843930635856</v>
      </c>
      <c r="AF7" s="255">
        <f>((H7-AD7)/AD7)*100</f>
        <v>-8.30058939096266</v>
      </c>
      <c r="AG7" s="375"/>
      <c r="AH7" s="381">
        <f>AI7/AJ7</f>
        <v>1.0850726507026445</v>
      </c>
      <c r="AI7" s="173">
        <f aca="true" t="shared" si="0" ref="AI7:AI131">((AK7/AP7)^(1/5)-1)*100</f>
        <v>9.09344785321553</v>
      </c>
      <c r="AJ7" s="174">
        <f>((AK7/AU7)^(1/10)-1)*100</f>
        <v>8.380496778097779</v>
      </c>
      <c r="AK7" s="397">
        <v>0.59</v>
      </c>
      <c r="AL7" s="34">
        <v>0.58</v>
      </c>
      <c r="AM7" s="398">
        <v>0.56</v>
      </c>
      <c r="AN7" s="34">
        <v>0.53454</v>
      </c>
      <c r="AO7" s="34">
        <v>0.44545</v>
      </c>
      <c r="AP7" s="34">
        <v>0.38182</v>
      </c>
      <c r="AQ7" s="34">
        <v>0.33637</v>
      </c>
      <c r="AR7" s="398">
        <v>0.32728</v>
      </c>
      <c r="AS7" s="34">
        <v>0.32338</v>
      </c>
      <c r="AT7" s="34">
        <v>0.30426</v>
      </c>
      <c r="AU7" s="399">
        <v>0.26384</v>
      </c>
    </row>
    <row r="8" spans="1:47" ht="12.75">
      <c r="A8" s="40" t="s">
        <v>829</v>
      </c>
      <c r="B8" s="41" t="s">
        <v>830</v>
      </c>
      <c r="C8" s="41" t="s">
        <v>1581</v>
      </c>
      <c r="D8" s="184">
        <v>17</v>
      </c>
      <c r="E8" s="188">
        <v>144</v>
      </c>
      <c r="F8" s="59" t="s">
        <v>1272</v>
      </c>
      <c r="G8" s="60" t="s">
        <v>1272</v>
      </c>
      <c r="H8" s="234">
        <v>39.41</v>
      </c>
      <c r="I8" s="158">
        <f>(K8*4)/H8*100</f>
        <v>1.4209591474245118</v>
      </c>
      <c r="J8" s="459">
        <v>0.13</v>
      </c>
      <c r="K8" s="357">
        <v>0.14</v>
      </c>
      <c r="L8" s="116">
        <f>((K8/J8)-1)*100</f>
        <v>7.692307692307709</v>
      </c>
      <c r="M8" s="46">
        <v>40387</v>
      </c>
      <c r="N8" s="46">
        <v>40389</v>
      </c>
      <c r="O8" s="45">
        <v>40406</v>
      </c>
      <c r="P8" s="46" t="s">
        <v>543</v>
      </c>
      <c r="Q8" s="132"/>
      <c r="R8" s="460">
        <f>K8*4</f>
        <v>0.56</v>
      </c>
      <c r="S8" s="463">
        <f aca="true" t="shared" si="1" ref="S8:S71">R8/U8*100</f>
        <v>25.225225225225223</v>
      </c>
      <c r="T8" s="42">
        <f>H8/U8</f>
        <v>17.752252252252248</v>
      </c>
      <c r="U8" s="262">
        <v>2.22</v>
      </c>
      <c r="V8" s="267">
        <v>0.75</v>
      </c>
      <c r="W8" s="262">
        <v>0.78</v>
      </c>
      <c r="X8" s="262">
        <v>2.01</v>
      </c>
      <c r="Y8" s="267">
        <v>2.7</v>
      </c>
      <c r="Z8" s="262">
        <v>2.94</v>
      </c>
      <c r="AA8" s="251">
        <f>(Z8/Y8-1)*100</f>
        <v>8.888888888888879</v>
      </c>
      <c r="AB8" s="263" t="s">
        <v>1808</v>
      </c>
      <c r="AC8" s="262">
        <v>41.09</v>
      </c>
      <c r="AD8" s="262">
        <v>56.64</v>
      </c>
      <c r="AE8" s="377">
        <f>((H8-AC8)/AC8)*100</f>
        <v>-4.088586030664412</v>
      </c>
      <c r="AF8" s="254">
        <f>((H8-AD8)/AD8)*100</f>
        <v>-30.420197740113004</v>
      </c>
      <c r="AG8" s="375"/>
      <c r="AH8" s="382">
        <f>AI8/AJ8</f>
        <v>0.915111639633781</v>
      </c>
      <c r="AI8" s="175">
        <f t="shared" si="0"/>
        <v>4.4286844887836185</v>
      </c>
      <c r="AJ8" s="176">
        <f>((AK8/AU8)^(1/10)-1)*100</f>
        <v>4.839501867286855</v>
      </c>
      <c r="AK8" s="400">
        <v>0.77</v>
      </c>
      <c r="AL8" s="43">
        <v>0.74</v>
      </c>
      <c r="AM8" s="43">
        <v>0.7</v>
      </c>
      <c r="AN8" s="43">
        <v>0.66</v>
      </c>
      <c r="AO8" s="389">
        <v>0.64</v>
      </c>
      <c r="AP8" s="43">
        <v>0.62</v>
      </c>
      <c r="AQ8" s="43">
        <v>0.58</v>
      </c>
      <c r="AR8" s="43">
        <v>0.54</v>
      </c>
      <c r="AS8" s="389">
        <v>0.52</v>
      </c>
      <c r="AT8" s="43">
        <v>0.5</v>
      </c>
      <c r="AU8" s="391">
        <v>0.48</v>
      </c>
    </row>
    <row r="9" spans="1:47" ht="12.75">
      <c r="A9" s="40" t="s">
        <v>1787</v>
      </c>
      <c r="B9" s="41" t="s">
        <v>1788</v>
      </c>
      <c r="C9" s="41" t="s">
        <v>1545</v>
      </c>
      <c r="D9" s="184">
        <v>18</v>
      </c>
      <c r="E9" s="188">
        <v>132</v>
      </c>
      <c r="F9" s="59" t="s">
        <v>1272</v>
      </c>
      <c r="G9" s="60" t="s">
        <v>1272</v>
      </c>
      <c r="H9" s="234">
        <v>58.52</v>
      </c>
      <c r="I9" s="116">
        <f>(K9*4)/H9*100</f>
        <v>2.2556390977443606</v>
      </c>
      <c r="J9" s="171">
        <v>0.31</v>
      </c>
      <c r="K9" s="136">
        <v>0.33</v>
      </c>
      <c r="L9" s="116">
        <f>((K9/J9)-1)*100</f>
        <v>6.451612903225823</v>
      </c>
      <c r="M9" s="46">
        <v>40382</v>
      </c>
      <c r="N9" s="46">
        <v>40386</v>
      </c>
      <c r="O9" s="45">
        <v>40407</v>
      </c>
      <c r="P9" s="46" t="s">
        <v>524</v>
      </c>
      <c r="Q9" s="132" t="s">
        <v>572</v>
      </c>
      <c r="R9" s="460">
        <f>K9*4</f>
        <v>1.32</v>
      </c>
      <c r="S9" s="463">
        <f t="shared" si="1"/>
        <v>14.68298109010011</v>
      </c>
      <c r="T9" s="42">
        <f>H9/U9</f>
        <v>6.509454949944383</v>
      </c>
      <c r="U9" s="262">
        <v>8.99</v>
      </c>
      <c r="V9" s="267">
        <v>0.87</v>
      </c>
      <c r="W9" s="262">
        <v>1.27</v>
      </c>
      <c r="X9" s="262">
        <v>0.88</v>
      </c>
      <c r="Y9" s="267">
        <v>7.59</v>
      </c>
      <c r="Z9" s="262">
        <v>7.51</v>
      </c>
      <c r="AA9" s="251">
        <f>(Z9/Y9-1)*100</f>
        <v>-1.0540184453227908</v>
      </c>
      <c r="AB9" s="263" t="s">
        <v>1809</v>
      </c>
      <c r="AC9" s="262">
        <v>47.09</v>
      </c>
      <c r="AD9" s="262">
        <v>55.96</v>
      </c>
      <c r="AE9" s="377">
        <f>((H9-AC9)/AC9)*100</f>
        <v>24.272669356551283</v>
      </c>
      <c r="AF9" s="254">
        <f>((H9-AD9)/AD9)*100</f>
        <v>4.574696211579704</v>
      </c>
      <c r="AG9" s="375"/>
      <c r="AH9" s="382">
        <f>AI9/AJ9</f>
        <v>0.6758656620491402</v>
      </c>
      <c r="AI9" s="175">
        <f t="shared" si="0"/>
        <v>7.528000640556964</v>
      </c>
      <c r="AJ9" s="176">
        <f>((AK9/AU9)^(1/10)-1)*100</f>
        <v>11.138309080140285</v>
      </c>
      <c r="AK9" s="400">
        <v>1.15</v>
      </c>
      <c r="AL9" s="43">
        <v>1.09</v>
      </c>
      <c r="AM9" s="43">
        <v>1.04</v>
      </c>
      <c r="AN9" s="43">
        <v>0.96</v>
      </c>
      <c r="AO9" s="43">
        <v>0.88</v>
      </c>
      <c r="AP9" s="43">
        <v>0.8</v>
      </c>
      <c r="AQ9" s="43">
        <v>0.74</v>
      </c>
      <c r="AR9" s="43">
        <v>0.68</v>
      </c>
      <c r="AS9" s="43">
        <v>0.56</v>
      </c>
      <c r="AT9" s="43">
        <v>0.48</v>
      </c>
      <c r="AU9" s="163">
        <v>0.4</v>
      </c>
    </row>
    <row r="10" spans="1:47" ht="12.75">
      <c r="A10" s="40" t="s">
        <v>1636</v>
      </c>
      <c r="B10" s="41" t="s">
        <v>1637</v>
      </c>
      <c r="C10" s="41" t="s">
        <v>1602</v>
      </c>
      <c r="D10" s="184">
        <v>16</v>
      </c>
      <c r="E10" s="188">
        <v>158</v>
      </c>
      <c r="F10" s="59" t="s">
        <v>1272</v>
      </c>
      <c r="G10" s="60" t="s">
        <v>1272</v>
      </c>
      <c r="H10" s="234">
        <v>54.09</v>
      </c>
      <c r="I10" s="158">
        <f>(K10*4)/H10*100</f>
        <v>1.035311517840636</v>
      </c>
      <c r="J10" s="171">
        <v>0.125</v>
      </c>
      <c r="K10" s="136">
        <v>0.14</v>
      </c>
      <c r="L10" s="116">
        <f>((K10/J10)-1)*100</f>
        <v>12.00000000000001</v>
      </c>
      <c r="M10" s="46">
        <v>40248</v>
      </c>
      <c r="N10" s="46">
        <v>40252</v>
      </c>
      <c r="O10" s="45">
        <v>40269</v>
      </c>
      <c r="P10" s="46" t="s">
        <v>495</v>
      </c>
      <c r="Q10" s="41"/>
      <c r="R10" s="460">
        <f>K10*4</f>
        <v>0.56</v>
      </c>
      <c r="S10" s="463">
        <f t="shared" si="1"/>
        <v>17.125382262996943</v>
      </c>
      <c r="T10" s="42">
        <f>H10/U10</f>
        <v>16.541284403669724</v>
      </c>
      <c r="U10" s="262">
        <v>3.27</v>
      </c>
      <c r="V10" s="267">
        <v>1.36</v>
      </c>
      <c r="W10" s="262">
        <v>2.15</v>
      </c>
      <c r="X10" s="262">
        <v>3.59</v>
      </c>
      <c r="Y10" s="267">
        <v>3.52</v>
      </c>
      <c r="Z10" s="262">
        <v>3.93</v>
      </c>
      <c r="AA10" s="251">
        <f>(Z10/Y10-1)*100</f>
        <v>11.64772727272727</v>
      </c>
      <c r="AB10" s="263" t="s">
        <v>1810</v>
      </c>
      <c r="AC10" s="262">
        <v>33.38</v>
      </c>
      <c r="AD10" s="262">
        <v>46.97</v>
      </c>
      <c r="AE10" s="377">
        <f>((H10-AC10)/AC10)*100</f>
        <v>62.04313960455362</v>
      </c>
      <c r="AF10" s="254">
        <f>((H10-AD10)/AD10)*100</f>
        <v>15.158611879923365</v>
      </c>
      <c r="AG10" s="375"/>
      <c r="AH10" s="382">
        <f>AI10/AJ10</f>
        <v>1.179563240377904</v>
      </c>
      <c r="AI10" s="175">
        <f t="shared" si="0"/>
        <v>11.318879645586332</v>
      </c>
      <c r="AJ10" s="176">
        <f>((AK10/AU10)^(1/10)-1)*100</f>
        <v>9.595822638521723</v>
      </c>
      <c r="AK10" s="400">
        <v>0.5</v>
      </c>
      <c r="AL10" s="43">
        <v>0.48</v>
      </c>
      <c r="AM10" s="43">
        <v>0.42</v>
      </c>
      <c r="AN10" s="43">
        <v>0.345</v>
      </c>
      <c r="AO10" s="43">
        <v>0.31</v>
      </c>
      <c r="AP10" s="43">
        <v>0.2925</v>
      </c>
      <c r="AQ10" s="43">
        <v>0.2825</v>
      </c>
      <c r="AR10" s="43">
        <v>0.27</v>
      </c>
      <c r="AS10" s="389">
        <v>0.26</v>
      </c>
      <c r="AT10" s="43">
        <v>0.23</v>
      </c>
      <c r="AU10" s="391">
        <v>0.2</v>
      </c>
    </row>
    <row r="11" spans="1:47" ht="12.75">
      <c r="A11" s="49" t="s">
        <v>185</v>
      </c>
      <c r="B11" s="51" t="s">
        <v>186</v>
      </c>
      <c r="C11" s="51" t="s">
        <v>1545</v>
      </c>
      <c r="D11" s="185">
        <v>10</v>
      </c>
      <c r="E11" s="188">
        <v>217</v>
      </c>
      <c r="F11" s="91" t="s">
        <v>1656</v>
      </c>
      <c r="G11" s="92" t="s">
        <v>1656</v>
      </c>
      <c r="H11" s="236">
        <v>20.34</v>
      </c>
      <c r="I11" s="117">
        <f>(K11*4)/H11*100</f>
        <v>2.359882005899705</v>
      </c>
      <c r="J11" s="197">
        <v>0.1</v>
      </c>
      <c r="K11" s="137">
        <v>0.12</v>
      </c>
      <c r="L11" s="117">
        <f>((K11/J11)-1)*100</f>
        <v>19.999999999999996</v>
      </c>
      <c r="M11" s="65">
        <v>40403</v>
      </c>
      <c r="N11" s="65">
        <v>40407</v>
      </c>
      <c r="O11" s="64">
        <v>40421</v>
      </c>
      <c r="P11" s="65" t="s">
        <v>555</v>
      </c>
      <c r="Q11" s="51" t="s">
        <v>1749</v>
      </c>
      <c r="R11" s="348">
        <f>K11*4</f>
        <v>0.48</v>
      </c>
      <c r="S11" s="463">
        <f t="shared" si="1"/>
        <v>14.953271028037381</v>
      </c>
      <c r="T11" s="52">
        <f>H11/U11</f>
        <v>6.336448598130841</v>
      </c>
      <c r="U11" s="264">
        <v>3.21</v>
      </c>
      <c r="V11" s="268">
        <v>1</v>
      </c>
      <c r="W11" s="264">
        <v>1.25</v>
      </c>
      <c r="X11" s="264">
        <v>0.78</v>
      </c>
      <c r="Y11" s="268">
        <v>2.62</v>
      </c>
      <c r="Z11" s="264">
        <v>2.5</v>
      </c>
      <c r="AA11" s="253">
        <f>(Z11/Y11-1)*100</f>
        <v>-4.580152671755733</v>
      </c>
      <c r="AB11" s="265" t="s">
        <v>1811</v>
      </c>
      <c r="AC11" s="264">
        <v>17.02</v>
      </c>
      <c r="AD11" s="264">
        <v>24.99</v>
      </c>
      <c r="AE11" s="379">
        <f>((H11-AC11)/AC11)*100</f>
        <v>19.506462984723857</v>
      </c>
      <c r="AF11" s="256">
        <f>((H11-AD11)/AD11)*100</f>
        <v>-18.60744297719087</v>
      </c>
      <c r="AG11" s="375"/>
      <c r="AH11" s="383" t="s">
        <v>1276</v>
      </c>
      <c r="AI11" s="177">
        <f t="shared" si="0"/>
        <v>25.92746769380385</v>
      </c>
      <c r="AJ11" s="178" t="s">
        <v>1276</v>
      </c>
      <c r="AK11" s="401">
        <v>0.38</v>
      </c>
      <c r="AL11" s="390">
        <v>0.36</v>
      </c>
      <c r="AM11" s="53">
        <v>0.32</v>
      </c>
      <c r="AN11" s="53">
        <v>0.24</v>
      </c>
      <c r="AO11" s="53">
        <v>0.18</v>
      </c>
      <c r="AP11" s="390">
        <v>0.12</v>
      </c>
      <c r="AQ11" s="53">
        <v>0.09</v>
      </c>
      <c r="AR11" s="390">
        <v>0.08</v>
      </c>
      <c r="AS11" s="53">
        <v>0.02</v>
      </c>
      <c r="AT11" s="390">
        <v>0</v>
      </c>
      <c r="AU11" s="388">
        <v>0</v>
      </c>
    </row>
    <row r="12" spans="1:47" ht="12.75">
      <c r="A12" s="40" t="s">
        <v>844</v>
      </c>
      <c r="B12" s="41" t="s">
        <v>845</v>
      </c>
      <c r="C12" s="41" t="s">
        <v>1555</v>
      </c>
      <c r="D12" s="184">
        <v>17</v>
      </c>
      <c r="E12" s="188">
        <v>146</v>
      </c>
      <c r="F12" s="81" t="s">
        <v>1656</v>
      </c>
      <c r="G12" s="72" t="s">
        <v>1656</v>
      </c>
      <c r="H12" s="278">
        <v>45.67</v>
      </c>
      <c r="I12" s="158">
        <f>(K12*4)/H12*100</f>
        <v>1.5765272607838843</v>
      </c>
      <c r="J12" s="171">
        <v>0.15</v>
      </c>
      <c r="K12" s="136">
        <v>0.18</v>
      </c>
      <c r="L12" s="138">
        <f>((K12/J12)-1)*100</f>
        <v>19.999999999999996</v>
      </c>
      <c r="M12" s="46">
        <v>40387</v>
      </c>
      <c r="N12" s="46">
        <v>40389</v>
      </c>
      <c r="O12" s="45">
        <v>40414</v>
      </c>
      <c r="P12" s="46" t="s">
        <v>549</v>
      </c>
      <c r="Q12" s="41"/>
      <c r="R12" s="460">
        <f>K12*4</f>
        <v>0.72</v>
      </c>
      <c r="S12" s="462">
        <f t="shared" si="1"/>
        <v>29.87551867219917</v>
      </c>
      <c r="T12" s="42">
        <f>H12/U12</f>
        <v>18.95020746887967</v>
      </c>
      <c r="U12" s="262">
        <v>2.41</v>
      </c>
      <c r="V12" s="267">
        <v>1.63</v>
      </c>
      <c r="W12" s="262">
        <v>1.51</v>
      </c>
      <c r="X12" s="262">
        <v>2.38</v>
      </c>
      <c r="Y12" s="267">
        <v>2.5</v>
      </c>
      <c r="Z12" s="262">
        <v>2.71</v>
      </c>
      <c r="AA12" s="251">
        <f>(Z12/Y12-1)*100</f>
        <v>8.400000000000007</v>
      </c>
      <c r="AB12" s="263" t="s">
        <v>1812</v>
      </c>
      <c r="AC12" s="262">
        <v>34.46</v>
      </c>
      <c r="AD12" s="262">
        <v>44.36</v>
      </c>
      <c r="AE12" s="377">
        <f>((H12-AC12)/AC12)*100</f>
        <v>32.53047011027278</v>
      </c>
      <c r="AF12" s="254">
        <f>((H12-AD12)/AD12)*100</f>
        <v>2.953110910730393</v>
      </c>
      <c r="AG12" s="375"/>
      <c r="AH12" s="382">
        <f>AI12/AJ12</f>
        <v>1.0637060575227353</v>
      </c>
      <c r="AI12" s="175">
        <f t="shared" si="0"/>
        <v>22.220966555524214</v>
      </c>
      <c r="AJ12" s="176">
        <f>((AK12/AU12)^(1/10)-1)*100</f>
        <v>20.89013820911636</v>
      </c>
      <c r="AK12" s="402">
        <v>0.6</v>
      </c>
      <c r="AL12" s="43">
        <v>0.56</v>
      </c>
      <c r="AM12" s="43">
        <v>0.5</v>
      </c>
      <c r="AN12" s="43">
        <v>0.42</v>
      </c>
      <c r="AO12" s="43">
        <v>0.35</v>
      </c>
      <c r="AP12" s="43">
        <v>0.22</v>
      </c>
      <c r="AQ12" s="43">
        <v>0.125</v>
      </c>
      <c r="AR12" s="389">
        <v>0.12</v>
      </c>
      <c r="AS12" s="43">
        <v>0.11</v>
      </c>
      <c r="AT12" s="389">
        <v>0.1</v>
      </c>
      <c r="AU12" s="163">
        <v>0.09</v>
      </c>
    </row>
    <row r="13" spans="1:47" ht="12.75">
      <c r="A13" s="40" t="s">
        <v>846</v>
      </c>
      <c r="B13" s="41" t="s">
        <v>847</v>
      </c>
      <c r="C13" s="41" t="s">
        <v>1547</v>
      </c>
      <c r="D13" s="184">
        <v>19</v>
      </c>
      <c r="E13" s="188">
        <v>124</v>
      </c>
      <c r="F13" s="59" t="s">
        <v>1272</v>
      </c>
      <c r="G13" s="60" t="s">
        <v>1272</v>
      </c>
      <c r="H13" s="234">
        <v>21.55</v>
      </c>
      <c r="I13" s="116">
        <f>(K13*4)/H13*100</f>
        <v>2.877030162412993</v>
      </c>
      <c r="J13" s="171">
        <v>0.145</v>
      </c>
      <c r="K13" s="136">
        <v>0.155</v>
      </c>
      <c r="L13" s="116">
        <f>((K13/J13)-1)*100</f>
        <v>6.896551724137945</v>
      </c>
      <c r="M13" s="46">
        <v>40497</v>
      </c>
      <c r="N13" s="46">
        <v>40499</v>
      </c>
      <c r="O13" s="45">
        <v>40513</v>
      </c>
      <c r="P13" s="46" t="s">
        <v>501</v>
      </c>
      <c r="Q13" s="41"/>
      <c r="R13" s="460">
        <f>K13*4</f>
        <v>0.62</v>
      </c>
      <c r="S13" s="463">
        <f t="shared" si="1"/>
        <v>69.66292134831461</v>
      </c>
      <c r="T13" s="42">
        <f>H13/U13</f>
        <v>24.213483146067418</v>
      </c>
      <c r="U13" s="262">
        <v>0.89</v>
      </c>
      <c r="V13" s="267">
        <v>3.44</v>
      </c>
      <c r="W13" s="262">
        <v>4.17</v>
      </c>
      <c r="X13" s="262">
        <v>2.61</v>
      </c>
      <c r="Y13" s="267">
        <v>0.9</v>
      </c>
      <c r="Z13" s="262">
        <v>0.97</v>
      </c>
      <c r="AA13" s="251">
        <f>(Z13/Y13-1)*100</f>
        <v>7.777777777777772</v>
      </c>
      <c r="AB13" s="263" t="s">
        <v>1561</v>
      </c>
      <c r="AC13" s="262">
        <v>16.32</v>
      </c>
      <c r="AD13" s="262">
        <v>20.1</v>
      </c>
      <c r="AE13" s="377">
        <f>((H13-AC13)/AC13)*100</f>
        <v>32.04656862745098</v>
      </c>
      <c r="AF13" s="254">
        <f>((H13-AD13)/AD13)*100</f>
        <v>7.213930348258703</v>
      </c>
      <c r="AG13" s="375"/>
      <c r="AH13" s="382">
        <f>AI13/AJ13</f>
        <v>1.05333111195157</v>
      </c>
      <c r="AI13" s="175">
        <f t="shared" si="0"/>
        <v>8.397950055847536</v>
      </c>
      <c r="AJ13" s="176">
        <f>((AK13/AU13)^(1/10)-1)*100</f>
        <v>7.9727542085870295</v>
      </c>
      <c r="AK13" s="400">
        <v>0.55</v>
      </c>
      <c r="AL13" s="43">
        <v>0.51</v>
      </c>
      <c r="AM13" s="43">
        <v>0.48</v>
      </c>
      <c r="AN13" s="43">
        <v>0.4438</v>
      </c>
      <c r="AO13" s="43">
        <v>0.3994</v>
      </c>
      <c r="AP13" s="43">
        <v>0.3675</v>
      </c>
      <c r="AQ13" s="43">
        <v>0.342</v>
      </c>
      <c r="AR13" s="43">
        <v>0.3225</v>
      </c>
      <c r="AS13" s="43">
        <v>0.3027</v>
      </c>
      <c r="AT13" s="43">
        <v>0.2818</v>
      </c>
      <c r="AU13" s="163">
        <v>0.2554</v>
      </c>
    </row>
    <row r="14" spans="1:47" ht="12.75">
      <c r="A14" s="40" t="s">
        <v>848</v>
      </c>
      <c r="B14" s="41" t="s">
        <v>849</v>
      </c>
      <c r="C14" s="41" t="s">
        <v>1549</v>
      </c>
      <c r="D14" s="184">
        <v>17</v>
      </c>
      <c r="E14" s="188">
        <v>151</v>
      </c>
      <c r="F14" s="59" t="s">
        <v>1272</v>
      </c>
      <c r="G14" s="60" t="s">
        <v>1272</v>
      </c>
      <c r="H14" s="234">
        <v>27.94</v>
      </c>
      <c r="I14" s="116">
        <f>(K14*4)/H14*100</f>
        <v>3.579098067287043</v>
      </c>
      <c r="J14" s="343">
        <v>0.24271844660194175</v>
      </c>
      <c r="K14" s="357">
        <v>0.25</v>
      </c>
      <c r="L14" s="116">
        <f>((K14/J14)-1)*100</f>
        <v>3.0000000000000027</v>
      </c>
      <c r="M14" s="46">
        <v>40513</v>
      </c>
      <c r="N14" s="46">
        <v>40515</v>
      </c>
      <c r="O14" s="45">
        <v>40527</v>
      </c>
      <c r="P14" s="46" t="s">
        <v>502</v>
      </c>
      <c r="Q14" s="372" t="s">
        <v>1681</v>
      </c>
      <c r="R14" s="460">
        <f>K14*4</f>
        <v>1</v>
      </c>
      <c r="S14" s="463">
        <f t="shared" si="1"/>
        <v>51.81347150259068</v>
      </c>
      <c r="T14" s="42">
        <f>H14/U14</f>
        <v>14.476683937823836</v>
      </c>
      <c r="U14" s="262">
        <v>1.93</v>
      </c>
      <c r="V14" s="267">
        <v>2.19</v>
      </c>
      <c r="W14" s="262">
        <v>4.14</v>
      </c>
      <c r="X14" s="262">
        <v>2.04</v>
      </c>
      <c r="Y14" s="267">
        <v>1.83</v>
      </c>
      <c r="Z14" s="262">
        <v>1.85</v>
      </c>
      <c r="AA14" s="251">
        <f>(Z14/Y14-1)*100</f>
        <v>1.0928961748633892</v>
      </c>
      <c r="AB14" s="263" t="s">
        <v>1813</v>
      </c>
      <c r="AC14" s="262">
        <v>21.93</v>
      </c>
      <c r="AD14" s="262">
        <v>29.34</v>
      </c>
      <c r="AE14" s="377">
        <f>((H14-AC14)/AC14)*100</f>
        <v>27.40538075695395</v>
      </c>
      <c r="AF14" s="254">
        <f>((H14-AD14)/AD14)*100</f>
        <v>-4.7716428084526195</v>
      </c>
      <c r="AG14" s="375"/>
      <c r="AH14" s="382">
        <f>AI14/AJ14</f>
        <v>0.5255819034539537</v>
      </c>
      <c r="AI14" s="175">
        <f t="shared" si="0"/>
        <v>4.3400584349297056</v>
      </c>
      <c r="AJ14" s="176">
        <f>((AK14/AU14)^(1/10)-1)*100</f>
        <v>8.257625322348904</v>
      </c>
      <c r="AK14" s="400">
        <v>0.9496699029126212</v>
      </c>
      <c r="AL14" s="43">
        <v>0.9331747572815534</v>
      </c>
      <c r="AM14" s="43">
        <v>0.8851165048543689</v>
      </c>
      <c r="AN14" s="43">
        <v>0.8593300970873786</v>
      </c>
      <c r="AO14" s="43">
        <v>0.8170679611650485</v>
      </c>
      <c r="AP14" s="43">
        <v>0.7679223300970874</v>
      </c>
      <c r="AQ14" s="43">
        <v>0.7001456310679611</v>
      </c>
      <c r="AR14" s="43">
        <v>0.6332815533980583</v>
      </c>
      <c r="AS14" s="43">
        <v>0.5539417475728154</v>
      </c>
      <c r="AT14" s="43">
        <v>0.48616504854368936</v>
      </c>
      <c r="AU14" s="163">
        <v>0.42952427184466013</v>
      </c>
    </row>
    <row r="15" spans="1:47" ht="12.75">
      <c r="A15" s="40" t="s">
        <v>628</v>
      </c>
      <c r="B15" s="41" t="s">
        <v>629</v>
      </c>
      <c r="C15" s="41" t="s">
        <v>1547</v>
      </c>
      <c r="D15" s="184">
        <v>13</v>
      </c>
      <c r="E15" s="188">
        <v>190</v>
      </c>
      <c r="F15" s="59" t="s">
        <v>1272</v>
      </c>
      <c r="G15" s="60" t="s">
        <v>1272</v>
      </c>
      <c r="H15" s="279">
        <v>18.77</v>
      </c>
      <c r="I15" s="116">
        <f>(K15*4)/H15*100</f>
        <v>4.031965903036761</v>
      </c>
      <c r="J15" s="136">
        <v>0.1882</v>
      </c>
      <c r="K15" s="136">
        <v>0.1892</v>
      </c>
      <c r="L15" s="158">
        <f>((K15/J15)-1)*100</f>
        <v>0.5313496280552554</v>
      </c>
      <c r="M15" s="46">
        <v>40486</v>
      </c>
      <c r="N15" s="46">
        <v>40490</v>
      </c>
      <c r="O15" s="45">
        <v>40501</v>
      </c>
      <c r="P15" s="46" t="s">
        <v>540</v>
      </c>
      <c r="Q15" s="41"/>
      <c r="R15" s="460">
        <f>K15*4</f>
        <v>0.7568</v>
      </c>
      <c r="S15" s="463">
        <f t="shared" si="1"/>
        <v>72.76923076923077</v>
      </c>
      <c r="T15" s="42">
        <f>H15/U15</f>
        <v>18.048076923076923</v>
      </c>
      <c r="U15" s="262">
        <v>1.04</v>
      </c>
      <c r="V15" s="267">
        <v>4.51</v>
      </c>
      <c r="W15" s="262">
        <v>2.22</v>
      </c>
      <c r="X15" s="262">
        <v>1.52</v>
      </c>
      <c r="Y15" s="267">
        <v>1.04</v>
      </c>
      <c r="Z15" s="262">
        <v>1.09</v>
      </c>
      <c r="AA15" s="251">
        <f>(Z15/Y15-1)*100</f>
        <v>4.807692307692313</v>
      </c>
      <c r="AB15" s="263" t="s">
        <v>1814</v>
      </c>
      <c r="AC15" s="262">
        <v>16.43</v>
      </c>
      <c r="AD15" s="262">
        <v>19.33</v>
      </c>
      <c r="AE15" s="377">
        <f>((H15-AC15)/AC15)*100</f>
        <v>14.242239805234327</v>
      </c>
      <c r="AF15" s="254">
        <f>((H15-AD15)/AD15)*100</f>
        <v>-2.8970512157268433</v>
      </c>
      <c r="AG15" s="375"/>
      <c r="AH15" s="382">
        <f>AI15/AJ15</f>
        <v>1.2545213549448466</v>
      </c>
      <c r="AI15" s="175">
        <f t="shared" si="0"/>
        <v>5.481290926937432</v>
      </c>
      <c r="AJ15" s="176">
        <f>((AK15/AU15)^(1/10)-1)*100</f>
        <v>4.36922887389064</v>
      </c>
      <c r="AK15" s="400">
        <v>0.7225</v>
      </c>
      <c r="AL15" s="43">
        <v>0.7072</v>
      </c>
      <c r="AM15" s="43">
        <v>0.664</v>
      </c>
      <c r="AN15" s="43">
        <v>0.6134</v>
      </c>
      <c r="AO15" s="43">
        <v>0.5805</v>
      </c>
      <c r="AP15" s="43">
        <v>0.5533</v>
      </c>
      <c r="AQ15" s="43">
        <v>0.53268</v>
      </c>
      <c r="AR15" s="43">
        <v>0.51556</v>
      </c>
      <c r="AS15" s="43">
        <v>0.49334</v>
      </c>
      <c r="AT15" s="43">
        <v>0.48666</v>
      </c>
      <c r="AU15" s="163">
        <v>0.47109999999999996</v>
      </c>
    </row>
    <row r="16" spans="1:47" ht="12.75">
      <c r="A16" s="40" t="s">
        <v>748</v>
      </c>
      <c r="B16" s="41" t="s">
        <v>749</v>
      </c>
      <c r="C16" s="41" t="s">
        <v>1550</v>
      </c>
      <c r="D16" s="184">
        <v>13</v>
      </c>
      <c r="E16" s="188">
        <v>186</v>
      </c>
      <c r="F16" s="81" t="s">
        <v>1656</v>
      </c>
      <c r="G16" s="72" t="s">
        <v>1656</v>
      </c>
      <c r="H16" s="279">
        <v>34.29</v>
      </c>
      <c r="I16" s="116">
        <f>(K16*4)/H16*100</f>
        <v>2.5663458734324873</v>
      </c>
      <c r="J16" s="136">
        <v>0.2</v>
      </c>
      <c r="K16" s="136">
        <v>0.22</v>
      </c>
      <c r="L16" s="117">
        <f>((K16/J16)-1)*100</f>
        <v>9.999999999999986</v>
      </c>
      <c r="M16" s="46">
        <v>40455</v>
      </c>
      <c r="N16" s="46">
        <v>40457</v>
      </c>
      <c r="O16" s="45">
        <v>40463</v>
      </c>
      <c r="P16" s="46" t="s">
        <v>507</v>
      </c>
      <c r="Q16" s="41"/>
      <c r="R16" s="348">
        <f>K16*4</f>
        <v>0.88</v>
      </c>
      <c r="S16" s="465">
        <f t="shared" si="1"/>
        <v>33.71647509578544</v>
      </c>
      <c r="T16" s="42">
        <f>H16/U16</f>
        <v>13.13793103448276</v>
      </c>
      <c r="U16" s="262">
        <v>2.61</v>
      </c>
      <c r="V16" s="267">
        <v>4.75</v>
      </c>
      <c r="W16" s="262">
        <v>1.13</v>
      </c>
      <c r="X16" s="262">
        <v>1.94</v>
      </c>
      <c r="Y16" s="267">
        <v>2.61</v>
      </c>
      <c r="Z16" s="262">
        <v>2.92</v>
      </c>
      <c r="AA16" s="251">
        <f>(Z16/Y16-1)*100</f>
        <v>11.877394636015337</v>
      </c>
      <c r="AB16" s="263" t="s">
        <v>1815</v>
      </c>
      <c r="AC16" s="262">
        <v>34.23</v>
      </c>
      <c r="AD16" s="262">
        <v>59.01</v>
      </c>
      <c r="AE16" s="377">
        <f>((H16-AC16)/AC16)*100</f>
        <v>0.17528483786153165</v>
      </c>
      <c r="AF16" s="254">
        <f>((H16-AD16)/AD16)*100</f>
        <v>-41.89120488052872</v>
      </c>
      <c r="AG16" s="375"/>
      <c r="AH16" s="382">
        <f>AI16/AJ16</f>
        <v>1.051765065595973</v>
      </c>
      <c r="AI16" s="175">
        <f t="shared" si="0"/>
        <v>12.535507187104278</v>
      </c>
      <c r="AJ16" s="176">
        <f>((AK16/AU16)^(1/10)-1)*100</f>
        <v>11.918543025576867</v>
      </c>
      <c r="AK16" s="400">
        <v>0.74</v>
      </c>
      <c r="AL16" s="43">
        <v>0.66</v>
      </c>
      <c r="AM16" s="43">
        <v>0.58</v>
      </c>
      <c r="AN16" s="43">
        <v>0.5</v>
      </c>
      <c r="AO16" s="43">
        <v>0.45</v>
      </c>
      <c r="AP16" s="43">
        <v>0.41</v>
      </c>
      <c r="AQ16" s="43">
        <v>0.37</v>
      </c>
      <c r="AR16" s="43">
        <v>0.33</v>
      </c>
      <c r="AS16" s="43">
        <v>0.31</v>
      </c>
      <c r="AT16" s="43">
        <v>0.27</v>
      </c>
      <c r="AU16" s="163">
        <v>0.24</v>
      </c>
    </row>
    <row r="17" spans="1:47" ht="12.75">
      <c r="A17" s="30" t="s">
        <v>1728</v>
      </c>
      <c r="B17" s="31" t="s">
        <v>1729</v>
      </c>
      <c r="C17" s="31" t="s">
        <v>1582</v>
      </c>
      <c r="D17" s="183">
        <v>23</v>
      </c>
      <c r="E17" s="188">
        <v>108</v>
      </c>
      <c r="F17" s="57" t="s">
        <v>1272</v>
      </c>
      <c r="G17" s="58" t="s">
        <v>1272</v>
      </c>
      <c r="H17" s="250">
        <v>30.07</v>
      </c>
      <c r="I17" s="138">
        <f>(K17*4)/H17*100</f>
        <v>4.522780179580978</v>
      </c>
      <c r="J17" s="139">
        <v>0.335</v>
      </c>
      <c r="K17" s="139">
        <v>0.34</v>
      </c>
      <c r="L17" s="172">
        <f>((K17/J17)-1)*100</f>
        <v>1.4925373134328401</v>
      </c>
      <c r="M17" s="37">
        <v>40505</v>
      </c>
      <c r="N17" s="37">
        <v>40508</v>
      </c>
      <c r="O17" s="36">
        <v>40522</v>
      </c>
      <c r="P17" s="37" t="s">
        <v>497</v>
      </c>
      <c r="Q17" s="31"/>
      <c r="R17" s="460">
        <f>K17*4</f>
        <v>1.36</v>
      </c>
      <c r="S17" s="463">
        <f t="shared" si="1"/>
        <v>61.81818181818181</v>
      </c>
      <c r="T17" s="33">
        <f>H17/U17</f>
        <v>13.668181818181818</v>
      </c>
      <c r="U17" s="260">
        <v>2.2</v>
      </c>
      <c r="V17" s="266">
        <v>3.66</v>
      </c>
      <c r="W17" s="260">
        <v>0.57</v>
      </c>
      <c r="X17" s="260">
        <v>1.25</v>
      </c>
      <c r="Y17" s="266">
        <v>2.3</v>
      </c>
      <c r="Z17" s="260">
        <v>2.41</v>
      </c>
      <c r="AA17" s="252">
        <f>(Z17/Y17-1)*100</f>
        <v>4.782608695652191</v>
      </c>
      <c r="AB17" s="261" t="s">
        <v>1816</v>
      </c>
      <c r="AC17" s="260">
        <v>25.86</v>
      </c>
      <c r="AD17" s="260">
        <v>30.71</v>
      </c>
      <c r="AE17" s="378">
        <f>((H17-AC17)/AC17)*100</f>
        <v>16.279969064191803</v>
      </c>
      <c r="AF17" s="255">
        <f>((H17-AD17)/AD17)*100</f>
        <v>-2.084011722565941</v>
      </c>
      <c r="AG17" s="375"/>
      <c r="AH17" s="381">
        <f>AI17/AJ17</f>
        <v>0.8855289853032264</v>
      </c>
      <c r="AI17" s="173">
        <f t="shared" si="0"/>
        <v>1.5818125795518556</v>
      </c>
      <c r="AJ17" s="174">
        <f>((AK17/AU17)^(1/10)-1)*100</f>
        <v>1.7862911387482194</v>
      </c>
      <c r="AK17" s="397">
        <v>1.325</v>
      </c>
      <c r="AL17" s="34">
        <v>1.305</v>
      </c>
      <c r="AM17" s="34">
        <v>1.285</v>
      </c>
      <c r="AN17" s="34">
        <v>1.265</v>
      </c>
      <c r="AO17" s="34">
        <v>1.245</v>
      </c>
      <c r="AP17" s="34">
        <v>1.225</v>
      </c>
      <c r="AQ17" s="34">
        <v>1.205</v>
      </c>
      <c r="AR17" s="34">
        <v>1.185</v>
      </c>
      <c r="AS17" s="34">
        <v>1.165</v>
      </c>
      <c r="AT17" s="34">
        <v>1.145</v>
      </c>
      <c r="AU17" s="387">
        <v>1.11</v>
      </c>
    </row>
    <row r="18" spans="1:47" ht="12.75">
      <c r="A18" s="40" t="s">
        <v>850</v>
      </c>
      <c r="B18" s="41" t="s">
        <v>851</v>
      </c>
      <c r="C18" s="41" t="s">
        <v>1614</v>
      </c>
      <c r="D18" s="184">
        <v>21</v>
      </c>
      <c r="E18" s="188">
        <v>113</v>
      </c>
      <c r="F18" s="59" t="s">
        <v>1272</v>
      </c>
      <c r="G18" s="60" t="s">
        <v>1272</v>
      </c>
      <c r="H18" s="234">
        <v>28.56</v>
      </c>
      <c r="I18" s="116">
        <f>(K18*4)/H18*100</f>
        <v>3.081232492997199</v>
      </c>
      <c r="J18" s="171">
        <v>0.21</v>
      </c>
      <c r="K18" s="136">
        <v>0.22</v>
      </c>
      <c r="L18" s="116">
        <f>((K18/J18)-1)*100</f>
        <v>4.761904761904767</v>
      </c>
      <c r="M18" s="46">
        <v>40228</v>
      </c>
      <c r="N18" s="46">
        <v>40232</v>
      </c>
      <c r="O18" s="45">
        <v>40238</v>
      </c>
      <c r="P18" s="46" t="s">
        <v>501</v>
      </c>
      <c r="Q18" s="41"/>
      <c r="R18" s="460">
        <f>K18*4</f>
        <v>0.88</v>
      </c>
      <c r="S18" s="463">
        <f t="shared" si="1"/>
        <v>59.06040268456376</v>
      </c>
      <c r="T18" s="42">
        <f>H18/U18</f>
        <v>19.167785234899327</v>
      </c>
      <c r="U18" s="262">
        <v>1.49</v>
      </c>
      <c r="V18" s="267">
        <v>1.41</v>
      </c>
      <c r="W18" s="262">
        <v>1.12</v>
      </c>
      <c r="X18" s="262">
        <v>8.17</v>
      </c>
      <c r="Y18" s="267">
        <v>1.9</v>
      </c>
      <c r="Z18" s="262">
        <v>2.17</v>
      </c>
      <c r="AA18" s="251">
        <f>(Z18/Y18-1)*100</f>
        <v>14.210526315789473</v>
      </c>
      <c r="AB18" s="263" t="s">
        <v>1817</v>
      </c>
      <c r="AC18" s="262">
        <v>25</v>
      </c>
      <c r="AD18" s="262">
        <v>36.39</v>
      </c>
      <c r="AE18" s="377">
        <f>((H18-AC18)/AC18)*100</f>
        <v>14.239999999999995</v>
      </c>
      <c r="AF18" s="254">
        <f>((H18-AD18)/AD18)*100</f>
        <v>-21.5169002473207</v>
      </c>
      <c r="AG18" s="375"/>
      <c r="AH18" s="382">
        <f>AI18/AJ18</f>
        <v>0.9553153334296196</v>
      </c>
      <c r="AI18" s="175">
        <f t="shared" si="0"/>
        <v>8.447177119769854</v>
      </c>
      <c r="AJ18" s="176">
        <f>((AK18/AU18)^(1/10)-1)*100</f>
        <v>8.842291989017026</v>
      </c>
      <c r="AK18" s="400">
        <v>0.84</v>
      </c>
      <c r="AL18" s="43">
        <v>0.8</v>
      </c>
      <c r="AM18" s="43">
        <v>0.74</v>
      </c>
      <c r="AN18" s="43">
        <v>0.7</v>
      </c>
      <c r="AO18" s="43">
        <v>0.66</v>
      </c>
      <c r="AP18" s="43">
        <v>0.56</v>
      </c>
      <c r="AQ18" s="43">
        <v>0.42</v>
      </c>
      <c r="AR18" s="43">
        <v>0.4</v>
      </c>
      <c r="AS18" s="43">
        <v>0.38</v>
      </c>
      <c r="AT18" s="43">
        <v>0.37</v>
      </c>
      <c r="AU18" s="163">
        <v>0.36</v>
      </c>
    </row>
    <row r="19" spans="1:47" ht="12.75">
      <c r="A19" s="40" t="s">
        <v>852</v>
      </c>
      <c r="B19" s="41" t="s">
        <v>853</v>
      </c>
      <c r="C19" s="41" t="s">
        <v>1581</v>
      </c>
      <c r="D19" s="184">
        <v>18</v>
      </c>
      <c r="E19" s="188">
        <v>133</v>
      </c>
      <c r="F19" s="59" t="s">
        <v>1272</v>
      </c>
      <c r="G19" s="60" t="s">
        <v>1247</v>
      </c>
      <c r="H19" s="234">
        <v>42.42</v>
      </c>
      <c r="I19" s="158">
        <f>(K19*4)/H19*100</f>
        <v>1.3201320132013201</v>
      </c>
      <c r="J19" s="171">
        <v>0.12</v>
      </c>
      <c r="K19" s="136">
        <v>0.14</v>
      </c>
      <c r="L19" s="116">
        <f>((K19/J19)-1)*100</f>
        <v>16.666666666666675</v>
      </c>
      <c r="M19" s="46">
        <v>40417</v>
      </c>
      <c r="N19" s="46">
        <v>40421</v>
      </c>
      <c r="O19" s="45">
        <v>40436</v>
      </c>
      <c r="P19" s="46" t="s">
        <v>502</v>
      </c>
      <c r="Q19" s="41"/>
      <c r="R19" s="460">
        <f>K19*4</f>
        <v>0.56</v>
      </c>
      <c r="S19" s="463">
        <f t="shared" si="1"/>
        <v>30.601092896174865</v>
      </c>
      <c r="T19" s="42">
        <f>H19/U19</f>
        <v>23.18032786885246</v>
      </c>
      <c r="U19" s="262">
        <v>1.83</v>
      </c>
      <c r="V19" s="267">
        <v>1.66</v>
      </c>
      <c r="W19" s="262">
        <v>2.4</v>
      </c>
      <c r="X19" s="262">
        <v>3.97</v>
      </c>
      <c r="Y19" s="267">
        <v>1.91</v>
      </c>
      <c r="Z19" s="262">
        <v>2.08</v>
      </c>
      <c r="AA19" s="251">
        <f>(Z19/Y19-1)*100</f>
        <v>8.900523560209429</v>
      </c>
      <c r="AB19" s="263" t="s">
        <v>1818</v>
      </c>
      <c r="AC19" s="262">
        <v>32.58</v>
      </c>
      <c r="AD19" s="262">
        <v>44.71</v>
      </c>
      <c r="AE19" s="377">
        <f>((H19-AC19)/AC19)*100</f>
        <v>30.20257826887662</v>
      </c>
      <c r="AF19" s="254">
        <f>((H19-AD19)/AD19)*100</f>
        <v>-5.12189666741221</v>
      </c>
      <c r="AG19" s="375"/>
      <c r="AH19" s="382">
        <f>AI19/AJ19</f>
        <v>1.1016675662694804</v>
      </c>
      <c r="AI19" s="175">
        <f t="shared" si="0"/>
        <v>10.837067695276769</v>
      </c>
      <c r="AJ19" s="176">
        <f>((AK19/AU19)^(1/10)-1)*100</f>
        <v>9.836967182372236</v>
      </c>
      <c r="AK19" s="400">
        <v>0.46</v>
      </c>
      <c r="AL19" s="43">
        <v>0.4</v>
      </c>
      <c r="AM19" s="43">
        <v>0.34</v>
      </c>
      <c r="AN19" s="43">
        <v>0.31</v>
      </c>
      <c r="AO19" s="43">
        <v>0.29</v>
      </c>
      <c r="AP19" s="43">
        <v>0.275</v>
      </c>
      <c r="AQ19" s="43">
        <v>0.265</v>
      </c>
      <c r="AR19" s="43">
        <v>0.255</v>
      </c>
      <c r="AS19" s="43">
        <v>0.25</v>
      </c>
      <c r="AT19" s="43">
        <v>0.215</v>
      </c>
      <c r="AU19" s="163">
        <v>0.18</v>
      </c>
    </row>
    <row r="20" spans="1:47" ht="12.75">
      <c r="A20" s="40" t="s">
        <v>1339</v>
      </c>
      <c r="B20" s="41" t="s">
        <v>854</v>
      </c>
      <c r="C20" s="41" t="s">
        <v>1549</v>
      </c>
      <c r="D20" s="184">
        <v>17</v>
      </c>
      <c r="E20" s="188">
        <v>147</v>
      </c>
      <c r="F20" s="81" t="s">
        <v>1656</v>
      </c>
      <c r="G20" s="72" t="s">
        <v>1656</v>
      </c>
      <c r="H20" s="278">
        <v>40.58</v>
      </c>
      <c r="I20" s="116">
        <f>(K20*4)/H20*100</f>
        <v>2.464268112370626</v>
      </c>
      <c r="J20" s="136">
        <v>0.23</v>
      </c>
      <c r="K20" s="136">
        <v>0.25</v>
      </c>
      <c r="L20" s="116">
        <f>((K20/J20)-1)*100</f>
        <v>8.695652173913038</v>
      </c>
      <c r="M20" s="46">
        <v>40449</v>
      </c>
      <c r="N20" s="46">
        <v>40451</v>
      </c>
      <c r="O20" s="45">
        <v>40466</v>
      </c>
      <c r="P20" s="133" t="s">
        <v>507</v>
      </c>
      <c r="Q20" s="41"/>
      <c r="R20" s="460">
        <f>K20*4</f>
        <v>1</v>
      </c>
      <c r="S20" s="463">
        <f t="shared" si="1"/>
        <v>37.17472118959108</v>
      </c>
      <c r="T20" s="42">
        <f>H20/U20</f>
        <v>15.085501858736059</v>
      </c>
      <c r="U20" s="262">
        <v>2.69</v>
      </c>
      <c r="V20" s="267">
        <v>1.89</v>
      </c>
      <c r="W20" s="262">
        <v>3.07</v>
      </c>
      <c r="X20" s="262">
        <v>1.38</v>
      </c>
      <c r="Y20" s="267">
        <v>2.75</v>
      </c>
      <c r="Z20" s="262">
        <v>2.65</v>
      </c>
      <c r="AA20" s="251">
        <f>(Z20/Y20-1)*100</f>
        <v>-3.6363636363636376</v>
      </c>
      <c r="AB20" s="263" t="s">
        <v>1819</v>
      </c>
      <c r="AC20" s="262">
        <v>34.87</v>
      </c>
      <c r="AD20" s="262">
        <v>47.15</v>
      </c>
      <c r="AE20" s="377">
        <f>((H20-AC20)/AC20)*100</f>
        <v>16.375107542299975</v>
      </c>
      <c r="AF20" s="254">
        <f>((H20-AD20)/AD20)*100</f>
        <v>-13.934252386002122</v>
      </c>
      <c r="AG20" s="375"/>
      <c r="AH20" s="382">
        <f>AI20/AJ20</f>
        <v>0.8539834829866255</v>
      </c>
      <c r="AI20" s="175">
        <f t="shared" si="0"/>
        <v>11.562067855307113</v>
      </c>
      <c r="AJ20" s="176">
        <f>((AK20/AU20)^(1/10)-1)*100</f>
        <v>13.538982996335292</v>
      </c>
      <c r="AK20" s="400">
        <v>0.89</v>
      </c>
      <c r="AL20" s="43">
        <v>0.82</v>
      </c>
      <c r="AM20" s="43">
        <v>0.74</v>
      </c>
      <c r="AN20" s="43">
        <v>0.66</v>
      </c>
      <c r="AO20" s="43">
        <v>0.58</v>
      </c>
      <c r="AP20" s="43">
        <v>0.515</v>
      </c>
      <c r="AQ20" s="43">
        <v>0.455</v>
      </c>
      <c r="AR20" s="43">
        <v>0.38</v>
      </c>
      <c r="AS20" s="43">
        <v>0.36</v>
      </c>
      <c r="AT20" s="43">
        <v>0.32</v>
      </c>
      <c r="AU20" s="163">
        <v>0.25</v>
      </c>
    </row>
    <row r="21" spans="1:47" ht="12.75">
      <c r="A21" s="49" t="s">
        <v>758</v>
      </c>
      <c r="B21" s="51" t="s">
        <v>759</v>
      </c>
      <c r="C21" s="51" t="s">
        <v>1549</v>
      </c>
      <c r="D21" s="185">
        <v>12</v>
      </c>
      <c r="E21" s="188">
        <v>199</v>
      </c>
      <c r="F21" s="91" t="s">
        <v>1656</v>
      </c>
      <c r="G21" s="92" t="s">
        <v>1656</v>
      </c>
      <c r="H21" s="280">
        <v>37.89</v>
      </c>
      <c r="I21" s="271">
        <f>(K21*4)/H21*100</f>
        <v>1.689100026392188</v>
      </c>
      <c r="J21" s="137">
        <v>0.15</v>
      </c>
      <c r="K21" s="137">
        <v>0.16</v>
      </c>
      <c r="L21" s="117">
        <f>((K21/J21)-1)*100</f>
        <v>6.666666666666665</v>
      </c>
      <c r="M21" s="65">
        <v>40464</v>
      </c>
      <c r="N21" s="65">
        <v>40466</v>
      </c>
      <c r="O21" s="64">
        <v>40473</v>
      </c>
      <c r="P21" s="65" t="s">
        <v>508</v>
      </c>
      <c r="Q21" s="51"/>
      <c r="R21" s="348">
        <f>K21*4</f>
        <v>0.64</v>
      </c>
      <c r="S21" s="463">
        <f t="shared" si="1"/>
        <v>19.21921921921922</v>
      </c>
      <c r="T21" s="52">
        <f>H21/U21</f>
        <v>11.378378378378379</v>
      </c>
      <c r="U21" s="264">
        <v>3.33</v>
      </c>
      <c r="V21" s="268">
        <v>2.22</v>
      </c>
      <c r="W21" s="264">
        <v>4.65</v>
      </c>
      <c r="X21" s="264">
        <v>2.04</v>
      </c>
      <c r="Y21" s="268">
        <v>3.44</v>
      </c>
      <c r="Z21" s="264">
        <v>2.88</v>
      </c>
      <c r="AA21" s="253">
        <f>(Z21/Y21-1)*100</f>
        <v>-16.279069767441868</v>
      </c>
      <c r="AB21" s="265" t="s">
        <v>1820</v>
      </c>
      <c r="AC21" s="264">
        <v>25.59</v>
      </c>
      <c r="AD21" s="264">
        <v>39.78</v>
      </c>
      <c r="AE21" s="379">
        <f>((H21-AC21)/AC21)*100</f>
        <v>48.06565064478312</v>
      </c>
      <c r="AF21" s="256">
        <f>((H21-AD21)/AD21)*100</f>
        <v>-4.751131221719458</v>
      </c>
      <c r="AG21" s="375"/>
      <c r="AH21" s="383">
        <f>AI21/AJ21</f>
        <v>0.6488044290669278</v>
      </c>
      <c r="AI21" s="177">
        <f t="shared" si="0"/>
        <v>11.628841548417412</v>
      </c>
      <c r="AJ21" s="178">
        <f>((AK21/AU21)^(1/10)-1)*100</f>
        <v>17.923492854605392</v>
      </c>
      <c r="AK21" s="401">
        <v>0.52</v>
      </c>
      <c r="AL21" s="53">
        <v>0.5</v>
      </c>
      <c r="AM21" s="53">
        <v>0.43</v>
      </c>
      <c r="AN21" s="390">
        <v>0.4</v>
      </c>
      <c r="AO21" s="53">
        <v>0.37</v>
      </c>
      <c r="AP21" s="53">
        <v>0.3</v>
      </c>
      <c r="AQ21" s="53">
        <v>0.23</v>
      </c>
      <c r="AR21" s="53">
        <v>0.155</v>
      </c>
      <c r="AS21" s="53">
        <v>0.115</v>
      </c>
      <c r="AT21" s="53">
        <v>0.105</v>
      </c>
      <c r="AU21" s="388">
        <v>0.1</v>
      </c>
    </row>
    <row r="22" spans="1:47" ht="12.75">
      <c r="A22" s="40" t="s">
        <v>790</v>
      </c>
      <c r="B22" s="41" t="s">
        <v>797</v>
      </c>
      <c r="C22" s="41" t="s">
        <v>1554</v>
      </c>
      <c r="D22" s="184">
        <v>17</v>
      </c>
      <c r="E22" s="188">
        <v>149</v>
      </c>
      <c r="F22" s="59" t="s">
        <v>1272</v>
      </c>
      <c r="G22" s="60" t="s">
        <v>1272</v>
      </c>
      <c r="H22" s="234">
        <v>54.71</v>
      </c>
      <c r="I22" s="158">
        <f>(K22*4)/H22*100</f>
        <v>1.3891427526960336</v>
      </c>
      <c r="J22" s="136">
        <v>0.18</v>
      </c>
      <c r="K22" s="136">
        <v>0.19</v>
      </c>
      <c r="L22" s="138">
        <f>((K22/J22)-1)*100</f>
        <v>5.555555555555558</v>
      </c>
      <c r="M22" s="46">
        <v>40485</v>
      </c>
      <c r="N22" s="46">
        <v>40487</v>
      </c>
      <c r="O22" s="45">
        <v>40501</v>
      </c>
      <c r="P22" s="46" t="s">
        <v>544</v>
      </c>
      <c r="Q22" s="41"/>
      <c r="R22" s="460">
        <f>K22*4</f>
        <v>0.76</v>
      </c>
      <c r="S22" s="462">
        <f t="shared" si="1"/>
        <v>25.165562913907287</v>
      </c>
      <c r="T22" s="42">
        <f>H22/U22</f>
        <v>18.1158940397351</v>
      </c>
      <c r="U22" s="262">
        <v>3.02</v>
      </c>
      <c r="V22" s="267">
        <v>1.6</v>
      </c>
      <c r="W22" s="262">
        <v>1.05</v>
      </c>
      <c r="X22" s="262">
        <v>1.87</v>
      </c>
      <c r="Y22" s="267">
        <v>3.92</v>
      </c>
      <c r="Z22" s="262">
        <v>4.07</v>
      </c>
      <c r="AA22" s="251">
        <f>(Z22/Y22-1)*100</f>
        <v>3.826530612244916</v>
      </c>
      <c r="AB22" s="263" t="s">
        <v>1821</v>
      </c>
      <c r="AC22" s="262">
        <v>44.4</v>
      </c>
      <c r="AD22" s="262">
        <v>69.9</v>
      </c>
      <c r="AE22" s="377">
        <f>((H22-AC22)/AC22)*100</f>
        <v>23.220720720720728</v>
      </c>
      <c r="AF22" s="254">
        <f>((H22-AD22)/AD22)*100</f>
        <v>-21.731044349070107</v>
      </c>
      <c r="AG22" s="375"/>
      <c r="AH22" s="382">
        <f>AI22/AJ22</f>
        <v>0.9425776148764884</v>
      </c>
      <c r="AI22" s="175">
        <f t="shared" si="0"/>
        <v>7.528000640556964</v>
      </c>
      <c r="AJ22" s="176">
        <f>((AK22/AU22)^(1/10)-1)*100</f>
        <v>7.9866108867261865</v>
      </c>
      <c r="AK22" s="400">
        <v>0.69</v>
      </c>
      <c r="AL22" s="43">
        <v>0.68</v>
      </c>
      <c r="AM22" s="43">
        <v>0.64</v>
      </c>
      <c r="AN22" s="43">
        <v>0.6</v>
      </c>
      <c r="AO22" s="43">
        <v>0.56</v>
      </c>
      <c r="AP22" s="43">
        <v>0.48</v>
      </c>
      <c r="AQ22" s="43">
        <v>0.4</v>
      </c>
      <c r="AR22" s="43">
        <v>0.35</v>
      </c>
      <c r="AS22" s="43">
        <v>0.34</v>
      </c>
      <c r="AT22" s="43">
        <v>0.325</v>
      </c>
      <c r="AU22" s="391">
        <v>0.32</v>
      </c>
    </row>
    <row r="23" spans="1:47" ht="12.75">
      <c r="A23" s="40" t="s">
        <v>855</v>
      </c>
      <c r="B23" s="41" t="s">
        <v>856</v>
      </c>
      <c r="C23" s="41" t="s">
        <v>1545</v>
      </c>
      <c r="D23" s="184">
        <v>17</v>
      </c>
      <c r="E23" s="188">
        <v>148</v>
      </c>
      <c r="F23" s="81" t="s">
        <v>1656</v>
      </c>
      <c r="G23" s="72" t="s">
        <v>1656</v>
      </c>
      <c r="H23" s="278">
        <v>22.87</v>
      </c>
      <c r="I23" s="158">
        <f>(K23*4)/H23*100</f>
        <v>1.3992129427197202</v>
      </c>
      <c r="J23" s="136">
        <v>0.0775</v>
      </c>
      <c r="K23" s="136">
        <v>0.08</v>
      </c>
      <c r="L23" s="116">
        <f>((K23/J23)-1)*100</f>
        <v>3.2258064516129004</v>
      </c>
      <c r="M23" s="46">
        <v>40483</v>
      </c>
      <c r="N23" s="46">
        <v>40485</v>
      </c>
      <c r="O23" s="45">
        <v>40499</v>
      </c>
      <c r="P23" s="133" t="s">
        <v>524</v>
      </c>
      <c r="Q23" s="41"/>
      <c r="R23" s="460">
        <f>K23*4</f>
        <v>0.32</v>
      </c>
      <c r="S23" s="463">
        <f t="shared" si="1"/>
        <v>29.906542056074763</v>
      </c>
      <c r="T23" s="42">
        <f>H23/U23</f>
        <v>21.373831775700936</v>
      </c>
      <c r="U23" s="262">
        <v>1.07</v>
      </c>
      <c r="V23" s="267">
        <v>1.78</v>
      </c>
      <c r="W23" s="262">
        <v>3.43</v>
      </c>
      <c r="X23" s="262">
        <v>2.21</v>
      </c>
      <c r="Y23" s="267">
        <v>1.12</v>
      </c>
      <c r="Z23" s="262">
        <v>1.2</v>
      </c>
      <c r="AA23" s="251">
        <f>(Z23/Y23-1)*100</f>
        <v>7.14285714285714</v>
      </c>
      <c r="AB23" s="263" t="s">
        <v>1562</v>
      </c>
      <c r="AC23" s="262">
        <v>8.04</v>
      </c>
      <c r="AD23" s="262">
        <v>20.53</v>
      </c>
      <c r="AE23" s="377">
        <f>((H23-AC23)/AC23)*100</f>
        <v>184.452736318408</v>
      </c>
      <c r="AF23" s="254">
        <f>((H23-AD23)/AD23)*100</f>
        <v>11.397954213346322</v>
      </c>
      <c r="AG23" s="375"/>
      <c r="AH23" s="382">
        <f>AI23/AJ23</f>
        <v>0.8772280518984066</v>
      </c>
      <c r="AI23" s="175">
        <f t="shared" si="0"/>
        <v>15.843447954862055</v>
      </c>
      <c r="AJ23" s="176">
        <f>((AK23/AU23)^(1/10)-1)*100</f>
        <v>18.060808612509938</v>
      </c>
      <c r="AK23" s="400">
        <v>0.3025</v>
      </c>
      <c r="AL23" s="43">
        <v>0.285</v>
      </c>
      <c r="AM23" s="43">
        <v>0.25</v>
      </c>
      <c r="AN23" s="43">
        <v>0.21</v>
      </c>
      <c r="AO23" s="43">
        <v>0.17</v>
      </c>
      <c r="AP23" s="43">
        <v>0.145</v>
      </c>
      <c r="AQ23" s="43">
        <v>0.115</v>
      </c>
      <c r="AR23" s="43">
        <v>0.09</v>
      </c>
      <c r="AS23" s="43">
        <v>0.08</v>
      </c>
      <c r="AT23" s="43">
        <v>0.0675</v>
      </c>
      <c r="AU23" s="163">
        <v>0.0575</v>
      </c>
    </row>
    <row r="24" spans="1:47" ht="12.75">
      <c r="A24" s="40" t="s">
        <v>1638</v>
      </c>
      <c r="B24" s="41" t="s">
        <v>1639</v>
      </c>
      <c r="C24" s="41" t="s">
        <v>220</v>
      </c>
      <c r="D24" s="184">
        <v>15</v>
      </c>
      <c r="E24" s="188">
        <v>173</v>
      </c>
      <c r="F24" s="59" t="s">
        <v>1247</v>
      </c>
      <c r="G24" s="60" t="s">
        <v>1247</v>
      </c>
      <c r="H24" s="234">
        <v>68.07</v>
      </c>
      <c r="I24" s="116">
        <f>(K24*4)/H24*100</f>
        <v>5.7293962097840465</v>
      </c>
      <c r="J24" s="136">
        <v>0.9625</v>
      </c>
      <c r="K24" s="136">
        <v>0.975</v>
      </c>
      <c r="L24" s="158">
        <f>((K24/J24)-1)*100</f>
        <v>1.298701298701288</v>
      </c>
      <c r="M24" s="46">
        <v>40493</v>
      </c>
      <c r="N24" s="46">
        <v>40497</v>
      </c>
      <c r="O24" s="45">
        <v>40512</v>
      </c>
      <c r="P24" s="133" t="s">
        <v>538</v>
      </c>
      <c r="Q24" s="41"/>
      <c r="R24" s="460">
        <f>K24*4</f>
        <v>3.9</v>
      </c>
      <c r="S24" s="463">
        <f t="shared" si="1"/>
        <v>116.4179104477612</v>
      </c>
      <c r="T24" s="42">
        <f>H24/U24</f>
        <v>20.319402985074625</v>
      </c>
      <c r="U24" s="262">
        <v>3.35</v>
      </c>
      <c r="V24" s="267">
        <v>5.32</v>
      </c>
      <c r="W24" s="262">
        <v>1.26</v>
      </c>
      <c r="X24" s="262">
        <v>3</v>
      </c>
      <c r="Y24" s="267">
        <v>3.43</v>
      </c>
      <c r="Z24" s="262">
        <v>3.66</v>
      </c>
      <c r="AA24" s="251">
        <f>(Z24/Y24-1)*100</f>
        <v>6.705539358600587</v>
      </c>
      <c r="AB24" s="263" t="s">
        <v>670</v>
      </c>
      <c r="AC24" s="262">
        <v>45</v>
      </c>
      <c r="AD24" s="262">
        <v>66</v>
      </c>
      <c r="AE24" s="377">
        <f>((H24-AC24)/AC24)*100</f>
        <v>51.26666666666665</v>
      </c>
      <c r="AF24" s="254">
        <f>((H24-AD24)/AD24)*100</f>
        <v>3.136363636363626</v>
      </c>
      <c r="AG24" s="375"/>
      <c r="AH24" s="382">
        <f>AI24/AJ24</f>
        <v>1.2530276859726621</v>
      </c>
      <c r="AI24" s="175">
        <f t="shared" si="0"/>
        <v>6.567090428931643</v>
      </c>
      <c r="AJ24" s="176">
        <f>((AK24/AU24)^(1/10)-1)*100</f>
        <v>5.240977914892553</v>
      </c>
      <c r="AK24" s="400">
        <v>3.625</v>
      </c>
      <c r="AL24" s="43">
        <v>3.425</v>
      </c>
      <c r="AM24" s="43">
        <v>3.225</v>
      </c>
      <c r="AN24" s="43">
        <v>3.025</v>
      </c>
      <c r="AO24" s="43">
        <v>2.825</v>
      </c>
      <c r="AP24" s="43">
        <v>2.6375</v>
      </c>
      <c r="AQ24" s="43">
        <v>2.5375</v>
      </c>
      <c r="AR24" s="43">
        <v>2.5</v>
      </c>
      <c r="AS24" s="43">
        <v>2.45</v>
      </c>
      <c r="AT24" s="43">
        <v>2.4</v>
      </c>
      <c r="AU24" s="163">
        <v>2.175</v>
      </c>
    </row>
    <row r="25" spans="1:47" ht="12.75">
      <c r="A25" s="40" t="s">
        <v>630</v>
      </c>
      <c r="B25" s="41" t="s">
        <v>631</v>
      </c>
      <c r="C25" s="41" t="s">
        <v>562</v>
      </c>
      <c r="D25" s="184">
        <v>13</v>
      </c>
      <c r="E25" s="188">
        <v>182</v>
      </c>
      <c r="F25" s="81" t="s">
        <v>1656</v>
      </c>
      <c r="G25" s="72" t="s">
        <v>1656</v>
      </c>
      <c r="H25" s="279">
        <v>73.71</v>
      </c>
      <c r="I25" s="158">
        <f>(K25*4)/H25*100</f>
        <v>1.3566680233346902</v>
      </c>
      <c r="J25" s="198">
        <v>0.24</v>
      </c>
      <c r="K25" s="136">
        <v>0.25</v>
      </c>
      <c r="L25" s="116">
        <f>((K25/J25)-1)*100</f>
        <v>4.166666666666674</v>
      </c>
      <c r="M25" s="365">
        <v>40149</v>
      </c>
      <c r="N25" s="365">
        <v>40151</v>
      </c>
      <c r="O25" s="364">
        <v>40182</v>
      </c>
      <c r="P25" s="46" t="s">
        <v>505</v>
      </c>
      <c r="Q25" s="41"/>
      <c r="R25" s="460">
        <f>K25*4</f>
        <v>1</v>
      </c>
      <c r="S25" s="463">
        <f t="shared" si="1"/>
        <v>44.843049327354265</v>
      </c>
      <c r="T25" s="42">
        <f>H25/U25</f>
        <v>33.053811659192824</v>
      </c>
      <c r="U25" s="262">
        <v>2.23</v>
      </c>
      <c r="V25" s="267">
        <v>2.29</v>
      </c>
      <c r="W25" s="262">
        <v>1.36</v>
      </c>
      <c r="X25" s="262">
        <v>10.42</v>
      </c>
      <c r="Y25" s="267">
        <v>2.33</v>
      </c>
      <c r="Z25" s="262">
        <v>2.72</v>
      </c>
      <c r="AA25" s="251">
        <f>(Z25/Y25-1)*100</f>
        <v>16.73819742489271</v>
      </c>
      <c r="AB25" s="263" t="s">
        <v>1822</v>
      </c>
      <c r="AC25" s="262">
        <v>51.16</v>
      </c>
      <c r="AD25" s="262">
        <v>68</v>
      </c>
      <c r="AE25" s="377">
        <f>((H25-AC25)/AC25)*100</f>
        <v>44.07740422204847</v>
      </c>
      <c r="AF25" s="254">
        <f>((H25-AD25)/AD25)*100</f>
        <v>8.397058823529402</v>
      </c>
      <c r="AG25" s="375"/>
      <c r="AH25" s="382">
        <f>AI25/AJ25</f>
        <v>1.0674331543751083</v>
      </c>
      <c r="AI25" s="175">
        <f t="shared" si="0"/>
        <v>31.95079107728942</v>
      </c>
      <c r="AJ25" s="176">
        <f>((AK25/AU25)^(1/10)-1)*100</f>
        <v>29.932357774659813</v>
      </c>
      <c r="AK25" s="400">
        <v>0.96</v>
      </c>
      <c r="AL25" s="43">
        <v>0.88</v>
      </c>
      <c r="AM25" s="43">
        <v>0.72</v>
      </c>
      <c r="AN25" s="43">
        <v>0.52</v>
      </c>
      <c r="AO25" s="43">
        <v>0.3</v>
      </c>
      <c r="AP25" s="43">
        <v>0.24</v>
      </c>
      <c r="AQ25" s="43">
        <v>0.16</v>
      </c>
      <c r="AR25" s="43">
        <v>0.12</v>
      </c>
      <c r="AS25" s="43">
        <v>0.1</v>
      </c>
      <c r="AT25" s="43">
        <v>0.08</v>
      </c>
      <c r="AU25" s="163">
        <v>0.07</v>
      </c>
    </row>
    <row r="26" spans="1:47" ht="12.75">
      <c r="A26" s="40" t="s">
        <v>602</v>
      </c>
      <c r="B26" s="41" t="s">
        <v>603</v>
      </c>
      <c r="C26" s="41" t="s">
        <v>562</v>
      </c>
      <c r="D26" s="184">
        <v>14</v>
      </c>
      <c r="E26" s="188">
        <v>174</v>
      </c>
      <c r="F26" s="81" t="s">
        <v>1656</v>
      </c>
      <c r="G26" s="72" t="s">
        <v>1656</v>
      </c>
      <c r="H26" s="279">
        <v>63.95</v>
      </c>
      <c r="I26" s="158">
        <f>(K26*4)/H26*100</f>
        <v>1.638780297107115</v>
      </c>
      <c r="J26" s="198">
        <v>0.238</v>
      </c>
      <c r="K26" s="136">
        <v>0.262</v>
      </c>
      <c r="L26" s="117">
        <f>((K26/J26)-1)*100</f>
        <v>10.084033613445387</v>
      </c>
      <c r="M26" s="46">
        <v>40245</v>
      </c>
      <c r="N26" s="46">
        <v>40247</v>
      </c>
      <c r="O26" s="45">
        <v>40268</v>
      </c>
      <c r="P26" s="46" t="s">
        <v>504</v>
      </c>
      <c r="Q26" s="41" t="s">
        <v>1742</v>
      </c>
      <c r="R26" s="348">
        <f>K26*4</f>
        <v>1.048</v>
      </c>
      <c r="S26" s="465">
        <f t="shared" si="1"/>
        <v>23.185840707964605</v>
      </c>
      <c r="T26" s="42">
        <f>H26/U26</f>
        <v>14.148230088495577</v>
      </c>
      <c r="U26" s="262">
        <v>4.52</v>
      </c>
      <c r="V26" s="267">
        <v>1.09</v>
      </c>
      <c r="W26" s="262">
        <v>3.78</v>
      </c>
      <c r="X26" s="262">
        <v>2.57</v>
      </c>
      <c r="Y26" s="267">
        <v>4.19</v>
      </c>
      <c r="Z26" s="262">
        <v>4.73</v>
      </c>
      <c r="AA26" s="251">
        <f>(Z26/Y26-1)*100</f>
        <v>12.887828162291171</v>
      </c>
      <c r="AB26" s="263" t="s">
        <v>1823</v>
      </c>
      <c r="AC26" s="262">
        <v>49.15</v>
      </c>
      <c r="AD26" s="262">
        <v>66.06</v>
      </c>
      <c r="AE26" s="377">
        <f>((H26-AC26)/AC26)*100</f>
        <v>30.111902339776204</v>
      </c>
      <c r="AF26" s="254">
        <f>((H26-AD26)/AD26)*100</f>
        <v>-3.194066000605509</v>
      </c>
      <c r="AG26" s="375"/>
      <c r="AH26" s="382">
        <f>AI26/AJ26</f>
        <v>1.2228741344855583</v>
      </c>
      <c r="AI26" s="175">
        <f t="shared" si="0"/>
        <v>19.705454142163248</v>
      </c>
      <c r="AJ26" s="176">
        <f>((AK26/AU26)^(1/10)-1)*100</f>
        <v>16.114049342006066</v>
      </c>
      <c r="AK26" s="400">
        <v>0.891</v>
      </c>
      <c r="AL26" s="43">
        <v>0.867</v>
      </c>
      <c r="AM26" s="43">
        <v>0.785</v>
      </c>
      <c r="AN26" s="43">
        <v>0.575</v>
      </c>
      <c r="AO26" s="43">
        <v>0.481</v>
      </c>
      <c r="AP26" s="43">
        <v>0.3625</v>
      </c>
      <c r="AQ26" s="43">
        <v>0.33336</v>
      </c>
      <c r="AR26" s="43">
        <v>0.28668</v>
      </c>
      <c r="AS26" s="43">
        <v>0.26</v>
      </c>
      <c r="AT26" s="43">
        <v>0.23332</v>
      </c>
      <c r="AU26" s="163">
        <v>0.2</v>
      </c>
    </row>
    <row r="27" spans="1:47" ht="12.75">
      <c r="A27" s="30" t="s">
        <v>774</v>
      </c>
      <c r="B27" s="31" t="s">
        <v>775</v>
      </c>
      <c r="C27" s="201" t="s">
        <v>1374</v>
      </c>
      <c r="D27" s="183">
        <v>10</v>
      </c>
      <c r="E27" s="188">
        <v>215</v>
      </c>
      <c r="F27" s="111" t="s">
        <v>1656</v>
      </c>
      <c r="G27" s="73" t="s">
        <v>1656</v>
      </c>
      <c r="H27" s="281">
        <v>97.15</v>
      </c>
      <c r="I27" s="172">
        <f>(K27*4)/H27*100</f>
        <v>0.8234688625836336</v>
      </c>
      <c r="J27" s="199">
        <v>0.18</v>
      </c>
      <c r="K27" s="139">
        <v>0.2</v>
      </c>
      <c r="L27" s="138">
        <f>((K27/J27)-1)*100</f>
        <v>11.111111111111116</v>
      </c>
      <c r="M27" s="37">
        <v>40389</v>
      </c>
      <c r="N27" s="37">
        <v>40392</v>
      </c>
      <c r="O27" s="36">
        <v>40406</v>
      </c>
      <c r="P27" s="37" t="s">
        <v>543</v>
      </c>
      <c r="Q27" s="31"/>
      <c r="R27" s="460">
        <f>K27*4</f>
        <v>0.8</v>
      </c>
      <c r="S27" s="463">
        <f t="shared" si="1"/>
        <v>26.229508196721312</v>
      </c>
      <c r="T27" s="33">
        <f>H27/U27</f>
        <v>31.852459016393446</v>
      </c>
      <c r="U27" s="260">
        <v>3.05</v>
      </c>
      <c r="V27" s="266">
        <v>2.58</v>
      </c>
      <c r="W27" s="260">
        <v>5.01</v>
      </c>
      <c r="X27" s="260">
        <v>4.45</v>
      </c>
      <c r="Y27" s="266">
        <v>3.3</v>
      </c>
      <c r="Z27" s="260">
        <v>3.99</v>
      </c>
      <c r="AA27" s="252">
        <f>(Z27/Y27-1)*100</f>
        <v>20.90909090909092</v>
      </c>
      <c r="AB27" s="261" t="s">
        <v>1824</v>
      </c>
      <c r="AC27" s="260">
        <v>57.12</v>
      </c>
      <c r="AD27" s="260">
        <v>97.66</v>
      </c>
      <c r="AE27" s="378">
        <f>((H27-AC27)/AC27)*100</f>
        <v>70.08053221288517</v>
      </c>
      <c r="AF27" s="255">
        <f>((H27-AD27)/AD27)*100</f>
        <v>-0.5222199467540353</v>
      </c>
      <c r="AG27" s="375"/>
      <c r="AH27" s="381">
        <f>AI27/AJ27</f>
        <v>1.4235975895714386</v>
      </c>
      <c r="AI27" s="173">
        <f t="shared" si="0"/>
        <v>18.999558596679655</v>
      </c>
      <c r="AJ27" s="174">
        <f>((AK27/AU27)^(1/10)-1)*100</f>
        <v>13.346158167069744</v>
      </c>
      <c r="AK27" s="397">
        <v>0.7</v>
      </c>
      <c r="AL27" s="34">
        <v>0.62</v>
      </c>
      <c r="AM27" s="34">
        <v>0.52</v>
      </c>
      <c r="AN27" s="34">
        <v>0.44</v>
      </c>
      <c r="AO27" s="34">
        <v>0.36</v>
      </c>
      <c r="AP27" s="34">
        <v>0.29334</v>
      </c>
      <c r="AQ27" s="34">
        <v>0.25334</v>
      </c>
      <c r="AR27" s="398">
        <v>0.24</v>
      </c>
      <c r="AS27" s="34">
        <v>0.23</v>
      </c>
      <c r="AT27" s="34">
        <v>0.2</v>
      </c>
      <c r="AU27" s="387">
        <v>0.2</v>
      </c>
    </row>
    <row r="28" spans="1:47" ht="12.75">
      <c r="A28" s="40" t="s">
        <v>857</v>
      </c>
      <c r="B28" s="41" t="s">
        <v>858</v>
      </c>
      <c r="C28" s="41" t="s">
        <v>1543</v>
      </c>
      <c r="D28" s="184">
        <v>21</v>
      </c>
      <c r="E28" s="188">
        <v>114</v>
      </c>
      <c r="F28" s="81" t="s">
        <v>1656</v>
      </c>
      <c r="G28" s="72" t="s">
        <v>1656</v>
      </c>
      <c r="H28" s="278">
        <v>35.58</v>
      </c>
      <c r="I28" s="116">
        <f>(K28*4)/H28*100</f>
        <v>2.1922428330522767</v>
      </c>
      <c r="J28" s="171">
        <v>0.175</v>
      </c>
      <c r="K28" s="136">
        <v>0.195</v>
      </c>
      <c r="L28" s="116">
        <f>((K28/J28)-1)*100</f>
        <v>11.428571428571432</v>
      </c>
      <c r="M28" s="46">
        <v>40358</v>
      </c>
      <c r="N28" s="46">
        <v>40360</v>
      </c>
      <c r="O28" s="45">
        <v>40374</v>
      </c>
      <c r="P28" s="46" t="s">
        <v>507</v>
      </c>
      <c r="Q28" s="41"/>
      <c r="R28" s="460">
        <f>K28*4</f>
        <v>0.78</v>
      </c>
      <c r="S28" s="463">
        <f t="shared" si="1"/>
        <v>28.782287822878228</v>
      </c>
      <c r="T28" s="42">
        <f>H28/U28</f>
        <v>13.129151291512915</v>
      </c>
      <c r="U28" s="262">
        <v>2.71</v>
      </c>
      <c r="V28" s="267">
        <v>1.38</v>
      </c>
      <c r="W28" s="262">
        <v>0.13</v>
      </c>
      <c r="X28" s="262">
        <v>2.37</v>
      </c>
      <c r="Y28" s="267">
        <v>2.51</v>
      </c>
      <c r="Z28" s="262">
        <v>2.78</v>
      </c>
      <c r="AA28" s="251">
        <f>(Z28/Y28-1)*100</f>
        <v>10.756972111553797</v>
      </c>
      <c r="AB28" s="263" t="s">
        <v>1825</v>
      </c>
      <c r="AC28" s="262">
        <v>29.81</v>
      </c>
      <c r="AD28" s="262">
        <v>36.66</v>
      </c>
      <c r="AE28" s="377">
        <f>((H28-AC28)/AC28)*100</f>
        <v>19.35592083193559</v>
      </c>
      <c r="AF28" s="254">
        <f>((H28-AD28)/AD28)*100</f>
        <v>-2.945990180032729</v>
      </c>
      <c r="AG28" s="375"/>
      <c r="AH28" s="382">
        <f>AI28/AJ28</f>
        <v>1.561682775929188</v>
      </c>
      <c r="AI28" s="175">
        <f t="shared" si="0"/>
        <v>39.325901136561</v>
      </c>
      <c r="AJ28" s="176">
        <f>((AK28/AU28)^(1/10)-1)*100</f>
        <v>25.181747370660744</v>
      </c>
      <c r="AK28" s="400">
        <v>0.63</v>
      </c>
      <c r="AL28" s="43">
        <v>0.52</v>
      </c>
      <c r="AM28" s="43">
        <v>0.42</v>
      </c>
      <c r="AN28" s="43">
        <v>0.3</v>
      </c>
      <c r="AO28" s="43">
        <v>0.18</v>
      </c>
      <c r="AP28" s="389">
        <v>0.12</v>
      </c>
      <c r="AQ28" s="43">
        <v>0.11</v>
      </c>
      <c r="AR28" s="389">
        <v>0.1</v>
      </c>
      <c r="AS28" s="43">
        <v>0.09</v>
      </c>
      <c r="AT28" s="43">
        <v>0.07333</v>
      </c>
      <c r="AU28" s="163">
        <v>0.06667</v>
      </c>
    </row>
    <row r="29" spans="1:47" ht="12.75">
      <c r="A29" s="40" t="s">
        <v>770</v>
      </c>
      <c r="B29" s="41" t="s">
        <v>771</v>
      </c>
      <c r="C29" s="41" t="s">
        <v>566</v>
      </c>
      <c r="D29" s="184">
        <v>11</v>
      </c>
      <c r="E29" s="188">
        <v>209</v>
      </c>
      <c r="F29" s="59" t="s">
        <v>1272</v>
      </c>
      <c r="G29" s="60" t="s">
        <v>1272</v>
      </c>
      <c r="H29" s="279">
        <v>39.74</v>
      </c>
      <c r="I29" s="158">
        <f>(K29*4)/H29*100</f>
        <v>1.3588324106693508</v>
      </c>
      <c r="J29" s="171">
        <v>0.1</v>
      </c>
      <c r="K29" s="136">
        <v>0.135</v>
      </c>
      <c r="L29" s="116">
        <f>((K29/J29)-1)*100</f>
        <v>35.00000000000001</v>
      </c>
      <c r="M29" s="46">
        <v>40479</v>
      </c>
      <c r="N29" s="46">
        <v>40483</v>
      </c>
      <c r="O29" s="45">
        <v>40497</v>
      </c>
      <c r="P29" s="46" t="s">
        <v>543</v>
      </c>
      <c r="Q29" s="41"/>
      <c r="R29" s="460">
        <f>K29*4</f>
        <v>0.54</v>
      </c>
      <c r="S29" s="463">
        <f t="shared" si="1"/>
        <v>25.116279069767444</v>
      </c>
      <c r="T29" s="42">
        <f>H29/U29</f>
        <v>18.48372093023256</v>
      </c>
      <c r="U29" s="262">
        <v>2.15</v>
      </c>
      <c r="V29" s="267">
        <v>1.3</v>
      </c>
      <c r="W29" s="262">
        <v>0.34</v>
      </c>
      <c r="X29" s="262">
        <v>1.75</v>
      </c>
      <c r="Y29" s="267">
        <v>2.71</v>
      </c>
      <c r="Z29" s="262">
        <v>3.24</v>
      </c>
      <c r="AA29" s="251">
        <f>(Z29/Y29-1)*100</f>
        <v>19.55719557195572</v>
      </c>
      <c r="AB29" s="263" t="s">
        <v>1570</v>
      </c>
      <c r="AC29" s="262">
        <v>29.03</v>
      </c>
      <c r="AD29" s="262">
        <v>39.56</v>
      </c>
      <c r="AE29" s="377">
        <f>((H29-AC29)/AC29)*100</f>
        <v>36.89286944540131</v>
      </c>
      <c r="AF29" s="254">
        <f>((H29-AD29)/AD29)*100</f>
        <v>0.4550050556117282</v>
      </c>
      <c r="AG29" s="375"/>
      <c r="AH29" s="382">
        <f>AI29/AJ29</f>
        <v>0.8979128487188668</v>
      </c>
      <c r="AI29" s="175">
        <f t="shared" si="0"/>
        <v>16.36215183053762</v>
      </c>
      <c r="AJ29" s="176">
        <f>((AK29/AU29)^(1/10)-1)*100</f>
        <v>18.222427548378416</v>
      </c>
      <c r="AK29" s="400">
        <v>0.32</v>
      </c>
      <c r="AL29" s="43">
        <v>0.28</v>
      </c>
      <c r="AM29" s="43">
        <v>0.23</v>
      </c>
      <c r="AN29" s="43">
        <v>0.19</v>
      </c>
      <c r="AO29" s="43">
        <v>0.17</v>
      </c>
      <c r="AP29" s="43">
        <v>0.15</v>
      </c>
      <c r="AQ29" s="43">
        <v>0.12</v>
      </c>
      <c r="AR29" s="43">
        <v>0.1</v>
      </c>
      <c r="AS29" s="43">
        <v>0.08</v>
      </c>
      <c r="AT29" s="43">
        <v>0.07</v>
      </c>
      <c r="AU29" s="391">
        <v>0.06</v>
      </c>
    </row>
    <row r="30" spans="1:47" ht="12.75">
      <c r="A30" s="40" t="s">
        <v>859</v>
      </c>
      <c r="B30" s="41" t="s">
        <v>860</v>
      </c>
      <c r="C30" s="41" t="s">
        <v>1581</v>
      </c>
      <c r="D30" s="184">
        <v>17</v>
      </c>
      <c r="E30" s="188">
        <v>145</v>
      </c>
      <c r="F30" s="59" t="s">
        <v>1272</v>
      </c>
      <c r="G30" s="60" t="s">
        <v>1247</v>
      </c>
      <c r="H30" s="234">
        <v>84.6</v>
      </c>
      <c r="I30" s="116">
        <f>(K30*4)/H30*100</f>
        <v>2.080378250591017</v>
      </c>
      <c r="J30" s="171">
        <v>0.42</v>
      </c>
      <c r="K30" s="136">
        <v>0.44</v>
      </c>
      <c r="L30" s="116">
        <f>((K30/J30)-1)*100</f>
        <v>4.761904761904767</v>
      </c>
      <c r="M30" s="46">
        <v>40375</v>
      </c>
      <c r="N30" s="46">
        <v>40379</v>
      </c>
      <c r="O30" s="45">
        <v>40410</v>
      </c>
      <c r="P30" s="46" t="s">
        <v>554</v>
      </c>
      <c r="Q30" s="41"/>
      <c r="R30" s="460">
        <f>K30*4</f>
        <v>1.76</v>
      </c>
      <c r="S30" s="463">
        <f t="shared" si="1"/>
        <v>57.89473684210527</v>
      </c>
      <c r="T30" s="42">
        <f>H30/U30</f>
        <v>27.82894736842105</v>
      </c>
      <c r="U30" s="262">
        <v>3.04</v>
      </c>
      <c r="V30" s="267">
        <v>1.25</v>
      </c>
      <c r="W30" s="262">
        <v>1.41</v>
      </c>
      <c r="X30" s="262">
        <v>5.4</v>
      </c>
      <c r="Y30" s="267">
        <v>3.9</v>
      </c>
      <c r="Z30" s="262">
        <v>5.71</v>
      </c>
      <c r="AA30" s="251">
        <f>(Z30/Y30-1)*100</f>
        <v>46.41025641025642</v>
      </c>
      <c r="AB30" s="263" t="s">
        <v>1826</v>
      </c>
      <c r="AC30" s="262">
        <v>50.5</v>
      </c>
      <c r="AD30" s="262">
        <v>84.92</v>
      </c>
      <c r="AE30" s="377">
        <f>((H30-AC30)/AC30)*100</f>
        <v>67.52475247524752</v>
      </c>
      <c r="AF30" s="254">
        <f>((H30-AD30)/AD30)*100</f>
        <v>-0.37682524729157724</v>
      </c>
      <c r="AG30" s="375"/>
      <c r="AH30" s="382">
        <f>AI30/AJ30</f>
        <v>1.5957380319969667</v>
      </c>
      <c r="AI30" s="175">
        <f>((AK30/AP30)^(1/5)-1)*100</f>
        <v>16.585069464845926</v>
      </c>
      <c r="AJ30" s="176">
        <f>((AK30/AU30)^(1/10)-1)*100</f>
        <v>10.393353503075154</v>
      </c>
      <c r="AK30" s="402">
        <v>1.68</v>
      </c>
      <c r="AL30" s="43">
        <v>1.56</v>
      </c>
      <c r="AM30" s="43">
        <v>1.32</v>
      </c>
      <c r="AN30" s="43">
        <v>1.1</v>
      </c>
      <c r="AO30" s="43">
        <v>0.91</v>
      </c>
      <c r="AP30" s="43">
        <v>0.78</v>
      </c>
      <c r="AQ30" s="43">
        <v>0.71</v>
      </c>
      <c r="AR30" s="389">
        <v>0.7</v>
      </c>
      <c r="AS30" s="43">
        <v>0.69</v>
      </c>
      <c r="AT30" s="43">
        <v>0.665</v>
      </c>
      <c r="AU30" s="163">
        <v>0.625</v>
      </c>
    </row>
    <row r="31" spans="1:47" ht="12.75">
      <c r="A31" s="49" t="s">
        <v>1734</v>
      </c>
      <c r="B31" s="51" t="s">
        <v>1735</v>
      </c>
      <c r="C31" s="51" t="s">
        <v>1583</v>
      </c>
      <c r="D31" s="185">
        <v>23</v>
      </c>
      <c r="E31" s="188">
        <v>106</v>
      </c>
      <c r="F31" s="61" t="s">
        <v>1247</v>
      </c>
      <c r="G31" s="63" t="s">
        <v>1247</v>
      </c>
      <c r="H31" s="236">
        <v>80.97</v>
      </c>
      <c r="I31" s="117">
        <f>(K31*4)/H31*100</f>
        <v>3.556872915894776</v>
      </c>
      <c r="J31" s="137">
        <v>0.68</v>
      </c>
      <c r="K31" s="137">
        <v>0.72</v>
      </c>
      <c r="L31" s="117">
        <f>((K31/J31)-1)*100</f>
        <v>5.88235294117645</v>
      </c>
      <c r="M31" s="65">
        <v>40315</v>
      </c>
      <c r="N31" s="65">
        <v>40317</v>
      </c>
      <c r="O31" s="64">
        <v>40339</v>
      </c>
      <c r="P31" s="65" t="s">
        <v>497</v>
      </c>
      <c r="Q31" s="51"/>
      <c r="R31" s="348">
        <f>K31*4</f>
        <v>2.88</v>
      </c>
      <c r="S31" s="463">
        <f t="shared" si="1"/>
        <v>34.36754176610978</v>
      </c>
      <c r="T31" s="52">
        <f>H31/U31</f>
        <v>9.662291169451073</v>
      </c>
      <c r="U31" s="264">
        <v>8.38</v>
      </c>
      <c r="V31" s="268">
        <v>0.49</v>
      </c>
      <c r="W31" s="264">
        <v>0.88</v>
      </c>
      <c r="X31" s="264">
        <v>1.61</v>
      </c>
      <c r="Y31" s="268">
        <v>9.23</v>
      </c>
      <c r="Z31" s="264">
        <v>9.68</v>
      </c>
      <c r="AA31" s="253">
        <f>(Z31/Y31-1)*100</f>
        <v>4.875406283856987</v>
      </c>
      <c r="AB31" s="265" t="s">
        <v>1827</v>
      </c>
      <c r="AC31" s="264">
        <v>66.83</v>
      </c>
      <c r="AD31" s="264">
        <v>83.41</v>
      </c>
      <c r="AE31" s="379">
        <f>((H31-AC31)/AC31)*100</f>
        <v>21.15816250187042</v>
      </c>
      <c r="AF31" s="256">
        <f>((H31-AD31)/AD31)*100</f>
        <v>-2.9253087159812945</v>
      </c>
      <c r="AG31" s="375"/>
      <c r="AH31" s="383">
        <f>AI31/AJ31</f>
        <v>1.4747425993980057</v>
      </c>
      <c r="AI31" s="177">
        <f t="shared" si="0"/>
        <v>11.696108148352668</v>
      </c>
      <c r="AJ31" s="178">
        <f>((AK31/AU31)^(1/10)-1)*100</f>
        <v>7.93094886736645</v>
      </c>
      <c r="AK31" s="401">
        <v>2.66</v>
      </c>
      <c r="AL31" s="53">
        <v>2.53</v>
      </c>
      <c r="AM31" s="53">
        <v>2.26</v>
      </c>
      <c r="AN31" s="53">
        <v>2.01</v>
      </c>
      <c r="AO31" s="53">
        <v>1.75</v>
      </c>
      <c r="AP31" s="53">
        <v>1.53</v>
      </c>
      <c r="AQ31" s="53">
        <v>1.43</v>
      </c>
      <c r="AR31" s="390">
        <v>1.4</v>
      </c>
      <c r="AS31" s="53">
        <v>1.325</v>
      </c>
      <c r="AT31" s="390">
        <v>1.3</v>
      </c>
      <c r="AU31" s="388">
        <v>1.24</v>
      </c>
    </row>
    <row r="32" spans="1:47" ht="12.75">
      <c r="A32" s="40" t="s">
        <v>614</v>
      </c>
      <c r="B32" s="41" t="s">
        <v>615</v>
      </c>
      <c r="C32" s="41" t="s">
        <v>1614</v>
      </c>
      <c r="D32" s="184">
        <v>14</v>
      </c>
      <c r="E32" s="188">
        <v>176</v>
      </c>
      <c r="F32" s="59" t="s">
        <v>1272</v>
      </c>
      <c r="G32" s="60" t="s">
        <v>1272</v>
      </c>
      <c r="H32" s="279">
        <v>65.25</v>
      </c>
      <c r="I32" s="158">
        <f>(K32*4)/H32*100</f>
        <v>1.042145593869732</v>
      </c>
      <c r="J32" s="198">
        <v>0.14</v>
      </c>
      <c r="K32" s="136">
        <v>0.17</v>
      </c>
      <c r="L32" s="138">
        <f>((K32/J32)-1)*100</f>
        <v>21.42857142857142</v>
      </c>
      <c r="M32" s="46">
        <v>40402</v>
      </c>
      <c r="N32" s="46">
        <v>40406</v>
      </c>
      <c r="O32" s="45">
        <v>40422</v>
      </c>
      <c r="P32" s="46" t="s">
        <v>501</v>
      </c>
      <c r="Q32" s="41"/>
      <c r="R32" s="460">
        <f>K32*4</f>
        <v>0.68</v>
      </c>
      <c r="S32" s="462">
        <f t="shared" si="1"/>
        <v>17.708333333333336</v>
      </c>
      <c r="T32" s="42">
        <f>H32/U32</f>
        <v>16.9921875</v>
      </c>
      <c r="U32" s="262">
        <v>3.84</v>
      </c>
      <c r="V32" s="267">
        <v>1.37</v>
      </c>
      <c r="W32" s="262">
        <v>1.78</v>
      </c>
      <c r="X32" s="262">
        <v>2.55</v>
      </c>
      <c r="Y32" s="267">
        <v>3.98</v>
      </c>
      <c r="Z32" s="262">
        <v>4.39</v>
      </c>
      <c r="AA32" s="251">
        <f>(Z32/Y32-1)*100</f>
        <v>10.301507537688437</v>
      </c>
      <c r="AB32" s="263" t="s">
        <v>1828</v>
      </c>
      <c r="AC32" s="262">
        <v>57.5</v>
      </c>
      <c r="AD32" s="262">
        <v>69.95</v>
      </c>
      <c r="AE32" s="377">
        <f>((H32-AC32)/AC32)*100</f>
        <v>13.478260869565217</v>
      </c>
      <c r="AF32" s="254">
        <f>((H32-AD32)/AD32)*100</f>
        <v>-6.7190850607576875</v>
      </c>
      <c r="AG32" s="375"/>
      <c r="AH32" s="382">
        <f>AI32/AJ32</f>
        <v>1.4230152955958713</v>
      </c>
      <c r="AI32" s="175">
        <f t="shared" si="0"/>
        <v>15.205379109377471</v>
      </c>
      <c r="AJ32" s="176">
        <f>((AK32/AU32)^(1/10)-1)*100</f>
        <v>10.68532373224449</v>
      </c>
      <c r="AK32" s="400">
        <v>0.46</v>
      </c>
      <c r="AL32" s="43">
        <v>0.34</v>
      </c>
      <c r="AM32" s="43">
        <v>0.3</v>
      </c>
      <c r="AN32" s="43">
        <v>0.26</v>
      </c>
      <c r="AO32" s="389">
        <v>0.24</v>
      </c>
      <c r="AP32" s="43">
        <v>0.22667</v>
      </c>
      <c r="AQ32" s="43">
        <v>0.20667</v>
      </c>
      <c r="AR32" s="389">
        <v>0.2</v>
      </c>
      <c r="AS32" s="43">
        <v>0.19</v>
      </c>
      <c r="AT32" s="43">
        <v>0.18667</v>
      </c>
      <c r="AU32" s="163">
        <v>0.16667</v>
      </c>
    </row>
    <row r="33" spans="1:47" ht="12.75">
      <c r="A33" s="40" t="s">
        <v>2016</v>
      </c>
      <c r="B33" s="41" t="s">
        <v>2017</v>
      </c>
      <c r="C33" s="41" t="s">
        <v>1549</v>
      </c>
      <c r="D33" s="184">
        <v>11</v>
      </c>
      <c r="E33" s="188">
        <v>211</v>
      </c>
      <c r="F33" s="59" t="s">
        <v>1272</v>
      </c>
      <c r="G33" s="60" t="s">
        <v>1272</v>
      </c>
      <c r="H33" s="279">
        <v>17.96</v>
      </c>
      <c r="I33" s="116">
        <f>(K33*4)/H33*100</f>
        <v>4.8997772828507795</v>
      </c>
      <c r="J33" s="136">
        <v>0.21</v>
      </c>
      <c r="K33" s="136">
        <v>0.22</v>
      </c>
      <c r="L33" s="116">
        <f>((K33/J33)-1)*100</f>
        <v>4.761904761904767</v>
      </c>
      <c r="M33" s="46">
        <v>40525</v>
      </c>
      <c r="N33" s="46">
        <v>40527</v>
      </c>
      <c r="O33" s="45">
        <v>40543</v>
      </c>
      <c r="P33" s="46" t="s">
        <v>504</v>
      </c>
      <c r="Q33" s="41"/>
      <c r="R33" s="460">
        <f>K33*4</f>
        <v>0.88</v>
      </c>
      <c r="S33" s="463">
        <f t="shared" si="1"/>
        <v>59.863945578231295</v>
      </c>
      <c r="T33" s="42">
        <f>H33/U33</f>
        <v>12.217687074829932</v>
      </c>
      <c r="U33" s="262">
        <v>1.47</v>
      </c>
      <c r="V33" s="267" t="s">
        <v>1656</v>
      </c>
      <c r="W33" s="262">
        <v>2.53</v>
      </c>
      <c r="X33" s="262">
        <v>1.12</v>
      </c>
      <c r="Y33" s="267" t="s">
        <v>1656</v>
      </c>
      <c r="Z33" s="262" t="s">
        <v>1656</v>
      </c>
      <c r="AA33" s="251" t="s">
        <v>1276</v>
      </c>
      <c r="AB33" s="263" t="s">
        <v>1829</v>
      </c>
      <c r="AC33" s="262">
        <v>16.5</v>
      </c>
      <c r="AD33" s="262">
        <v>26.47</v>
      </c>
      <c r="AE33" s="377">
        <f>((H33-AC33)/AC33)*100</f>
        <v>8.848484848484855</v>
      </c>
      <c r="AF33" s="254">
        <f>((H33-AD33)/AD33)*100</f>
        <v>-32.14960332451832</v>
      </c>
      <c r="AG33" s="375"/>
      <c r="AH33" s="382" t="s">
        <v>1276</v>
      </c>
      <c r="AI33" s="175">
        <f t="shared" si="0"/>
        <v>6.185875879493463</v>
      </c>
      <c r="AJ33" s="176" t="s">
        <v>1276</v>
      </c>
      <c r="AK33" s="400">
        <v>0.81</v>
      </c>
      <c r="AL33" s="43">
        <v>0.77</v>
      </c>
      <c r="AM33" s="43">
        <v>0.73</v>
      </c>
      <c r="AN33" s="43">
        <v>0.69</v>
      </c>
      <c r="AO33" s="43">
        <v>0.65</v>
      </c>
      <c r="AP33" s="43">
        <v>0.6</v>
      </c>
      <c r="AQ33" s="43">
        <v>0.57</v>
      </c>
      <c r="AR33" s="43">
        <v>0.52</v>
      </c>
      <c r="AS33" s="43">
        <v>0.38333</v>
      </c>
      <c r="AT33" s="43">
        <v>0.3</v>
      </c>
      <c r="AU33" s="163">
        <v>0</v>
      </c>
    </row>
    <row r="34" spans="1:47" ht="12.75">
      <c r="A34" s="40" t="s">
        <v>799</v>
      </c>
      <c r="B34" s="41" t="s">
        <v>800</v>
      </c>
      <c r="C34" s="41" t="s">
        <v>1549</v>
      </c>
      <c r="D34" s="184">
        <v>17</v>
      </c>
      <c r="E34" s="188">
        <v>142</v>
      </c>
      <c r="F34" s="59" t="s">
        <v>1272</v>
      </c>
      <c r="G34" s="60" t="s">
        <v>1272</v>
      </c>
      <c r="H34" s="234">
        <v>24.08</v>
      </c>
      <c r="I34" s="116">
        <f>(K34*4)/H34*100</f>
        <v>3.98671096345515</v>
      </c>
      <c r="J34" s="171">
        <v>0.22</v>
      </c>
      <c r="K34" s="136">
        <v>0.24</v>
      </c>
      <c r="L34" s="116">
        <f>((K34/J34)-1)*100</f>
        <v>9.090909090909083</v>
      </c>
      <c r="M34" s="46">
        <v>40340</v>
      </c>
      <c r="N34" s="46">
        <v>40344</v>
      </c>
      <c r="O34" s="45">
        <v>40368</v>
      </c>
      <c r="P34" s="46" t="s">
        <v>521</v>
      </c>
      <c r="Q34" s="41"/>
      <c r="R34" s="460">
        <f>K34*4</f>
        <v>0.96</v>
      </c>
      <c r="S34" s="463">
        <f t="shared" si="1"/>
        <v>56.14035087719298</v>
      </c>
      <c r="T34" s="42">
        <f>H34/U34</f>
        <v>14.081871345029239</v>
      </c>
      <c r="U34" s="262">
        <v>1.71</v>
      </c>
      <c r="V34" s="267">
        <v>1.32</v>
      </c>
      <c r="W34" s="262">
        <v>3.11</v>
      </c>
      <c r="X34" s="262">
        <v>1.31</v>
      </c>
      <c r="Y34" s="267">
        <v>1.89</v>
      </c>
      <c r="Z34" s="262">
        <v>1.98</v>
      </c>
      <c r="AA34" s="251">
        <f>(Z34/Y34-1)*100</f>
        <v>4.761904761904767</v>
      </c>
      <c r="AB34" s="263" t="s">
        <v>1830</v>
      </c>
      <c r="AC34" s="262">
        <v>17.81</v>
      </c>
      <c r="AD34" s="262">
        <v>26.49</v>
      </c>
      <c r="AE34" s="377">
        <f>((H34-AC34)/AC34)*100</f>
        <v>35.2049410443571</v>
      </c>
      <c r="AF34" s="254">
        <f>((H34-AD34)/AD34)*100</f>
        <v>-9.097772744431861</v>
      </c>
      <c r="AG34" s="375"/>
      <c r="AH34" s="382">
        <f>AI34/AJ34</f>
        <v>0.9149715075149235</v>
      </c>
      <c r="AI34" s="175">
        <f t="shared" si="0"/>
        <v>5.922384104881218</v>
      </c>
      <c r="AJ34" s="176">
        <f>((AK34/AU34)^(1/10)-1)*100</f>
        <v>6.472752491459</v>
      </c>
      <c r="AK34" s="400">
        <v>0.88</v>
      </c>
      <c r="AL34" s="43">
        <v>0.85</v>
      </c>
      <c r="AM34" s="43">
        <v>0.81</v>
      </c>
      <c r="AN34" s="43">
        <v>0.77</v>
      </c>
      <c r="AO34" s="43">
        <v>0.73</v>
      </c>
      <c r="AP34" s="43">
        <v>0.66</v>
      </c>
      <c r="AQ34" s="43">
        <v>0.595</v>
      </c>
      <c r="AR34" s="43">
        <v>0.55</v>
      </c>
      <c r="AS34" s="389">
        <v>0.54</v>
      </c>
      <c r="AT34" s="43">
        <v>0.51</v>
      </c>
      <c r="AU34" s="163">
        <v>0.47</v>
      </c>
    </row>
    <row r="35" spans="1:47" ht="12.75">
      <c r="A35" s="40" t="s">
        <v>125</v>
      </c>
      <c r="B35" s="41" t="s">
        <v>126</v>
      </c>
      <c r="C35" s="41" t="s">
        <v>564</v>
      </c>
      <c r="D35" s="184">
        <v>22</v>
      </c>
      <c r="E35" s="188">
        <v>112</v>
      </c>
      <c r="F35" s="81" t="s">
        <v>1656</v>
      </c>
      <c r="G35" s="72" t="s">
        <v>1656</v>
      </c>
      <c r="H35" s="279">
        <v>24.71</v>
      </c>
      <c r="I35" s="158">
        <f>(K35*4)/H35*100</f>
        <v>1.7806556050182114</v>
      </c>
      <c r="J35" s="198">
        <v>0.095</v>
      </c>
      <c r="K35" s="163">
        <v>0.11</v>
      </c>
      <c r="L35" s="116">
        <f>((K35/J35)-1)*100</f>
        <v>15.789473684210531</v>
      </c>
      <c r="M35" s="46">
        <v>40420</v>
      </c>
      <c r="N35" s="46">
        <v>40422</v>
      </c>
      <c r="O35" s="45">
        <v>40445</v>
      </c>
      <c r="P35" s="46" t="s">
        <v>1692</v>
      </c>
      <c r="Q35" s="468" t="s">
        <v>537</v>
      </c>
      <c r="R35" s="460">
        <f>K35*4</f>
        <v>0.44</v>
      </c>
      <c r="S35" s="463">
        <f t="shared" si="1"/>
        <v>28.57142857142857</v>
      </c>
      <c r="T35" s="42">
        <f>H35/U35</f>
        <v>16.045454545454547</v>
      </c>
      <c r="U35" s="262">
        <v>1.54</v>
      </c>
      <c r="V35" s="267" t="s">
        <v>1656</v>
      </c>
      <c r="W35" s="262">
        <v>2.24</v>
      </c>
      <c r="X35" s="262">
        <v>3.57</v>
      </c>
      <c r="Y35" s="267" t="s">
        <v>1656</v>
      </c>
      <c r="Z35" s="262" t="s">
        <v>1656</v>
      </c>
      <c r="AA35" s="251" t="s">
        <v>1276</v>
      </c>
      <c r="AB35" s="263" t="s">
        <v>1831</v>
      </c>
      <c r="AC35" s="262">
        <v>10.14</v>
      </c>
      <c r="AD35" s="262">
        <v>25</v>
      </c>
      <c r="AE35" s="377">
        <f>((H35-AC35)/AC35)*100</f>
        <v>143.68836291913215</v>
      </c>
      <c r="AF35" s="254">
        <f>((H35-AD35)/AD35)*100</f>
        <v>-1.1599999999999966</v>
      </c>
      <c r="AG35" s="375"/>
      <c r="AH35" s="382">
        <f>AI35/AJ35</f>
        <v>1.0367732367122098</v>
      </c>
      <c r="AI35" s="175">
        <f t="shared" si="0"/>
        <v>17.607902252467355</v>
      </c>
      <c r="AJ35" s="176">
        <f>((AK35/AU35)^(1/10)-1)*100</f>
        <v>16.98336881100935</v>
      </c>
      <c r="AK35" s="400">
        <v>0.36</v>
      </c>
      <c r="AL35" s="43">
        <v>0.33</v>
      </c>
      <c r="AM35" s="43">
        <v>0.29</v>
      </c>
      <c r="AN35" s="43">
        <v>0.25</v>
      </c>
      <c r="AO35" s="43">
        <v>0.21</v>
      </c>
      <c r="AP35" s="43">
        <v>0.16</v>
      </c>
      <c r="AQ35" s="43">
        <v>0.125</v>
      </c>
      <c r="AR35" s="43">
        <v>0.11</v>
      </c>
      <c r="AS35" s="43">
        <v>0.1</v>
      </c>
      <c r="AT35" s="43">
        <v>0.095</v>
      </c>
      <c r="AU35" s="163">
        <v>0.075</v>
      </c>
    </row>
    <row r="36" spans="1:47" ht="12.75">
      <c r="A36" s="40" t="s">
        <v>207</v>
      </c>
      <c r="B36" s="41" t="s">
        <v>208</v>
      </c>
      <c r="C36" s="41" t="s">
        <v>1583</v>
      </c>
      <c r="D36" s="184">
        <v>10</v>
      </c>
      <c r="E36" s="188">
        <v>213</v>
      </c>
      <c r="F36" s="59" t="s">
        <v>1272</v>
      </c>
      <c r="G36" s="60" t="s">
        <v>1272</v>
      </c>
      <c r="H36" s="279">
        <v>60.17</v>
      </c>
      <c r="I36" s="116">
        <f>(K36*4)/H36*100</f>
        <v>3.656307129798903</v>
      </c>
      <c r="J36" s="198">
        <v>0.5</v>
      </c>
      <c r="K36" s="136">
        <v>0.55</v>
      </c>
      <c r="L36" s="117">
        <f>((K36/J36)-1)*100</f>
        <v>10.000000000000009</v>
      </c>
      <c r="M36" s="46">
        <v>40318</v>
      </c>
      <c r="N36" s="46">
        <v>40322</v>
      </c>
      <c r="O36" s="45">
        <v>40330</v>
      </c>
      <c r="P36" s="46" t="s">
        <v>501</v>
      </c>
      <c r="Q36" s="41"/>
      <c r="R36" s="348">
        <f>K36*4</f>
        <v>2.2</v>
      </c>
      <c r="S36" s="465">
        <f t="shared" si="1"/>
        <v>29.85074626865672</v>
      </c>
      <c r="T36" s="42">
        <f>H36/U36</f>
        <v>8.164179104477611</v>
      </c>
      <c r="U36" s="262">
        <v>7.37</v>
      </c>
      <c r="V36" s="267">
        <v>0.61</v>
      </c>
      <c r="W36" s="262">
        <v>0.53</v>
      </c>
      <c r="X36" s="262">
        <v>1.29</v>
      </c>
      <c r="Y36" s="267">
        <v>5.88</v>
      </c>
      <c r="Z36" s="262">
        <v>6.33</v>
      </c>
      <c r="AA36" s="251">
        <f>(Z36/Y36-1)*100</f>
        <v>7.65306122448981</v>
      </c>
      <c r="AB36" s="263" t="s">
        <v>1832</v>
      </c>
      <c r="AC36" s="262">
        <v>46.63</v>
      </c>
      <c r="AD36" s="262">
        <v>60.53</v>
      </c>
      <c r="AE36" s="377">
        <f>((H36-AC36)/AC36)*100</f>
        <v>29.037100579026376</v>
      </c>
      <c r="AF36" s="254">
        <f>((H36-AD36)/AD36)*100</f>
        <v>-0.5947464067404583</v>
      </c>
      <c r="AG36" s="375"/>
      <c r="AH36" s="382">
        <f>AI36/AJ36</f>
        <v>1.5046482572133786</v>
      </c>
      <c r="AI36" s="175">
        <f t="shared" si="0"/>
        <v>16.370276544471764</v>
      </c>
      <c r="AJ36" s="176">
        <f>((AK36/AU36)^(1/10)-1)*100</f>
        <v>10.879802947959183</v>
      </c>
      <c r="AK36" s="400">
        <v>1.91</v>
      </c>
      <c r="AL36" s="43">
        <v>1.88</v>
      </c>
      <c r="AM36" s="43">
        <v>1.64</v>
      </c>
      <c r="AN36" s="43">
        <v>1.44</v>
      </c>
      <c r="AO36" s="43">
        <v>1.18</v>
      </c>
      <c r="AP36" s="43">
        <v>0.895</v>
      </c>
      <c r="AQ36" s="43">
        <v>0.815</v>
      </c>
      <c r="AR36" s="43">
        <v>0.74</v>
      </c>
      <c r="AS36" s="43">
        <v>0.7</v>
      </c>
      <c r="AT36" s="389">
        <v>0.68</v>
      </c>
      <c r="AU36" s="163">
        <v>0.68</v>
      </c>
    </row>
    <row r="37" spans="1:47" ht="12.75">
      <c r="A37" s="30" t="s">
        <v>2036</v>
      </c>
      <c r="B37" s="31" t="s">
        <v>2037</v>
      </c>
      <c r="C37" s="31" t="s">
        <v>1547</v>
      </c>
      <c r="D37" s="183">
        <v>13</v>
      </c>
      <c r="E37" s="188">
        <v>181</v>
      </c>
      <c r="F37" s="57" t="s">
        <v>1247</v>
      </c>
      <c r="G37" s="58" t="s">
        <v>1247</v>
      </c>
      <c r="H37" s="281">
        <v>8.83</v>
      </c>
      <c r="I37" s="138">
        <f>(K37*4)/H37*100</f>
        <v>3.397508493771234</v>
      </c>
      <c r="J37" s="199">
        <v>0.065</v>
      </c>
      <c r="K37" s="139">
        <v>0.075</v>
      </c>
      <c r="L37" s="138">
        <f>((K37/J37)-1)*100</f>
        <v>15.384615384615374</v>
      </c>
      <c r="M37" s="363">
        <v>40085</v>
      </c>
      <c r="N37" s="363">
        <v>40087</v>
      </c>
      <c r="O37" s="362">
        <v>40117</v>
      </c>
      <c r="P37" s="37" t="s">
        <v>542</v>
      </c>
      <c r="Q37" s="31"/>
      <c r="R37" s="460">
        <f>K37*4</f>
        <v>0.3</v>
      </c>
      <c r="S37" s="463">
        <f t="shared" si="1"/>
        <v>100</v>
      </c>
      <c r="T37" s="33">
        <f>H37/U37</f>
        <v>29.433333333333334</v>
      </c>
      <c r="U37" s="260">
        <v>0.3</v>
      </c>
      <c r="V37" s="266">
        <v>1.01</v>
      </c>
      <c r="W37" s="260">
        <v>2.5</v>
      </c>
      <c r="X37" s="260">
        <v>1.03</v>
      </c>
      <c r="Y37" s="266">
        <v>0.46</v>
      </c>
      <c r="Z37" s="260">
        <v>0.54</v>
      </c>
      <c r="AA37" s="252">
        <f>(Z37/Y37-1)*100</f>
        <v>17.391304347826097</v>
      </c>
      <c r="AB37" s="261" t="s">
        <v>1833</v>
      </c>
      <c r="AC37" s="260">
        <v>9.29</v>
      </c>
      <c r="AD37" s="260">
        <v>15.24</v>
      </c>
      <c r="AE37" s="378">
        <f>((H37-AC37)/AC37)*100</f>
        <v>-4.951560818083952</v>
      </c>
      <c r="AF37" s="255">
        <f>((H37-AD37)/AD37)*100</f>
        <v>-42.06036745406824</v>
      </c>
      <c r="AG37" s="375"/>
      <c r="AH37" s="381">
        <f>AI37/AJ37</f>
        <v>0.1765046102963156</v>
      </c>
      <c r="AI37" s="173">
        <f t="shared" si="0"/>
        <v>3.713728933664817</v>
      </c>
      <c r="AJ37" s="174">
        <f>((AK37/AU37)^(1/10)-1)*100</f>
        <v>21.04040754193455</v>
      </c>
      <c r="AK37" s="397">
        <v>0.27</v>
      </c>
      <c r="AL37" s="398">
        <v>0.26</v>
      </c>
      <c r="AM37" s="34">
        <v>0.255</v>
      </c>
      <c r="AN37" s="398">
        <v>0.24</v>
      </c>
      <c r="AO37" s="34">
        <v>0.235</v>
      </c>
      <c r="AP37" s="34">
        <v>0.225</v>
      </c>
      <c r="AQ37" s="398">
        <v>0.21</v>
      </c>
      <c r="AR37" s="34">
        <v>0.2075</v>
      </c>
      <c r="AS37" s="34">
        <v>0.2</v>
      </c>
      <c r="AT37" s="34">
        <v>0.08</v>
      </c>
      <c r="AU37" s="387">
        <v>0.04</v>
      </c>
    </row>
    <row r="38" spans="1:47" ht="12.75">
      <c r="A38" s="40" t="s">
        <v>746</v>
      </c>
      <c r="B38" s="41" t="s">
        <v>747</v>
      </c>
      <c r="C38" s="41" t="s">
        <v>1585</v>
      </c>
      <c r="D38" s="184">
        <v>13</v>
      </c>
      <c r="E38" s="188">
        <v>187</v>
      </c>
      <c r="F38" s="59" t="s">
        <v>1272</v>
      </c>
      <c r="G38" s="60" t="s">
        <v>1272</v>
      </c>
      <c r="H38" s="279">
        <v>33.91</v>
      </c>
      <c r="I38" s="116">
        <f>(K38*4)/H38*100</f>
        <v>4.865821291654379</v>
      </c>
      <c r="J38" s="136">
        <v>0.3925</v>
      </c>
      <c r="K38" s="136">
        <v>0.4125</v>
      </c>
      <c r="L38" s="116">
        <f>((K38/J38)-1)*100</f>
        <v>5.095541401273884</v>
      </c>
      <c r="M38" s="46">
        <v>40449</v>
      </c>
      <c r="N38" s="46">
        <v>40451</v>
      </c>
      <c r="O38" s="45">
        <v>40466</v>
      </c>
      <c r="P38" s="46" t="s">
        <v>507</v>
      </c>
      <c r="Q38" s="41"/>
      <c r="R38" s="460">
        <f>K38*4</f>
        <v>1.65</v>
      </c>
      <c r="S38" s="463">
        <f t="shared" si="1"/>
        <v>499.9999999999999</v>
      </c>
      <c r="T38" s="42">
        <f>H38/U38</f>
        <v>102.75757575757574</v>
      </c>
      <c r="U38" s="262">
        <v>0.33</v>
      </c>
      <c r="V38" s="267">
        <v>17.5</v>
      </c>
      <c r="W38" s="262">
        <v>3.4</v>
      </c>
      <c r="X38" s="262">
        <v>2.01</v>
      </c>
      <c r="Y38" s="267">
        <v>0.49</v>
      </c>
      <c r="Z38" s="262">
        <v>0.62</v>
      </c>
      <c r="AA38" s="251">
        <f>(Z38/Y38-1)*100</f>
        <v>26.530612244897966</v>
      </c>
      <c r="AB38" s="263" t="s">
        <v>1834</v>
      </c>
      <c r="AC38" s="262">
        <v>32.69</v>
      </c>
      <c r="AD38" s="262">
        <v>43.61</v>
      </c>
      <c r="AE38" s="377">
        <f>((H38-AC38)/AC38)*100</f>
        <v>3.7320281431630438</v>
      </c>
      <c r="AF38" s="254">
        <f>((H38-AD38)/AD38)*100</f>
        <v>-22.2426049071314</v>
      </c>
      <c r="AG38" s="375"/>
      <c r="AH38" s="382">
        <f>AI38/AJ38</f>
        <v>1.2576978344158274</v>
      </c>
      <c r="AI38" s="175">
        <f t="shared" si="0"/>
        <v>9.481601801011008</v>
      </c>
      <c r="AJ38" s="176">
        <f>((AK38/AU38)^(1/10)-1)*100</f>
        <v>7.538855153881219</v>
      </c>
      <c r="AK38" s="400">
        <v>1.51</v>
      </c>
      <c r="AL38" s="43">
        <v>1.395</v>
      </c>
      <c r="AM38" s="43">
        <v>1.27</v>
      </c>
      <c r="AN38" s="43">
        <v>1.15</v>
      </c>
      <c r="AO38" s="43">
        <v>1.035</v>
      </c>
      <c r="AP38" s="43">
        <v>0.96</v>
      </c>
      <c r="AQ38" s="43">
        <v>0.895</v>
      </c>
      <c r="AR38" s="43">
        <v>0.85</v>
      </c>
      <c r="AS38" s="43">
        <v>0.81</v>
      </c>
      <c r="AT38" s="43">
        <v>0.77</v>
      </c>
      <c r="AU38" s="163">
        <v>0.73</v>
      </c>
    </row>
    <row r="39" spans="1:47" ht="12.75">
      <c r="A39" s="40" t="s">
        <v>803</v>
      </c>
      <c r="B39" s="41" t="s">
        <v>804</v>
      </c>
      <c r="C39" s="41" t="s">
        <v>1549</v>
      </c>
      <c r="D39" s="184">
        <v>17</v>
      </c>
      <c r="E39" s="188">
        <v>141</v>
      </c>
      <c r="F39" s="81" t="s">
        <v>1656</v>
      </c>
      <c r="G39" s="72" t="s">
        <v>1656</v>
      </c>
      <c r="H39" s="278">
        <v>53.54</v>
      </c>
      <c r="I39" s="116">
        <f>(K39*4)/H39*100</f>
        <v>3.3619723571161746</v>
      </c>
      <c r="J39" s="171">
        <v>0.43</v>
      </c>
      <c r="K39" s="136">
        <v>0.45</v>
      </c>
      <c r="L39" s="116">
        <f>((K39/J39)-1)*100</f>
        <v>4.651162790697683</v>
      </c>
      <c r="M39" s="46">
        <v>40326</v>
      </c>
      <c r="N39" s="46">
        <v>40330</v>
      </c>
      <c r="O39" s="45">
        <v>40344</v>
      </c>
      <c r="P39" s="46" t="s">
        <v>502</v>
      </c>
      <c r="Q39" s="41"/>
      <c r="R39" s="460">
        <f>K39*4</f>
        <v>1.8</v>
      </c>
      <c r="S39" s="463">
        <f t="shared" si="1"/>
        <v>52.63157894736842</v>
      </c>
      <c r="T39" s="42">
        <f>H39/U39</f>
        <v>15.654970760233919</v>
      </c>
      <c r="U39" s="262">
        <v>3.42</v>
      </c>
      <c r="V39" s="267">
        <v>1.87</v>
      </c>
      <c r="W39" s="262">
        <v>4.2</v>
      </c>
      <c r="X39" s="262">
        <v>1.56</v>
      </c>
      <c r="Y39" s="267">
        <v>3.44</v>
      </c>
      <c r="Z39" s="262">
        <v>3.62</v>
      </c>
      <c r="AA39" s="251">
        <f>(Z39/Y39-1)*100</f>
        <v>5.232558139534893</v>
      </c>
      <c r="AB39" s="263" t="s">
        <v>1562</v>
      </c>
      <c r="AC39" s="262">
        <v>47.51</v>
      </c>
      <c r="AD39" s="262">
        <v>60.78</v>
      </c>
      <c r="AE39" s="377">
        <f aca="true" t="shared" si="2" ref="AE39:AE70">((H39-AC39)/AC39)*100</f>
        <v>12.69206482845717</v>
      </c>
      <c r="AF39" s="254">
        <f aca="true" t="shared" si="3" ref="AF39:AF70">((H39-AD39)/AD39)*100</f>
        <v>-11.911813096413297</v>
      </c>
      <c r="AG39" s="375"/>
      <c r="AH39" s="382">
        <f>AI39/AJ39</f>
        <v>1.084411537595052</v>
      </c>
      <c r="AI39" s="175">
        <f t="shared" si="0"/>
        <v>10.563340590814718</v>
      </c>
      <c r="AJ39" s="176">
        <f>((AK39/AU39)^(1/10)-1)*100</f>
        <v>9.741080968431515</v>
      </c>
      <c r="AK39" s="400">
        <v>1.71</v>
      </c>
      <c r="AL39" s="43">
        <v>1.66</v>
      </c>
      <c r="AM39" s="43">
        <v>1.54</v>
      </c>
      <c r="AN39" s="43">
        <v>1.32</v>
      </c>
      <c r="AO39" s="43">
        <v>1.165</v>
      </c>
      <c r="AP39" s="43">
        <v>1.035</v>
      </c>
      <c r="AQ39" s="43">
        <v>0.94</v>
      </c>
      <c r="AR39" s="43">
        <v>0.875</v>
      </c>
      <c r="AS39" s="43">
        <v>0.84</v>
      </c>
      <c r="AT39" s="43">
        <v>0.76</v>
      </c>
      <c r="AU39" s="163">
        <v>0.675</v>
      </c>
    </row>
    <row r="40" spans="1:47" ht="12.75">
      <c r="A40" s="40" t="s">
        <v>1667</v>
      </c>
      <c r="B40" s="41" t="s">
        <v>1668</v>
      </c>
      <c r="C40" s="41" t="s">
        <v>1545</v>
      </c>
      <c r="D40" s="184">
        <v>10</v>
      </c>
      <c r="E40" s="188">
        <v>218</v>
      </c>
      <c r="F40" s="81" t="s">
        <v>1656</v>
      </c>
      <c r="G40" s="72" t="s">
        <v>1656</v>
      </c>
      <c r="H40" s="278">
        <v>25.68</v>
      </c>
      <c r="I40" s="158">
        <f>(K40*4)/H40*100</f>
        <v>1.7133956386292837</v>
      </c>
      <c r="J40" s="136">
        <v>0.1</v>
      </c>
      <c r="K40" s="136">
        <v>0.11</v>
      </c>
      <c r="L40" s="116">
        <f>((K40/J40)-1)*100</f>
        <v>9.999999999999986</v>
      </c>
      <c r="M40" s="46">
        <v>40406</v>
      </c>
      <c r="N40" s="46">
        <v>40408</v>
      </c>
      <c r="O40" s="45">
        <v>40422</v>
      </c>
      <c r="P40" s="46" t="s">
        <v>501</v>
      </c>
      <c r="Q40" s="41"/>
      <c r="R40" s="460">
        <f>K40*4</f>
        <v>0.44</v>
      </c>
      <c r="S40" s="463">
        <f t="shared" si="1"/>
        <v>17.813765182186234</v>
      </c>
      <c r="T40" s="42">
        <f>H40/U40</f>
        <v>10.396761133603238</v>
      </c>
      <c r="U40" s="262">
        <v>2.47</v>
      </c>
      <c r="V40" s="267">
        <v>0.75</v>
      </c>
      <c r="W40" s="262">
        <v>0.86</v>
      </c>
      <c r="X40" s="262">
        <v>0.86</v>
      </c>
      <c r="Y40" s="267">
        <v>3.41</v>
      </c>
      <c r="Z40" s="262">
        <v>3.66</v>
      </c>
      <c r="AA40" s="251">
        <f>(Z40/Y40-1)*100</f>
        <v>7.331378299120228</v>
      </c>
      <c r="AB40" s="263" t="s">
        <v>1678</v>
      </c>
      <c r="AC40" s="262">
        <v>19.04</v>
      </c>
      <c r="AD40" s="262">
        <v>28.8</v>
      </c>
      <c r="AE40" s="377">
        <f t="shared" si="2"/>
        <v>34.87394957983194</v>
      </c>
      <c r="AF40" s="254">
        <f t="shared" si="3"/>
        <v>-10.833333333333336</v>
      </c>
      <c r="AG40" s="375"/>
      <c r="AH40" s="382" t="s">
        <v>1276</v>
      </c>
      <c r="AI40" s="175">
        <f t="shared" si="0"/>
        <v>13.39701213118043</v>
      </c>
      <c r="AJ40" s="176" t="s">
        <v>1276</v>
      </c>
      <c r="AK40" s="402">
        <v>0.4</v>
      </c>
      <c r="AL40" s="43">
        <v>0.39</v>
      </c>
      <c r="AM40" s="43">
        <v>0.35</v>
      </c>
      <c r="AN40" s="43">
        <v>0.30667</v>
      </c>
      <c r="AO40" s="43">
        <v>0.24</v>
      </c>
      <c r="AP40" s="43">
        <v>0.21333</v>
      </c>
      <c r="AQ40" s="43">
        <v>0.15998</v>
      </c>
      <c r="AR40" s="43">
        <v>0.12888</v>
      </c>
      <c r="AS40" s="43">
        <v>0.12444</v>
      </c>
      <c r="AT40" s="389">
        <v>0</v>
      </c>
      <c r="AU40" s="391">
        <v>0</v>
      </c>
    </row>
    <row r="41" spans="1:47" ht="12.75">
      <c r="A41" s="49" t="s">
        <v>1718</v>
      </c>
      <c r="B41" s="51" t="s">
        <v>1723</v>
      </c>
      <c r="C41" s="51" t="s">
        <v>1581</v>
      </c>
      <c r="D41" s="185">
        <v>24</v>
      </c>
      <c r="E41" s="188">
        <v>103</v>
      </c>
      <c r="F41" s="61" t="s">
        <v>1272</v>
      </c>
      <c r="G41" s="63" t="s">
        <v>1272</v>
      </c>
      <c r="H41" s="236">
        <v>54.29</v>
      </c>
      <c r="I41" s="271">
        <f>(K41*4)/H41*100</f>
        <v>0.957819119543194</v>
      </c>
      <c r="J41" s="170">
        <v>0.125</v>
      </c>
      <c r="K41" s="137">
        <v>0.13</v>
      </c>
      <c r="L41" s="117">
        <f>((K41/J41)-1)*100</f>
        <v>4.0000000000000036</v>
      </c>
      <c r="M41" s="65">
        <v>40514</v>
      </c>
      <c r="N41" s="65">
        <v>40518</v>
      </c>
      <c r="O41" s="64">
        <v>40529</v>
      </c>
      <c r="P41" s="437" t="s">
        <v>556</v>
      </c>
      <c r="Q41" s="51"/>
      <c r="R41" s="348">
        <f>K41*4</f>
        <v>0.52</v>
      </c>
      <c r="S41" s="463">
        <f t="shared" si="1"/>
        <v>22.222222222222225</v>
      </c>
      <c r="T41" s="52">
        <f>H41/U41</f>
        <v>23.200854700854702</v>
      </c>
      <c r="U41" s="264">
        <v>2.34</v>
      </c>
      <c r="V41" s="268">
        <v>1.67</v>
      </c>
      <c r="W41" s="264">
        <v>2.13</v>
      </c>
      <c r="X41" s="264">
        <v>5.06</v>
      </c>
      <c r="Y41" s="268">
        <v>2.71</v>
      </c>
      <c r="Z41" s="264">
        <v>3.06</v>
      </c>
      <c r="AA41" s="253">
        <f>(Z41/Y41-1)*100</f>
        <v>12.915129151291517</v>
      </c>
      <c r="AB41" s="265" t="s">
        <v>1835</v>
      </c>
      <c r="AC41" s="264">
        <v>37.24</v>
      </c>
      <c r="AD41" s="264">
        <v>54.97</v>
      </c>
      <c r="AE41" s="379">
        <f t="shared" si="2"/>
        <v>45.784103114930176</v>
      </c>
      <c r="AF41" s="256">
        <f t="shared" si="3"/>
        <v>-1.2370383845734032</v>
      </c>
      <c r="AG41" s="375"/>
      <c r="AH41" s="383">
        <f>AI41/AJ41</f>
        <v>1.1049061290503701</v>
      </c>
      <c r="AI41" s="177">
        <f t="shared" si="0"/>
        <v>15.37588961630676</v>
      </c>
      <c r="AJ41" s="178">
        <f>((AK41/AU41)^(1/10)-1)*100</f>
        <v>13.916014412483912</v>
      </c>
      <c r="AK41" s="403">
        <v>0.46</v>
      </c>
      <c r="AL41" s="53">
        <v>0.445</v>
      </c>
      <c r="AM41" s="53">
        <v>0.38</v>
      </c>
      <c r="AN41" s="53">
        <v>0.34</v>
      </c>
      <c r="AO41" s="53">
        <v>0.28</v>
      </c>
      <c r="AP41" s="53">
        <v>0.225</v>
      </c>
      <c r="AQ41" s="53">
        <v>0.185</v>
      </c>
      <c r="AR41" s="53">
        <v>0.165</v>
      </c>
      <c r="AS41" s="390">
        <v>0.15</v>
      </c>
      <c r="AT41" s="53">
        <v>0.1425</v>
      </c>
      <c r="AU41" s="388">
        <v>0.125</v>
      </c>
    </row>
    <row r="42" spans="1:47" ht="12.75">
      <c r="A42" s="40" t="s">
        <v>791</v>
      </c>
      <c r="B42" s="41" t="s">
        <v>798</v>
      </c>
      <c r="C42" s="41" t="s">
        <v>1559</v>
      </c>
      <c r="D42" s="184">
        <v>18</v>
      </c>
      <c r="E42" s="188">
        <v>125</v>
      </c>
      <c r="F42" s="59" t="s">
        <v>1272</v>
      </c>
      <c r="G42" s="60" t="s">
        <v>1272</v>
      </c>
      <c r="H42" s="234">
        <v>47.81</v>
      </c>
      <c r="I42" s="158">
        <f>(K42*4)/H42*100</f>
        <v>1.2967998326709893</v>
      </c>
      <c r="J42" s="171">
        <v>0.14</v>
      </c>
      <c r="K42" s="136">
        <v>0.155</v>
      </c>
      <c r="L42" s="138">
        <f>((K42/J42)-1)*100</f>
        <v>10.714285714285698</v>
      </c>
      <c r="M42" s="365">
        <v>40158</v>
      </c>
      <c r="N42" s="365">
        <v>40162</v>
      </c>
      <c r="O42" s="364">
        <v>40193</v>
      </c>
      <c r="P42" s="46" t="s">
        <v>507</v>
      </c>
      <c r="Q42" s="41"/>
      <c r="R42" s="460">
        <f>K42*4</f>
        <v>0.62</v>
      </c>
      <c r="S42" s="462">
        <f t="shared" si="1"/>
        <v>28.703703703703702</v>
      </c>
      <c r="T42" s="42">
        <f>H42/U42</f>
        <v>22.13425925925926</v>
      </c>
      <c r="U42" s="262">
        <v>2.16</v>
      </c>
      <c r="V42" s="267">
        <v>1.66</v>
      </c>
      <c r="W42" s="262">
        <v>1.85</v>
      </c>
      <c r="X42" s="262">
        <v>5.73</v>
      </c>
      <c r="Y42" s="267">
        <v>2.24</v>
      </c>
      <c r="Z42" s="262">
        <v>2.52</v>
      </c>
      <c r="AA42" s="251">
        <f>(Z42/Y42-1)*100</f>
        <v>12.5</v>
      </c>
      <c r="AB42" s="263" t="s">
        <v>1836</v>
      </c>
      <c r="AC42" s="262">
        <v>40.66</v>
      </c>
      <c r="AD42" s="262">
        <v>49.77</v>
      </c>
      <c r="AE42" s="377">
        <f t="shared" si="2"/>
        <v>17.58484997540582</v>
      </c>
      <c r="AF42" s="254">
        <f t="shared" si="3"/>
        <v>-3.9381153305203953</v>
      </c>
      <c r="AG42" s="375"/>
      <c r="AH42" s="382">
        <f>AI42/AJ42</f>
        <v>1.1491705770191252</v>
      </c>
      <c r="AI42" s="175">
        <f t="shared" si="0"/>
        <v>11.842691472014465</v>
      </c>
      <c r="AJ42" s="176">
        <f>((AK42/AU42)^(1/10)-1)*100</f>
        <v>10.30542524220699</v>
      </c>
      <c r="AK42" s="400">
        <v>0.56</v>
      </c>
      <c r="AL42" s="43">
        <v>0.52</v>
      </c>
      <c r="AM42" s="43">
        <v>0.46</v>
      </c>
      <c r="AN42" s="43">
        <v>0.4</v>
      </c>
      <c r="AO42" s="43">
        <v>0.35</v>
      </c>
      <c r="AP42" s="43">
        <v>0.32</v>
      </c>
      <c r="AQ42" s="43">
        <v>0.29</v>
      </c>
      <c r="AR42" s="43">
        <v>0.27</v>
      </c>
      <c r="AS42" s="43">
        <v>0.26</v>
      </c>
      <c r="AT42" s="43">
        <v>0.24</v>
      </c>
      <c r="AU42" s="163">
        <v>0.21</v>
      </c>
    </row>
    <row r="43" spans="1:47" ht="12.75">
      <c r="A43" s="119" t="s">
        <v>1743</v>
      </c>
      <c r="B43" s="41" t="s">
        <v>1741</v>
      </c>
      <c r="C43" s="41" t="s">
        <v>1583</v>
      </c>
      <c r="D43" s="184">
        <v>15</v>
      </c>
      <c r="E43" s="188">
        <v>169</v>
      </c>
      <c r="F43" s="59" t="s">
        <v>1272</v>
      </c>
      <c r="G43" s="60" t="s">
        <v>1272</v>
      </c>
      <c r="H43" s="234">
        <v>55.69</v>
      </c>
      <c r="I43" s="116">
        <f>(K43*4)/H43*100</f>
        <v>2.9807864966780393</v>
      </c>
      <c r="J43" s="171">
        <v>0.397</v>
      </c>
      <c r="K43" s="136">
        <v>0.415</v>
      </c>
      <c r="L43" s="116">
        <f>((K43/J43)-1)*100</f>
        <v>4.534005037783362</v>
      </c>
      <c r="M43" s="46">
        <v>40310</v>
      </c>
      <c r="N43" s="46">
        <v>40312</v>
      </c>
      <c r="O43" s="45">
        <v>40330</v>
      </c>
      <c r="P43" s="46" t="s">
        <v>501</v>
      </c>
      <c r="Q43" s="41" t="s">
        <v>1742</v>
      </c>
      <c r="R43" s="460">
        <f>K43*4</f>
        <v>1.66</v>
      </c>
      <c r="S43" s="463">
        <f t="shared" si="1"/>
        <v>67.20647773279352</v>
      </c>
      <c r="T43" s="42">
        <f>H43/U43</f>
        <v>22.54655870445344</v>
      </c>
      <c r="U43" s="262">
        <v>2.47</v>
      </c>
      <c r="V43" s="267">
        <v>2.59</v>
      </c>
      <c r="W43" s="262">
        <v>1.55</v>
      </c>
      <c r="X43" s="262">
        <v>3.01</v>
      </c>
      <c r="Y43" s="267">
        <v>2.69</v>
      </c>
      <c r="Z43" s="262">
        <v>2.89</v>
      </c>
      <c r="AA43" s="251">
        <f>(Z43/Y43-1)*100</f>
        <v>7.434944237918217</v>
      </c>
      <c r="AB43" s="263" t="s">
        <v>1837</v>
      </c>
      <c r="AC43" s="262">
        <v>42.57</v>
      </c>
      <c r="AD43" s="262">
        <v>51.14</v>
      </c>
      <c r="AE43" s="377">
        <f t="shared" si="2"/>
        <v>30.819826168663372</v>
      </c>
      <c r="AF43" s="254">
        <f t="shared" si="3"/>
        <v>8.89714509190457</v>
      </c>
      <c r="AG43" s="375"/>
      <c r="AH43" s="382">
        <f>AI43/AJ43</f>
        <v>0.899965454856884</v>
      </c>
      <c r="AI43" s="175">
        <f t="shared" si="0"/>
        <v>7.2860119930570955</v>
      </c>
      <c r="AJ43" s="176">
        <f>((AK43/AU43)^(1/10)-1)*100</f>
        <v>8.095879629308378</v>
      </c>
      <c r="AK43" s="400">
        <v>1.302</v>
      </c>
      <c r="AL43" s="43">
        <v>1.249</v>
      </c>
      <c r="AM43" s="43">
        <v>1.158</v>
      </c>
      <c r="AN43" s="43">
        <v>1.022</v>
      </c>
      <c r="AO43" s="43">
        <v>0.943</v>
      </c>
      <c r="AP43" s="43">
        <v>0.916</v>
      </c>
      <c r="AQ43" s="43">
        <v>0.83</v>
      </c>
      <c r="AR43" s="43">
        <v>0.76</v>
      </c>
      <c r="AS43" s="43">
        <v>0.7</v>
      </c>
      <c r="AT43" s="43">
        <v>0.646</v>
      </c>
      <c r="AU43" s="163">
        <v>0.59775</v>
      </c>
    </row>
    <row r="44" spans="1:47" ht="12.75">
      <c r="A44" s="40" t="s">
        <v>734</v>
      </c>
      <c r="B44" s="41" t="s">
        <v>735</v>
      </c>
      <c r="C44" s="41" t="s">
        <v>220</v>
      </c>
      <c r="D44" s="184">
        <v>13</v>
      </c>
      <c r="E44" s="188">
        <v>189</v>
      </c>
      <c r="F44" s="81" t="s">
        <v>1656</v>
      </c>
      <c r="G44" s="72" t="s">
        <v>1656</v>
      </c>
      <c r="H44" s="279">
        <v>42.08</v>
      </c>
      <c r="I44" s="116">
        <f>(K44*4)/H44*100</f>
        <v>5.537072243346008</v>
      </c>
      <c r="J44" s="171">
        <v>0.575</v>
      </c>
      <c r="K44" s="136">
        <v>0.5825</v>
      </c>
      <c r="L44" s="158">
        <f>((K44/J44)-1)*100</f>
        <v>1.3043478260869712</v>
      </c>
      <c r="M44" s="46">
        <v>40478</v>
      </c>
      <c r="N44" s="46">
        <v>40480</v>
      </c>
      <c r="O44" s="45">
        <v>40490</v>
      </c>
      <c r="P44" s="133" t="s">
        <v>952</v>
      </c>
      <c r="Q44" s="41"/>
      <c r="R44" s="460">
        <f>K44*4</f>
        <v>2.33</v>
      </c>
      <c r="S44" s="463">
        <f t="shared" si="1"/>
        <v>114.77832512315271</v>
      </c>
      <c r="T44" s="42">
        <f>H44/U44</f>
        <v>20.72906403940887</v>
      </c>
      <c r="U44" s="262">
        <v>2.03</v>
      </c>
      <c r="V44" s="267">
        <v>4.08</v>
      </c>
      <c r="W44" s="262">
        <v>0.83</v>
      </c>
      <c r="X44" s="262">
        <v>2.68</v>
      </c>
      <c r="Y44" s="267">
        <v>1.88</v>
      </c>
      <c r="Z44" s="262">
        <v>1.92</v>
      </c>
      <c r="AA44" s="251">
        <f>(Z44/Y44-1)*100</f>
        <v>2.127659574468077</v>
      </c>
      <c r="AB44" s="263" t="s">
        <v>1838</v>
      </c>
      <c r="AC44" s="262">
        <v>29.05</v>
      </c>
      <c r="AD44" s="262">
        <v>39.29</v>
      </c>
      <c r="AE44" s="377">
        <f t="shared" si="2"/>
        <v>44.85370051635111</v>
      </c>
      <c r="AF44" s="254">
        <f t="shared" si="3"/>
        <v>7.101043522524813</v>
      </c>
      <c r="AG44" s="375"/>
      <c r="AH44" s="382">
        <f>AI44/AJ44</f>
        <v>0.8378520375991957</v>
      </c>
      <c r="AI44" s="175">
        <f t="shared" si="0"/>
        <v>7.4366612334839655</v>
      </c>
      <c r="AJ44" s="176">
        <f>((AK44/AU44)^(1/10)-1)*100</f>
        <v>8.8758645915491</v>
      </c>
      <c r="AK44" s="400">
        <v>2.165</v>
      </c>
      <c r="AL44" s="43">
        <v>2.045</v>
      </c>
      <c r="AM44" s="43">
        <v>1.915</v>
      </c>
      <c r="AN44" s="43">
        <v>1.795</v>
      </c>
      <c r="AO44" s="43">
        <v>1.66</v>
      </c>
      <c r="AP44" s="43">
        <v>1.5125</v>
      </c>
      <c r="AQ44" s="43">
        <v>1.4425</v>
      </c>
      <c r="AR44" s="43">
        <v>1.3275</v>
      </c>
      <c r="AS44" s="43">
        <v>1.15625</v>
      </c>
      <c r="AT44" s="43">
        <v>1.025</v>
      </c>
      <c r="AU44" s="163">
        <v>0.925</v>
      </c>
    </row>
    <row r="45" spans="1:47" ht="12.75">
      <c r="A45" s="40" t="s">
        <v>732</v>
      </c>
      <c r="B45" s="41" t="s">
        <v>733</v>
      </c>
      <c r="C45" s="41" t="s">
        <v>220</v>
      </c>
      <c r="D45" s="184">
        <v>11</v>
      </c>
      <c r="E45" s="188">
        <v>204</v>
      </c>
      <c r="F45" s="81" t="s">
        <v>1656</v>
      </c>
      <c r="G45" s="72" t="s">
        <v>1656</v>
      </c>
      <c r="H45" s="279">
        <v>88.95</v>
      </c>
      <c r="I45" s="158">
        <f>(K45*4)/H45*100</f>
        <v>0.6970207982012366</v>
      </c>
      <c r="J45" s="198">
        <v>0.145</v>
      </c>
      <c r="K45" s="136">
        <v>0.155</v>
      </c>
      <c r="L45" s="116">
        <f>((K45/J45)-1)*100</f>
        <v>6.896551724137945</v>
      </c>
      <c r="M45" s="46">
        <v>40282</v>
      </c>
      <c r="N45" s="46">
        <v>40284</v>
      </c>
      <c r="O45" s="45">
        <v>40298</v>
      </c>
      <c r="P45" s="46" t="s">
        <v>500</v>
      </c>
      <c r="Q45" s="41"/>
      <c r="R45" s="460">
        <f>K45*4</f>
        <v>0.62</v>
      </c>
      <c r="S45" s="463">
        <f t="shared" si="1"/>
        <v>31</v>
      </c>
      <c r="T45" s="42">
        <f>H45/U45</f>
        <v>44.475</v>
      </c>
      <c r="U45" s="262">
        <v>2</v>
      </c>
      <c r="V45" s="267">
        <v>5.75</v>
      </c>
      <c r="W45" s="262">
        <v>4.25</v>
      </c>
      <c r="X45" s="262">
        <v>2.24</v>
      </c>
      <c r="Y45" s="267">
        <v>1.09</v>
      </c>
      <c r="Z45" s="262">
        <v>3.12</v>
      </c>
      <c r="AA45" s="251">
        <f>(Z45/Y45-1)*100</f>
        <v>186.2385321100917</v>
      </c>
      <c r="AB45" s="263" t="s">
        <v>1839</v>
      </c>
      <c r="AC45" s="262">
        <v>84</v>
      </c>
      <c r="AD45" s="262">
        <v>114.95</v>
      </c>
      <c r="AE45" s="377">
        <f t="shared" si="2"/>
        <v>5.892857142857146</v>
      </c>
      <c r="AF45" s="254">
        <f t="shared" si="3"/>
        <v>-22.618529795563287</v>
      </c>
      <c r="AG45" s="375"/>
      <c r="AH45" s="382">
        <f>AI45/AJ45</f>
        <v>1.4944352597792372</v>
      </c>
      <c r="AI45" s="175">
        <f t="shared" si="0"/>
        <v>37.73217416122607</v>
      </c>
      <c r="AJ45" s="176">
        <f>((AK45/AU45)^(1/10)-1)*100</f>
        <v>25.24845015153081</v>
      </c>
      <c r="AK45" s="400">
        <v>0.57</v>
      </c>
      <c r="AL45" s="43">
        <v>0.465</v>
      </c>
      <c r="AM45" s="43">
        <v>0.33</v>
      </c>
      <c r="AN45" s="43">
        <v>0.22</v>
      </c>
      <c r="AO45" s="43">
        <v>0.15</v>
      </c>
      <c r="AP45" s="43">
        <v>0.115</v>
      </c>
      <c r="AQ45" s="43">
        <v>0.09</v>
      </c>
      <c r="AR45" s="389">
        <v>0.08</v>
      </c>
      <c r="AS45" s="43">
        <v>0.0775</v>
      </c>
      <c r="AT45" s="43">
        <v>0.065</v>
      </c>
      <c r="AU45" s="391">
        <v>0.06</v>
      </c>
    </row>
    <row r="46" spans="1:47" ht="12.75">
      <c r="A46" s="40" t="s">
        <v>1995</v>
      </c>
      <c r="B46" s="41" t="s">
        <v>1996</v>
      </c>
      <c r="C46" s="41" t="s">
        <v>1545</v>
      </c>
      <c r="D46" s="184">
        <v>20</v>
      </c>
      <c r="E46" s="188">
        <v>116</v>
      </c>
      <c r="F46" s="81" t="s">
        <v>1656</v>
      </c>
      <c r="G46" s="72" t="s">
        <v>1656</v>
      </c>
      <c r="H46" s="278">
        <v>62.96</v>
      </c>
      <c r="I46" s="116">
        <f>(K46*4)/H46*100</f>
        <v>3.0495552731893265</v>
      </c>
      <c r="J46" s="136">
        <v>0.45</v>
      </c>
      <c r="K46" s="136">
        <v>0.48</v>
      </c>
      <c r="L46" s="117">
        <f>((K46/J46)-1)*100</f>
        <v>6.666666666666665</v>
      </c>
      <c r="M46" s="365">
        <v>40178</v>
      </c>
      <c r="N46" s="365">
        <v>40183</v>
      </c>
      <c r="O46" s="364">
        <v>40198</v>
      </c>
      <c r="P46" s="46" t="s">
        <v>546</v>
      </c>
      <c r="Q46" s="41"/>
      <c r="R46" s="348">
        <f>K46*4</f>
        <v>1.92</v>
      </c>
      <c r="S46" s="465">
        <f t="shared" si="1"/>
        <v>61.93548387096774</v>
      </c>
      <c r="T46" s="42">
        <f>H46/U46</f>
        <v>20.309677419354838</v>
      </c>
      <c r="U46" s="262">
        <v>3.1</v>
      </c>
      <c r="V46" s="267">
        <v>2.9</v>
      </c>
      <c r="W46" s="262">
        <v>2.34</v>
      </c>
      <c r="X46" s="262">
        <v>3.71</v>
      </c>
      <c r="Y46" s="267">
        <v>3.05</v>
      </c>
      <c r="Z46" s="262">
        <v>2.91</v>
      </c>
      <c r="AA46" s="251">
        <f>(Z46/Y46-1)*100</f>
        <v>-4.590163934426217</v>
      </c>
      <c r="AB46" s="263" t="s">
        <v>1840</v>
      </c>
      <c r="AC46" s="262">
        <v>36.42</v>
      </c>
      <c r="AD46" s="262">
        <v>63.21</v>
      </c>
      <c r="AE46" s="377">
        <f t="shared" si="2"/>
        <v>72.87204832509609</v>
      </c>
      <c r="AF46" s="254">
        <f t="shared" si="3"/>
        <v>-0.39550704002531245</v>
      </c>
      <c r="AG46" s="375"/>
      <c r="AH46" s="382">
        <f>AI46/AJ46</f>
        <v>1.1265442004618191</v>
      </c>
      <c r="AI46" s="175">
        <f t="shared" si="0"/>
        <v>15.919049332734602</v>
      </c>
      <c r="AJ46" s="176">
        <f>((AK46/AU46)^(1/10)-1)*100</f>
        <v>14.130869721941398</v>
      </c>
      <c r="AK46" s="400">
        <v>1.8</v>
      </c>
      <c r="AL46" s="43">
        <v>1.76</v>
      </c>
      <c r="AM46" s="43">
        <v>1.6</v>
      </c>
      <c r="AN46" s="43">
        <v>1.44</v>
      </c>
      <c r="AO46" s="43">
        <v>1.3</v>
      </c>
      <c r="AP46" s="43">
        <v>0.86</v>
      </c>
      <c r="AQ46" s="43">
        <v>0.76</v>
      </c>
      <c r="AR46" s="43">
        <v>0.68</v>
      </c>
      <c r="AS46" s="43">
        <v>0.61</v>
      </c>
      <c r="AT46" s="43">
        <v>0.54</v>
      </c>
      <c r="AU46" s="163">
        <v>0.48</v>
      </c>
    </row>
    <row r="47" spans="1:47" ht="12.75">
      <c r="A47" s="30" t="s">
        <v>805</v>
      </c>
      <c r="B47" s="31" t="s">
        <v>806</v>
      </c>
      <c r="C47" s="31" t="s">
        <v>1585</v>
      </c>
      <c r="D47" s="183">
        <v>16</v>
      </c>
      <c r="E47" s="188">
        <v>159</v>
      </c>
      <c r="F47" s="57" t="s">
        <v>1272</v>
      </c>
      <c r="G47" s="58" t="s">
        <v>1247</v>
      </c>
      <c r="H47" s="250">
        <v>110.84</v>
      </c>
      <c r="I47" s="138">
        <f>(K47*4)/H47*100</f>
        <v>3.726091663659328</v>
      </c>
      <c r="J47" s="169">
        <v>1.0225</v>
      </c>
      <c r="K47" s="139">
        <v>1.0325</v>
      </c>
      <c r="L47" s="172">
        <f>((K47/J47)-1)*100</f>
        <v>0.9779951100244544</v>
      </c>
      <c r="M47" s="37">
        <v>40266</v>
      </c>
      <c r="N47" s="37">
        <v>40268</v>
      </c>
      <c r="O47" s="36">
        <v>40283</v>
      </c>
      <c r="P47" s="37" t="s">
        <v>507</v>
      </c>
      <c r="Q47" s="31"/>
      <c r="R47" s="460">
        <f>K47*4</f>
        <v>4.13</v>
      </c>
      <c r="S47" s="463">
        <f t="shared" si="1"/>
        <v>338.5245901639344</v>
      </c>
      <c r="T47" s="33">
        <f>H47/U47</f>
        <v>90.85245901639345</v>
      </c>
      <c r="U47" s="260">
        <v>1.22</v>
      </c>
      <c r="V47" s="266">
        <v>2.62</v>
      </c>
      <c r="W47" s="260">
        <v>8.52</v>
      </c>
      <c r="X47" s="260">
        <v>3.28</v>
      </c>
      <c r="Y47" s="266">
        <v>5.4</v>
      </c>
      <c r="Z47" s="260">
        <v>5.48</v>
      </c>
      <c r="AA47" s="252">
        <f>(Z47/Y47-1)*100</f>
        <v>1.4814814814814836</v>
      </c>
      <c r="AB47" s="261" t="s">
        <v>1841</v>
      </c>
      <c r="AC47" s="260">
        <v>76.35</v>
      </c>
      <c r="AD47" s="260">
        <v>113.03</v>
      </c>
      <c r="AE47" s="378">
        <f t="shared" si="2"/>
        <v>45.17354289456452</v>
      </c>
      <c r="AF47" s="255">
        <f t="shared" si="3"/>
        <v>-1.9375387065380851</v>
      </c>
      <c r="AG47" s="375"/>
      <c r="AH47" s="381">
        <f>AI47/AJ47</f>
        <v>0.7867741819456892</v>
      </c>
      <c r="AI47" s="173">
        <f t="shared" si="0"/>
        <v>5.46448921346292</v>
      </c>
      <c r="AJ47" s="174">
        <f>((AK47/AU47)^(1/10)-1)*100</f>
        <v>6.945435347089379</v>
      </c>
      <c r="AK47" s="397">
        <v>4.11</v>
      </c>
      <c r="AL47" s="34">
        <v>3.99</v>
      </c>
      <c r="AM47" s="34">
        <v>3.63</v>
      </c>
      <c r="AN47" s="34">
        <v>3.33</v>
      </c>
      <c r="AO47" s="34">
        <v>3.22</v>
      </c>
      <c r="AP47" s="34">
        <v>3.15</v>
      </c>
      <c r="AQ47" s="34">
        <v>3.11</v>
      </c>
      <c r="AR47" s="34">
        <v>3.01</v>
      </c>
      <c r="AS47" s="34">
        <v>2.79</v>
      </c>
      <c r="AT47" s="34">
        <v>2.32</v>
      </c>
      <c r="AU47" s="387">
        <v>2.1</v>
      </c>
    </row>
    <row r="48" spans="1:47" ht="12.75">
      <c r="A48" s="40" t="s">
        <v>881</v>
      </c>
      <c r="B48" s="41" t="s">
        <v>882</v>
      </c>
      <c r="C48" s="41" t="s">
        <v>562</v>
      </c>
      <c r="D48" s="184">
        <v>16</v>
      </c>
      <c r="E48" s="188">
        <v>161</v>
      </c>
      <c r="F48" s="81" t="s">
        <v>1656</v>
      </c>
      <c r="G48" s="72" t="s">
        <v>1656</v>
      </c>
      <c r="H48" s="278">
        <v>52.9</v>
      </c>
      <c r="I48" s="158">
        <f>(K48*2)/H48*100</f>
        <v>0.7561436672967864</v>
      </c>
      <c r="J48" s="171">
        <v>0.19</v>
      </c>
      <c r="K48" s="136">
        <v>0.2</v>
      </c>
      <c r="L48" s="116">
        <f>((K48/J48)-1)*100</f>
        <v>5.263157894736836</v>
      </c>
      <c r="M48" s="46">
        <v>40325</v>
      </c>
      <c r="N48" s="46">
        <v>40330</v>
      </c>
      <c r="O48" s="45">
        <v>40344</v>
      </c>
      <c r="P48" s="46" t="s">
        <v>558</v>
      </c>
      <c r="Q48" s="132" t="s">
        <v>573</v>
      </c>
      <c r="R48" s="460">
        <f>K48*2</f>
        <v>0.4</v>
      </c>
      <c r="S48" s="463">
        <f t="shared" si="1"/>
        <v>27.397260273972606</v>
      </c>
      <c r="T48" s="42">
        <f>H48/U48</f>
        <v>36.23287671232877</v>
      </c>
      <c r="U48" s="262">
        <v>1.46</v>
      </c>
      <c r="V48" s="267">
        <v>2.32</v>
      </c>
      <c r="W48" s="262">
        <v>1.99</v>
      </c>
      <c r="X48" s="262">
        <v>6.47</v>
      </c>
      <c r="Y48" s="267">
        <v>1.59</v>
      </c>
      <c r="Z48" s="262">
        <v>1.84</v>
      </c>
      <c r="AA48" s="251">
        <f>(Z48/Y48-1)*100</f>
        <v>15.723270440251568</v>
      </c>
      <c r="AB48" s="263" t="s">
        <v>1842</v>
      </c>
      <c r="AC48" s="262">
        <v>32.1</v>
      </c>
      <c r="AD48" s="262">
        <v>53.43</v>
      </c>
      <c r="AE48" s="377">
        <f t="shared" si="2"/>
        <v>64.79750778816198</v>
      </c>
      <c r="AF48" s="254">
        <f t="shared" si="3"/>
        <v>-0.9919520868426</v>
      </c>
      <c r="AG48" s="375"/>
      <c r="AH48" s="382">
        <f>AI48/AJ48</f>
        <v>0.6913901875328623</v>
      </c>
      <c r="AI48" s="175">
        <f t="shared" si="0"/>
        <v>28.138071143961028</v>
      </c>
      <c r="AJ48" s="176">
        <f>((AK48/AU48)^(1/10)-1)*100</f>
        <v>40.697816734090694</v>
      </c>
      <c r="AK48" s="400">
        <v>0.38</v>
      </c>
      <c r="AL48" s="43">
        <v>0.32</v>
      </c>
      <c r="AM48" s="43">
        <v>0.28</v>
      </c>
      <c r="AN48" s="43">
        <v>0.22</v>
      </c>
      <c r="AO48" s="43">
        <v>0.15</v>
      </c>
      <c r="AP48" s="43">
        <v>0.11</v>
      </c>
      <c r="AQ48" s="43">
        <v>0.08</v>
      </c>
      <c r="AR48" s="43">
        <v>0.06</v>
      </c>
      <c r="AS48" s="43">
        <v>0.05</v>
      </c>
      <c r="AT48" s="43">
        <v>0.035</v>
      </c>
      <c r="AU48" s="163">
        <v>0.0125</v>
      </c>
    </row>
    <row r="49" spans="1:47" ht="12.75">
      <c r="A49" s="40" t="s">
        <v>762</v>
      </c>
      <c r="B49" s="41" t="s">
        <v>763</v>
      </c>
      <c r="C49" s="41" t="s">
        <v>1580</v>
      </c>
      <c r="D49" s="184">
        <v>12</v>
      </c>
      <c r="E49" s="188">
        <v>197</v>
      </c>
      <c r="F49" s="81" t="s">
        <v>1656</v>
      </c>
      <c r="G49" s="72" t="s">
        <v>1656</v>
      </c>
      <c r="H49" s="279">
        <v>88.67</v>
      </c>
      <c r="I49" s="158">
        <f>(K49*4)/H49*100</f>
        <v>1.0375549791361227</v>
      </c>
      <c r="J49" s="198">
        <v>0.2</v>
      </c>
      <c r="K49" s="136">
        <v>0.23</v>
      </c>
      <c r="L49" s="116">
        <f>((K49/J49)-1)*100</f>
        <v>14.999999999999991</v>
      </c>
      <c r="M49" s="46">
        <v>40324</v>
      </c>
      <c r="N49" s="46">
        <v>40326</v>
      </c>
      <c r="O49" s="45">
        <v>40344</v>
      </c>
      <c r="P49" s="46" t="s">
        <v>502</v>
      </c>
      <c r="Q49" s="41"/>
      <c r="R49" s="460">
        <f>K49*4</f>
        <v>0.92</v>
      </c>
      <c r="S49" s="463">
        <f t="shared" si="1"/>
        <v>29.392971246006393</v>
      </c>
      <c r="T49" s="42">
        <f>H49/U49</f>
        <v>28.329073482428118</v>
      </c>
      <c r="U49" s="262">
        <v>3.13</v>
      </c>
      <c r="V49" s="267">
        <v>1.62</v>
      </c>
      <c r="W49" s="262">
        <v>6.48</v>
      </c>
      <c r="X49" s="262">
        <v>8.21</v>
      </c>
      <c r="Y49" s="267">
        <v>3.5</v>
      </c>
      <c r="Z49" s="262">
        <v>3.98</v>
      </c>
      <c r="AA49" s="251">
        <f>(Z49/Y49-1)*100</f>
        <v>13.714285714285722</v>
      </c>
      <c r="AB49" s="263" t="s">
        <v>1843</v>
      </c>
      <c r="AC49" s="262">
        <v>61.15</v>
      </c>
      <c r="AD49" s="262">
        <v>90.82</v>
      </c>
      <c r="AE49" s="377">
        <f t="shared" si="2"/>
        <v>45.004088307440725</v>
      </c>
      <c r="AF49" s="254">
        <f t="shared" si="3"/>
        <v>-2.367319973574093</v>
      </c>
      <c r="AG49" s="375"/>
      <c r="AH49" s="382">
        <f>AI49/AJ49</f>
        <v>1.2222082946004604</v>
      </c>
      <c r="AI49" s="175">
        <f t="shared" si="0"/>
        <v>34.080129120845726</v>
      </c>
      <c r="AJ49" s="176">
        <f>((AK49/AU49)^(1/10)-1)*100</f>
        <v>27.884059755940793</v>
      </c>
      <c r="AK49" s="400">
        <v>0.78</v>
      </c>
      <c r="AL49" s="43">
        <v>0.66</v>
      </c>
      <c r="AM49" s="43">
        <v>0.42</v>
      </c>
      <c r="AN49" s="43">
        <v>0.23</v>
      </c>
      <c r="AO49" s="43">
        <v>0.2</v>
      </c>
      <c r="AP49" s="43">
        <v>0.18</v>
      </c>
      <c r="AQ49" s="43">
        <v>0.15333</v>
      </c>
      <c r="AR49" s="43">
        <v>0.12667</v>
      </c>
      <c r="AS49" s="43">
        <v>0.1</v>
      </c>
      <c r="AT49" s="43">
        <v>0.07</v>
      </c>
      <c r="AU49" s="163">
        <v>0.06667</v>
      </c>
    </row>
    <row r="50" spans="1:47" ht="12.75">
      <c r="A50" s="40" t="s">
        <v>754</v>
      </c>
      <c r="B50" s="41" t="s">
        <v>755</v>
      </c>
      <c r="C50" s="41" t="s">
        <v>565</v>
      </c>
      <c r="D50" s="184">
        <v>11</v>
      </c>
      <c r="E50" s="188">
        <v>206</v>
      </c>
      <c r="F50" s="81" t="s">
        <v>1656</v>
      </c>
      <c r="G50" s="72" t="s">
        <v>1656</v>
      </c>
      <c r="H50" s="279">
        <v>53.52</v>
      </c>
      <c r="I50" s="158">
        <f>(K50*2)/H50*100</f>
        <v>1.5695067264573992</v>
      </c>
      <c r="J50" s="171">
        <v>0.4</v>
      </c>
      <c r="K50" s="136">
        <v>0.42</v>
      </c>
      <c r="L50" s="116">
        <f>((K50/J50)-1)*100</f>
        <v>4.999999999999982</v>
      </c>
      <c r="M50" s="46">
        <v>40408</v>
      </c>
      <c r="N50" s="46">
        <v>40410</v>
      </c>
      <c r="O50" s="45">
        <v>40424</v>
      </c>
      <c r="P50" s="46" t="s">
        <v>559</v>
      </c>
      <c r="Q50" s="132" t="s">
        <v>573</v>
      </c>
      <c r="R50" s="460">
        <f>K50*2</f>
        <v>0.84</v>
      </c>
      <c r="S50" s="463">
        <f t="shared" si="1"/>
        <v>50.602409638554214</v>
      </c>
      <c r="T50" s="42">
        <f>H50/U50</f>
        <v>32.24096385542169</v>
      </c>
      <c r="U50" s="262">
        <v>1.66</v>
      </c>
      <c r="V50" s="267">
        <v>1.49</v>
      </c>
      <c r="W50" s="262">
        <v>3.66</v>
      </c>
      <c r="X50" s="262">
        <v>6.24</v>
      </c>
      <c r="Y50" s="267">
        <v>1.8</v>
      </c>
      <c r="Z50" s="262">
        <v>2.19</v>
      </c>
      <c r="AA50" s="251">
        <f>(Z50/Y50-1)*100</f>
        <v>21.666666666666657</v>
      </c>
      <c r="AB50" s="263" t="s">
        <v>1844</v>
      </c>
      <c r="AC50" s="262">
        <v>37.12</v>
      </c>
      <c r="AD50" s="262">
        <v>56.65</v>
      </c>
      <c r="AE50" s="377">
        <f t="shared" si="2"/>
        <v>44.18103448275864</v>
      </c>
      <c r="AF50" s="254">
        <f t="shared" si="3"/>
        <v>-5.525154457193284</v>
      </c>
      <c r="AG50" s="375"/>
      <c r="AH50" s="382">
        <f>AI50/AJ50</f>
        <v>0.38333027079161097</v>
      </c>
      <c r="AI50" s="175">
        <f t="shared" si="0"/>
        <v>29.19940099556333</v>
      </c>
      <c r="AJ50" s="176">
        <f>((AK50/AU50)^(1/10)-1)*100</f>
        <v>76.17295898720438</v>
      </c>
      <c r="AK50" s="400">
        <v>0.72</v>
      </c>
      <c r="AL50" s="43">
        <v>0.52</v>
      </c>
      <c r="AM50" s="43">
        <v>0.44</v>
      </c>
      <c r="AN50" s="43">
        <v>0.4</v>
      </c>
      <c r="AO50" s="43">
        <v>0.31</v>
      </c>
      <c r="AP50" s="43">
        <v>0.2</v>
      </c>
      <c r="AQ50" s="43">
        <v>0.105</v>
      </c>
      <c r="AR50" s="43">
        <v>0.025</v>
      </c>
      <c r="AS50" s="43">
        <v>0.0225</v>
      </c>
      <c r="AT50" s="43">
        <v>0.02</v>
      </c>
      <c r="AU50" s="163">
        <v>0.0025</v>
      </c>
    </row>
    <row r="51" spans="1:47" ht="12.75">
      <c r="A51" s="49" t="s">
        <v>580</v>
      </c>
      <c r="B51" s="51" t="s">
        <v>581</v>
      </c>
      <c r="C51" s="51" t="s">
        <v>1549</v>
      </c>
      <c r="D51" s="185">
        <v>10</v>
      </c>
      <c r="E51" s="188">
        <v>219</v>
      </c>
      <c r="F51" s="61" t="s">
        <v>1272</v>
      </c>
      <c r="G51" s="63" t="s">
        <v>1272</v>
      </c>
      <c r="H51" s="282">
        <v>15.5</v>
      </c>
      <c r="I51" s="117">
        <f>(K51*4)/H51*100</f>
        <v>4.903225806451613</v>
      </c>
      <c r="J51" s="170">
        <v>0.18</v>
      </c>
      <c r="K51" s="137">
        <v>0.19</v>
      </c>
      <c r="L51" s="117">
        <f>((K51/J51)-1)*100</f>
        <v>5.555555555555558</v>
      </c>
      <c r="M51" s="65">
        <v>40435</v>
      </c>
      <c r="N51" s="65">
        <v>40437</v>
      </c>
      <c r="O51" s="64">
        <v>40451</v>
      </c>
      <c r="P51" s="65" t="s">
        <v>494</v>
      </c>
      <c r="Q51" s="51"/>
      <c r="R51" s="348">
        <f>K51*4</f>
        <v>0.76</v>
      </c>
      <c r="S51" s="463">
        <f t="shared" si="1"/>
        <v>64.95726495726495</v>
      </c>
      <c r="T51" s="52">
        <f>H51/U51</f>
        <v>13.247863247863249</v>
      </c>
      <c r="U51" s="264">
        <v>1.17</v>
      </c>
      <c r="V51" s="268" t="s">
        <v>1656</v>
      </c>
      <c r="W51" s="264">
        <v>2.55</v>
      </c>
      <c r="X51" s="264">
        <v>0.9</v>
      </c>
      <c r="Y51" s="268" t="s">
        <v>1656</v>
      </c>
      <c r="Z51" s="264" t="s">
        <v>1656</v>
      </c>
      <c r="AA51" s="253" t="s">
        <v>1276</v>
      </c>
      <c r="AB51" s="265" t="s">
        <v>1845</v>
      </c>
      <c r="AC51" s="264">
        <v>13.17</v>
      </c>
      <c r="AD51" s="264">
        <v>16.9</v>
      </c>
      <c r="AE51" s="379">
        <f t="shared" si="2"/>
        <v>17.691723614274867</v>
      </c>
      <c r="AF51" s="256">
        <f t="shared" si="3"/>
        <v>-8.284023668639046</v>
      </c>
      <c r="AG51" s="375"/>
      <c r="AH51" s="383">
        <f>AI51/AJ51</f>
        <v>1.5454529350841648</v>
      </c>
      <c r="AI51" s="177">
        <f t="shared" si="0"/>
        <v>5.710250631478808</v>
      </c>
      <c r="AJ51" s="178">
        <f>((AK51/AU51)^(1/10)-1)*100</f>
        <v>3.6948719057354085</v>
      </c>
      <c r="AK51" s="403">
        <v>0.72</v>
      </c>
      <c r="AL51" s="53">
        <v>0.71</v>
      </c>
      <c r="AM51" s="390">
        <v>0.68</v>
      </c>
      <c r="AN51" s="53">
        <v>0.6491</v>
      </c>
      <c r="AO51" s="53">
        <v>0.56362</v>
      </c>
      <c r="AP51" s="390">
        <v>0.54544</v>
      </c>
      <c r="AQ51" s="53">
        <v>0.50908</v>
      </c>
      <c r="AR51" s="390">
        <v>0.47272</v>
      </c>
      <c r="AS51" s="53">
        <v>0.43636</v>
      </c>
      <c r="AT51" s="53">
        <v>0.37273</v>
      </c>
      <c r="AU51" s="428">
        <v>0.50091</v>
      </c>
    </row>
    <row r="52" spans="1:47" ht="12.75">
      <c r="A52" s="118" t="s">
        <v>1592</v>
      </c>
      <c r="B52" s="41" t="s">
        <v>1593</v>
      </c>
      <c r="C52" s="41" t="s">
        <v>1549</v>
      </c>
      <c r="D52" s="184">
        <v>22</v>
      </c>
      <c r="E52" s="188">
        <v>111</v>
      </c>
      <c r="F52" s="81" t="s">
        <v>1656</v>
      </c>
      <c r="G52" s="72" t="s">
        <v>1656</v>
      </c>
      <c r="H52" s="278">
        <v>30.14</v>
      </c>
      <c r="I52" s="116">
        <f>(K52*2)/H52*100</f>
        <v>3.0524220305242205</v>
      </c>
      <c r="J52" s="171">
        <v>0.45</v>
      </c>
      <c r="K52" s="136">
        <v>0.46</v>
      </c>
      <c r="L52" s="138">
        <f>((K52/J52)-1)*100</f>
        <v>2.2222222222222143</v>
      </c>
      <c r="M52" s="46">
        <v>40340</v>
      </c>
      <c r="N52" s="46">
        <v>40344</v>
      </c>
      <c r="O52" s="45">
        <v>40360</v>
      </c>
      <c r="P52" s="46" t="s">
        <v>561</v>
      </c>
      <c r="Q52" s="132" t="s">
        <v>573</v>
      </c>
      <c r="R52" s="460">
        <f>K52*2</f>
        <v>0.92</v>
      </c>
      <c r="S52" s="462">
        <f t="shared" si="1"/>
        <v>47.17948717948718</v>
      </c>
      <c r="T52" s="42">
        <f>H52/U52</f>
        <v>15.456410256410257</v>
      </c>
      <c r="U52" s="262">
        <v>1.95</v>
      </c>
      <c r="V52" s="267" t="s">
        <v>1390</v>
      </c>
      <c r="W52" s="262">
        <v>3.57</v>
      </c>
      <c r="X52" s="262">
        <v>1.23</v>
      </c>
      <c r="Y52" s="267">
        <v>2</v>
      </c>
      <c r="Z52" s="262">
        <v>2.1</v>
      </c>
      <c r="AA52" s="251">
        <f>(Z52/Y52-1)*100</f>
        <v>5.000000000000004</v>
      </c>
      <c r="AB52" s="263" t="s">
        <v>1846</v>
      </c>
      <c r="AC52" s="262">
        <v>25.12</v>
      </c>
      <c r="AD52" s="262">
        <v>31.92</v>
      </c>
      <c r="AE52" s="377">
        <f t="shared" si="2"/>
        <v>19.984076433121018</v>
      </c>
      <c r="AF52" s="254">
        <f t="shared" si="3"/>
        <v>-5.576441102756895</v>
      </c>
      <c r="AG52" s="375"/>
      <c r="AH52" s="382">
        <f>AI52/AJ52</f>
        <v>0.26458049841965725</v>
      </c>
      <c r="AI52" s="175">
        <f t="shared" si="0"/>
        <v>2.641522085850445</v>
      </c>
      <c r="AJ52" s="176">
        <f>((AK52/AU52)^(1/10)-1)*100</f>
        <v>9.983812494224974</v>
      </c>
      <c r="AK52" s="402">
        <v>0.9</v>
      </c>
      <c r="AL52" s="43">
        <v>0.89</v>
      </c>
      <c r="AM52" s="43">
        <v>0.87</v>
      </c>
      <c r="AN52" s="43">
        <v>0.85</v>
      </c>
      <c r="AO52" s="43">
        <v>0.82</v>
      </c>
      <c r="AP52" s="43">
        <v>0.79</v>
      </c>
      <c r="AQ52" s="43">
        <v>0.7</v>
      </c>
      <c r="AR52" s="43">
        <v>0.62</v>
      </c>
      <c r="AS52" s="43">
        <v>0.57</v>
      </c>
      <c r="AT52" s="43">
        <v>0.54</v>
      </c>
      <c r="AU52" s="163">
        <v>0.3475</v>
      </c>
    </row>
    <row r="53" spans="1:47" ht="12.75">
      <c r="A53" s="40" t="s">
        <v>862</v>
      </c>
      <c r="B53" s="41" t="s">
        <v>863</v>
      </c>
      <c r="C53" s="41" t="s">
        <v>1581</v>
      </c>
      <c r="D53" s="184">
        <v>18</v>
      </c>
      <c r="E53" s="188">
        <v>129</v>
      </c>
      <c r="F53" s="81" t="s">
        <v>1656</v>
      </c>
      <c r="G53" s="72" t="s">
        <v>1656</v>
      </c>
      <c r="H53" s="234">
        <v>38.91</v>
      </c>
      <c r="I53" s="158">
        <f>(K53*4)/H53*100</f>
        <v>1.3364173734258546</v>
      </c>
      <c r="J53" s="171">
        <v>0.125</v>
      </c>
      <c r="K53" s="136">
        <v>0.13</v>
      </c>
      <c r="L53" s="116">
        <f>((K53/J53)-1)*100</f>
        <v>4.0000000000000036</v>
      </c>
      <c r="M53" s="46">
        <v>40309</v>
      </c>
      <c r="N53" s="46">
        <v>40311</v>
      </c>
      <c r="O53" s="45">
        <v>40325</v>
      </c>
      <c r="P53" s="46" t="s">
        <v>552</v>
      </c>
      <c r="Q53" s="41"/>
      <c r="R53" s="460">
        <f>K53*4</f>
        <v>0.52</v>
      </c>
      <c r="S53" s="463">
        <f t="shared" si="1"/>
        <v>31.90184049079755</v>
      </c>
      <c r="T53" s="42">
        <f>H53/U53</f>
        <v>23.87116564417178</v>
      </c>
      <c r="U53" s="262">
        <v>1.63</v>
      </c>
      <c r="V53" s="267">
        <v>0.53</v>
      </c>
      <c r="W53" s="262">
        <v>1.32</v>
      </c>
      <c r="X53" s="262">
        <v>2.19</v>
      </c>
      <c r="Y53" s="267">
        <v>1.86</v>
      </c>
      <c r="Z53" s="262">
        <v>2.25</v>
      </c>
      <c r="AA53" s="251">
        <f>(Z53/Y53-1)*100</f>
        <v>20.967741935483875</v>
      </c>
      <c r="AB53" s="263" t="s">
        <v>1847</v>
      </c>
      <c r="AC53" s="262">
        <v>24.93</v>
      </c>
      <c r="AD53" s="262">
        <v>36.59</v>
      </c>
      <c r="AE53" s="377">
        <f t="shared" si="2"/>
        <v>56.07701564380263</v>
      </c>
      <c r="AF53" s="254">
        <f t="shared" si="3"/>
        <v>6.340530199508043</v>
      </c>
      <c r="AG53" s="375"/>
      <c r="AH53" s="382">
        <f>AI53/AJ53</f>
        <v>1.0017133408154775</v>
      </c>
      <c r="AI53" s="175">
        <f t="shared" si="0"/>
        <v>10.032672693604683</v>
      </c>
      <c r="AJ53" s="176">
        <f>((AK53/AU53)^(1/10)-1)*100</f>
        <v>10.015512706896024</v>
      </c>
      <c r="AK53" s="402">
        <v>0.5</v>
      </c>
      <c r="AL53" s="43">
        <v>0.495</v>
      </c>
      <c r="AM53" s="43">
        <v>0.47</v>
      </c>
      <c r="AN53" s="43">
        <v>0.43</v>
      </c>
      <c r="AO53" s="43">
        <v>0.38</v>
      </c>
      <c r="AP53" s="43">
        <v>0.31</v>
      </c>
      <c r="AQ53" s="43">
        <v>0.275</v>
      </c>
      <c r="AR53" s="43">
        <v>0.255</v>
      </c>
      <c r="AS53" s="43">
        <v>0.235</v>
      </c>
      <c r="AT53" s="43">
        <v>0.215</v>
      </c>
      <c r="AU53" s="163">
        <v>0.1925</v>
      </c>
    </row>
    <row r="54" spans="1:47" ht="12.75">
      <c r="A54" s="40" t="s">
        <v>807</v>
      </c>
      <c r="B54" s="41" t="s">
        <v>808</v>
      </c>
      <c r="C54" s="41" t="s">
        <v>563</v>
      </c>
      <c r="D54" s="184">
        <v>19</v>
      </c>
      <c r="E54" s="188">
        <v>123</v>
      </c>
      <c r="F54" s="81" t="s">
        <v>1656</v>
      </c>
      <c r="G54" s="72" t="s">
        <v>1656</v>
      </c>
      <c r="H54" s="278">
        <v>66.09</v>
      </c>
      <c r="I54" s="116">
        <f>(K54*4)/H54*100</f>
        <v>2.5419881979119383</v>
      </c>
      <c r="J54" s="171">
        <v>0.38</v>
      </c>
      <c r="K54" s="136">
        <v>0.42</v>
      </c>
      <c r="L54" s="116">
        <f>((K54/J54)-1)*100</f>
        <v>10.526315789473673</v>
      </c>
      <c r="M54" s="46">
        <v>40275</v>
      </c>
      <c r="N54" s="46">
        <v>40277</v>
      </c>
      <c r="O54" s="45">
        <v>40305</v>
      </c>
      <c r="P54" s="46" t="s">
        <v>551</v>
      </c>
      <c r="Q54" s="41"/>
      <c r="R54" s="460">
        <f>K54*4</f>
        <v>1.68</v>
      </c>
      <c r="S54" s="463">
        <f t="shared" si="1"/>
        <v>25.965996908809892</v>
      </c>
      <c r="T54" s="42">
        <f>H54/U54</f>
        <v>10.214837712519321</v>
      </c>
      <c r="U54" s="262">
        <v>6.47</v>
      </c>
      <c r="V54" s="267">
        <v>1.34</v>
      </c>
      <c r="W54" s="262">
        <v>0.79</v>
      </c>
      <c r="X54" s="262">
        <v>1.84</v>
      </c>
      <c r="Y54" s="267">
        <v>6.76</v>
      </c>
      <c r="Z54" s="262">
        <v>7.1</v>
      </c>
      <c r="AA54" s="251">
        <f>(Z54/Y54-1)*100</f>
        <v>5.02958579881656</v>
      </c>
      <c r="AB54" s="263" t="s">
        <v>1848</v>
      </c>
      <c r="AC54" s="262">
        <v>56.27</v>
      </c>
      <c r="AD54" s="262">
        <v>79</v>
      </c>
      <c r="AE54" s="377">
        <f t="shared" si="2"/>
        <v>17.451572774124756</v>
      </c>
      <c r="AF54" s="254">
        <f t="shared" si="3"/>
        <v>-16.341772151898727</v>
      </c>
      <c r="AG54" s="375"/>
      <c r="AH54" s="382">
        <f>AI54/AJ54</f>
        <v>1.3336222402342957</v>
      </c>
      <c r="AI54" s="175">
        <f t="shared" si="0"/>
        <v>16.310157997514608</v>
      </c>
      <c r="AJ54" s="176">
        <f>((AK54/AU54)^(1/10)-1)*100</f>
        <v>12.229968506410916</v>
      </c>
      <c r="AK54" s="400">
        <v>1.49</v>
      </c>
      <c r="AL54" s="43">
        <v>1.34</v>
      </c>
      <c r="AM54" s="43">
        <v>1.1</v>
      </c>
      <c r="AN54" s="43">
        <v>0.89</v>
      </c>
      <c r="AO54" s="43">
        <v>0.78</v>
      </c>
      <c r="AP54" s="43">
        <v>0.7</v>
      </c>
      <c r="AQ54" s="43">
        <v>0.63</v>
      </c>
      <c r="AR54" s="43">
        <v>0.59</v>
      </c>
      <c r="AS54" s="43">
        <v>0.55</v>
      </c>
      <c r="AT54" s="43">
        <v>0.51</v>
      </c>
      <c r="AU54" s="163">
        <v>0.47</v>
      </c>
    </row>
    <row r="55" spans="1:47" ht="12.75">
      <c r="A55" s="40" t="s">
        <v>624</v>
      </c>
      <c r="B55" s="41" t="s">
        <v>625</v>
      </c>
      <c r="C55" s="41" t="s">
        <v>1585</v>
      </c>
      <c r="D55" s="184">
        <v>11</v>
      </c>
      <c r="E55" s="188">
        <v>207</v>
      </c>
      <c r="F55" s="59" t="s">
        <v>1272</v>
      </c>
      <c r="G55" s="60" t="s">
        <v>1247</v>
      </c>
      <c r="H55" s="279">
        <v>29.81</v>
      </c>
      <c r="I55" s="116">
        <f>(K55*4)/H55*100</f>
        <v>6.44079168064408</v>
      </c>
      <c r="J55" s="171">
        <v>0.475</v>
      </c>
      <c r="K55" s="136">
        <v>0.48</v>
      </c>
      <c r="L55" s="158">
        <f>((K55/J55)-1)*100</f>
        <v>1.0526315789473717</v>
      </c>
      <c r="M55" s="46">
        <v>40449</v>
      </c>
      <c r="N55" s="46">
        <v>40451</v>
      </c>
      <c r="O55" s="45">
        <v>40465</v>
      </c>
      <c r="P55" s="46" t="s">
        <v>541</v>
      </c>
      <c r="Q55" s="41"/>
      <c r="R55" s="460">
        <f>K55*4</f>
        <v>1.92</v>
      </c>
      <c r="S55" s="463">
        <f t="shared" si="1"/>
        <v>101.58730158730158</v>
      </c>
      <c r="T55" s="42">
        <f>H55/U55</f>
        <v>15.772486772486772</v>
      </c>
      <c r="U55" s="262">
        <v>1.89</v>
      </c>
      <c r="V55" s="267">
        <v>23.15</v>
      </c>
      <c r="W55" s="262">
        <v>10.11</v>
      </c>
      <c r="X55" s="262">
        <v>2.84</v>
      </c>
      <c r="Y55" s="267">
        <v>2.15</v>
      </c>
      <c r="Z55" s="262">
        <v>2.16</v>
      </c>
      <c r="AA55" s="251">
        <f>(Z55/Y55-1)*100</f>
        <v>0.46511627906977715</v>
      </c>
      <c r="AB55" s="263" t="s">
        <v>1849</v>
      </c>
      <c r="AC55" s="262">
        <v>15.52</v>
      </c>
      <c r="AD55" s="262">
        <v>25.59</v>
      </c>
      <c r="AE55" s="377">
        <f t="shared" si="2"/>
        <v>92.07474226804123</v>
      </c>
      <c r="AF55" s="254">
        <f t="shared" si="3"/>
        <v>16.49081672528331</v>
      </c>
      <c r="AG55" s="375"/>
      <c r="AH55" s="382">
        <f>AI55/AJ55</f>
        <v>0.09120355308119718</v>
      </c>
      <c r="AI55" s="175">
        <f t="shared" si="0"/>
        <v>2.087480733156366</v>
      </c>
      <c r="AJ55" s="176">
        <f>((AK55/AU55)^(1/10)-1)*100</f>
        <v>22.888151422104276</v>
      </c>
      <c r="AK55" s="400">
        <v>1.885</v>
      </c>
      <c r="AL55" s="43">
        <v>1.865</v>
      </c>
      <c r="AM55" s="43">
        <v>1.84</v>
      </c>
      <c r="AN55" s="43">
        <v>1.81</v>
      </c>
      <c r="AO55" s="43">
        <v>1.74</v>
      </c>
      <c r="AP55" s="389">
        <v>1.7</v>
      </c>
      <c r="AQ55" s="43">
        <v>1.6625</v>
      </c>
      <c r="AR55" s="389">
        <v>1.65</v>
      </c>
      <c r="AS55" s="43">
        <v>0.8625</v>
      </c>
      <c r="AT55" s="43">
        <v>0.55</v>
      </c>
      <c r="AU55" s="163">
        <v>0.24</v>
      </c>
    </row>
    <row r="56" spans="1:47" ht="12.75">
      <c r="A56" s="40" t="s">
        <v>640</v>
      </c>
      <c r="B56" s="41" t="s">
        <v>641</v>
      </c>
      <c r="C56" s="41" t="s">
        <v>1575</v>
      </c>
      <c r="D56" s="184">
        <v>13</v>
      </c>
      <c r="E56" s="188">
        <v>183</v>
      </c>
      <c r="F56" s="59" t="s">
        <v>1272</v>
      </c>
      <c r="G56" s="60" t="s">
        <v>1272</v>
      </c>
      <c r="H56" s="279">
        <v>35.96</v>
      </c>
      <c r="I56" s="116">
        <f>(K56*4)/H56*100</f>
        <v>2.2246941045606228</v>
      </c>
      <c r="J56" s="198">
        <v>0.19</v>
      </c>
      <c r="K56" s="136">
        <v>0.2</v>
      </c>
      <c r="L56" s="117">
        <f>((K56/J56)-1)*100</f>
        <v>5.263157894736836</v>
      </c>
      <c r="M56" s="46">
        <v>40195</v>
      </c>
      <c r="N56" s="46">
        <v>40197</v>
      </c>
      <c r="O56" s="45">
        <v>40212</v>
      </c>
      <c r="P56" s="46" t="s">
        <v>548</v>
      </c>
      <c r="Q56" s="41"/>
      <c r="R56" s="348">
        <f>K56*4</f>
        <v>0.8</v>
      </c>
      <c r="S56" s="465">
        <f t="shared" si="1"/>
        <v>52.28758169934641</v>
      </c>
      <c r="T56" s="42">
        <f>H56/U56</f>
        <v>23.50326797385621</v>
      </c>
      <c r="U56" s="262">
        <v>1.53</v>
      </c>
      <c r="V56" s="267">
        <v>0.65</v>
      </c>
      <c r="W56" s="262">
        <v>3.08</v>
      </c>
      <c r="X56" s="262">
        <v>8.63</v>
      </c>
      <c r="Y56" s="267">
        <v>1.64</v>
      </c>
      <c r="Z56" s="262">
        <v>1.97</v>
      </c>
      <c r="AA56" s="251">
        <f>(Z56/Y56-1)*100</f>
        <v>20.12195121951219</v>
      </c>
      <c r="AB56" s="263" t="s">
        <v>1850</v>
      </c>
      <c r="AC56" s="262">
        <v>25.82</v>
      </c>
      <c r="AD56" s="262">
        <v>35.98</v>
      </c>
      <c r="AE56" s="377">
        <f t="shared" si="2"/>
        <v>39.27188226181255</v>
      </c>
      <c r="AF56" s="254">
        <f t="shared" si="3"/>
        <v>-0.05558643690938306</v>
      </c>
      <c r="AG56" s="375"/>
      <c r="AH56" s="382">
        <f>AI56/AJ56</f>
        <v>0.7924037945389942</v>
      </c>
      <c r="AI56" s="175">
        <f t="shared" si="0"/>
        <v>15.277391421907872</v>
      </c>
      <c r="AJ56" s="176">
        <f>((AK56/AU56)^(1/10)-1)*100</f>
        <v>19.27980598678982</v>
      </c>
      <c r="AK56" s="400">
        <v>0.76</v>
      </c>
      <c r="AL56" s="43">
        <v>0.74</v>
      </c>
      <c r="AM56" s="43">
        <v>0.66</v>
      </c>
      <c r="AN56" s="43">
        <v>0.58</v>
      </c>
      <c r="AO56" s="43">
        <v>0.52</v>
      </c>
      <c r="AP56" s="43">
        <v>0.37333</v>
      </c>
      <c r="AQ56" s="43">
        <v>0.22067</v>
      </c>
      <c r="AR56" s="43">
        <v>0.19333</v>
      </c>
      <c r="AS56" s="43">
        <v>0.1778</v>
      </c>
      <c r="AT56" s="43">
        <v>0.16592</v>
      </c>
      <c r="AU56" s="391">
        <v>0.13036</v>
      </c>
    </row>
    <row r="57" spans="1:47" ht="12.75">
      <c r="A57" s="30" t="s">
        <v>1717</v>
      </c>
      <c r="B57" s="31" t="s">
        <v>1722</v>
      </c>
      <c r="C57" s="31" t="s">
        <v>1545</v>
      </c>
      <c r="D57" s="183">
        <v>24</v>
      </c>
      <c r="E57" s="188">
        <v>102</v>
      </c>
      <c r="F57" s="57" t="s">
        <v>1272</v>
      </c>
      <c r="G57" s="58" t="s">
        <v>1272</v>
      </c>
      <c r="H57" s="250">
        <v>35.59</v>
      </c>
      <c r="I57" s="138">
        <f>(K57*4)/H57*100</f>
        <v>4.046080359651587</v>
      </c>
      <c r="J57" s="169">
        <v>0.325</v>
      </c>
      <c r="K57" s="139">
        <v>0.36</v>
      </c>
      <c r="L57" s="138">
        <f>((K57/J57)-1)*100</f>
        <v>10.769230769230752</v>
      </c>
      <c r="M57" s="37">
        <v>40434</v>
      </c>
      <c r="N57" s="37">
        <v>40436</v>
      </c>
      <c r="O57" s="36">
        <v>40451</v>
      </c>
      <c r="P57" s="37" t="s">
        <v>494</v>
      </c>
      <c r="Q57" s="31"/>
      <c r="R57" s="460">
        <f>K57*4</f>
        <v>1.44</v>
      </c>
      <c r="S57" s="463">
        <f t="shared" si="1"/>
        <v>57.14285714285714</v>
      </c>
      <c r="T57" s="33">
        <f>H57/U57</f>
        <v>14.123015873015873</v>
      </c>
      <c r="U57" s="260">
        <v>2.52</v>
      </c>
      <c r="V57" s="266">
        <v>1.65</v>
      </c>
      <c r="W57" s="260">
        <v>0.99</v>
      </c>
      <c r="X57" s="260">
        <v>1.17</v>
      </c>
      <c r="Y57" s="266">
        <v>2.44</v>
      </c>
      <c r="Z57" s="260">
        <v>3.03</v>
      </c>
      <c r="AA57" s="252">
        <f>(Z57/Y57-1)*100</f>
        <v>24.180327868852448</v>
      </c>
      <c r="AB57" s="261" t="s">
        <v>1851</v>
      </c>
      <c r="AC57" s="260">
        <v>30.31</v>
      </c>
      <c r="AD57" s="260">
        <v>35.33</v>
      </c>
      <c r="AE57" s="378">
        <f t="shared" si="2"/>
        <v>17.419993401517665</v>
      </c>
      <c r="AF57" s="255">
        <f t="shared" si="3"/>
        <v>0.7359184828757576</v>
      </c>
      <c r="AG57" s="375"/>
      <c r="AH57" s="381">
        <f>AI57/AJ57</f>
        <v>1.4125326988869356</v>
      </c>
      <c r="AI57" s="173">
        <f t="shared" si="0"/>
        <v>12.94843559678187</v>
      </c>
      <c r="AJ57" s="174">
        <f>((AK57/AU57)^(1/10)-1)*100</f>
        <v>9.166821842060813</v>
      </c>
      <c r="AK57" s="397">
        <v>1.25</v>
      </c>
      <c r="AL57" s="34">
        <v>1.1</v>
      </c>
      <c r="AM57" s="34">
        <v>0.88</v>
      </c>
      <c r="AN57" s="34">
        <v>0.73</v>
      </c>
      <c r="AO57" s="34">
        <v>0.69</v>
      </c>
      <c r="AP57" s="398">
        <v>0.68</v>
      </c>
      <c r="AQ57" s="34">
        <v>0.67</v>
      </c>
      <c r="AR57" s="34">
        <v>0.63</v>
      </c>
      <c r="AS57" s="34">
        <v>0.58</v>
      </c>
      <c r="AT57" s="34">
        <v>0.55</v>
      </c>
      <c r="AU57" s="387">
        <v>0.52</v>
      </c>
    </row>
    <row r="58" spans="1:47" ht="12.75">
      <c r="A58" s="40" t="s">
        <v>1790</v>
      </c>
      <c r="B58" s="41" t="s">
        <v>1791</v>
      </c>
      <c r="C58" s="41" t="s">
        <v>1549</v>
      </c>
      <c r="D58" s="184">
        <v>22</v>
      </c>
      <c r="E58" s="188">
        <v>109</v>
      </c>
      <c r="F58" s="59" t="s">
        <v>1272</v>
      </c>
      <c r="G58" s="60" t="s">
        <v>1272</v>
      </c>
      <c r="H58" s="234">
        <v>15.03</v>
      </c>
      <c r="I58" s="116">
        <f>(K58*4)/H58*100</f>
        <v>5.056553559547572</v>
      </c>
      <c r="J58" s="171">
        <v>0.18</v>
      </c>
      <c r="K58" s="136">
        <v>0.19</v>
      </c>
      <c r="L58" s="116">
        <f>((K58/J58)-1)*100</f>
        <v>5.555555555555558</v>
      </c>
      <c r="M58" s="87">
        <v>40028</v>
      </c>
      <c r="N58" s="87">
        <v>40030</v>
      </c>
      <c r="O58" s="86">
        <v>40044</v>
      </c>
      <c r="P58" s="46" t="s">
        <v>540</v>
      </c>
      <c r="Q58" s="41"/>
      <c r="R58" s="460">
        <f>K58*4</f>
        <v>0.76</v>
      </c>
      <c r="S58" s="463">
        <f t="shared" si="1"/>
        <v>55.88235294117647</v>
      </c>
      <c r="T58" s="42">
        <f>H58/U58</f>
        <v>11.051470588235293</v>
      </c>
      <c r="U58" s="262">
        <v>1.36</v>
      </c>
      <c r="V58" s="267" t="s">
        <v>1656</v>
      </c>
      <c r="W58" s="262">
        <v>2.82</v>
      </c>
      <c r="X58" s="262">
        <v>1.04</v>
      </c>
      <c r="Y58" s="267" t="s">
        <v>1656</v>
      </c>
      <c r="Z58" s="262" t="s">
        <v>1656</v>
      </c>
      <c r="AA58" s="251" t="s">
        <v>1276</v>
      </c>
      <c r="AB58" s="263" t="s">
        <v>1852</v>
      </c>
      <c r="AC58" s="262">
        <v>13.06</v>
      </c>
      <c r="AD58" s="262">
        <v>16.2</v>
      </c>
      <c r="AE58" s="377">
        <f t="shared" si="2"/>
        <v>15.084226646248078</v>
      </c>
      <c r="AF58" s="254">
        <f t="shared" si="3"/>
        <v>-7.222222222222221</v>
      </c>
      <c r="AG58" s="375"/>
      <c r="AH58" s="382">
        <f>AI58/AJ58</f>
        <v>0.6186063830547998</v>
      </c>
      <c r="AI58" s="175">
        <f t="shared" si="0"/>
        <v>7.728920677708295</v>
      </c>
      <c r="AJ58" s="176">
        <f>((AK58/AU58)^(1/10)-1)*100</f>
        <v>12.494084913158133</v>
      </c>
      <c r="AK58" s="400">
        <v>0.74</v>
      </c>
      <c r="AL58" s="43">
        <v>0.7</v>
      </c>
      <c r="AM58" s="389">
        <v>0.68</v>
      </c>
      <c r="AN58" s="43">
        <v>0.65</v>
      </c>
      <c r="AO58" s="43">
        <v>0.61</v>
      </c>
      <c r="AP58" s="43">
        <v>0.51</v>
      </c>
      <c r="AQ58" s="43">
        <v>0.42</v>
      </c>
      <c r="AR58" s="43">
        <v>0.34199999999999997</v>
      </c>
      <c r="AS58" s="43">
        <v>0.294</v>
      </c>
      <c r="AT58" s="43">
        <v>0.27</v>
      </c>
      <c r="AU58" s="163">
        <v>0.22799999999999998</v>
      </c>
    </row>
    <row r="59" spans="1:47" ht="12.75">
      <c r="A59" s="40" t="s">
        <v>164</v>
      </c>
      <c r="B59" s="41" t="s">
        <v>165</v>
      </c>
      <c r="C59" s="41" t="s">
        <v>1544</v>
      </c>
      <c r="D59" s="184">
        <v>16</v>
      </c>
      <c r="E59" s="188">
        <v>154</v>
      </c>
      <c r="F59" s="59" t="s">
        <v>1272</v>
      </c>
      <c r="G59" s="60" t="s">
        <v>1272</v>
      </c>
      <c r="H59" s="234">
        <v>24.06</v>
      </c>
      <c r="I59" s="116">
        <f>(K59*4)/H59*100</f>
        <v>3.408146300914381</v>
      </c>
      <c r="J59" s="171">
        <v>0.2</v>
      </c>
      <c r="K59" s="136">
        <v>0.205</v>
      </c>
      <c r="L59" s="116">
        <f>((K59/J59)-1)*100</f>
        <v>2.499999999999991</v>
      </c>
      <c r="M59" s="46">
        <v>40191</v>
      </c>
      <c r="N59" s="46">
        <v>40193</v>
      </c>
      <c r="O59" s="45">
        <v>40225</v>
      </c>
      <c r="P59" s="46" t="s">
        <v>543</v>
      </c>
      <c r="Q59" s="41"/>
      <c r="R59" s="460">
        <f>K59*4</f>
        <v>0.82</v>
      </c>
      <c r="S59" s="463">
        <f t="shared" si="1"/>
        <v>67.76859504132231</v>
      </c>
      <c r="T59" s="42">
        <f>H59/U59</f>
        <v>19.884297520661157</v>
      </c>
      <c r="U59" s="262">
        <v>1.21</v>
      </c>
      <c r="V59" s="267">
        <v>1.87</v>
      </c>
      <c r="W59" s="262">
        <v>0.64</v>
      </c>
      <c r="X59" s="262">
        <v>1.31</v>
      </c>
      <c r="Y59" s="267">
        <v>0.86</v>
      </c>
      <c r="Z59" s="262">
        <v>1.36</v>
      </c>
      <c r="AA59" s="251">
        <f>(Z59/Y59-1)*100</f>
        <v>58.13953488372094</v>
      </c>
      <c r="AB59" s="263" t="s">
        <v>1563</v>
      </c>
      <c r="AC59" s="262">
        <v>20.04</v>
      </c>
      <c r="AD59" s="262">
        <v>35.31</v>
      </c>
      <c r="AE59" s="377">
        <f t="shared" si="2"/>
        <v>20.059880239520957</v>
      </c>
      <c r="AF59" s="254">
        <f t="shared" si="3"/>
        <v>-31.860662701784204</v>
      </c>
      <c r="AG59" s="375"/>
      <c r="AH59" s="382">
        <f>AI59/AJ59</f>
        <v>1.2672633469870933</v>
      </c>
      <c r="AI59" s="175">
        <f t="shared" si="0"/>
        <v>7.646741426041981</v>
      </c>
      <c r="AJ59" s="176">
        <f>((AK59/AU59)^(1/10)-1)*100</f>
        <v>6.034058701549316</v>
      </c>
      <c r="AK59" s="400">
        <v>0.795</v>
      </c>
      <c r="AL59" s="43">
        <v>0.78</v>
      </c>
      <c r="AM59" s="43">
        <v>0.71</v>
      </c>
      <c r="AN59" s="43">
        <v>0.65</v>
      </c>
      <c r="AO59" s="43">
        <v>0.6</v>
      </c>
      <c r="AP59" s="43">
        <v>0.55</v>
      </c>
      <c r="AQ59" s="43">
        <v>0.526</v>
      </c>
      <c r="AR59" s="43">
        <v>0.5</v>
      </c>
      <c r="AS59" s="43">
        <v>0.48</v>
      </c>
      <c r="AT59" s="43">
        <v>0.47</v>
      </c>
      <c r="AU59" s="163">
        <v>0.4425</v>
      </c>
    </row>
    <row r="60" spans="1:47" ht="12.75">
      <c r="A60" s="40" t="s">
        <v>626</v>
      </c>
      <c r="B60" s="41" t="s">
        <v>627</v>
      </c>
      <c r="C60" s="41" t="s">
        <v>1545</v>
      </c>
      <c r="D60" s="184">
        <v>14</v>
      </c>
      <c r="E60" s="188">
        <v>177</v>
      </c>
      <c r="F60" s="81" t="s">
        <v>1656</v>
      </c>
      <c r="G60" s="72" t="s">
        <v>1656</v>
      </c>
      <c r="H60" s="279">
        <v>28.08</v>
      </c>
      <c r="I60" s="116">
        <f>(K60*4)/H60*100</f>
        <v>2.0655270655270654</v>
      </c>
      <c r="J60" s="171">
        <v>0.135</v>
      </c>
      <c r="K60" s="136">
        <v>0.145</v>
      </c>
      <c r="L60" s="116">
        <f>((K60/J60)-1)*100</f>
        <v>7.407407407407396</v>
      </c>
      <c r="M60" s="46">
        <v>40450</v>
      </c>
      <c r="N60" s="46">
        <v>40452</v>
      </c>
      <c r="O60" s="45">
        <v>40466</v>
      </c>
      <c r="P60" s="133" t="s">
        <v>507</v>
      </c>
      <c r="Q60" s="41"/>
      <c r="R60" s="460">
        <f>K60*4</f>
        <v>0.58</v>
      </c>
      <c r="S60" s="463">
        <f t="shared" si="1"/>
        <v>20.06920415224913</v>
      </c>
      <c r="T60" s="42">
        <f>H60/U60</f>
        <v>9.716262975778546</v>
      </c>
      <c r="U60" s="262">
        <v>2.89</v>
      </c>
      <c r="V60" s="267">
        <v>1.32</v>
      </c>
      <c r="W60" s="262">
        <v>1.37</v>
      </c>
      <c r="X60" s="262">
        <v>0.98</v>
      </c>
      <c r="Y60" s="267">
        <v>2.86</v>
      </c>
      <c r="Z60" s="262">
        <v>2.97</v>
      </c>
      <c r="AA60" s="251">
        <f>(Z60/Y60-1)*100</f>
        <v>3.8461538461538547</v>
      </c>
      <c r="AB60" s="263" t="s">
        <v>1853</v>
      </c>
      <c r="AC60" s="262">
        <v>23.85</v>
      </c>
      <c r="AD60" s="262">
        <v>29</v>
      </c>
      <c r="AE60" s="377">
        <f t="shared" si="2"/>
        <v>17.735849056603758</v>
      </c>
      <c r="AF60" s="254">
        <f t="shared" si="3"/>
        <v>-3.172413793103454</v>
      </c>
      <c r="AG60" s="375"/>
      <c r="AH60" s="382">
        <f>AI60/AJ60</f>
        <v>1.3249001494921993</v>
      </c>
      <c r="AI60" s="175">
        <f t="shared" si="0"/>
        <v>19.800477020083406</v>
      </c>
      <c r="AJ60" s="176">
        <f>((AK60/AU60)^(1/10)-1)*100</f>
        <v>14.944882471084654</v>
      </c>
      <c r="AK60" s="400">
        <v>0.51</v>
      </c>
      <c r="AL60" s="43">
        <v>0.455</v>
      </c>
      <c r="AM60" s="43">
        <v>0.41</v>
      </c>
      <c r="AN60" s="43">
        <v>0.35</v>
      </c>
      <c r="AO60" s="43">
        <v>0.26333</v>
      </c>
      <c r="AP60" s="43">
        <v>0.20667</v>
      </c>
      <c r="AQ60" s="43">
        <v>0.19</v>
      </c>
      <c r="AR60" s="43">
        <v>0.16933</v>
      </c>
      <c r="AS60" s="43">
        <v>0.162</v>
      </c>
      <c r="AT60" s="43">
        <v>0.14</v>
      </c>
      <c r="AU60" s="163">
        <v>0.12667</v>
      </c>
    </row>
    <row r="61" spans="1:47" ht="12.75">
      <c r="A61" s="49" t="s">
        <v>1736</v>
      </c>
      <c r="B61" s="51" t="s">
        <v>1737</v>
      </c>
      <c r="C61" s="51" t="s">
        <v>1585</v>
      </c>
      <c r="D61" s="185">
        <v>24</v>
      </c>
      <c r="E61" s="188">
        <v>99</v>
      </c>
      <c r="F61" s="61" t="s">
        <v>1272</v>
      </c>
      <c r="G61" s="63" t="s">
        <v>1272</v>
      </c>
      <c r="H61" s="236">
        <v>32.93</v>
      </c>
      <c r="I61" s="117">
        <f>(K61*4)/H61*100</f>
        <v>5.648344974187671</v>
      </c>
      <c r="J61" s="170">
        <v>0.46</v>
      </c>
      <c r="K61" s="137">
        <v>0.465</v>
      </c>
      <c r="L61" s="271">
        <f>((K61/J61)-1)*100</f>
        <v>1.0869565217391353</v>
      </c>
      <c r="M61" s="65">
        <v>40218</v>
      </c>
      <c r="N61" s="65">
        <v>40220</v>
      </c>
      <c r="O61" s="64">
        <v>40232</v>
      </c>
      <c r="P61" s="65" t="s">
        <v>544</v>
      </c>
      <c r="Q61" s="51"/>
      <c r="R61" s="348">
        <f>K61*4</f>
        <v>1.86</v>
      </c>
      <c r="S61" s="463">
        <f t="shared" si="1"/>
        <v>281.8181818181818</v>
      </c>
      <c r="T61" s="52">
        <f>H61/U61</f>
        <v>49.89393939393939</v>
      </c>
      <c r="U61" s="264">
        <v>0.66</v>
      </c>
      <c r="V61" s="268">
        <v>2.3</v>
      </c>
      <c r="W61" s="264">
        <v>8.39</v>
      </c>
      <c r="X61" s="264">
        <v>1.77</v>
      </c>
      <c r="Y61" s="268">
        <v>2.2</v>
      </c>
      <c r="Z61" s="264">
        <v>2.26</v>
      </c>
      <c r="AA61" s="253">
        <f>(Z61/Y61-1)*100</f>
        <v>2.7272727272727115</v>
      </c>
      <c r="AB61" s="265" t="s">
        <v>1854</v>
      </c>
      <c r="AC61" s="264">
        <v>26.7</v>
      </c>
      <c r="AD61" s="264">
        <v>36.86</v>
      </c>
      <c r="AE61" s="379">
        <f t="shared" si="2"/>
        <v>23.333333333333336</v>
      </c>
      <c r="AF61" s="256">
        <f t="shared" si="3"/>
        <v>-10.661964188822571</v>
      </c>
      <c r="AG61" s="375"/>
      <c r="AH61" s="383">
        <f>AI61/AJ61</f>
        <v>0.6883043642195703</v>
      </c>
      <c r="AI61" s="177">
        <f t="shared" si="0"/>
        <v>1.9577564477629705</v>
      </c>
      <c r="AJ61" s="178">
        <f>((AK61/AU61)^(1/10)-1)*100</f>
        <v>2.8443179348176306</v>
      </c>
      <c r="AK61" s="401">
        <v>1.84</v>
      </c>
      <c r="AL61" s="53">
        <v>1.82</v>
      </c>
      <c r="AM61" s="53">
        <v>1.78</v>
      </c>
      <c r="AN61" s="53">
        <v>1.7</v>
      </c>
      <c r="AO61" s="53">
        <v>1.68</v>
      </c>
      <c r="AP61" s="53">
        <v>1.67</v>
      </c>
      <c r="AQ61" s="53">
        <v>1.66</v>
      </c>
      <c r="AR61" s="53">
        <v>1.63</v>
      </c>
      <c r="AS61" s="53">
        <v>1.55</v>
      </c>
      <c r="AT61" s="53">
        <v>1.47</v>
      </c>
      <c r="AU61" s="388">
        <v>1.39</v>
      </c>
    </row>
    <row r="62" spans="1:47" ht="12.75">
      <c r="A62" s="40" t="s">
        <v>8</v>
      </c>
      <c r="B62" s="41" t="s">
        <v>9</v>
      </c>
      <c r="C62" s="41" t="s">
        <v>1549</v>
      </c>
      <c r="D62" s="184">
        <v>15</v>
      </c>
      <c r="E62" s="188">
        <v>172</v>
      </c>
      <c r="F62" s="81" t="s">
        <v>1656</v>
      </c>
      <c r="G62" s="72" t="s">
        <v>1656</v>
      </c>
      <c r="H62" s="278">
        <v>42</v>
      </c>
      <c r="I62" s="116">
        <f>(K62*4)/H62*100</f>
        <v>2.2857142857142856</v>
      </c>
      <c r="J62" s="171">
        <v>0.23</v>
      </c>
      <c r="K62" s="136">
        <v>0.24</v>
      </c>
      <c r="L62" s="138">
        <f>((K62/J62)-1)*100</f>
        <v>4.347826086956519</v>
      </c>
      <c r="M62" s="46">
        <v>40457</v>
      </c>
      <c r="N62" s="46">
        <v>40459</v>
      </c>
      <c r="O62" s="45">
        <v>40471</v>
      </c>
      <c r="P62" s="46" t="s">
        <v>546</v>
      </c>
      <c r="Q62" s="41" t="s">
        <v>169</v>
      </c>
      <c r="R62" s="460">
        <f>K62*4</f>
        <v>0.96</v>
      </c>
      <c r="S62" s="462">
        <f t="shared" si="1"/>
        <v>20.824295010845983</v>
      </c>
      <c r="T62" s="42">
        <f>H62/U62</f>
        <v>9.11062906724512</v>
      </c>
      <c r="U62" s="262">
        <v>4.61</v>
      </c>
      <c r="V62" s="267" t="s">
        <v>1656</v>
      </c>
      <c r="W62" s="262">
        <v>2.94</v>
      </c>
      <c r="X62" s="262">
        <v>1.28</v>
      </c>
      <c r="Y62" s="267" t="s">
        <v>1656</v>
      </c>
      <c r="Z62" s="262" t="s">
        <v>1656</v>
      </c>
      <c r="AA62" s="251" t="s">
        <v>1276</v>
      </c>
      <c r="AB62" s="263" t="s">
        <v>1855</v>
      </c>
      <c r="AC62" s="262">
        <v>29.51</v>
      </c>
      <c r="AD62" s="262">
        <v>38.5</v>
      </c>
      <c r="AE62" s="377">
        <f t="shared" si="2"/>
        <v>42.3246357167062</v>
      </c>
      <c r="AF62" s="254">
        <f t="shared" si="3"/>
        <v>9.090909090909092</v>
      </c>
      <c r="AG62" s="375"/>
      <c r="AH62" s="382">
        <f>AI62/AJ62</f>
        <v>0.43331842773539503</v>
      </c>
      <c r="AI62" s="175">
        <f t="shared" si="0"/>
        <v>3.0668943850405306</v>
      </c>
      <c r="AJ62" s="176">
        <f>((AK62/AU62)^(1/10)-1)*100</f>
        <v>7.077692036013117</v>
      </c>
      <c r="AK62" s="400">
        <v>1.07</v>
      </c>
      <c r="AL62" s="43">
        <v>1.02</v>
      </c>
      <c r="AM62" s="43">
        <v>1</v>
      </c>
      <c r="AN62" s="43">
        <v>0.99</v>
      </c>
      <c r="AO62" s="43">
        <v>0.98</v>
      </c>
      <c r="AP62" s="43">
        <v>0.92</v>
      </c>
      <c r="AQ62" s="43">
        <v>0.88</v>
      </c>
      <c r="AR62" s="43">
        <v>0.8</v>
      </c>
      <c r="AS62" s="43">
        <v>0.73</v>
      </c>
      <c r="AT62" s="43">
        <v>0.64</v>
      </c>
      <c r="AU62" s="163">
        <v>0.54</v>
      </c>
    </row>
    <row r="63" spans="1:47" ht="12.75">
      <c r="A63" s="40" t="s">
        <v>744</v>
      </c>
      <c r="B63" s="41" t="s">
        <v>745</v>
      </c>
      <c r="C63" s="41" t="s">
        <v>1549</v>
      </c>
      <c r="D63" s="184">
        <v>12</v>
      </c>
      <c r="E63" s="188">
        <v>194</v>
      </c>
      <c r="F63" s="59" t="s">
        <v>1272</v>
      </c>
      <c r="G63" s="60" t="s">
        <v>1247</v>
      </c>
      <c r="H63" s="279">
        <v>11.35</v>
      </c>
      <c r="I63" s="116">
        <f>(K63*4)/H63*100</f>
        <v>5.286343612334802</v>
      </c>
      <c r="J63" s="198">
        <v>0.14</v>
      </c>
      <c r="K63" s="136">
        <v>0.15</v>
      </c>
      <c r="L63" s="116">
        <f>((K63/J63)-1)*100</f>
        <v>7.14285714285714</v>
      </c>
      <c r="M63" s="87">
        <v>39939</v>
      </c>
      <c r="N63" s="87">
        <v>39941</v>
      </c>
      <c r="O63" s="86">
        <v>39963</v>
      </c>
      <c r="P63" s="46" t="s">
        <v>538</v>
      </c>
      <c r="Q63" s="41"/>
      <c r="R63" s="460">
        <f>K63*4</f>
        <v>0.6</v>
      </c>
      <c r="S63" s="463">
        <f t="shared" si="1"/>
        <v>53.57142857142857</v>
      </c>
      <c r="T63" s="42">
        <f>H63/U63</f>
        <v>10.13392857142857</v>
      </c>
      <c r="U63" s="262">
        <v>1.12</v>
      </c>
      <c r="V63" s="267">
        <v>2.15</v>
      </c>
      <c r="W63" s="262">
        <v>4.83</v>
      </c>
      <c r="X63" s="262">
        <v>1.01</v>
      </c>
      <c r="Y63" s="267">
        <v>1.07</v>
      </c>
      <c r="Z63" s="262">
        <v>0.92</v>
      </c>
      <c r="AA63" s="251">
        <f>(Z63/Y63-1)*100</f>
        <v>-14.018691588785048</v>
      </c>
      <c r="AB63" s="263" t="s">
        <v>1856</v>
      </c>
      <c r="AC63" s="262">
        <v>11.34</v>
      </c>
      <c r="AD63" s="262">
        <v>14.75</v>
      </c>
      <c r="AE63" s="377">
        <f t="shared" si="2"/>
        <v>0.08818342151675297</v>
      </c>
      <c r="AF63" s="254">
        <f t="shared" si="3"/>
        <v>-23.05084745762712</v>
      </c>
      <c r="AG63" s="375"/>
      <c r="AH63" s="382">
        <f>AI63/AJ63</f>
        <v>0.4063759431250775</v>
      </c>
      <c r="AI63" s="175">
        <f t="shared" si="0"/>
        <v>21.99548028437499</v>
      </c>
      <c r="AJ63" s="176">
        <f>((AK63/AU63)^(1/10)-1)*100</f>
        <v>54.1259409088718</v>
      </c>
      <c r="AK63" s="400">
        <v>0.59</v>
      </c>
      <c r="AL63" s="43">
        <v>0.45</v>
      </c>
      <c r="AM63" s="43">
        <v>0.33</v>
      </c>
      <c r="AN63" s="43">
        <v>0.3</v>
      </c>
      <c r="AO63" s="43">
        <v>0.26788</v>
      </c>
      <c r="AP63" s="43">
        <v>0.21834</v>
      </c>
      <c r="AQ63" s="43">
        <v>0.1622</v>
      </c>
      <c r="AR63" s="43">
        <v>0.1076</v>
      </c>
      <c r="AS63" s="43">
        <v>0.0733</v>
      </c>
      <c r="AT63" s="43">
        <v>0.042120000000000005</v>
      </c>
      <c r="AU63" s="163">
        <v>0.0078</v>
      </c>
    </row>
    <row r="64" spans="1:47" ht="12.75">
      <c r="A64" s="40" t="s">
        <v>1744</v>
      </c>
      <c r="B64" s="41" t="s">
        <v>1745</v>
      </c>
      <c r="C64" s="41" t="s">
        <v>1583</v>
      </c>
      <c r="D64" s="184">
        <v>18</v>
      </c>
      <c r="E64" s="188">
        <v>131</v>
      </c>
      <c r="F64" s="59" t="s">
        <v>1272</v>
      </c>
      <c r="G64" s="60" t="s">
        <v>1272</v>
      </c>
      <c r="H64" s="234">
        <v>36.32</v>
      </c>
      <c r="I64" s="158">
        <f>(K64*4)/H64*100</f>
        <v>1.2004405286343613</v>
      </c>
      <c r="J64" s="171">
        <v>0.095</v>
      </c>
      <c r="K64" s="136">
        <v>0.109</v>
      </c>
      <c r="L64" s="116">
        <f>((K64/J64)-1)*100</f>
        <v>14.73684210526316</v>
      </c>
      <c r="M64" s="46">
        <v>40330</v>
      </c>
      <c r="N64" s="46">
        <v>40332</v>
      </c>
      <c r="O64" s="45">
        <v>40360</v>
      </c>
      <c r="P64" s="46" t="s">
        <v>495</v>
      </c>
      <c r="Q64" s="41" t="s">
        <v>1742</v>
      </c>
      <c r="R64" s="460">
        <f>K64*4</f>
        <v>0.436</v>
      </c>
      <c r="S64" s="463">
        <f t="shared" si="1"/>
        <v>19.55156950672646</v>
      </c>
      <c r="T64" s="42">
        <f>H64/U64</f>
        <v>16.286995515695068</v>
      </c>
      <c r="U64" s="262">
        <v>2.23</v>
      </c>
      <c r="V64" s="267">
        <v>1.42</v>
      </c>
      <c r="W64" s="262">
        <v>1.41</v>
      </c>
      <c r="X64" s="262">
        <v>2.96</v>
      </c>
      <c r="Y64" s="267">
        <v>2.27</v>
      </c>
      <c r="Z64" s="262">
        <v>2.84</v>
      </c>
      <c r="AA64" s="251">
        <f>(Z64/Y64-1)*100</f>
        <v>25.110132158590304</v>
      </c>
      <c r="AB64" s="263" t="s">
        <v>1857</v>
      </c>
      <c r="AC64" s="262">
        <v>35.18</v>
      </c>
      <c r="AD64" s="262">
        <v>43.54</v>
      </c>
      <c r="AE64" s="377">
        <f t="shared" si="2"/>
        <v>3.240477544059126</v>
      </c>
      <c r="AF64" s="254">
        <f t="shared" si="3"/>
        <v>-16.58245291685806</v>
      </c>
      <c r="AG64" s="375"/>
      <c r="AH64" s="382">
        <f>AI64/AJ64</f>
        <v>1.2117169188065873</v>
      </c>
      <c r="AI64" s="175">
        <f t="shared" si="0"/>
        <v>4.97985901213569</v>
      </c>
      <c r="AJ64" s="176">
        <f>((AK64/AU64)^(1/10)-1)*100</f>
        <v>4.109754460670834</v>
      </c>
      <c r="AK64" s="400">
        <v>0.374</v>
      </c>
      <c r="AL64" s="43">
        <v>0.362</v>
      </c>
      <c r="AM64" s="43">
        <v>0.35</v>
      </c>
      <c r="AN64" s="43">
        <v>0.32</v>
      </c>
      <c r="AO64" s="43">
        <v>0.31333</v>
      </c>
      <c r="AP64" s="43">
        <v>0.29332</v>
      </c>
      <c r="AQ64" s="43">
        <v>0.28999</v>
      </c>
      <c r="AR64" s="43">
        <v>0.28</v>
      </c>
      <c r="AS64" s="43">
        <v>0.275</v>
      </c>
      <c r="AT64" s="43">
        <v>0.26</v>
      </c>
      <c r="AU64" s="163">
        <v>0.25001</v>
      </c>
    </row>
    <row r="65" spans="1:47" ht="12.75">
      <c r="A65" s="40" t="s">
        <v>21</v>
      </c>
      <c r="B65" s="41" t="s">
        <v>22</v>
      </c>
      <c r="C65" s="41" t="s">
        <v>220</v>
      </c>
      <c r="D65" s="184">
        <v>10</v>
      </c>
      <c r="E65" s="188">
        <v>214</v>
      </c>
      <c r="F65" s="81" t="s">
        <v>1656</v>
      </c>
      <c r="G65" s="72" t="s">
        <v>1656</v>
      </c>
      <c r="H65" s="279">
        <v>39.02</v>
      </c>
      <c r="I65" s="116">
        <f>(K65*4)/H65*100</f>
        <v>7.227063044592516</v>
      </c>
      <c r="J65" s="163">
        <v>0.695</v>
      </c>
      <c r="K65" s="136">
        <v>0.705</v>
      </c>
      <c r="L65" s="158">
        <f>((K65/J65)-1)*100</f>
        <v>1.4388489208633004</v>
      </c>
      <c r="M65" s="46">
        <v>40394</v>
      </c>
      <c r="N65" s="46">
        <v>40396</v>
      </c>
      <c r="O65" s="45">
        <v>40403</v>
      </c>
      <c r="P65" s="46" t="s">
        <v>498</v>
      </c>
      <c r="Q65" s="41"/>
      <c r="R65" s="460">
        <f>K65*4</f>
        <v>2.82</v>
      </c>
      <c r="S65" s="463">
        <f t="shared" si="1"/>
        <v>279.20792079207916</v>
      </c>
      <c r="T65" s="42">
        <f>H65/U65</f>
        <v>38.633663366336634</v>
      </c>
      <c r="U65" s="262">
        <v>1.01</v>
      </c>
      <c r="V65" s="267">
        <v>98.45</v>
      </c>
      <c r="W65" s="262">
        <v>1.41</v>
      </c>
      <c r="X65" s="262">
        <v>53.73</v>
      </c>
      <c r="Y65" s="267">
        <v>0.1</v>
      </c>
      <c r="Z65" s="262">
        <v>1.33</v>
      </c>
      <c r="AA65" s="341">
        <f>(Z65/Y65-1)*100</f>
        <v>1230</v>
      </c>
      <c r="AB65" s="263" t="s">
        <v>1858</v>
      </c>
      <c r="AC65" s="262">
        <v>30.35</v>
      </c>
      <c r="AD65" s="262">
        <v>43.95</v>
      </c>
      <c r="AE65" s="377">
        <f t="shared" si="2"/>
        <v>28.566721581548606</v>
      </c>
      <c r="AF65" s="254">
        <f t="shared" si="3"/>
        <v>-11.217292377701932</v>
      </c>
      <c r="AG65" s="375"/>
      <c r="AH65" s="382" t="s">
        <v>1276</v>
      </c>
      <c r="AI65" s="175">
        <f t="shared" si="0"/>
        <v>9.98969956090936</v>
      </c>
      <c r="AJ65" s="176" t="s">
        <v>1276</v>
      </c>
      <c r="AK65" s="400">
        <v>2.64</v>
      </c>
      <c r="AL65" s="43">
        <v>2.48</v>
      </c>
      <c r="AM65" s="43">
        <v>2.32</v>
      </c>
      <c r="AN65" s="43">
        <v>2.17</v>
      </c>
      <c r="AO65" s="43">
        <v>2.005</v>
      </c>
      <c r="AP65" s="43">
        <v>1.64</v>
      </c>
      <c r="AQ65" s="43">
        <v>1.4825</v>
      </c>
      <c r="AR65" s="43">
        <v>1.33</v>
      </c>
      <c r="AS65" s="43">
        <v>0.2</v>
      </c>
      <c r="AT65" s="43">
        <v>0</v>
      </c>
      <c r="AU65" s="163">
        <v>0</v>
      </c>
    </row>
    <row r="66" spans="1:47" ht="12.75">
      <c r="A66" s="40" t="s">
        <v>176</v>
      </c>
      <c r="B66" s="41" t="s">
        <v>177</v>
      </c>
      <c r="C66" s="41" t="s">
        <v>564</v>
      </c>
      <c r="D66" s="184">
        <v>15</v>
      </c>
      <c r="E66" s="188">
        <v>170</v>
      </c>
      <c r="F66" s="59" t="s">
        <v>1247</v>
      </c>
      <c r="G66" s="60" t="s">
        <v>1247</v>
      </c>
      <c r="H66" s="234">
        <v>141.46</v>
      </c>
      <c r="I66" s="158">
        <f>(K66*4)/H66*100</f>
        <v>1.8379753994061925</v>
      </c>
      <c r="J66" s="136">
        <v>0.55</v>
      </c>
      <c r="K66" s="136">
        <v>0.65</v>
      </c>
      <c r="L66" s="117">
        <f>((K66/J66)-1)*100</f>
        <v>18.181818181818166</v>
      </c>
      <c r="M66" s="46">
        <v>40304</v>
      </c>
      <c r="N66" s="46">
        <v>40308</v>
      </c>
      <c r="O66" s="45">
        <v>40339</v>
      </c>
      <c r="P66" s="46" t="s">
        <v>497</v>
      </c>
      <c r="Q66" s="41"/>
      <c r="R66" s="348">
        <f>K66*4</f>
        <v>2.6</v>
      </c>
      <c r="S66" s="465">
        <f t="shared" si="1"/>
        <v>23.636363636363637</v>
      </c>
      <c r="T66" s="42">
        <f>H66/U66</f>
        <v>12.860000000000001</v>
      </c>
      <c r="U66" s="262">
        <v>11</v>
      </c>
      <c r="V66" s="267">
        <v>1.12</v>
      </c>
      <c r="W66" s="262">
        <v>1.81</v>
      </c>
      <c r="X66" s="262">
        <v>7.98</v>
      </c>
      <c r="Y66" s="267">
        <v>11.44</v>
      </c>
      <c r="Z66" s="262">
        <v>12.58</v>
      </c>
      <c r="AA66" s="251">
        <f>(Z66/Y66-1)*100</f>
        <v>9.965034965034981</v>
      </c>
      <c r="AB66" s="263" t="s">
        <v>1859</v>
      </c>
      <c r="AC66" s="262">
        <v>116</v>
      </c>
      <c r="AD66" s="262">
        <v>134.25</v>
      </c>
      <c r="AE66" s="377">
        <f t="shared" si="2"/>
        <v>21.94827586206897</v>
      </c>
      <c r="AF66" s="254">
        <f t="shared" si="3"/>
        <v>5.370577281191812</v>
      </c>
      <c r="AG66" s="375"/>
      <c r="AH66" s="382">
        <f>AI66/AJ66</f>
        <v>1.5321603865628968</v>
      </c>
      <c r="AI66" s="175">
        <f t="shared" si="0"/>
        <v>25.160728984411286</v>
      </c>
      <c r="AJ66" s="176">
        <f>((AK66/AU66)^(1/10)-1)*100</f>
        <v>16.421733132557016</v>
      </c>
      <c r="AK66" s="400">
        <v>2.15</v>
      </c>
      <c r="AL66" s="43">
        <v>1.9</v>
      </c>
      <c r="AM66" s="43">
        <v>1.5</v>
      </c>
      <c r="AN66" s="43">
        <v>1.1</v>
      </c>
      <c r="AO66" s="43">
        <v>0.78</v>
      </c>
      <c r="AP66" s="43">
        <v>0.7</v>
      </c>
      <c r="AQ66" s="43">
        <v>0.63</v>
      </c>
      <c r="AR66" s="43">
        <v>0.59</v>
      </c>
      <c r="AS66" s="43">
        <v>0.55</v>
      </c>
      <c r="AT66" s="43">
        <v>0.51</v>
      </c>
      <c r="AU66" s="163">
        <v>0.47</v>
      </c>
    </row>
    <row r="67" spans="1:47" ht="12.75">
      <c r="A67" s="30" t="s">
        <v>766</v>
      </c>
      <c r="B67" s="31" t="s">
        <v>767</v>
      </c>
      <c r="C67" s="31" t="s">
        <v>1604</v>
      </c>
      <c r="D67" s="183">
        <v>11</v>
      </c>
      <c r="E67" s="188">
        <v>205</v>
      </c>
      <c r="F67" s="57" t="s">
        <v>1272</v>
      </c>
      <c r="G67" s="58" t="s">
        <v>1247</v>
      </c>
      <c r="H67" s="281">
        <v>63.25</v>
      </c>
      <c r="I67" s="138">
        <f>(K67*4)/H67*100</f>
        <v>2.5296442687747036</v>
      </c>
      <c r="J67" s="199">
        <v>0.35</v>
      </c>
      <c r="K67" s="139">
        <v>0.4</v>
      </c>
      <c r="L67" s="138">
        <f>((K67/J67)-1)*100</f>
        <v>14.285714285714302</v>
      </c>
      <c r="M67" s="37">
        <v>40310</v>
      </c>
      <c r="N67" s="37">
        <v>40312</v>
      </c>
      <c r="O67" s="36">
        <v>40330</v>
      </c>
      <c r="P67" s="37" t="s">
        <v>501</v>
      </c>
      <c r="Q67" s="31"/>
      <c r="R67" s="460">
        <f>K67*4</f>
        <v>1.6</v>
      </c>
      <c r="S67" s="463">
        <f t="shared" si="1"/>
        <v>37.55868544600939</v>
      </c>
      <c r="T67" s="33">
        <f>H67/U67</f>
        <v>14.847417840375588</v>
      </c>
      <c r="U67" s="260">
        <v>4.26</v>
      </c>
      <c r="V67" s="266">
        <v>2.04</v>
      </c>
      <c r="W67" s="260">
        <v>1.63</v>
      </c>
      <c r="X67" s="260">
        <v>1.36</v>
      </c>
      <c r="Y67" s="266">
        <v>4.66</v>
      </c>
      <c r="Z67" s="260">
        <v>4.97</v>
      </c>
      <c r="AA67" s="252">
        <f>(Z67/Y67-1)*100</f>
        <v>6.652360515021449</v>
      </c>
      <c r="AB67" s="261" t="s">
        <v>1860</v>
      </c>
      <c r="AC67" s="260">
        <v>53.27</v>
      </c>
      <c r="AD67" s="260">
        <v>63.75</v>
      </c>
      <c r="AE67" s="378">
        <f t="shared" si="2"/>
        <v>18.73474751267129</v>
      </c>
      <c r="AF67" s="255">
        <f t="shared" si="3"/>
        <v>-0.7843137254901961</v>
      </c>
      <c r="AG67" s="375"/>
      <c r="AH67" s="381" t="s">
        <v>1276</v>
      </c>
      <c r="AI67" s="173">
        <f t="shared" si="0"/>
        <v>6.929835397542039</v>
      </c>
      <c r="AJ67" s="174" t="s">
        <v>1276</v>
      </c>
      <c r="AK67" s="397">
        <v>1.37</v>
      </c>
      <c r="AL67" s="34">
        <v>1.26</v>
      </c>
      <c r="AM67" s="34">
        <v>1.18</v>
      </c>
      <c r="AN67" s="34">
        <v>1.11</v>
      </c>
      <c r="AO67" s="34">
        <v>1.06</v>
      </c>
      <c r="AP67" s="34">
        <v>0.98</v>
      </c>
      <c r="AQ67" s="34">
        <v>0.89</v>
      </c>
      <c r="AR67" s="34">
        <v>0.72</v>
      </c>
      <c r="AS67" s="398">
        <v>0.64</v>
      </c>
      <c r="AT67" s="34">
        <v>0.16</v>
      </c>
      <c r="AU67" s="387">
        <v>0</v>
      </c>
    </row>
    <row r="68" spans="1:47" ht="12.75">
      <c r="A68" s="40" t="s">
        <v>809</v>
      </c>
      <c r="B68" s="41" t="s">
        <v>810</v>
      </c>
      <c r="C68" s="41" t="s">
        <v>1544</v>
      </c>
      <c r="D68" s="184">
        <v>18</v>
      </c>
      <c r="E68" s="188">
        <v>127</v>
      </c>
      <c r="F68" s="81" t="s">
        <v>1656</v>
      </c>
      <c r="G68" s="72" t="s">
        <v>1656</v>
      </c>
      <c r="H68" s="278">
        <v>27.34</v>
      </c>
      <c r="I68" s="158">
        <f>(K68*4)/H68*100</f>
        <v>1.3899049012435991</v>
      </c>
      <c r="J68" s="171">
        <v>0.085</v>
      </c>
      <c r="K68" s="136">
        <v>0.095</v>
      </c>
      <c r="L68" s="116">
        <f>((K68/J68)-1)*100</f>
        <v>11.764705882352944</v>
      </c>
      <c r="M68" s="46">
        <v>40231</v>
      </c>
      <c r="N68" s="46">
        <v>40233</v>
      </c>
      <c r="O68" s="45">
        <v>40246</v>
      </c>
      <c r="P68" s="46" t="s">
        <v>550</v>
      </c>
      <c r="Q68" s="41" t="s">
        <v>1740</v>
      </c>
      <c r="R68" s="460">
        <f>K68*4</f>
        <v>0.38</v>
      </c>
      <c r="S68" s="463">
        <f t="shared" si="1"/>
        <v>26.38888888888889</v>
      </c>
      <c r="T68" s="42">
        <f>H68/U68</f>
        <v>18.98611111111111</v>
      </c>
      <c r="U68" s="262">
        <v>1.44</v>
      </c>
      <c r="V68" s="267">
        <v>1.59</v>
      </c>
      <c r="W68" s="262">
        <v>2.67</v>
      </c>
      <c r="X68" s="262">
        <v>3.05</v>
      </c>
      <c r="Y68" s="267">
        <v>1.48</v>
      </c>
      <c r="Z68" s="262">
        <v>1.63</v>
      </c>
      <c r="AA68" s="251">
        <f>(Z68/Y68-1)*100</f>
        <v>10.135135135135132</v>
      </c>
      <c r="AB68" s="263" t="s">
        <v>1861</v>
      </c>
      <c r="AC68" s="262">
        <v>21.01</v>
      </c>
      <c r="AD68" s="262">
        <v>26.5</v>
      </c>
      <c r="AE68" s="377">
        <f t="shared" si="2"/>
        <v>30.128510233222265</v>
      </c>
      <c r="AF68" s="254">
        <f t="shared" si="3"/>
        <v>3.1698113207547167</v>
      </c>
      <c r="AG68" s="375"/>
      <c r="AH68" s="382">
        <f>AI68/AJ68</f>
        <v>1.0451401094379347</v>
      </c>
      <c r="AI68" s="175">
        <f t="shared" si="0"/>
        <v>16.271101521949817</v>
      </c>
      <c r="AJ68" s="176">
        <f>((AK68/AU68)^(1/10)-1)*100</f>
        <v>15.568344736764761</v>
      </c>
      <c r="AK68" s="400">
        <v>0.34</v>
      </c>
      <c r="AL68" s="43">
        <v>0.3</v>
      </c>
      <c r="AM68" s="43">
        <v>0.26</v>
      </c>
      <c r="AN68" s="43">
        <v>0.22</v>
      </c>
      <c r="AO68" s="43">
        <v>0.18</v>
      </c>
      <c r="AP68" s="43">
        <v>0.16</v>
      </c>
      <c r="AQ68" s="389">
        <v>0.14</v>
      </c>
      <c r="AR68" s="43">
        <v>0.14</v>
      </c>
      <c r="AS68" s="43">
        <v>0.12</v>
      </c>
      <c r="AT68" s="43">
        <v>0.1</v>
      </c>
      <c r="AU68" s="163">
        <v>0.08</v>
      </c>
    </row>
    <row r="69" spans="1:47" ht="12.75">
      <c r="A69" s="40" t="s">
        <v>842</v>
      </c>
      <c r="B69" s="41" t="s">
        <v>843</v>
      </c>
      <c r="C69" s="41" t="s">
        <v>1600</v>
      </c>
      <c r="D69" s="184">
        <v>17</v>
      </c>
      <c r="E69" s="188">
        <v>143</v>
      </c>
      <c r="F69" s="81" t="s">
        <v>1656</v>
      </c>
      <c r="G69" s="72" t="s">
        <v>1656</v>
      </c>
      <c r="H69" s="278">
        <v>41.5</v>
      </c>
      <c r="I69" s="158">
        <f>(K69*4)/H69*100</f>
        <v>1.5421686746987953</v>
      </c>
      <c r="J69" s="171">
        <v>0.14</v>
      </c>
      <c r="K69" s="136">
        <v>0.16</v>
      </c>
      <c r="L69" s="116">
        <f>((K69/J69)-1)*100</f>
        <v>14.28571428571428</v>
      </c>
      <c r="M69" s="46">
        <v>40361</v>
      </c>
      <c r="N69" s="46">
        <v>40365</v>
      </c>
      <c r="O69" s="45">
        <v>40373</v>
      </c>
      <c r="P69" s="46" t="s">
        <v>541</v>
      </c>
      <c r="Q69" s="41" t="s">
        <v>1796</v>
      </c>
      <c r="R69" s="460">
        <f>K69*4</f>
        <v>0.64</v>
      </c>
      <c r="S69" s="463">
        <f t="shared" si="1"/>
        <v>23.970037453183522</v>
      </c>
      <c r="T69" s="42">
        <f>H69/U69</f>
        <v>15.54307116104869</v>
      </c>
      <c r="U69" s="262">
        <v>2.67</v>
      </c>
      <c r="V69" s="267">
        <v>2.79</v>
      </c>
      <c r="W69" s="262">
        <v>1.47</v>
      </c>
      <c r="X69" s="262">
        <v>3.29</v>
      </c>
      <c r="Y69" s="267">
        <v>2.83</v>
      </c>
      <c r="Z69" s="262">
        <v>3.18</v>
      </c>
      <c r="AA69" s="251">
        <f>(Z69/Y69-1)*100</f>
        <v>12.367491166077738</v>
      </c>
      <c r="AB69" s="263" t="s">
        <v>1862</v>
      </c>
      <c r="AC69" s="262">
        <v>34.96</v>
      </c>
      <c r="AD69" s="262">
        <v>44.64</v>
      </c>
      <c r="AE69" s="377">
        <f t="shared" si="2"/>
        <v>18.707093821510295</v>
      </c>
      <c r="AF69" s="254">
        <f t="shared" si="3"/>
        <v>-7.034050179211471</v>
      </c>
      <c r="AG69" s="375"/>
      <c r="AH69" s="382">
        <f>AI69/AJ69</f>
        <v>0.9548553585417343</v>
      </c>
      <c r="AI69" s="175">
        <f t="shared" si="0"/>
        <v>14.037357635025295</v>
      </c>
      <c r="AJ69" s="176">
        <f>((AK69/AU69)^(1/10)-1)*100</f>
        <v>14.701030380625713</v>
      </c>
      <c r="AK69" s="400">
        <v>0.54</v>
      </c>
      <c r="AL69" s="43">
        <v>0.48</v>
      </c>
      <c r="AM69" s="43">
        <v>0.42</v>
      </c>
      <c r="AN69" s="43">
        <v>0.38</v>
      </c>
      <c r="AO69" s="43">
        <v>0.33</v>
      </c>
      <c r="AP69" s="43">
        <v>0.28</v>
      </c>
      <c r="AQ69" s="43">
        <v>0.23</v>
      </c>
      <c r="AR69" s="43">
        <v>0.19</v>
      </c>
      <c r="AS69" s="43">
        <v>0.17</v>
      </c>
      <c r="AT69" s="43">
        <v>0.152</v>
      </c>
      <c r="AU69" s="163">
        <v>0.137</v>
      </c>
    </row>
    <row r="70" spans="1:47" ht="12.75">
      <c r="A70" s="40" t="s">
        <v>604</v>
      </c>
      <c r="B70" s="41" t="s">
        <v>605</v>
      </c>
      <c r="C70" s="41" t="s">
        <v>220</v>
      </c>
      <c r="D70" s="184">
        <v>14</v>
      </c>
      <c r="E70" s="188">
        <v>178</v>
      </c>
      <c r="F70" s="81" t="s">
        <v>1656</v>
      </c>
      <c r="G70" s="72" t="s">
        <v>1656</v>
      </c>
      <c r="H70" s="279">
        <v>70.45</v>
      </c>
      <c r="I70" s="116">
        <f>(K70*4)/H70*100</f>
        <v>6.302342086586233</v>
      </c>
      <c r="J70" s="171">
        <v>1.09</v>
      </c>
      <c r="K70" s="136">
        <v>1.11</v>
      </c>
      <c r="L70" s="158">
        <f>((K70/J70)-1)*100</f>
        <v>1.8348623853211121</v>
      </c>
      <c r="M70" s="46">
        <v>40478</v>
      </c>
      <c r="N70" s="46">
        <v>40480</v>
      </c>
      <c r="O70" s="45">
        <v>40494</v>
      </c>
      <c r="P70" s="46" t="s">
        <v>498</v>
      </c>
      <c r="Q70" s="41"/>
      <c r="R70" s="460">
        <f>K70*4</f>
        <v>4.44</v>
      </c>
      <c r="S70" s="463">
        <f t="shared" si="1"/>
        <v>355.20000000000005</v>
      </c>
      <c r="T70" s="42">
        <f>H70/U70</f>
        <v>56.36</v>
      </c>
      <c r="U70" s="262">
        <v>1.25</v>
      </c>
      <c r="V70" s="267">
        <v>12.84</v>
      </c>
      <c r="W70" s="262">
        <v>2.72</v>
      </c>
      <c r="X70" s="262">
        <v>3.13</v>
      </c>
      <c r="Y70" s="267">
        <v>1.46</v>
      </c>
      <c r="Z70" s="262">
        <v>1.79</v>
      </c>
      <c r="AA70" s="251">
        <f>(Z70/Y70-1)*100</f>
        <v>22.602739726027398</v>
      </c>
      <c r="AB70" s="263" t="s">
        <v>1863</v>
      </c>
      <c r="AC70" s="262">
        <v>56.53</v>
      </c>
      <c r="AD70" s="262">
        <v>69.9</v>
      </c>
      <c r="AE70" s="377">
        <f t="shared" si="2"/>
        <v>24.624093401733596</v>
      </c>
      <c r="AF70" s="254">
        <f t="shared" si="3"/>
        <v>0.786838340486405</v>
      </c>
      <c r="AG70" s="375"/>
      <c r="AH70" s="382">
        <f>AI70/AJ70</f>
        <v>0.7146131347697222</v>
      </c>
      <c r="AI70" s="175">
        <f t="shared" si="0"/>
        <v>8.369880407476993</v>
      </c>
      <c r="AJ70" s="176">
        <f>((AK70/AU70)^(1/10)-1)*100</f>
        <v>11.712463709716324</v>
      </c>
      <c r="AK70" s="400">
        <v>4.2</v>
      </c>
      <c r="AL70" s="43">
        <v>3.89</v>
      </c>
      <c r="AM70" s="43">
        <v>3.39</v>
      </c>
      <c r="AN70" s="43">
        <v>3.23</v>
      </c>
      <c r="AO70" s="43">
        <v>3.07</v>
      </c>
      <c r="AP70" s="43">
        <v>2.81</v>
      </c>
      <c r="AQ70" s="43">
        <v>2.575</v>
      </c>
      <c r="AR70" s="43">
        <v>2.36</v>
      </c>
      <c r="AS70" s="43">
        <v>2.075</v>
      </c>
      <c r="AT70" s="43">
        <v>1.5375</v>
      </c>
      <c r="AU70" s="163">
        <v>1.3875</v>
      </c>
    </row>
    <row r="71" spans="1:47" ht="12.75">
      <c r="A71" s="49" t="s">
        <v>1662</v>
      </c>
      <c r="B71" s="51" t="s">
        <v>1670</v>
      </c>
      <c r="C71" s="51" t="s">
        <v>1575</v>
      </c>
      <c r="D71" s="185">
        <v>15</v>
      </c>
      <c r="E71" s="188">
        <v>165</v>
      </c>
      <c r="F71" s="61" t="s">
        <v>1272</v>
      </c>
      <c r="G71" s="63" t="s">
        <v>1272</v>
      </c>
      <c r="H71" s="282">
        <v>61.66</v>
      </c>
      <c r="I71" s="271">
        <f>(K71*4)/H71*100</f>
        <v>1.8164125851443402</v>
      </c>
      <c r="J71" s="170">
        <v>0.27</v>
      </c>
      <c r="K71" s="137">
        <v>0.28</v>
      </c>
      <c r="L71" s="117">
        <f>((K71/J71)-1)*100</f>
        <v>3.703703703703698</v>
      </c>
      <c r="M71" s="368">
        <v>40176</v>
      </c>
      <c r="N71" s="368">
        <v>40178</v>
      </c>
      <c r="O71" s="367">
        <v>40193</v>
      </c>
      <c r="P71" s="65" t="s">
        <v>507</v>
      </c>
      <c r="Q71" s="438"/>
      <c r="R71" s="348">
        <f>K71*4</f>
        <v>1.12</v>
      </c>
      <c r="S71" s="463">
        <f t="shared" si="1"/>
        <v>42.26415094339623</v>
      </c>
      <c r="T71" s="52">
        <f>H71/U71</f>
        <v>23.267924528301887</v>
      </c>
      <c r="U71" s="264">
        <v>2.65</v>
      </c>
      <c r="V71" s="268">
        <v>1.11</v>
      </c>
      <c r="W71" s="264">
        <v>1.32</v>
      </c>
      <c r="X71" s="264">
        <v>2.31</v>
      </c>
      <c r="Y71" s="268">
        <v>2.92</v>
      </c>
      <c r="Z71" s="264">
        <v>3.53</v>
      </c>
      <c r="AA71" s="253">
        <f>(Z71/Y71-1)*100</f>
        <v>20.890410958904116</v>
      </c>
      <c r="AB71" s="265" t="s">
        <v>1864</v>
      </c>
      <c r="AC71" s="264">
        <v>46.1</v>
      </c>
      <c r="AD71" s="264">
        <v>62.86</v>
      </c>
      <c r="AE71" s="379">
        <f>((H71-AC71)/AC71)*100</f>
        <v>33.75271149674619</v>
      </c>
      <c r="AF71" s="256">
        <f>((H71-AD71)/AD71)*100</f>
        <v>-1.909004136175633</v>
      </c>
      <c r="AG71" s="375"/>
      <c r="AH71" s="383">
        <f>AI71/AJ71</f>
        <v>1.1861396041959984</v>
      </c>
      <c r="AI71" s="177">
        <f>((AK71/AP71)^(1/5)-1)*100</f>
        <v>10.019531325417308</v>
      </c>
      <c r="AJ71" s="178">
        <f>((AK71/AU71)^(1/10)-1)*100</f>
        <v>8.447177119769854</v>
      </c>
      <c r="AK71" s="401">
        <v>1.08</v>
      </c>
      <c r="AL71" s="53">
        <v>1</v>
      </c>
      <c r="AM71" s="53">
        <v>0.88</v>
      </c>
      <c r="AN71" s="53">
        <v>0.76</v>
      </c>
      <c r="AO71" s="53">
        <v>0.72</v>
      </c>
      <c r="AP71" s="53">
        <v>0.67</v>
      </c>
      <c r="AQ71" s="53">
        <v>0.64</v>
      </c>
      <c r="AR71" s="53">
        <v>0.6</v>
      </c>
      <c r="AS71" s="53">
        <v>0.59</v>
      </c>
      <c r="AT71" s="53">
        <v>0.56</v>
      </c>
      <c r="AU71" s="388">
        <v>0.48</v>
      </c>
    </row>
    <row r="72" spans="1:47" ht="12.75">
      <c r="A72" s="40" t="s">
        <v>811</v>
      </c>
      <c r="B72" s="41" t="s">
        <v>812</v>
      </c>
      <c r="C72" s="41" t="s">
        <v>564</v>
      </c>
      <c r="D72" s="184">
        <v>18</v>
      </c>
      <c r="E72" s="188">
        <v>126</v>
      </c>
      <c r="F72" s="81" t="s">
        <v>1656</v>
      </c>
      <c r="G72" s="72" t="s">
        <v>1656</v>
      </c>
      <c r="H72" s="278">
        <v>32.6</v>
      </c>
      <c r="I72" s="116">
        <f>(K72*4)/H72*100</f>
        <v>2.8220858895705523</v>
      </c>
      <c r="J72" s="171">
        <v>0.22</v>
      </c>
      <c r="K72" s="136">
        <v>0.23</v>
      </c>
      <c r="L72" s="138">
        <f>((K72/J72)-1)*100</f>
        <v>4.545454545454541</v>
      </c>
      <c r="M72" s="46">
        <v>40219</v>
      </c>
      <c r="N72" s="46">
        <v>40221</v>
      </c>
      <c r="O72" s="45">
        <v>40233</v>
      </c>
      <c r="P72" s="46" t="s">
        <v>549</v>
      </c>
      <c r="Q72" s="41"/>
      <c r="R72" s="460">
        <f>K72*4</f>
        <v>0.92</v>
      </c>
      <c r="S72" s="462">
        <f aca="true" t="shared" si="4" ref="S72:S132">R72/U72*100</f>
        <v>48.16753926701571</v>
      </c>
      <c r="T72" s="42">
        <f>H72/U72</f>
        <v>17.068062827225134</v>
      </c>
      <c r="U72" s="262">
        <v>1.91</v>
      </c>
      <c r="V72" s="267">
        <v>1.54</v>
      </c>
      <c r="W72" s="262">
        <v>5.6</v>
      </c>
      <c r="X72" s="262">
        <v>49.89</v>
      </c>
      <c r="Y72" s="267">
        <v>2.39</v>
      </c>
      <c r="Z72" s="262">
        <v>2.6</v>
      </c>
      <c r="AA72" s="251">
        <f>(Z72/Y72-1)*100</f>
        <v>8.786610878661083</v>
      </c>
      <c r="AB72" s="263" t="s">
        <v>1865</v>
      </c>
      <c r="AC72" s="262">
        <v>25.87</v>
      </c>
      <c r="AD72" s="262">
        <v>33.06</v>
      </c>
      <c r="AE72" s="377">
        <f>((H72-AC72)/AC72)*100</f>
        <v>26.01468882875918</v>
      </c>
      <c r="AF72" s="254">
        <f>((H72-AD72)/AD72)*100</f>
        <v>-1.3914095583787078</v>
      </c>
      <c r="AG72" s="375"/>
      <c r="AH72" s="382">
        <f>AI72/AJ72</f>
        <v>0.8153490392156649</v>
      </c>
      <c r="AI72" s="175">
        <f>((AK72/AP72)^(1/5)-1)*100</f>
        <v>22.423992536427463</v>
      </c>
      <c r="AJ72" s="176">
        <f>((AK72/AU72)^(1/10)-1)*100</f>
        <v>27.502322880025098</v>
      </c>
      <c r="AK72" s="400">
        <v>0.88</v>
      </c>
      <c r="AL72" s="43">
        <v>0.84</v>
      </c>
      <c r="AM72" s="43">
        <v>0.72</v>
      </c>
      <c r="AN72" s="43">
        <v>0.6</v>
      </c>
      <c r="AO72" s="43">
        <v>0.4</v>
      </c>
      <c r="AP72" s="43">
        <v>0.32</v>
      </c>
      <c r="AQ72" s="43">
        <v>0.23</v>
      </c>
      <c r="AR72" s="43">
        <v>0.19</v>
      </c>
      <c r="AS72" s="43">
        <v>0.15</v>
      </c>
      <c r="AT72" s="43">
        <v>0.11</v>
      </c>
      <c r="AU72" s="163">
        <v>0.0775</v>
      </c>
    </row>
    <row r="73" spans="1:47" ht="12.75">
      <c r="A73" s="40" t="s">
        <v>1514</v>
      </c>
      <c r="B73" s="41" t="s">
        <v>1515</v>
      </c>
      <c r="C73" s="41" t="s">
        <v>220</v>
      </c>
      <c r="D73" s="184">
        <v>10</v>
      </c>
      <c r="E73" s="188">
        <v>222</v>
      </c>
      <c r="F73" s="81" t="s">
        <v>1656</v>
      </c>
      <c r="G73" s="72" t="s">
        <v>1656</v>
      </c>
      <c r="H73" s="279">
        <v>56</v>
      </c>
      <c r="I73" s="116">
        <f>(K73*4)/H73*100</f>
        <v>5.321428571428571</v>
      </c>
      <c r="J73" s="136">
        <v>0.7325</v>
      </c>
      <c r="K73" s="136">
        <v>0.745</v>
      </c>
      <c r="L73" s="158">
        <f>((K73/J73)-1)*100</f>
        <v>1.7064846416382284</v>
      </c>
      <c r="M73" s="46">
        <v>40485</v>
      </c>
      <c r="N73" s="46">
        <v>40487</v>
      </c>
      <c r="O73" s="45">
        <v>40494</v>
      </c>
      <c r="P73" s="133" t="s">
        <v>512</v>
      </c>
      <c r="Q73" s="41"/>
      <c r="R73" s="460">
        <f>K73*4</f>
        <v>2.98</v>
      </c>
      <c r="S73" s="463">
        <f t="shared" si="4"/>
        <v>105.30035335689045</v>
      </c>
      <c r="T73" s="42">
        <f>H73/U73</f>
        <v>19.78798586572438</v>
      </c>
      <c r="U73" s="262">
        <v>2.83</v>
      </c>
      <c r="V73" s="267">
        <v>4.54</v>
      </c>
      <c r="W73" s="262">
        <v>4.17</v>
      </c>
      <c r="X73" s="262">
        <v>4.35</v>
      </c>
      <c r="Y73" s="267">
        <v>2.79</v>
      </c>
      <c r="Z73" s="262">
        <v>2.98</v>
      </c>
      <c r="AA73" s="251">
        <f>(Z73/Y73-1)*100</f>
        <v>6.810035842293916</v>
      </c>
      <c r="AB73" s="263" t="s">
        <v>1866</v>
      </c>
      <c r="AC73" s="262">
        <v>39.81</v>
      </c>
      <c r="AD73" s="262">
        <v>50.36</v>
      </c>
      <c r="AE73" s="377">
        <f>((H73-AC73)/AC73)*100</f>
        <v>40.668173825671936</v>
      </c>
      <c r="AF73" s="254">
        <f>((H73-AD73)/AD73)*100</f>
        <v>11.199364575059573</v>
      </c>
      <c r="AG73" s="375"/>
      <c r="AH73" s="382" t="s">
        <v>1276</v>
      </c>
      <c r="AI73" s="175">
        <f>((AK73/AP73)^(1/5)-1)*100</f>
        <v>10.549804432158316</v>
      </c>
      <c r="AJ73" s="176" t="s">
        <v>1276</v>
      </c>
      <c r="AK73" s="400">
        <v>2.84</v>
      </c>
      <c r="AL73" s="43">
        <v>2.722</v>
      </c>
      <c r="AM73" s="43">
        <v>2.493</v>
      </c>
      <c r="AN73" s="43">
        <v>2.2859999999999996</v>
      </c>
      <c r="AO73" s="43">
        <v>1.9655</v>
      </c>
      <c r="AP73" s="43">
        <v>1.72</v>
      </c>
      <c r="AQ73" s="43">
        <v>1.5325</v>
      </c>
      <c r="AR73" s="43">
        <v>1.289</v>
      </c>
      <c r="AS73" s="43">
        <v>0.7165</v>
      </c>
      <c r="AT73" s="43">
        <v>0</v>
      </c>
      <c r="AU73" s="163">
        <v>0</v>
      </c>
    </row>
    <row r="74" spans="1:47" ht="12.75">
      <c r="A74" s="40" t="s">
        <v>896</v>
      </c>
      <c r="B74" s="41" t="s">
        <v>897</v>
      </c>
      <c r="C74" s="41" t="s">
        <v>1574</v>
      </c>
      <c r="D74" s="184">
        <v>16</v>
      </c>
      <c r="E74" s="188">
        <v>163</v>
      </c>
      <c r="F74" s="81" t="s">
        <v>1656</v>
      </c>
      <c r="G74" s="72" t="s">
        <v>1656</v>
      </c>
      <c r="H74" s="278">
        <v>32.48</v>
      </c>
      <c r="I74" s="158">
        <f>(K74*4)/H74*100</f>
        <v>0.9852216748768474</v>
      </c>
      <c r="J74" s="136">
        <v>0.07</v>
      </c>
      <c r="K74" s="136">
        <v>0.08</v>
      </c>
      <c r="L74" s="116">
        <f>((K74/J74)-1)*100</f>
        <v>14.28571428571428</v>
      </c>
      <c r="M74" s="46">
        <v>40472</v>
      </c>
      <c r="N74" s="46">
        <v>40476</v>
      </c>
      <c r="O74" s="45">
        <v>40490</v>
      </c>
      <c r="P74" s="46" t="s">
        <v>543</v>
      </c>
      <c r="Q74" s="41"/>
      <c r="R74" s="460">
        <f>K74*4</f>
        <v>0.32</v>
      </c>
      <c r="S74" s="463">
        <f t="shared" si="4"/>
        <v>13.852813852813853</v>
      </c>
      <c r="T74" s="42">
        <f>H74/U74</f>
        <v>14.060606060606059</v>
      </c>
      <c r="U74" s="262">
        <v>2.31</v>
      </c>
      <c r="V74" s="267">
        <v>1.01</v>
      </c>
      <c r="W74" s="262">
        <v>1.18</v>
      </c>
      <c r="X74" s="262">
        <v>2.24</v>
      </c>
      <c r="Y74" s="267">
        <v>2.44</v>
      </c>
      <c r="Z74" s="262">
        <v>2.67</v>
      </c>
      <c r="AA74" s="251">
        <f>(Z74/Y74-1)*100</f>
        <v>9.426229508196716</v>
      </c>
      <c r="AB74" s="263" t="s">
        <v>1867</v>
      </c>
      <c r="AC74" s="262">
        <v>28.29</v>
      </c>
      <c r="AD74" s="262">
        <v>37</v>
      </c>
      <c r="AE74" s="377">
        <f>((H74-AC74)/AC74)*100</f>
        <v>14.810887239307169</v>
      </c>
      <c r="AF74" s="254">
        <f>((H74-AD74)/AD74)*100</f>
        <v>-12.216216216216225</v>
      </c>
      <c r="AG74" s="375"/>
      <c r="AH74" s="382">
        <f>AI74/AJ74</f>
        <v>0.885850841371365</v>
      </c>
      <c r="AI74" s="175">
        <f t="shared" si="0"/>
        <v>9.939152802623497</v>
      </c>
      <c r="AJ74" s="176">
        <f>((AK74/AU74)^(1/10)-1)*100</f>
        <v>11.21989429646748</v>
      </c>
      <c r="AK74" s="400">
        <v>0.265</v>
      </c>
      <c r="AL74" s="43">
        <v>0.245</v>
      </c>
      <c r="AM74" s="43">
        <v>0.225</v>
      </c>
      <c r="AN74" s="43">
        <v>0.205</v>
      </c>
      <c r="AO74" s="43">
        <v>0.185</v>
      </c>
      <c r="AP74" s="43">
        <v>0.165</v>
      </c>
      <c r="AQ74" s="43">
        <v>0.124</v>
      </c>
      <c r="AR74" s="43">
        <v>0.106</v>
      </c>
      <c r="AS74" s="43">
        <v>0.101</v>
      </c>
      <c r="AT74" s="43">
        <v>0.097</v>
      </c>
      <c r="AU74" s="163">
        <v>0.0915</v>
      </c>
    </row>
    <row r="75" spans="1:47" ht="12.75">
      <c r="A75" s="40" t="s">
        <v>813</v>
      </c>
      <c r="B75" s="41" t="s">
        <v>814</v>
      </c>
      <c r="C75" s="41" t="s">
        <v>1544</v>
      </c>
      <c r="D75" s="184">
        <v>18</v>
      </c>
      <c r="E75" s="188">
        <v>128</v>
      </c>
      <c r="F75" s="81" t="s">
        <v>1656</v>
      </c>
      <c r="G75" s="72" t="s">
        <v>1656</v>
      </c>
      <c r="H75" s="278">
        <v>27.91</v>
      </c>
      <c r="I75" s="116">
        <f>(K75*4)/H75*100</f>
        <v>3.2246506628448586</v>
      </c>
      <c r="J75" s="171">
        <v>0.22</v>
      </c>
      <c r="K75" s="136">
        <v>0.225</v>
      </c>
      <c r="L75" s="116">
        <f>((K75/J75)-1)*100</f>
        <v>2.2727272727272707</v>
      </c>
      <c r="M75" s="46">
        <v>40282</v>
      </c>
      <c r="N75" s="46">
        <v>40284</v>
      </c>
      <c r="O75" s="45">
        <v>40298</v>
      </c>
      <c r="P75" s="46" t="s">
        <v>500</v>
      </c>
      <c r="Q75" s="41"/>
      <c r="R75" s="460">
        <f>K75*4</f>
        <v>0.9</v>
      </c>
      <c r="S75" s="463">
        <f t="shared" si="4"/>
        <v>66.17647058823529</v>
      </c>
      <c r="T75" s="42">
        <f>H75/U75</f>
        <v>20.52205882352941</v>
      </c>
      <c r="U75" s="262">
        <v>1.36</v>
      </c>
      <c r="V75" s="267">
        <v>2.11</v>
      </c>
      <c r="W75" s="262">
        <v>2.47</v>
      </c>
      <c r="X75" s="262">
        <v>2.44</v>
      </c>
      <c r="Y75" s="267">
        <v>1.36</v>
      </c>
      <c r="Z75" s="262">
        <v>1.52</v>
      </c>
      <c r="AA75" s="251">
        <f>(Z75/Y75-1)*100</f>
        <v>11.764705882352944</v>
      </c>
      <c r="AB75" s="263" t="s">
        <v>1868</v>
      </c>
      <c r="AC75" s="262">
        <v>19.95</v>
      </c>
      <c r="AD75" s="262">
        <v>27.41</v>
      </c>
      <c r="AE75" s="377">
        <f>((H75-AC75)/AC75)*100</f>
        <v>39.89974937343359</v>
      </c>
      <c r="AF75" s="254">
        <f>((H75-AD75)/AD75)*100</f>
        <v>1.8241517694272162</v>
      </c>
      <c r="AG75" s="375"/>
      <c r="AH75" s="382">
        <f>AI75/AJ75</f>
        <v>1.0547669442073648</v>
      </c>
      <c r="AI75" s="175">
        <f>((AK75/AP75)^(1/5)-1)*100</f>
        <v>14.869835499703509</v>
      </c>
      <c r="AJ75" s="176">
        <f>((AK75/AU75)^(1/10)-1)*100</f>
        <v>14.097745081381818</v>
      </c>
      <c r="AK75" s="400">
        <v>0.86</v>
      </c>
      <c r="AL75" s="43">
        <v>0.78</v>
      </c>
      <c r="AM75" s="43">
        <v>0.7</v>
      </c>
      <c r="AN75" s="43">
        <v>0.62</v>
      </c>
      <c r="AO75" s="43">
        <v>0.53</v>
      </c>
      <c r="AP75" s="43">
        <v>0.43</v>
      </c>
      <c r="AQ75" s="43">
        <v>0.39</v>
      </c>
      <c r="AR75" s="43">
        <v>0.34</v>
      </c>
      <c r="AS75" s="43">
        <v>0.31</v>
      </c>
      <c r="AT75" s="43">
        <v>0.27</v>
      </c>
      <c r="AU75" s="163">
        <v>0.23</v>
      </c>
    </row>
    <row r="76" spans="1:47" ht="12.75">
      <c r="A76" s="40" t="s">
        <v>788</v>
      </c>
      <c r="B76" s="41" t="s">
        <v>795</v>
      </c>
      <c r="C76" s="41" t="s">
        <v>1582</v>
      </c>
      <c r="D76" s="184">
        <v>20</v>
      </c>
      <c r="E76" s="188">
        <v>120</v>
      </c>
      <c r="F76" s="59" t="s">
        <v>1272</v>
      </c>
      <c r="G76" s="60" t="s">
        <v>1272</v>
      </c>
      <c r="H76" s="234">
        <v>20.44</v>
      </c>
      <c r="I76" s="116">
        <f>(K76*4)/H76*100</f>
        <v>3.1800391389432483</v>
      </c>
      <c r="J76" s="171">
        <v>0.1575</v>
      </c>
      <c r="K76" s="136">
        <v>0.1625</v>
      </c>
      <c r="L76" s="117">
        <f>((K76/J76)-1)*100</f>
        <v>3.1746031746031855</v>
      </c>
      <c r="M76" s="46">
        <v>40519</v>
      </c>
      <c r="N76" s="46">
        <v>40521</v>
      </c>
      <c r="O76" s="45">
        <v>40544</v>
      </c>
      <c r="P76" s="46" t="s">
        <v>495</v>
      </c>
      <c r="Q76" s="41"/>
      <c r="R76" s="348">
        <f>K76*4</f>
        <v>0.65</v>
      </c>
      <c r="S76" s="465">
        <f t="shared" si="4"/>
        <v>54.6218487394958</v>
      </c>
      <c r="T76" s="42">
        <f>H76/U76</f>
        <v>17.176470588235297</v>
      </c>
      <c r="U76" s="262">
        <v>1.19</v>
      </c>
      <c r="V76" s="267">
        <v>2.61</v>
      </c>
      <c r="W76" s="262">
        <v>1</v>
      </c>
      <c r="X76" s="262">
        <v>1.47</v>
      </c>
      <c r="Y76" s="267">
        <v>1.24</v>
      </c>
      <c r="Z76" s="262">
        <v>1.46</v>
      </c>
      <c r="AA76" s="251">
        <f>(Z76/Y76-1)*100</f>
        <v>17.741935483870975</v>
      </c>
      <c r="AB76" s="263" t="s">
        <v>1869</v>
      </c>
      <c r="AC76" s="262">
        <v>17.11</v>
      </c>
      <c r="AD76" s="262">
        <v>24.22</v>
      </c>
      <c r="AE76" s="377">
        <f>((H76-AC76)/AC76)*100</f>
        <v>19.46230274693163</v>
      </c>
      <c r="AF76" s="254">
        <f>((H76-AD76)/AD76)*100</f>
        <v>-15.606936416184961</v>
      </c>
      <c r="AG76" s="375"/>
      <c r="AH76" s="382">
        <f>AI76/AJ76</f>
        <v>1.101139349995154</v>
      </c>
      <c r="AI76" s="175">
        <f>((AK76/AP76)^(1/5)-1)*100</f>
        <v>6.151655480544238</v>
      </c>
      <c r="AJ76" s="176">
        <f>((AK76/AU76)^(1/10)-1)*100</f>
        <v>5.586627596744509</v>
      </c>
      <c r="AK76" s="402">
        <v>0.62</v>
      </c>
      <c r="AL76" s="43">
        <v>0.59</v>
      </c>
      <c r="AM76" s="43">
        <v>0.55</v>
      </c>
      <c r="AN76" s="43">
        <v>0.515</v>
      </c>
      <c r="AO76" s="43">
        <v>0.48667</v>
      </c>
      <c r="AP76" s="43">
        <v>0.46</v>
      </c>
      <c r="AQ76" s="43">
        <v>0.43333</v>
      </c>
      <c r="AR76" s="43">
        <v>0.41333</v>
      </c>
      <c r="AS76" s="43">
        <v>0.3956</v>
      </c>
      <c r="AT76" s="43">
        <v>0.3778</v>
      </c>
      <c r="AU76" s="163">
        <v>0.36</v>
      </c>
    </row>
    <row r="77" spans="1:47" ht="12.75">
      <c r="A77" s="30" t="s">
        <v>1754</v>
      </c>
      <c r="B77" s="31" t="s">
        <v>1755</v>
      </c>
      <c r="C77" s="31" t="s">
        <v>1545</v>
      </c>
      <c r="D77" s="183">
        <v>24</v>
      </c>
      <c r="E77" s="188">
        <v>104</v>
      </c>
      <c r="F77" s="111" t="s">
        <v>1656</v>
      </c>
      <c r="G77" s="73" t="s">
        <v>1656</v>
      </c>
      <c r="H77" s="277">
        <v>42.94</v>
      </c>
      <c r="I77" s="138">
        <f>(K77*4)/H77*100</f>
        <v>5.589194224499301</v>
      </c>
      <c r="J77" s="139">
        <v>0.59</v>
      </c>
      <c r="K77" s="139">
        <v>0.6</v>
      </c>
      <c r="L77" s="172">
        <f>((K77/J77)-1)*100</f>
        <v>1.6949152542372836</v>
      </c>
      <c r="M77" s="37">
        <v>40526</v>
      </c>
      <c r="N77" s="37">
        <v>40528</v>
      </c>
      <c r="O77" s="36">
        <v>40542</v>
      </c>
      <c r="P77" s="37" t="s">
        <v>494</v>
      </c>
      <c r="Q77" s="31"/>
      <c r="R77" s="460">
        <f>K77*4</f>
        <v>2.4</v>
      </c>
      <c r="S77" s="463">
        <f t="shared" si="4"/>
        <v>62.66318537859007</v>
      </c>
      <c r="T77" s="33">
        <f>H77/U77</f>
        <v>11.21148825065274</v>
      </c>
      <c r="U77" s="260">
        <v>3.83</v>
      </c>
      <c r="V77" s="266">
        <v>2.05</v>
      </c>
      <c r="W77" s="260">
        <v>0.85</v>
      </c>
      <c r="X77" s="260">
        <v>1.28</v>
      </c>
      <c r="Y77" s="266">
        <v>2.98</v>
      </c>
      <c r="Z77" s="260">
        <v>2.96</v>
      </c>
      <c r="AA77" s="252">
        <f>(Z77/Y77-1)*100</f>
        <v>-0.6711409395973145</v>
      </c>
      <c r="AB77" s="261" t="s">
        <v>1811</v>
      </c>
      <c r="AC77" s="260">
        <v>36.84</v>
      </c>
      <c r="AD77" s="260">
        <v>46.66</v>
      </c>
      <c r="AE77" s="378">
        <f>((H77-AC77)/AC77)*100</f>
        <v>16.558089033659048</v>
      </c>
      <c r="AF77" s="255">
        <f>((H77-AD77)/AD77)*100</f>
        <v>-7.972567509644233</v>
      </c>
      <c r="AG77" s="375"/>
      <c r="AH77" s="381">
        <f>AI77/AJ77</f>
        <v>0.8845885783640571</v>
      </c>
      <c r="AI77" s="173">
        <f>((AK77/AP77)^(1/5)-1)*100</f>
        <v>9.501190566230221</v>
      </c>
      <c r="AJ77" s="174">
        <f>((AK77/AU77)^(1/10)-1)*100</f>
        <v>10.740801767756892</v>
      </c>
      <c r="AK77" s="397">
        <v>2.33</v>
      </c>
      <c r="AL77" s="34">
        <v>2.32</v>
      </c>
      <c r="AM77" s="34">
        <v>2.08</v>
      </c>
      <c r="AN77" s="34">
        <v>1.92</v>
      </c>
      <c r="AO77" s="34">
        <v>1.72</v>
      </c>
      <c r="AP77" s="34">
        <v>1.48</v>
      </c>
      <c r="AQ77" s="34">
        <v>1.32</v>
      </c>
      <c r="AR77" s="34">
        <v>1.2</v>
      </c>
      <c r="AS77" s="34">
        <v>1.06</v>
      </c>
      <c r="AT77" s="34">
        <v>0.96</v>
      </c>
      <c r="AU77" s="387">
        <v>0.84</v>
      </c>
    </row>
    <row r="78" spans="1:47" ht="12.75">
      <c r="A78" s="40" t="s">
        <v>815</v>
      </c>
      <c r="B78" s="41" t="s">
        <v>816</v>
      </c>
      <c r="C78" s="41" t="s">
        <v>1600</v>
      </c>
      <c r="D78" s="184">
        <v>17</v>
      </c>
      <c r="E78" s="188">
        <v>138</v>
      </c>
      <c r="F78" s="81" t="s">
        <v>1656</v>
      </c>
      <c r="G78" s="72" t="s">
        <v>1656</v>
      </c>
      <c r="H78" s="278">
        <v>33.62</v>
      </c>
      <c r="I78" s="116">
        <f>(K78*4)/H78*100</f>
        <v>2.7364663890541348</v>
      </c>
      <c r="J78" s="171">
        <v>0.225</v>
      </c>
      <c r="K78" s="136">
        <v>0.23</v>
      </c>
      <c r="L78" s="116">
        <f>((K78/J78)-1)*100</f>
        <v>2.2222222222222143</v>
      </c>
      <c r="M78" s="46">
        <v>40233</v>
      </c>
      <c r="N78" s="46">
        <v>40235</v>
      </c>
      <c r="O78" s="45">
        <v>40252</v>
      </c>
      <c r="P78" s="46" t="s">
        <v>502</v>
      </c>
      <c r="Q78" s="41"/>
      <c r="R78" s="460">
        <f>K78*4</f>
        <v>0.92</v>
      </c>
      <c r="S78" s="463">
        <f t="shared" si="4"/>
        <v>37.704918032786885</v>
      </c>
      <c r="T78" s="42">
        <f>H78/U78</f>
        <v>13.778688524590164</v>
      </c>
      <c r="U78" s="262">
        <v>2.44</v>
      </c>
      <c r="V78" s="267">
        <v>1.39</v>
      </c>
      <c r="W78" s="262">
        <v>1.1</v>
      </c>
      <c r="X78" s="262">
        <v>2.18</v>
      </c>
      <c r="Y78" s="267">
        <v>2.66</v>
      </c>
      <c r="Z78" s="262">
        <v>2.64</v>
      </c>
      <c r="AA78" s="251">
        <f>(Z78/Y78-1)*100</f>
        <v>-0.7518796992481258</v>
      </c>
      <c r="AB78" s="263" t="s">
        <v>1870</v>
      </c>
      <c r="AC78" s="262">
        <v>25.83</v>
      </c>
      <c r="AD78" s="262">
        <v>38.08</v>
      </c>
      <c r="AE78" s="377">
        <f>((H78-AC78)/AC78)*100</f>
        <v>30.158730158730158</v>
      </c>
      <c r="AF78" s="254">
        <f>((H78-AD78)/AD78)*100</f>
        <v>-11.712184873949582</v>
      </c>
      <c r="AG78" s="375"/>
      <c r="AH78" s="382">
        <f>AI78/AJ78</f>
        <v>1.1536592824608214</v>
      </c>
      <c r="AI78" s="175">
        <f>((AK78/AP78)^(1/5)-1)*100</f>
        <v>13.396657763302722</v>
      </c>
      <c r="AJ78" s="176">
        <f>((AK78/AU78)^(1/10)-1)*100</f>
        <v>11.612317403390438</v>
      </c>
      <c r="AK78" s="400">
        <v>0.9</v>
      </c>
      <c r="AL78" s="43">
        <v>0.86</v>
      </c>
      <c r="AM78" s="43">
        <v>0.74</v>
      </c>
      <c r="AN78" s="43">
        <v>0.64</v>
      </c>
      <c r="AO78" s="43">
        <v>0.56</v>
      </c>
      <c r="AP78" s="43">
        <v>0.48</v>
      </c>
      <c r="AQ78" s="43">
        <v>0.38</v>
      </c>
      <c r="AR78" s="43">
        <v>0.36</v>
      </c>
      <c r="AS78" s="43">
        <v>0.34</v>
      </c>
      <c r="AT78" s="43">
        <v>0.32</v>
      </c>
      <c r="AU78" s="163">
        <v>0.3</v>
      </c>
    </row>
    <row r="79" spans="1:47" ht="12.75">
      <c r="A79" s="40" t="s">
        <v>817</v>
      </c>
      <c r="B79" s="41" t="s">
        <v>818</v>
      </c>
      <c r="C79" s="41" t="s">
        <v>1554</v>
      </c>
      <c r="D79" s="184">
        <v>19</v>
      </c>
      <c r="E79" s="188">
        <v>121</v>
      </c>
      <c r="F79" s="59" t="s">
        <v>1247</v>
      </c>
      <c r="G79" s="60" t="s">
        <v>1247</v>
      </c>
      <c r="H79" s="234">
        <v>22.22</v>
      </c>
      <c r="I79" s="116">
        <f>(K79*4)/H79*100</f>
        <v>3.4203420342034203</v>
      </c>
      <c r="J79" s="136">
        <v>0.17</v>
      </c>
      <c r="K79" s="136">
        <v>0.19</v>
      </c>
      <c r="L79" s="116">
        <f>((K79/J79)-1)*100</f>
        <v>11.764705882352944</v>
      </c>
      <c r="M79" s="46">
        <v>40206</v>
      </c>
      <c r="N79" s="46">
        <v>40210</v>
      </c>
      <c r="O79" s="45">
        <v>40220</v>
      </c>
      <c r="P79" s="46" t="s">
        <v>511</v>
      </c>
      <c r="Q79" s="41"/>
      <c r="R79" s="460">
        <f>K79*4</f>
        <v>0.76</v>
      </c>
      <c r="S79" s="463">
        <f t="shared" si="4"/>
        <v>116.92307692307693</v>
      </c>
      <c r="T79" s="42">
        <f>H79/U79</f>
        <v>34.184615384615384</v>
      </c>
      <c r="U79" s="262">
        <v>0.65</v>
      </c>
      <c r="V79" s="267">
        <v>1.81</v>
      </c>
      <c r="W79" s="262">
        <v>6.38</v>
      </c>
      <c r="X79" s="262">
        <v>6.64</v>
      </c>
      <c r="Y79" s="267">
        <v>0.79</v>
      </c>
      <c r="Z79" s="262">
        <v>0.92</v>
      </c>
      <c r="AA79" s="251">
        <f>(Z79/Y79-1)*100</f>
        <v>16.455696202531644</v>
      </c>
      <c r="AB79" s="263" t="s">
        <v>1871</v>
      </c>
      <c r="AC79" s="262">
        <v>16.03</v>
      </c>
      <c r="AD79" s="262">
        <v>23.93</v>
      </c>
      <c r="AE79" s="377">
        <f>((H79-AC79)/AC79)*100</f>
        <v>38.6150966936993</v>
      </c>
      <c r="AF79" s="254">
        <f>((H79-AD79)/AD79)*100</f>
        <v>-7.1458420392812405</v>
      </c>
      <c r="AG79" s="375"/>
      <c r="AH79" s="382">
        <f>AI79/AJ79</f>
        <v>1.3636452203583354</v>
      </c>
      <c r="AI79" s="175">
        <f>((AK79/AP79)^(1/5)-1)*100</f>
        <v>30.772200366006807</v>
      </c>
      <c r="AJ79" s="176">
        <f>((AK79/AU79)^(1/10)-1)*100</f>
        <v>22.566133702958723</v>
      </c>
      <c r="AK79" s="400">
        <v>0.68</v>
      </c>
      <c r="AL79" s="43">
        <v>0.56</v>
      </c>
      <c r="AM79" s="43">
        <v>0.43333</v>
      </c>
      <c r="AN79" s="43">
        <v>0.30667</v>
      </c>
      <c r="AO79" s="43">
        <v>0.21333</v>
      </c>
      <c r="AP79" s="43">
        <v>0.1778</v>
      </c>
      <c r="AQ79" s="43">
        <v>0.16</v>
      </c>
      <c r="AR79" s="43">
        <v>0.12444</v>
      </c>
      <c r="AS79" s="43">
        <v>0.11555</v>
      </c>
      <c r="AT79" s="43">
        <v>0.10667</v>
      </c>
      <c r="AU79" s="163">
        <v>0.08888</v>
      </c>
    </row>
    <row r="80" spans="1:47" ht="12.75">
      <c r="A80" s="40" t="s">
        <v>475</v>
      </c>
      <c r="B80" s="41" t="s">
        <v>476</v>
      </c>
      <c r="C80" s="41" t="s">
        <v>1581</v>
      </c>
      <c r="D80" s="184">
        <v>10</v>
      </c>
      <c r="E80" s="188">
        <v>224</v>
      </c>
      <c r="F80" s="59" t="s">
        <v>1272</v>
      </c>
      <c r="G80" s="60" t="s">
        <v>1272</v>
      </c>
      <c r="H80" s="234">
        <v>11.03</v>
      </c>
      <c r="I80" s="116">
        <f>(K80*4)/H80*100</f>
        <v>2.3934723481414326</v>
      </c>
      <c r="J80" s="136">
        <v>0.06</v>
      </c>
      <c r="K80" s="136">
        <v>0.066</v>
      </c>
      <c r="L80" s="116">
        <f>((K80/J80)-1)*100</f>
        <v>10.000000000000009</v>
      </c>
      <c r="M80" s="46">
        <v>40521</v>
      </c>
      <c r="N80" s="46">
        <v>40525</v>
      </c>
      <c r="O80" s="45">
        <v>40529</v>
      </c>
      <c r="P80" s="46" t="s">
        <v>556</v>
      </c>
      <c r="Q80" s="132"/>
      <c r="R80" s="460">
        <f>K80*4</f>
        <v>0.264</v>
      </c>
      <c r="S80" s="463">
        <f t="shared" si="4"/>
        <v>73.33333333333334</v>
      </c>
      <c r="T80" s="42">
        <f>H80/U80</f>
        <v>30.63888888888889</v>
      </c>
      <c r="U80" s="262">
        <v>0.36</v>
      </c>
      <c r="V80" s="267">
        <v>2.09</v>
      </c>
      <c r="W80" s="262">
        <v>1.92</v>
      </c>
      <c r="X80" s="262">
        <v>1.95</v>
      </c>
      <c r="Y80" s="267">
        <v>0.44</v>
      </c>
      <c r="Z80" s="262">
        <v>0.51</v>
      </c>
      <c r="AA80" s="251">
        <f>(Z80/Y80-1)*100</f>
        <v>15.909090909090917</v>
      </c>
      <c r="AB80" s="263" t="s">
        <v>1872</v>
      </c>
      <c r="AC80" s="262">
        <v>8.91</v>
      </c>
      <c r="AD80" s="262">
        <v>11.62</v>
      </c>
      <c r="AE80" s="377">
        <f>((H80-AC80)/AC80)*100</f>
        <v>23.79349046015712</v>
      </c>
      <c r="AF80" s="254">
        <f>((H80-AD80)/AD80)*100</f>
        <v>-5.0774526678141125</v>
      </c>
      <c r="AG80" s="375"/>
      <c r="AH80" s="382">
        <f>AI80/AJ80</f>
        <v>4.38555785286982</v>
      </c>
      <c r="AI80" s="175">
        <f>((AK80/AP80)^(1/5)-1)*100</f>
        <v>7.514676603277937</v>
      </c>
      <c r="AJ80" s="176">
        <f>((AK80/AU80)^(1/10)-1)*100</f>
        <v>1.713505295195339</v>
      </c>
      <c r="AK80" s="402">
        <v>0.24</v>
      </c>
      <c r="AL80" s="43">
        <v>0.225</v>
      </c>
      <c r="AM80" s="43">
        <v>0.208</v>
      </c>
      <c r="AN80" s="43">
        <v>0.19274999999999998</v>
      </c>
      <c r="AO80" s="43">
        <v>0.17889</v>
      </c>
      <c r="AP80" s="43">
        <v>0.16706</v>
      </c>
      <c r="AQ80" s="43">
        <v>0.15497</v>
      </c>
      <c r="AR80" s="43">
        <v>0.14555</v>
      </c>
      <c r="AS80" s="43">
        <v>0.14344</v>
      </c>
      <c r="AT80" s="389">
        <v>0.135</v>
      </c>
      <c r="AU80" s="163">
        <v>0.2025</v>
      </c>
    </row>
    <row r="81" spans="1:47" ht="12.75">
      <c r="A81" s="152" t="s">
        <v>1516</v>
      </c>
      <c r="B81" s="51" t="s">
        <v>1517</v>
      </c>
      <c r="C81" s="51" t="s">
        <v>1669</v>
      </c>
      <c r="D81" s="185">
        <v>10</v>
      </c>
      <c r="E81" s="188">
        <v>220</v>
      </c>
      <c r="F81" s="61" t="s">
        <v>1247</v>
      </c>
      <c r="G81" s="63" t="s">
        <v>1247</v>
      </c>
      <c r="H81" s="282">
        <v>59.92</v>
      </c>
      <c r="I81" s="271">
        <f>(K81*4)/H81*100</f>
        <v>1.869158878504673</v>
      </c>
      <c r="J81" s="170">
        <v>0.265</v>
      </c>
      <c r="K81" s="137">
        <v>0.28</v>
      </c>
      <c r="L81" s="117">
        <f>((K81/J81)-1)*100</f>
        <v>5.660377358490565</v>
      </c>
      <c r="M81" s="65">
        <v>40457</v>
      </c>
      <c r="N81" s="65">
        <v>40459</v>
      </c>
      <c r="O81" s="64">
        <v>40480</v>
      </c>
      <c r="P81" s="65" t="s">
        <v>547</v>
      </c>
      <c r="Q81" s="51"/>
      <c r="R81" s="348">
        <f>K81*4</f>
        <v>1.12</v>
      </c>
      <c r="S81" s="463">
        <f t="shared" si="4"/>
        <v>55.72139303482588</v>
      </c>
      <c r="T81" s="52">
        <f>H81/U81</f>
        <v>29.810945273631845</v>
      </c>
      <c r="U81" s="264">
        <v>2.01</v>
      </c>
      <c r="V81" s="268">
        <v>1.66</v>
      </c>
      <c r="W81" s="264">
        <v>3.03</v>
      </c>
      <c r="X81" s="264">
        <v>3.18</v>
      </c>
      <c r="Y81" s="268">
        <v>2.79</v>
      </c>
      <c r="Z81" s="264">
        <v>3.31</v>
      </c>
      <c r="AA81" s="253">
        <f>(Z81/Y81-1)*100</f>
        <v>18.63799283154122</v>
      </c>
      <c r="AB81" s="265" t="s">
        <v>1873</v>
      </c>
      <c r="AC81" s="264">
        <v>44.61</v>
      </c>
      <c r="AD81" s="264">
        <v>87.06</v>
      </c>
      <c r="AE81" s="379">
        <f>((H81-AC81)/AC81)*100</f>
        <v>34.31965926922215</v>
      </c>
      <c r="AF81" s="256">
        <f>((H81-AD81)/AD81)*100</f>
        <v>-31.173903055364114</v>
      </c>
      <c r="AG81" s="375"/>
      <c r="AH81" s="383" t="s">
        <v>1276</v>
      </c>
      <c r="AI81" s="177">
        <f>((AK81/AP81)^(1/5)-1)*100</f>
        <v>30.353150234562175</v>
      </c>
      <c r="AJ81" s="178" t="s">
        <v>1276</v>
      </c>
      <c r="AK81" s="401">
        <v>1.035</v>
      </c>
      <c r="AL81" s="53">
        <v>0.83</v>
      </c>
      <c r="AM81" s="53">
        <v>0.55</v>
      </c>
      <c r="AN81" s="53">
        <v>0.4</v>
      </c>
      <c r="AO81" s="53">
        <v>0.34</v>
      </c>
      <c r="AP81" s="53">
        <v>0.275</v>
      </c>
      <c r="AQ81" s="53">
        <v>0.25</v>
      </c>
      <c r="AR81" s="390">
        <v>0.24</v>
      </c>
      <c r="AS81" s="53">
        <v>0.225</v>
      </c>
      <c r="AT81" s="53">
        <v>0</v>
      </c>
      <c r="AU81" s="388">
        <v>0</v>
      </c>
    </row>
    <row r="82" spans="1:47" ht="12.75">
      <c r="A82" s="30" t="s">
        <v>612</v>
      </c>
      <c r="B82" s="31" t="s">
        <v>613</v>
      </c>
      <c r="C82" s="31" t="s">
        <v>1583</v>
      </c>
      <c r="D82" s="183">
        <v>15</v>
      </c>
      <c r="E82" s="188">
        <v>171</v>
      </c>
      <c r="F82" s="111" t="s">
        <v>1656</v>
      </c>
      <c r="G82" s="73" t="s">
        <v>1656</v>
      </c>
      <c r="H82" s="281">
        <v>67.52</v>
      </c>
      <c r="I82" s="172">
        <f>(K82*4)/H82*100</f>
        <v>1.6291469194312798</v>
      </c>
      <c r="J82" s="199">
        <v>0.25</v>
      </c>
      <c r="K82" s="139">
        <v>0.275</v>
      </c>
      <c r="L82" s="138">
        <f>((K82/J82)-1)*100</f>
        <v>10.000000000000009</v>
      </c>
      <c r="M82" s="37">
        <v>40402</v>
      </c>
      <c r="N82" s="37">
        <v>40406</v>
      </c>
      <c r="O82" s="36">
        <v>40422</v>
      </c>
      <c r="P82" s="37" t="s">
        <v>501</v>
      </c>
      <c r="Q82" s="31"/>
      <c r="R82" s="460">
        <f>K82*4</f>
        <v>1.1</v>
      </c>
      <c r="S82" s="462">
        <f t="shared" si="4"/>
        <v>22.494887525562376</v>
      </c>
      <c r="T82" s="42">
        <f>H82/U82</f>
        <v>13.807770961145195</v>
      </c>
      <c r="U82" s="262">
        <v>4.89</v>
      </c>
      <c r="V82" s="267">
        <v>1.48</v>
      </c>
      <c r="W82" s="262">
        <v>0.57</v>
      </c>
      <c r="X82" s="262">
        <v>1.63</v>
      </c>
      <c r="Y82" s="267">
        <v>4.15</v>
      </c>
      <c r="Z82" s="262">
        <v>5.44</v>
      </c>
      <c r="AA82" s="251">
        <f>(Z82/Y82-1)*100</f>
        <v>31.084337349397593</v>
      </c>
      <c r="AB82" s="263" t="s">
        <v>1874</v>
      </c>
      <c r="AC82" s="262">
        <v>48.14</v>
      </c>
      <c r="AD82" s="262">
        <v>62.2</v>
      </c>
      <c r="AE82" s="377">
        <f>((H82-AC82)/AC82)*100</f>
        <v>40.25758205234731</v>
      </c>
      <c r="AF82" s="254">
        <f>((H82-AD82)/AD82)*100</f>
        <v>8.55305466237941</v>
      </c>
      <c r="AG82" s="375"/>
      <c r="AH82" s="382">
        <f>AI82/AJ82</f>
        <v>1.686217243595908</v>
      </c>
      <c r="AI82" s="175">
        <f>((AK82/AP82)^(1/5)-1)*100</f>
        <v>18.664882623542333</v>
      </c>
      <c r="AJ82" s="176">
        <f>((AK82/AU82)^(1/10)-1)*100</f>
        <v>11.069085371075271</v>
      </c>
      <c r="AK82" s="400">
        <v>1</v>
      </c>
      <c r="AL82" s="43">
        <v>0.875</v>
      </c>
      <c r="AM82" s="43">
        <v>0.675</v>
      </c>
      <c r="AN82" s="43">
        <v>0.525</v>
      </c>
      <c r="AO82" s="389">
        <v>0.45</v>
      </c>
      <c r="AP82" s="43">
        <v>0.425</v>
      </c>
      <c r="AQ82" s="389">
        <v>0.4</v>
      </c>
      <c r="AR82" s="43">
        <v>0.3875</v>
      </c>
      <c r="AS82" s="389">
        <v>0.375</v>
      </c>
      <c r="AT82" s="43">
        <v>0.3625</v>
      </c>
      <c r="AU82" s="163">
        <v>0.35</v>
      </c>
    </row>
    <row r="83" spans="1:47" ht="12.75">
      <c r="A83" s="40" t="s">
        <v>768</v>
      </c>
      <c r="B83" s="41" t="s">
        <v>769</v>
      </c>
      <c r="C83" s="41" t="s">
        <v>1549</v>
      </c>
      <c r="D83" s="184">
        <v>11</v>
      </c>
      <c r="E83" s="188">
        <v>210</v>
      </c>
      <c r="F83" s="81" t="s">
        <v>1656</v>
      </c>
      <c r="G83" s="72" t="s">
        <v>1656</v>
      </c>
      <c r="H83" s="279">
        <v>26.42</v>
      </c>
      <c r="I83" s="116">
        <f>(K83*2)/H83*100</f>
        <v>3.557910673732021</v>
      </c>
      <c r="J83" s="136">
        <v>0.44</v>
      </c>
      <c r="K83" s="136">
        <v>0.47</v>
      </c>
      <c r="L83" s="116">
        <f>((K83/J83)-1)*100</f>
        <v>6.818181818181812</v>
      </c>
      <c r="M83" s="46">
        <v>40499</v>
      </c>
      <c r="N83" s="46">
        <v>40501</v>
      </c>
      <c r="O83" s="45">
        <v>40513</v>
      </c>
      <c r="P83" s="46" t="s">
        <v>558</v>
      </c>
      <c r="Q83" s="132" t="s">
        <v>573</v>
      </c>
      <c r="R83" s="460">
        <f>K83*2</f>
        <v>0.94</v>
      </c>
      <c r="S83" s="463">
        <f t="shared" si="4"/>
        <v>41.96428571428571</v>
      </c>
      <c r="T83" s="42">
        <f>H83/U83</f>
        <v>11.794642857142858</v>
      </c>
      <c r="U83" s="262">
        <v>2.24</v>
      </c>
      <c r="V83" s="267" t="s">
        <v>1390</v>
      </c>
      <c r="W83" s="262">
        <v>4.33</v>
      </c>
      <c r="X83" s="262">
        <v>1.41</v>
      </c>
      <c r="Y83" s="267">
        <v>2.26</v>
      </c>
      <c r="Z83" s="262">
        <v>2.28</v>
      </c>
      <c r="AA83" s="251">
        <f>(Z83/Y83-1)*100</f>
        <v>0.8849557522123908</v>
      </c>
      <c r="AB83" s="263" t="s">
        <v>1875</v>
      </c>
      <c r="AC83" s="262">
        <v>21.27</v>
      </c>
      <c r="AD83" s="262">
        <v>29.48</v>
      </c>
      <c r="AE83" s="377">
        <f>((H83-AC83)/AC83)*100</f>
        <v>24.212505876821826</v>
      </c>
      <c r="AF83" s="254">
        <f>((H83-AD83)/AD83)*100</f>
        <v>-10.379918588873808</v>
      </c>
      <c r="AG83" s="375"/>
      <c r="AH83" s="382" t="s">
        <v>1276</v>
      </c>
      <c r="AI83" s="175">
        <f>((AK83/AP83)^(1/5)-1)*100</f>
        <v>5.589288248337687</v>
      </c>
      <c r="AJ83" s="176" t="s">
        <v>1276</v>
      </c>
      <c r="AK83" s="400">
        <v>0.84</v>
      </c>
      <c r="AL83" s="43">
        <v>0.8</v>
      </c>
      <c r="AM83" s="43">
        <v>0.76</v>
      </c>
      <c r="AN83" s="43">
        <v>0.73</v>
      </c>
      <c r="AO83" s="43">
        <v>0.71</v>
      </c>
      <c r="AP83" s="43">
        <v>0.64</v>
      </c>
      <c r="AQ83" s="43">
        <v>0.565</v>
      </c>
      <c r="AR83" s="43">
        <v>0.485</v>
      </c>
      <c r="AS83" s="389">
        <v>0.43</v>
      </c>
      <c r="AT83" s="43">
        <v>0.425</v>
      </c>
      <c r="AU83" s="163">
        <v>0</v>
      </c>
    </row>
    <row r="84" spans="1:47" ht="12.75">
      <c r="A84" s="40" t="s">
        <v>786</v>
      </c>
      <c r="B84" s="41" t="s">
        <v>793</v>
      </c>
      <c r="C84" s="41" t="s">
        <v>1585</v>
      </c>
      <c r="D84" s="184">
        <v>20</v>
      </c>
      <c r="E84" s="188">
        <v>117</v>
      </c>
      <c r="F84" s="59" t="s">
        <v>1272</v>
      </c>
      <c r="G84" s="60" t="s">
        <v>1272</v>
      </c>
      <c r="H84" s="234">
        <v>26.01</v>
      </c>
      <c r="I84" s="116">
        <f>(K84*4)/H84*100</f>
        <v>5.843906189926951</v>
      </c>
      <c r="J84" s="171">
        <v>0.375</v>
      </c>
      <c r="K84" s="136">
        <v>0.38</v>
      </c>
      <c r="L84" s="158">
        <f>((K84/J84)-1)*100</f>
        <v>1.333333333333342</v>
      </c>
      <c r="M84" s="46">
        <v>40387</v>
      </c>
      <c r="N84" s="46">
        <v>40389</v>
      </c>
      <c r="O84" s="45">
        <v>40405</v>
      </c>
      <c r="P84" s="46" t="s">
        <v>513</v>
      </c>
      <c r="Q84" s="41"/>
      <c r="R84" s="460">
        <f>K84*4</f>
        <v>1.52</v>
      </c>
      <c r="S84" s="463">
        <f t="shared" si="4"/>
        <v>316.6666666666667</v>
      </c>
      <c r="T84" s="42">
        <f>H84/U84</f>
        <v>54.18750000000001</v>
      </c>
      <c r="U84" s="262">
        <v>0.48</v>
      </c>
      <c r="V84" s="267">
        <v>6.33</v>
      </c>
      <c r="W84" s="262">
        <v>8.23</v>
      </c>
      <c r="X84" s="262">
        <v>1.52</v>
      </c>
      <c r="Y84" s="267">
        <v>1.39</v>
      </c>
      <c r="Z84" s="262">
        <v>1.51</v>
      </c>
      <c r="AA84" s="251">
        <f>(Z84/Y84-1)*100</f>
        <v>8.63309352517987</v>
      </c>
      <c r="AB84" s="263" t="s">
        <v>1876</v>
      </c>
      <c r="AC84" s="262">
        <v>19.19</v>
      </c>
      <c r="AD84" s="262">
        <v>24.59</v>
      </c>
      <c r="AE84" s="377">
        <f>((H84-AC84)/AC84)*100</f>
        <v>35.53934340802501</v>
      </c>
      <c r="AF84" s="254">
        <f>((H84-AD84)/AD84)*100</f>
        <v>5.774705164701105</v>
      </c>
      <c r="AG84" s="375"/>
      <c r="AH84" s="382">
        <f>AI84/AJ84</f>
        <v>1.5935380936990762</v>
      </c>
      <c r="AI84" s="175">
        <f>((AK84/AP84)^(1/5)-1)*100</f>
        <v>3.0624138001266177</v>
      </c>
      <c r="AJ84" s="176">
        <f>((AK84/AU84)^(1/10)-1)*100</f>
        <v>1.9217700613719524</v>
      </c>
      <c r="AK84" s="402">
        <v>1.5</v>
      </c>
      <c r="AL84" s="43">
        <v>1.48</v>
      </c>
      <c r="AM84" s="43">
        <v>1.4</v>
      </c>
      <c r="AN84" s="43">
        <v>1.32</v>
      </c>
      <c r="AO84" s="389">
        <v>1.3</v>
      </c>
      <c r="AP84" s="43">
        <v>1.29</v>
      </c>
      <c r="AQ84" s="389">
        <v>1.28</v>
      </c>
      <c r="AR84" s="43">
        <v>1.27</v>
      </c>
      <c r="AS84" s="389">
        <v>1.26</v>
      </c>
      <c r="AT84" s="43">
        <v>1.245</v>
      </c>
      <c r="AU84" s="391">
        <v>1.24</v>
      </c>
    </row>
    <row r="85" spans="1:47" ht="12.75">
      <c r="A85" s="40" t="s">
        <v>116</v>
      </c>
      <c r="B85" s="41" t="s">
        <v>117</v>
      </c>
      <c r="C85" s="41" t="s">
        <v>1582</v>
      </c>
      <c r="D85" s="184">
        <v>16</v>
      </c>
      <c r="E85" s="188">
        <v>164</v>
      </c>
      <c r="F85" s="59" t="s">
        <v>1272</v>
      </c>
      <c r="G85" s="60" t="s">
        <v>1272</v>
      </c>
      <c r="H85" s="234">
        <v>43.11</v>
      </c>
      <c r="I85" s="116">
        <f>(K85*4)/H85*100</f>
        <v>3.3402922755741122</v>
      </c>
      <c r="J85" s="136">
        <v>0.34</v>
      </c>
      <c r="K85" s="136">
        <v>0.36</v>
      </c>
      <c r="L85" s="116">
        <f>((K85/J85)-1)*100</f>
        <v>5.88235294117645</v>
      </c>
      <c r="M85" s="46">
        <v>40525</v>
      </c>
      <c r="N85" s="46">
        <v>40527</v>
      </c>
      <c r="O85" s="45">
        <v>40546</v>
      </c>
      <c r="P85" s="46" t="s">
        <v>505</v>
      </c>
      <c r="Q85" s="41"/>
      <c r="R85" s="460">
        <f>K85*4</f>
        <v>1.44</v>
      </c>
      <c r="S85" s="463">
        <f t="shared" si="4"/>
        <v>62.06896551724138</v>
      </c>
      <c r="T85" s="42">
        <f>H85/U85</f>
        <v>18.58189655172414</v>
      </c>
      <c r="U85" s="262">
        <v>2.32</v>
      </c>
      <c r="V85" s="267">
        <v>4.95</v>
      </c>
      <c r="W85" s="262">
        <v>0.75</v>
      </c>
      <c r="X85" s="262">
        <v>2.43</v>
      </c>
      <c r="Y85" s="267">
        <v>2.64</v>
      </c>
      <c r="Z85" s="262">
        <v>2.78</v>
      </c>
      <c r="AA85" s="251">
        <f>(Z85/Y85-1)*100</f>
        <v>5.303030303030298</v>
      </c>
      <c r="AB85" s="263" t="s">
        <v>1646</v>
      </c>
      <c r="AC85" s="262">
        <v>33.49</v>
      </c>
      <c r="AD85" s="262">
        <v>43.77</v>
      </c>
      <c r="AE85" s="377">
        <f>((H85-AC85)/AC85)*100</f>
        <v>28.724992535085093</v>
      </c>
      <c r="AF85" s="254">
        <f>((H85-AD85)/AD85)*100</f>
        <v>-1.5078821110349638</v>
      </c>
      <c r="AG85" s="375"/>
      <c r="AH85" s="382">
        <f>AI85/AJ85</f>
        <v>1.4273741878194712</v>
      </c>
      <c r="AI85" s="175">
        <f>((AK85/AP85)^(1/5)-1)*100</f>
        <v>7.427033762416224</v>
      </c>
      <c r="AJ85" s="176">
        <f>((AK85/AU85)^(1/10)-1)*100</f>
        <v>5.203284342532588</v>
      </c>
      <c r="AK85" s="400">
        <v>1.24</v>
      </c>
      <c r="AL85" s="43">
        <v>1.09333</v>
      </c>
      <c r="AM85" s="43">
        <v>1.01333</v>
      </c>
      <c r="AN85" s="43">
        <v>0.96</v>
      </c>
      <c r="AO85" s="43">
        <v>0.90667</v>
      </c>
      <c r="AP85" s="43">
        <v>0.86667</v>
      </c>
      <c r="AQ85" s="43">
        <v>0.82667</v>
      </c>
      <c r="AR85" s="43">
        <v>0.8</v>
      </c>
      <c r="AS85" s="43">
        <v>0.7822</v>
      </c>
      <c r="AT85" s="43">
        <v>0.76444</v>
      </c>
      <c r="AU85" s="163">
        <v>0.74667</v>
      </c>
    </row>
    <row r="86" spans="1:47" ht="12.75">
      <c r="A86" s="49" t="s">
        <v>1784</v>
      </c>
      <c r="B86" s="51" t="s">
        <v>1785</v>
      </c>
      <c r="C86" s="51" t="s">
        <v>1599</v>
      </c>
      <c r="D86" s="185">
        <v>16</v>
      </c>
      <c r="E86" s="188">
        <v>156</v>
      </c>
      <c r="F86" s="61" t="s">
        <v>1272</v>
      </c>
      <c r="G86" s="63" t="s">
        <v>1272</v>
      </c>
      <c r="H86" s="236">
        <v>50.62</v>
      </c>
      <c r="I86" s="117">
        <f>(K86*4)/H86*100</f>
        <v>3.9510075069142636</v>
      </c>
      <c r="J86" s="170">
        <v>0.4725</v>
      </c>
      <c r="K86" s="137">
        <v>0.5</v>
      </c>
      <c r="L86" s="117">
        <f>((K86/J86)-1)*100</f>
        <v>5.820105820105836</v>
      </c>
      <c r="M86" s="65">
        <v>40233</v>
      </c>
      <c r="N86" s="65">
        <v>40235</v>
      </c>
      <c r="O86" s="64">
        <v>40252</v>
      </c>
      <c r="P86" s="65" t="s">
        <v>502</v>
      </c>
      <c r="Q86" s="51"/>
      <c r="R86" s="348">
        <f>K86*4</f>
        <v>2</v>
      </c>
      <c r="S86" s="465">
        <f t="shared" si="4"/>
        <v>40.24144869215292</v>
      </c>
      <c r="T86" s="42">
        <f>H86/U86</f>
        <v>10.185110663983904</v>
      </c>
      <c r="U86" s="262">
        <v>4.97</v>
      </c>
      <c r="V86" s="267">
        <v>1.79</v>
      </c>
      <c r="W86" s="262">
        <v>1.36</v>
      </c>
      <c r="X86" s="262">
        <v>1.5</v>
      </c>
      <c r="Y86" s="267">
        <v>4.36</v>
      </c>
      <c r="Z86" s="262">
        <v>4.46</v>
      </c>
      <c r="AA86" s="251">
        <f>(Z86/Y86-1)*100</f>
        <v>2.2935779816513735</v>
      </c>
      <c r="AB86" s="263" t="s">
        <v>1877</v>
      </c>
      <c r="AC86" s="262">
        <v>45.29</v>
      </c>
      <c r="AD86" s="262">
        <v>56.57</v>
      </c>
      <c r="AE86" s="377">
        <f>((H86-AC86)/AC86)*100</f>
        <v>11.768602340472507</v>
      </c>
      <c r="AF86" s="254">
        <f>((H86-AD86)/AD86)*100</f>
        <v>-10.517942372282134</v>
      </c>
      <c r="AG86" s="375"/>
      <c r="AH86" s="382">
        <f>AI86/AJ86</f>
        <v>1.2625025240484093</v>
      </c>
      <c r="AI86" s="175">
        <f>((AK86/AP86)^(1/5)-1)*100</f>
        <v>7.771441142424251</v>
      </c>
      <c r="AJ86" s="176">
        <f>((AK86/AU86)^(1/10)-1)*100</f>
        <v>6.1555846379648615</v>
      </c>
      <c r="AK86" s="400">
        <v>1.89</v>
      </c>
      <c r="AL86" s="43">
        <v>1.78</v>
      </c>
      <c r="AM86" s="43">
        <v>1.64</v>
      </c>
      <c r="AN86" s="43">
        <v>1.5</v>
      </c>
      <c r="AO86" s="43">
        <v>1.42</v>
      </c>
      <c r="AP86" s="43">
        <v>1.3</v>
      </c>
      <c r="AQ86" s="43">
        <v>1.2</v>
      </c>
      <c r="AR86" s="43">
        <v>1.16</v>
      </c>
      <c r="AS86" s="43">
        <v>1.12</v>
      </c>
      <c r="AT86" s="43">
        <v>1.08</v>
      </c>
      <c r="AU86" s="163">
        <v>1.04</v>
      </c>
    </row>
    <row r="87" spans="1:47" ht="12.75">
      <c r="A87" s="30" t="s">
        <v>756</v>
      </c>
      <c r="B87" s="31" t="s">
        <v>757</v>
      </c>
      <c r="C87" s="31" t="s">
        <v>1599</v>
      </c>
      <c r="D87" s="183">
        <v>12</v>
      </c>
      <c r="E87" s="188">
        <v>196</v>
      </c>
      <c r="F87" s="57" t="s">
        <v>1272</v>
      </c>
      <c r="G87" s="58" t="s">
        <v>1247</v>
      </c>
      <c r="H87" s="276">
        <v>31.1</v>
      </c>
      <c r="I87" s="159">
        <f>(K87*4)/H87*100</f>
        <v>3.295819935691318</v>
      </c>
      <c r="J87" s="199">
        <v>0.2375</v>
      </c>
      <c r="K87" s="139">
        <v>0.25625</v>
      </c>
      <c r="L87" s="138">
        <f>((K87/J87)-1)*100</f>
        <v>7.8947368421052655</v>
      </c>
      <c r="M87" s="162">
        <v>40234</v>
      </c>
      <c r="N87" s="37">
        <v>40238</v>
      </c>
      <c r="O87" s="36">
        <v>40268</v>
      </c>
      <c r="P87" s="37" t="s">
        <v>504</v>
      </c>
      <c r="Q87" s="31"/>
      <c r="R87" s="460">
        <f>K87*4</f>
        <v>1.025</v>
      </c>
      <c r="S87" s="463">
        <f t="shared" si="4"/>
        <v>52.83505154639175</v>
      </c>
      <c r="T87" s="33">
        <f>H87/U87</f>
        <v>16.030927835051546</v>
      </c>
      <c r="U87" s="260">
        <v>1.94</v>
      </c>
      <c r="V87" s="266">
        <v>2.16</v>
      </c>
      <c r="W87" s="260">
        <v>1.1</v>
      </c>
      <c r="X87" s="260">
        <v>1.48</v>
      </c>
      <c r="Y87" s="266">
        <v>2.08</v>
      </c>
      <c r="Z87" s="260">
        <v>2.23</v>
      </c>
      <c r="AA87" s="252">
        <f>(Z87/Y87-1)*100</f>
        <v>7.211538461538458</v>
      </c>
      <c r="AB87" s="261" t="s">
        <v>1878</v>
      </c>
      <c r="AC87" s="260">
        <v>24.16</v>
      </c>
      <c r="AD87" s="260">
        <v>32.21</v>
      </c>
      <c r="AE87" s="378">
        <f>((H87-AC87)/AC87)*100</f>
        <v>28.72516556291391</v>
      </c>
      <c r="AF87" s="255">
        <f>((H87-AD87)/AD87)*100</f>
        <v>-3.446134740763736</v>
      </c>
      <c r="AG87" s="375"/>
      <c r="AH87" s="381">
        <f>AI87/AJ87</f>
        <v>0.34595547071937394</v>
      </c>
      <c r="AI87" s="173">
        <f>((AK87/AP87)^(1/5)-1)*100</f>
        <v>8.73483945710749</v>
      </c>
      <c r="AJ87" s="174">
        <f>((AK87/AU87)^(1/10)-1)*100</f>
        <v>25.24845015153081</v>
      </c>
      <c r="AK87" s="397">
        <v>0.95</v>
      </c>
      <c r="AL87" s="34">
        <v>0.825</v>
      </c>
      <c r="AM87" s="34">
        <v>0.775</v>
      </c>
      <c r="AN87" s="34">
        <v>0.725</v>
      </c>
      <c r="AO87" s="34">
        <v>0.675</v>
      </c>
      <c r="AP87" s="34">
        <v>0.625</v>
      </c>
      <c r="AQ87" s="34">
        <v>0.575</v>
      </c>
      <c r="AR87" s="34">
        <v>0.525</v>
      </c>
      <c r="AS87" s="34">
        <v>0.45</v>
      </c>
      <c r="AT87" s="398">
        <v>0.4</v>
      </c>
      <c r="AU87" s="387">
        <v>0.1</v>
      </c>
    </row>
    <row r="88" spans="1:47" ht="12.75">
      <c r="A88" s="40" t="s">
        <v>2012</v>
      </c>
      <c r="B88" s="41" t="s">
        <v>2013</v>
      </c>
      <c r="C88" s="41" t="s">
        <v>1549</v>
      </c>
      <c r="D88" s="184">
        <v>12</v>
      </c>
      <c r="E88" s="188">
        <v>195</v>
      </c>
      <c r="F88" s="59" t="s">
        <v>1272</v>
      </c>
      <c r="G88" s="60" t="s">
        <v>1272</v>
      </c>
      <c r="H88" s="283">
        <v>28.19</v>
      </c>
      <c r="I88" s="160">
        <f>(K88*4)/H88*100</f>
        <v>3.9730400851365735</v>
      </c>
      <c r="J88" s="198">
        <v>0.27</v>
      </c>
      <c r="K88" s="136">
        <v>0.28</v>
      </c>
      <c r="L88" s="116">
        <f>((K88/J88)-1)*100</f>
        <v>3.703703703703698</v>
      </c>
      <c r="M88" s="214">
        <v>40191</v>
      </c>
      <c r="N88" s="46">
        <v>40189</v>
      </c>
      <c r="O88" s="45">
        <v>40210</v>
      </c>
      <c r="P88" s="46" t="s">
        <v>509</v>
      </c>
      <c r="Q88" s="41"/>
      <c r="R88" s="460">
        <f>K88*4</f>
        <v>1.12</v>
      </c>
      <c r="S88" s="463">
        <f t="shared" si="4"/>
        <v>42.42424242424242</v>
      </c>
      <c r="T88" s="42">
        <f>H88/U88</f>
        <v>10.678030303030303</v>
      </c>
      <c r="U88" s="262">
        <v>2.64</v>
      </c>
      <c r="V88" s="267" t="s">
        <v>1656</v>
      </c>
      <c r="W88" s="262">
        <v>3.39</v>
      </c>
      <c r="X88" s="262">
        <v>1.13</v>
      </c>
      <c r="Y88" s="267" t="s">
        <v>1656</v>
      </c>
      <c r="Z88" s="262" t="s">
        <v>1656</v>
      </c>
      <c r="AA88" s="251" t="s">
        <v>1276</v>
      </c>
      <c r="AB88" s="263" t="s">
        <v>1879</v>
      </c>
      <c r="AC88" s="262">
        <v>23.94</v>
      </c>
      <c r="AD88" s="262">
        <v>30.36</v>
      </c>
      <c r="AE88" s="377">
        <f>((H88-AC88)/AC88)*100</f>
        <v>17.752715121136173</v>
      </c>
      <c r="AF88" s="254">
        <f>((H88-AD88)/AD88)*100</f>
        <v>-7.147562582345185</v>
      </c>
      <c r="AG88" s="375"/>
      <c r="AH88" s="382">
        <f>AI88/AJ88</f>
        <v>0.916842201506191</v>
      </c>
      <c r="AI88" s="175">
        <f>((AK88/AP88)^(1/5)-1)*100</f>
        <v>10.773734315504413</v>
      </c>
      <c r="AJ88" s="176">
        <f>((AK88/AU88)^(1/10)-1)*100</f>
        <v>11.750914495215525</v>
      </c>
      <c r="AK88" s="400">
        <v>1.08</v>
      </c>
      <c r="AL88" s="43">
        <v>1</v>
      </c>
      <c r="AM88" s="43">
        <v>0.92</v>
      </c>
      <c r="AN88" s="43">
        <v>0.82</v>
      </c>
      <c r="AO88" s="43">
        <v>0.6857</v>
      </c>
      <c r="AP88" s="43">
        <v>0.6475</v>
      </c>
      <c r="AQ88" s="43">
        <v>0.6095</v>
      </c>
      <c r="AR88" s="43">
        <v>0.55875</v>
      </c>
      <c r="AS88" s="43">
        <v>0.5079</v>
      </c>
      <c r="AT88" s="43">
        <v>0.4317</v>
      </c>
      <c r="AU88" s="163">
        <v>0.35556</v>
      </c>
    </row>
    <row r="89" spans="1:47" ht="12.75">
      <c r="A89" s="40" t="s">
        <v>638</v>
      </c>
      <c r="B89" s="41" t="s">
        <v>639</v>
      </c>
      <c r="C89" s="41" t="s">
        <v>1599</v>
      </c>
      <c r="D89" s="184">
        <v>13</v>
      </c>
      <c r="E89" s="188">
        <v>193</v>
      </c>
      <c r="F89" s="59" t="s">
        <v>1272</v>
      </c>
      <c r="G89" s="60" t="s">
        <v>1247</v>
      </c>
      <c r="H89" s="283">
        <v>41.4</v>
      </c>
      <c r="I89" s="160">
        <f>(K89*4)/H89*100</f>
        <v>4.1062801932367154</v>
      </c>
      <c r="J89" s="136">
        <v>0.4</v>
      </c>
      <c r="K89" s="136">
        <v>0.425</v>
      </c>
      <c r="L89" s="116">
        <f>((K89/J89)-1)*100</f>
        <v>6.25</v>
      </c>
      <c r="M89" s="45">
        <v>40548</v>
      </c>
      <c r="N89" s="46">
        <v>40550</v>
      </c>
      <c r="O89" s="45">
        <v>40575</v>
      </c>
      <c r="P89" s="46" t="s">
        <v>509</v>
      </c>
      <c r="Q89" s="386" t="s">
        <v>1053</v>
      </c>
      <c r="R89" s="460">
        <f>K89*4</f>
        <v>1.7</v>
      </c>
      <c r="S89" s="463">
        <f t="shared" si="4"/>
        <v>50.898203592814376</v>
      </c>
      <c r="T89" s="42">
        <f>H89/U89</f>
        <v>12.395209580838323</v>
      </c>
      <c r="U89" s="262">
        <v>3.34</v>
      </c>
      <c r="V89" s="267">
        <v>3.02</v>
      </c>
      <c r="W89" s="262">
        <v>1.47</v>
      </c>
      <c r="X89" s="262">
        <v>2.23</v>
      </c>
      <c r="Y89" s="267">
        <v>2.54</v>
      </c>
      <c r="Z89" s="262">
        <v>2.65</v>
      </c>
      <c r="AA89" s="251">
        <f>(Z89/Y89-1)*100</f>
        <v>4.330708661417315</v>
      </c>
      <c r="AB89" s="263" t="s">
        <v>1880</v>
      </c>
      <c r="AC89" s="262">
        <v>32.53</v>
      </c>
      <c r="AD89" s="262">
        <v>38.83</v>
      </c>
      <c r="AE89" s="377">
        <f>((H89-AC89)/AC89)*100</f>
        <v>27.267138026437127</v>
      </c>
      <c r="AF89" s="254">
        <f>((H89-AD89)/AD89)*100</f>
        <v>6.6185938707185175</v>
      </c>
      <c r="AG89" s="375"/>
      <c r="AH89" s="382">
        <f>AI89/AJ89</f>
        <v>1.3930897301827119</v>
      </c>
      <c r="AI89" s="175">
        <f>((AK89/AP89)^(1/5)-1)*100</f>
        <v>6.207125806326297</v>
      </c>
      <c r="AJ89" s="176">
        <f>((AK89/AU89)^(1/10)-1)*100</f>
        <v>4.455653983977181</v>
      </c>
      <c r="AK89" s="400">
        <v>1.5</v>
      </c>
      <c r="AL89" s="43">
        <v>1.4</v>
      </c>
      <c r="AM89" s="43">
        <v>1.3</v>
      </c>
      <c r="AN89" s="43">
        <v>1.21</v>
      </c>
      <c r="AO89" s="43">
        <v>1.16</v>
      </c>
      <c r="AP89" s="43">
        <v>1.11</v>
      </c>
      <c r="AQ89" s="43">
        <v>1.08</v>
      </c>
      <c r="AR89" s="43">
        <v>1.06</v>
      </c>
      <c r="AS89" s="43">
        <v>1.03</v>
      </c>
      <c r="AT89" s="43">
        <v>1</v>
      </c>
      <c r="AU89" s="163">
        <v>0.97</v>
      </c>
    </row>
    <row r="90" spans="1:47" ht="12.75">
      <c r="A90" s="40" t="s">
        <v>102</v>
      </c>
      <c r="B90" s="41" t="s">
        <v>103</v>
      </c>
      <c r="C90" s="41" t="s">
        <v>220</v>
      </c>
      <c r="D90" s="184">
        <v>10</v>
      </c>
      <c r="E90" s="188">
        <v>221</v>
      </c>
      <c r="F90" s="81" t="s">
        <v>1656</v>
      </c>
      <c r="G90" s="72" t="s">
        <v>1656</v>
      </c>
      <c r="H90" s="283">
        <v>67.45</v>
      </c>
      <c r="I90" s="160">
        <f>(K90*4)/H90*100</f>
        <v>6.37509266123054</v>
      </c>
      <c r="J90" s="198">
        <v>1.065</v>
      </c>
      <c r="K90" s="136">
        <v>1.075</v>
      </c>
      <c r="L90" s="158">
        <f>((K90/J90)-1)*100</f>
        <v>0.9389671361502261</v>
      </c>
      <c r="M90" s="45">
        <v>40479</v>
      </c>
      <c r="N90" s="46">
        <v>40483</v>
      </c>
      <c r="O90" s="45">
        <v>40487</v>
      </c>
      <c r="P90" s="133" t="s">
        <v>886</v>
      </c>
      <c r="Q90" s="41"/>
      <c r="R90" s="460">
        <f>K90*4</f>
        <v>4.3</v>
      </c>
      <c r="S90" s="463">
        <f t="shared" si="4"/>
        <v>140.06514657980455</v>
      </c>
      <c r="T90" s="42">
        <f>H90/U90</f>
        <v>21.97068403908795</v>
      </c>
      <c r="U90" s="262">
        <v>3.07</v>
      </c>
      <c r="V90" s="267">
        <v>4.67</v>
      </c>
      <c r="W90" s="262">
        <v>1.04</v>
      </c>
      <c r="X90" s="262">
        <v>1.66</v>
      </c>
      <c r="Y90" s="267">
        <v>2.9</v>
      </c>
      <c r="Z90" s="262">
        <v>3.25</v>
      </c>
      <c r="AA90" s="251">
        <f>(Z90/Y90-1)*100</f>
        <v>12.068965517241391</v>
      </c>
      <c r="AB90" s="263" t="s">
        <v>1881</v>
      </c>
      <c r="AC90" s="262">
        <v>51.49</v>
      </c>
      <c r="AD90" s="262">
        <v>64.5</v>
      </c>
      <c r="AE90" s="377">
        <f>((H90-AC90)/AC90)*100</f>
        <v>30.996309963099634</v>
      </c>
      <c r="AF90" s="254">
        <f>((H90-AD90)/AD90)*100</f>
        <v>4.573643410852717</v>
      </c>
      <c r="AG90" s="375"/>
      <c r="AH90" s="382" t="s">
        <v>1276</v>
      </c>
      <c r="AI90" s="175">
        <f>((AK90/AP90)^(1/5)-1)*100</f>
        <v>6.118370500131132</v>
      </c>
      <c r="AJ90" s="176" t="s">
        <v>1276</v>
      </c>
      <c r="AK90" s="400">
        <v>4.239000000000001</v>
      </c>
      <c r="AL90" s="43">
        <v>4.013</v>
      </c>
      <c r="AM90" s="43">
        <v>3.765</v>
      </c>
      <c r="AN90" s="43">
        <v>3.54</v>
      </c>
      <c r="AO90" s="43">
        <v>3.31</v>
      </c>
      <c r="AP90" s="43">
        <v>3.15</v>
      </c>
      <c r="AQ90" s="43">
        <v>2.9</v>
      </c>
      <c r="AR90" s="43">
        <v>2.65</v>
      </c>
      <c r="AS90" s="43">
        <v>1.101</v>
      </c>
      <c r="AT90" s="43">
        <v>0</v>
      </c>
      <c r="AU90" s="163">
        <v>0</v>
      </c>
    </row>
    <row r="91" spans="1:47" ht="12.75">
      <c r="A91" s="49" t="s">
        <v>439</v>
      </c>
      <c r="B91" s="51" t="s">
        <v>440</v>
      </c>
      <c r="C91" s="51" t="s">
        <v>1549</v>
      </c>
      <c r="D91" s="185">
        <v>15</v>
      </c>
      <c r="E91" s="188">
        <v>166</v>
      </c>
      <c r="F91" s="61" t="s">
        <v>1272</v>
      </c>
      <c r="G91" s="63" t="s">
        <v>1272</v>
      </c>
      <c r="H91" s="226">
        <v>19.5</v>
      </c>
      <c r="I91" s="161">
        <f>(K91*4)/H91*100</f>
        <v>4.3076923076923075</v>
      </c>
      <c r="J91" s="170">
        <v>0.2</v>
      </c>
      <c r="K91" s="137">
        <v>0.21</v>
      </c>
      <c r="L91" s="117">
        <f>((K91/J91)-1)*100</f>
        <v>4.999999999999982</v>
      </c>
      <c r="M91" s="64">
        <v>40206</v>
      </c>
      <c r="N91" s="65">
        <v>40210</v>
      </c>
      <c r="O91" s="64">
        <v>40219</v>
      </c>
      <c r="P91" s="65" t="s">
        <v>522</v>
      </c>
      <c r="Q91" s="51"/>
      <c r="R91" s="348">
        <f>K91*4</f>
        <v>0.84</v>
      </c>
      <c r="S91" s="463">
        <f t="shared" si="4"/>
        <v>63.1578947368421</v>
      </c>
      <c r="T91" s="52">
        <f>H91/U91</f>
        <v>14.661654135338345</v>
      </c>
      <c r="U91" s="264">
        <v>1.33</v>
      </c>
      <c r="V91" s="268" t="s">
        <v>1656</v>
      </c>
      <c r="W91" s="264">
        <v>2.23</v>
      </c>
      <c r="X91" s="264">
        <v>1.12</v>
      </c>
      <c r="Y91" s="268" t="s">
        <v>1656</v>
      </c>
      <c r="Z91" s="264" t="s">
        <v>1656</v>
      </c>
      <c r="AA91" s="253" t="s">
        <v>1276</v>
      </c>
      <c r="AB91" s="265" t="s">
        <v>1882</v>
      </c>
      <c r="AC91" s="264">
        <v>16.38</v>
      </c>
      <c r="AD91" s="264">
        <v>25</v>
      </c>
      <c r="AE91" s="379">
        <f>((H91-AC91)/AC91)*100</f>
        <v>19.047619047619055</v>
      </c>
      <c r="AF91" s="256">
        <f>((H91-AD91)/AD91)*100</f>
        <v>-22</v>
      </c>
      <c r="AG91" s="375"/>
      <c r="AH91" s="383">
        <f>AI91/AJ91</f>
        <v>0.8752317699522995</v>
      </c>
      <c r="AI91" s="177">
        <f>((AK91/AP91)^(1/5)-1)*100</f>
        <v>6.207125806326297</v>
      </c>
      <c r="AJ91" s="178">
        <f>((AK91/AU91)^(1/10)-1)*100</f>
        <v>7.0919795412186515</v>
      </c>
      <c r="AK91" s="401">
        <v>0.8</v>
      </c>
      <c r="AL91" s="53">
        <v>0.76</v>
      </c>
      <c r="AM91" s="53">
        <v>0.72</v>
      </c>
      <c r="AN91" s="53">
        <v>0.68</v>
      </c>
      <c r="AO91" s="53">
        <v>0.624</v>
      </c>
      <c r="AP91" s="53">
        <v>0.592</v>
      </c>
      <c r="AQ91" s="53">
        <v>0.568</v>
      </c>
      <c r="AR91" s="53">
        <v>0.536</v>
      </c>
      <c r="AS91" s="53">
        <v>0.504</v>
      </c>
      <c r="AT91" s="53">
        <v>0.46399999999999997</v>
      </c>
      <c r="AU91" s="388">
        <v>0.4032</v>
      </c>
    </row>
    <row r="92" spans="1:47" ht="12.75">
      <c r="A92" s="40" t="s">
        <v>1495</v>
      </c>
      <c r="B92" s="41" t="s">
        <v>1496</v>
      </c>
      <c r="C92" s="41" t="s">
        <v>1549</v>
      </c>
      <c r="D92" s="184">
        <v>10</v>
      </c>
      <c r="E92" s="188">
        <v>216</v>
      </c>
      <c r="F92" s="59" t="s">
        <v>1272</v>
      </c>
      <c r="G92" s="60" t="s">
        <v>1272</v>
      </c>
      <c r="H92" s="284">
        <v>26.2</v>
      </c>
      <c r="I92" s="160">
        <f>(K92*4)/H92*100</f>
        <v>3.435114503816794</v>
      </c>
      <c r="J92" s="171">
        <v>0.22</v>
      </c>
      <c r="K92" s="136">
        <v>0.225</v>
      </c>
      <c r="L92" s="116">
        <f>((K92/J92)-1)*100</f>
        <v>2.2727272727272707</v>
      </c>
      <c r="M92" s="45">
        <v>40394</v>
      </c>
      <c r="N92" s="46">
        <v>40396</v>
      </c>
      <c r="O92" s="45">
        <v>40406</v>
      </c>
      <c r="P92" s="46" t="s">
        <v>543</v>
      </c>
      <c r="Q92" s="41"/>
      <c r="R92" s="460">
        <f>K92*4</f>
        <v>0.9</v>
      </c>
      <c r="S92" s="462">
        <f t="shared" si="4"/>
        <v>44.554455445544555</v>
      </c>
      <c r="T92" s="42">
        <f>H92/U92</f>
        <v>12.97029702970297</v>
      </c>
      <c r="U92" s="262">
        <v>2.02</v>
      </c>
      <c r="V92" s="267" t="s">
        <v>1390</v>
      </c>
      <c r="W92" s="262">
        <v>3.76</v>
      </c>
      <c r="X92" s="262">
        <v>1.29</v>
      </c>
      <c r="Y92" s="267">
        <v>2.13</v>
      </c>
      <c r="Z92" s="262">
        <v>2.44</v>
      </c>
      <c r="AA92" s="251">
        <f>(Z92/Y92-1)*100</f>
        <v>14.553990610328649</v>
      </c>
      <c r="AB92" s="263" t="s">
        <v>1883</v>
      </c>
      <c r="AC92" s="262">
        <v>20</v>
      </c>
      <c r="AD92" s="262">
        <v>39.39</v>
      </c>
      <c r="AE92" s="377">
        <f>((H92-AC92)/AC92)*100</f>
        <v>30.999999999999993</v>
      </c>
      <c r="AF92" s="254">
        <f>((H92-AD92)/AD92)*100</f>
        <v>-33.485656257933485</v>
      </c>
      <c r="AG92" s="375"/>
      <c r="AH92" s="382" t="s">
        <v>1276</v>
      </c>
      <c r="AI92" s="175">
        <f>((AK92/AP92)^(1/5)-1)*100</f>
        <v>15.113651295145903</v>
      </c>
      <c r="AJ92" s="176" t="s">
        <v>1276</v>
      </c>
      <c r="AK92" s="402">
        <v>0.88</v>
      </c>
      <c r="AL92" s="43">
        <v>0.87</v>
      </c>
      <c r="AM92" s="43">
        <v>0.82</v>
      </c>
      <c r="AN92" s="43">
        <v>0.74287</v>
      </c>
      <c r="AO92" s="43">
        <v>0.52108</v>
      </c>
      <c r="AP92" s="43">
        <v>0.43536</v>
      </c>
      <c r="AQ92" s="43">
        <v>0.36324</v>
      </c>
      <c r="AR92" s="43">
        <v>0.29369999999999996</v>
      </c>
      <c r="AS92" s="43">
        <v>0.18819</v>
      </c>
      <c r="AT92" s="43">
        <v>0.05759</v>
      </c>
      <c r="AU92" s="163">
        <v>0</v>
      </c>
    </row>
    <row r="93" spans="1:47" ht="12.75">
      <c r="A93" s="40" t="s">
        <v>730</v>
      </c>
      <c r="B93" s="41" t="s">
        <v>731</v>
      </c>
      <c r="C93" s="41" t="s">
        <v>977</v>
      </c>
      <c r="D93" s="184">
        <v>13</v>
      </c>
      <c r="E93" s="188">
        <v>184</v>
      </c>
      <c r="F93" s="59" t="s">
        <v>1272</v>
      </c>
      <c r="G93" s="60" t="s">
        <v>1272</v>
      </c>
      <c r="H93" s="283">
        <v>28.25</v>
      </c>
      <c r="I93" s="160">
        <f>(K93*4)/H93*100</f>
        <v>2.5061946902654864</v>
      </c>
      <c r="J93" s="198">
        <v>0.15333333333333335</v>
      </c>
      <c r="K93" s="357">
        <v>0.177</v>
      </c>
      <c r="L93" s="116">
        <f>((K93/J93)-1)*100</f>
        <v>15.434782608695642</v>
      </c>
      <c r="M93" s="45">
        <v>40248</v>
      </c>
      <c r="N93" s="46">
        <v>40252</v>
      </c>
      <c r="O93" s="45">
        <v>40268</v>
      </c>
      <c r="P93" s="46" t="s">
        <v>504</v>
      </c>
      <c r="Q93" s="41"/>
      <c r="R93" s="460">
        <f>K93*4</f>
        <v>0.708</v>
      </c>
      <c r="S93" s="463">
        <f t="shared" si="4"/>
        <v>36.875</v>
      </c>
      <c r="T93" s="42">
        <f>H93/U93</f>
        <v>14.713541666666668</v>
      </c>
      <c r="U93" s="262">
        <v>1.92</v>
      </c>
      <c r="V93" s="267">
        <v>1.92</v>
      </c>
      <c r="W93" s="262">
        <v>0.22</v>
      </c>
      <c r="X93" s="262">
        <v>2.18</v>
      </c>
      <c r="Y93" s="267">
        <v>1.92</v>
      </c>
      <c r="Z93" s="262">
        <v>2.09</v>
      </c>
      <c r="AA93" s="251">
        <f>(Z93/Y93-1)*100</f>
        <v>8.854166666666675</v>
      </c>
      <c r="AB93" s="263" t="s">
        <v>1884</v>
      </c>
      <c r="AC93" s="262">
        <v>25.52</v>
      </c>
      <c r="AD93" s="262">
        <v>32.8</v>
      </c>
      <c r="AE93" s="377">
        <f>((H93-AC93)/AC93)*100</f>
        <v>10.697492163009406</v>
      </c>
      <c r="AF93" s="254">
        <f>((H93-AD93)/AD93)*100</f>
        <v>-13.871951219512187</v>
      </c>
      <c r="AG93" s="375"/>
      <c r="AH93" s="382">
        <f>AI93/AJ93</f>
        <v>1.0689421526790108</v>
      </c>
      <c r="AI93" s="175">
        <f>((AK93/AP93)^(1/5)-1)*100</f>
        <v>15.896996255389674</v>
      </c>
      <c r="AJ93" s="176">
        <f>((AK93/AU93)^(1/10)-1)*100</f>
        <v>14.871708647234282</v>
      </c>
      <c r="AK93" s="400">
        <v>0.6133</v>
      </c>
      <c r="AL93" s="43">
        <v>0.5333</v>
      </c>
      <c r="AM93" s="43">
        <v>0.4533</v>
      </c>
      <c r="AN93" s="43">
        <v>0.4</v>
      </c>
      <c r="AO93" s="43">
        <v>0.3467</v>
      </c>
      <c r="AP93" s="43">
        <v>0.2933</v>
      </c>
      <c r="AQ93" s="43">
        <v>0.2333</v>
      </c>
      <c r="AR93" s="43">
        <v>0.2067</v>
      </c>
      <c r="AS93" s="43">
        <v>0.1817</v>
      </c>
      <c r="AT93" s="43">
        <v>0.165</v>
      </c>
      <c r="AU93" s="163">
        <v>0.1533</v>
      </c>
    </row>
    <row r="94" spans="1:47" ht="12.75">
      <c r="A94" s="40" t="s">
        <v>1747</v>
      </c>
      <c r="B94" s="41" t="s">
        <v>1748</v>
      </c>
      <c r="C94" s="41" t="s">
        <v>1545</v>
      </c>
      <c r="D94" s="184">
        <v>17</v>
      </c>
      <c r="E94" s="188">
        <v>150</v>
      </c>
      <c r="F94" s="81" t="s">
        <v>1656</v>
      </c>
      <c r="G94" s="72" t="s">
        <v>1656</v>
      </c>
      <c r="H94" s="225">
        <v>77.5</v>
      </c>
      <c r="I94" s="160">
        <f>(K94*4)/H94*100</f>
        <v>2.838709677419355</v>
      </c>
      <c r="J94" s="171">
        <v>0.5</v>
      </c>
      <c r="K94" s="136">
        <v>0.55</v>
      </c>
      <c r="L94" s="116">
        <f>((K94/J94)-1)*100</f>
        <v>10.000000000000009</v>
      </c>
      <c r="M94" s="45">
        <v>40499</v>
      </c>
      <c r="N94" s="46">
        <v>40501</v>
      </c>
      <c r="O94" s="45">
        <v>40513</v>
      </c>
      <c r="P94" s="46" t="s">
        <v>501</v>
      </c>
      <c r="Q94" s="41" t="s">
        <v>1749</v>
      </c>
      <c r="R94" s="460">
        <f>K94*4</f>
        <v>2.2</v>
      </c>
      <c r="S94" s="463">
        <f t="shared" si="4"/>
        <v>15.781922525107605</v>
      </c>
      <c r="T94" s="42">
        <f>H94/U94</f>
        <v>5.559540889526542</v>
      </c>
      <c r="U94" s="262">
        <v>13.94</v>
      </c>
      <c r="V94" s="267">
        <v>1.35</v>
      </c>
      <c r="W94" s="262">
        <v>0.95</v>
      </c>
      <c r="X94" s="262">
        <v>0.77</v>
      </c>
      <c r="Y94" s="267">
        <v>7.66</v>
      </c>
      <c r="Z94" s="262">
        <v>9.39</v>
      </c>
      <c r="AA94" s="251">
        <f>(Z94/Y94-1)*100</f>
        <v>22.584856396866847</v>
      </c>
      <c r="AB94" s="263" t="s">
        <v>1885</v>
      </c>
      <c r="AC94" s="262">
        <v>69.13</v>
      </c>
      <c r="AD94" s="262">
        <v>81.8</v>
      </c>
      <c r="AE94" s="377">
        <f>((H94-AC94)/AC94)*100</f>
        <v>12.107623318385658</v>
      </c>
      <c r="AF94" s="254">
        <f>((H94-AD94)/AD94)*100</f>
        <v>-5.256723716381415</v>
      </c>
      <c r="AG94" s="375"/>
      <c r="AH94" s="382">
        <f>AI94/AJ94</f>
        <v>1.0266700850787909</v>
      </c>
      <c r="AI94" s="175">
        <f>((AK94/AP94)^(1/5)-1)*100</f>
        <v>6.69001794563302</v>
      </c>
      <c r="AJ94" s="176">
        <f>((AK94/AU94)^(1/10)-1)*100</f>
        <v>6.516229549163888</v>
      </c>
      <c r="AK94" s="400">
        <v>1.88</v>
      </c>
      <c r="AL94" s="43">
        <v>1.84</v>
      </c>
      <c r="AM94" s="43">
        <v>1.72</v>
      </c>
      <c r="AN94" s="43">
        <v>1.6</v>
      </c>
      <c r="AO94" s="43">
        <v>1.52</v>
      </c>
      <c r="AP94" s="43">
        <v>1.36</v>
      </c>
      <c r="AQ94" s="43">
        <v>1.2</v>
      </c>
      <c r="AR94" s="43">
        <v>1.15</v>
      </c>
      <c r="AS94" s="43">
        <v>1.1</v>
      </c>
      <c r="AT94" s="43">
        <v>1.04</v>
      </c>
      <c r="AU94" s="163">
        <v>1</v>
      </c>
    </row>
    <row r="95" spans="1:47" ht="12.75">
      <c r="A95" s="40" t="s">
        <v>884</v>
      </c>
      <c r="B95" s="41" t="s">
        <v>883</v>
      </c>
      <c r="C95" s="41" t="s">
        <v>1549</v>
      </c>
      <c r="D95" s="184">
        <v>17</v>
      </c>
      <c r="E95" s="188">
        <v>140</v>
      </c>
      <c r="F95" s="59" t="s">
        <v>1272</v>
      </c>
      <c r="G95" s="60" t="s">
        <v>1247</v>
      </c>
      <c r="H95" s="225">
        <v>12.39</v>
      </c>
      <c r="I95" s="160">
        <f>(K95*4)/H95*100</f>
        <v>5.004035512510089</v>
      </c>
      <c r="J95" s="171">
        <v>0.145</v>
      </c>
      <c r="K95" s="136">
        <v>0.155</v>
      </c>
      <c r="L95" s="116">
        <f>((K95/J95)-1)*100</f>
        <v>6.896551724137945</v>
      </c>
      <c r="M95" s="45">
        <v>40297</v>
      </c>
      <c r="N95" s="46">
        <v>40299</v>
      </c>
      <c r="O95" s="45">
        <v>40313</v>
      </c>
      <c r="P95" s="46" t="s">
        <v>513</v>
      </c>
      <c r="Q95" s="41"/>
      <c r="R95" s="460">
        <f>K95*4</f>
        <v>0.62</v>
      </c>
      <c r="S95" s="463">
        <f t="shared" si="4"/>
        <v>281.8181818181818</v>
      </c>
      <c r="T95" s="42">
        <f>H95/U95</f>
        <v>56.31818181818182</v>
      </c>
      <c r="U95" s="262">
        <v>0.22</v>
      </c>
      <c r="V95" s="267">
        <v>4.48</v>
      </c>
      <c r="W95" s="262">
        <v>5.13</v>
      </c>
      <c r="X95" s="262">
        <v>0.82</v>
      </c>
      <c r="Y95" s="267">
        <v>0.36</v>
      </c>
      <c r="Z95" s="262">
        <v>0.56</v>
      </c>
      <c r="AA95" s="251">
        <f>(Z95/Y95-1)*100</f>
        <v>55.55555555555558</v>
      </c>
      <c r="AB95" s="263" t="s">
        <v>1886</v>
      </c>
      <c r="AC95" s="262">
        <v>12.67</v>
      </c>
      <c r="AD95" s="262">
        <v>17.16</v>
      </c>
      <c r="AE95" s="377">
        <f>((H95-AC95)/AC95)*100</f>
        <v>-2.2099447513812107</v>
      </c>
      <c r="AF95" s="254">
        <f>((H95-AD95)/AD95)*100</f>
        <v>-27.797202797202797</v>
      </c>
      <c r="AG95" s="375"/>
      <c r="AH95" s="382">
        <f>AI95/AJ95</f>
        <v>1.0316745458823786</v>
      </c>
      <c r="AI95" s="175">
        <f>((AK95/AP95)^(1/5)-1)*100</f>
        <v>11.149724928537719</v>
      </c>
      <c r="AJ95" s="176">
        <f>((AK95/AU95)^(1/10)-1)*100</f>
        <v>10.807405274307214</v>
      </c>
      <c r="AK95" s="400">
        <v>0.6075</v>
      </c>
      <c r="AL95" s="43">
        <v>0.58333</v>
      </c>
      <c r="AM95" s="43">
        <v>0.5189</v>
      </c>
      <c r="AN95" s="43">
        <v>0.4618</v>
      </c>
      <c r="AO95" s="43">
        <v>0.4063</v>
      </c>
      <c r="AP95" s="43">
        <v>0.3581</v>
      </c>
      <c r="AQ95" s="43">
        <v>0.3234</v>
      </c>
      <c r="AR95" s="43">
        <v>0.30050000000000004</v>
      </c>
      <c r="AS95" s="43">
        <v>0.2833</v>
      </c>
      <c r="AT95" s="43">
        <v>0.2537</v>
      </c>
      <c r="AU95" s="163">
        <v>0.2177</v>
      </c>
    </row>
    <row r="96" spans="1:47" ht="12.75">
      <c r="A96" s="40" t="s">
        <v>760</v>
      </c>
      <c r="B96" s="41" t="s">
        <v>761</v>
      </c>
      <c r="C96" s="41" t="s">
        <v>220</v>
      </c>
      <c r="D96" s="184">
        <v>10</v>
      </c>
      <c r="E96" s="188">
        <v>223</v>
      </c>
      <c r="F96" s="81" t="s">
        <v>1656</v>
      </c>
      <c r="G96" s="72" t="s">
        <v>1656</v>
      </c>
      <c r="H96" s="283">
        <v>61.5</v>
      </c>
      <c r="I96" s="160">
        <f>(K96*4)/H96*100</f>
        <v>6.178861788617886</v>
      </c>
      <c r="J96" s="171">
        <v>0.9425</v>
      </c>
      <c r="K96" s="136">
        <v>0.95</v>
      </c>
      <c r="L96" s="158">
        <f>((K96/J96)-1)*100</f>
        <v>0.7957559681697646</v>
      </c>
      <c r="M96" s="45">
        <v>40480</v>
      </c>
      <c r="N96" s="46">
        <v>40484</v>
      </c>
      <c r="O96" s="45">
        <v>40494</v>
      </c>
      <c r="P96" s="133" t="s">
        <v>512</v>
      </c>
      <c r="Q96" s="41"/>
      <c r="R96" s="348">
        <f>K96*4</f>
        <v>3.8</v>
      </c>
      <c r="S96" s="465">
        <f t="shared" si="4"/>
        <v>168.88888888888889</v>
      </c>
      <c r="T96" s="42">
        <f>H96/U96</f>
        <v>27.333333333333332</v>
      </c>
      <c r="U96" s="262">
        <v>2.25</v>
      </c>
      <c r="V96" s="267">
        <v>5.46</v>
      </c>
      <c r="W96" s="262">
        <v>0.34</v>
      </c>
      <c r="X96" s="262">
        <v>2.09</v>
      </c>
      <c r="Y96" s="267">
        <v>2.86</v>
      </c>
      <c r="Z96" s="262">
        <v>3.12</v>
      </c>
      <c r="AA96" s="251">
        <f>(Z96/Y96-1)*100</f>
        <v>9.090909090909104</v>
      </c>
      <c r="AB96" s="263" t="s">
        <v>1887</v>
      </c>
      <c r="AC96" s="262">
        <v>44.12</v>
      </c>
      <c r="AD96" s="262">
        <v>64.21</v>
      </c>
      <c r="AE96" s="377">
        <f>((H96-AC96)/AC96)*100</f>
        <v>39.39256572982775</v>
      </c>
      <c r="AF96" s="254">
        <f>((H96-AD96)/AD96)*100</f>
        <v>-4.220526397757349</v>
      </c>
      <c r="AG96" s="375"/>
      <c r="AH96" s="382">
        <f>AI96/AJ96</f>
        <v>1.3561827162804665</v>
      </c>
      <c r="AI96" s="175">
        <f>((AK96/AP96)^(1/5)-1)*100</f>
        <v>9.47555910300526</v>
      </c>
      <c r="AJ96" s="176">
        <f>((AK96/AU96)^(1/10)-1)*100</f>
        <v>6.986933979658283</v>
      </c>
      <c r="AK96" s="400">
        <v>3.623</v>
      </c>
      <c r="AL96" s="43">
        <v>3.4959999999999996</v>
      </c>
      <c r="AM96" s="43">
        <v>3.283</v>
      </c>
      <c r="AN96" s="43">
        <v>2.871</v>
      </c>
      <c r="AO96" s="43">
        <v>2.5759999999999996</v>
      </c>
      <c r="AP96" s="43">
        <v>2.304</v>
      </c>
      <c r="AQ96" s="43">
        <v>2.188</v>
      </c>
      <c r="AR96" s="43">
        <v>2.114</v>
      </c>
      <c r="AS96" s="43">
        <v>1.951</v>
      </c>
      <c r="AT96" s="389">
        <v>1.826</v>
      </c>
      <c r="AU96" s="163">
        <v>1.8439999999999999</v>
      </c>
    </row>
    <row r="97" spans="1:47" ht="12.75">
      <c r="A97" s="30" t="s">
        <v>119</v>
      </c>
      <c r="B97" s="31" t="s">
        <v>120</v>
      </c>
      <c r="C97" s="31" t="s">
        <v>1588</v>
      </c>
      <c r="D97" s="183">
        <v>15</v>
      </c>
      <c r="E97" s="188">
        <v>167</v>
      </c>
      <c r="F97" s="57" t="s">
        <v>1272</v>
      </c>
      <c r="G97" s="58" t="s">
        <v>1272</v>
      </c>
      <c r="H97" s="249">
        <v>72.69</v>
      </c>
      <c r="I97" s="159">
        <f>(K97*4)/H97*100</f>
        <v>2.201128078140047</v>
      </c>
      <c r="J97" s="169">
        <v>0.39</v>
      </c>
      <c r="K97" s="139">
        <v>0.4</v>
      </c>
      <c r="L97" s="138">
        <f>((K97/J97)-1)*100</f>
        <v>2.564102564102577</v>
      </c>
      <c r="M97" s="36">
        <v>40206</v>
      </c>
      <c r="N97" s="37">
        <v>40210</v>
      </c>
      <c r="O97" s="36">
        <v>40225</v>
      </c>
      <c r="P97" s="37" t="s">
        <v>543</v>
      </c>
      <c r="Q97" s="31"/>
      <c r="R97" s="460">
        <f>K97*4</f>
        <v>1.6</v>
      </c>
      <c r="S97" s="463">
        <f t="shared" si="4"/>
        <v>39.80099502487563</v>
      </c>
      <c r="T97" s="33">
        <f>H97/U97</f>
        <v>18.082089552238806</v>
      </c>
      <c r="U97" s="260">
        <v>4.02</v>
      </c>
      <c r="V97" s="266">
        <v>1.29</v>
      </c>
      <c r="W97" s="260">
        <v>1.33</v>
      </c>
      <c r="X97" s="260">
        <v>8.22</v>
      </c>
      <c r="Y97" s="266">
        <v>4.2</v>
      </c>
      <c r="Z97" s="260">
        <v>4.62</v>
      </c>
      <c r="AA97" s="252">
        <f>(Z97/Y97-1)*100</f>
        <v>10.000000000000009</v>
      </c>
      <c r="AB97" s="261" t="s">
        <v>1888</v>
      </c>
      <c r="AC97" s="260">
        <v>42.04</v>
      </c>
      <c r="AD97" s="260">
        <v>65</v>
      </c>
      <c r="AE97" s="378">
        <f>((H97-AC97)/AC97)*100</f>
        <v>72.90675547098002</v>
      </c>
      <c r="AF97" s="255">
        <f>((H97-AD97)/AD97)*100</f>
        <v>11.830769230769226</v>
      </c>
      <c r="AG97" s="375"/>
      <c r="AH97" s="381">
        <f>AI97/AJ97</f>
        <v>0.7640396189616078</v>
      </c>
      <c r="AI97" s="173">
        <f>((AK97/AP97)^(1/5)-1)*100</f>
        <v>11.139222486886503</v>
      </c>
      <c r="AJ97" s="174">
        <f>((AK97/AU97)^(1/10)-1)*100</f>
        <v>14.579378098253093</v>
      </c>
      <c r="AK97" s="397">
        <v>1.56</v>
      </c>
      <c r="AL97" s="34">
        <v>1.52</v>
      </c>
      <c r="AM97" s="34">
        <v>1.36</v>
      </c>
      <c r="AN97" s="34">
        <v>1.24</v>
      </c>
      <c r="AO97" s="34">
        <v>1.12</v>
      </c>
      <c r="AP97" s="34">
        <v>0.92</v>
      </c>
      <c r="AQ97" s="34">
        <v>0.62</v>
      </c>
      <c r="AR97" s="34">
        <v>0.56</v>
      </c>
      <c r="AS97" s="34">
        <v>0.5</v>
      </c>
      <c r="AT97" s="34">
        <v>0.44</v>
      </c>
      <c r="AU97" s="387">
        <v>0.4</v>
      </c>
    </row>
    <row r="98" spans="1:47" ht="12.75">
      <c r="A98" s="40" t="s">
        <v>819</v>
      </c>
      <c r="B98" s="41" t="s">
        <v>820</v>
      </c>
      <c r="C98" s="41" t="s">
        <v>1602</v>
      </c>
      <c r="D98" s="184">
        <v>17</v>
      </c>
      <c r="E98" s="188">
        <v>137</v>
      </c>
      <c r="F98" s="59" t="s">
        <v>1272</v>
      </c>
      <c r="G98" s="60" t="s">
        <v>1272</v>
      </c>
      <c r="H98" s="225">
        <v>92.05</v>
      </c>
      <c r="I98" s="337">
        <f>(K98*4)/H98*100</f>
        <v>1.9554589896795223</v>
      </c>
      <c r="J98" s="136">
        <v>0.4</v>
      </c>
      <c r="K98" s="136">
        <v>0.45</v>
      </c>
      <c r="L98" s="116">
        <f>((K98/J98)-1)*100</f>
        <v>12.5</v>
      </c>
      <c r="M98" s="45">
        <v>40240</v>
      </c>
      <c r="N98" s="46">
        <v>40242</v>
      </c>
      <c r="O98" s="45">
        <v>40252</v>
      </c>
      <c r="P98" s="46" t="s">
        <v>502</v>
      </c>
      <c r="Q98" s="41"/>
      <c r="R98" s="460">
        <f>K98*4</f>
        <v>1.8</v>
      </c>
      <c r="S98" s="463">
        <f t="shared" si="4"/>
        <v>40</v>
      </c>
      <c r="T98" s="42">
        <f>H98/U98</f>
        <v>20.455555555555556</v>
      </c>
      <c r="U98" s="262">
        <v>4.5</v>
      </c>
      <c r="V98" s="267">
        <v>1.7</v>
      </c>
      <c r="W98" s="262">
        <v>2.84</v>
      </c>
      <c r="X98" s="262">
        <v>4.7</v>
      </c>
      <c r="Y98" s="267">
        <v>4.72</v>
      </c>
      <c r="Z98" s="262">
        <v>5.34</v>
      </c>
      <c r="AA98" s="251">
        <f>(Z98/Y98-1)*100</f>
        <v>13.135593220338993</v>
      </c>
      <c r="AB98" s="263" t="s">
        <v>1889</v>
      </c>
      <c r="AC98" s="262">
        <v>72.7</v>
      </c>
      <c r="AD98" s="262">
        <v>89.74</v>
      </c>
      <c r="AE98" s="377">
        <f>((H98-AC98)/AC98)*100</f>
        <v>26.61623108665749</v>
      </c>
      <c r="AF98" s="254">
        <f>((H98-AD98)/AD98)*100</f>
        <v>2.574102964118567</v>
      </c>
      <c r="AG98" s="375"/>
      <c r="AH98" s="382">
        <f>AI98/AJ98</f>
        <v>1.1382272065566172</v>
      </c>
      <c r="AI98" s="175">
        <f>((AK98/AP98)^(1/5)-1)*100</f>
        <v>21.67286837864115</v>
      </c>
      <c r="AJ98" s="176">
        <f>((AK98/AU98)^(1/10)-1)*100</f>
        <v>19.040898208896493</v>
      </c>
      <c r="AK98" s="400">
        <v>1.6</v>
      </c>
      <c r="AL98" s="43">
        <v>1.5</v>
      </c>
      <c r="AM98" s="43">
        <v>1.2</v>
      </c>
      <c r="AN98" s="43">
        <v>1</v>
      </c>
      <c r="AO98" s="43">
        <v>0.72</v>
      </c>
      <c r="AP98" s="43">
        <v>0.6</v>
      </c>
      <c r="AQ98" s="43">
        <v>0.4575</v>
      </c>
      <c r="AR98" s="43">
        <v>0.38</v>
      </c>
      <c r="AS98" s="43">
        <v>0.34</v>
      </c>
      <c r="AT98" s="43">
        <v>0.31</v>
      </c>
      <c r="AU98" s="163">
        <v>0.28</v>
      </c>
    </row>
    <row r="99" spans="1:47" ht="12.75">
      <c r="A99" s="40" t="s">
        <v>752</v>
      </c>
      <c r="B99" s="41" t="s">
        <v>753</v>
      </c>
      <c r="C99" s="41" t="s">
        <v>1549</v>
      </c>
      <c r="D99" s="184">
        <v>13</v>
      </c>
      <c r="E99" s="188">
        <v>192</v>
      </c>
      <c r="F99" s="59" t="s">
        <v>1272</v>
      </c>
      <c r="G99" s="60" t="s">
        <v>1272</v>
      </c>
      <c r="H99" s="283">
        <v>32.54</v>
      </c>
      <c r="I99" s="160">
        <f>(K99*4)/H99*100</f>
        <v>2.15119852489244</v>
      </c>
      <c r="J99" s="136">
        <v>0.155</v>
      </c>
      <c r="K99" s="136">
        <v>0.175</v>
      </c>
      <c r="L99" s="116">
        <f>((K99/J99)-1)*100</f>
        <v>12.903225806451601</v>
      </c>
      <c r="M99" s="45">
        <v>40527</v>
      </c>
      <c r="N99" s="46">
        <v>40529</v>
      </c>
      <c r="O99" s="45">
        <v>40543</v>
      </c>
      <c r="P99" s="46" t="s">
        <v>504</v>
      </c>
      <c r="Q99" s="41"/>
      <c r="R99" s="460">
        <f>K99*4</f>
        <v>0.7</v>
      </c>
      <c r="S99" s="463">
        <f t="shared" si="4"/>
        <v>26.119402985074625</v>
      </c>
      <c r="T99" s="42">
        <f>H99/U99</f>
        <v>12.141791044776118</v>
      </c>
      <c r="U99" s="262">
        <v>2.68</v>
      </c>
      <c r="V99" s="267">
        <v>1.32</v>
      </c>
      <c r="W99" s="262">
        <v>4.32</v>
      </c>
      <c r="X99" s="262">
        <v>1.07</v>
      </c>
      <c r="Y99" s="267">
        <v>2.71</v>
      </c>
      <c r="Z99" s="262">
        <v>2.75</v>
      </c>
      <c r="AA99" s="251">
        <f>(Z99/Y99-1)*100</f>
        <v>1.4760147601476037</v>
      </c>
      <c r="AB99" s="263" t="s">
        <v>1890</v>
      </c>
      <c r="AC99" s="262">
        <v>28.74</v>
      </c>
      <c r="AD99" s="262">
        <v>43.66</v>
      </c>
      <c r="AE99" s="377">
        <f>((H99-AC99)/AC99)*100</f>
        <v>13.221990257480867</v>
      </c>
      <c r="AF99" s="254">
        <f>((H99-AD99)/AD99)*100</f>
        <v>-25.46953733394411</v>
      </c>
      <c r="AG99" s="375"/>
      <c r="AH99" s="382">
        <f>AI99/AJ99</f>
        <v>0.3824671811637056</v>
      </c>
      <c r="AI99" s="175">
        <f>((AK99/AP99)^(1/5)-1)*100</f>
        <v>13.85312830809957</v>
      </c>
      <c r="AJ99" s="176">
        <f>((AK99/AU99)^(1/10)-1)*100</f>
        <v>36.220436655374314</v>
      </c>
      <c r="AK99" s="400">
        <v>0.55</v>
      </c>
      <c r="AL99" s="43">
        <v>0.5</v>
      </c>
      <c r="AM99" s="43">
        <v>0.45</v>
      </c>
      <c r="AN99" s="43">
        <v>0.4</v>
      </c>
      <c r="AO99" s="43">
        <v>0.33</v>
      </c>
      <c r="AP99" s="43">
        <v>0.2875</v>
      </c>
      <c r="AQ99" s="43">
        <v>0.2425</v>
      </c>
      <c r="AR99" s="43">
        <v>0.235</v>
      </c>
      <c r="AS99" s="43">
        <v>0.19</v>
      </c>
      <c r="AT99" s="43">
        <v>0.16</v>
      </c>
      <c r="AU99" s="163">
        <v>0.025</v>
      </c>
    </row>
    <row r="100" spans="1:47" ht="12.75">
      <c r="A100" s="40" t="s">
        <v>1757</v>
      </c>
      <c r="B100" s="41" t="s">
        <v>1758</v>
      </c>
      <c r="C100" s="41" t="s">
        <v>1574</v>
      </c>
      <c r="D100" s="184">
        <v>24</v>
      </c>
      <c r="E100" s="188">
        <v>100</v>
      </c>
      <c r="F100" s="59" t="s">
        <v>1272</v>
      </c>
      <c r="G100" s="60" t="s">
        <v>1272</v>
      </c>
      <c r="H100" s="225">
        <v>44.4</v>
      </c>
      <c r="I100" s="337">
        <f>(K100*4)/H100*100</f>
        <v>1.4414414414414414</v>
      </c>
      <c r="J100" s="171">
        <v>0.14</v>
      </c>
      <c r="K100" s="136">
        <v>0.16</v>
      </c>
      <c r="L100" s="116">
        <f>((K100/J100)-1)*100</f>
        <v>14.28571428571428</v>
      </c>
      <c r="M100" s="45">
        <v>40266</v>
      </c>
      <c r="N100" s="46">
        <v>40268</v>
      </c>
      <c r="O100" s="45">
        <v>40283</v>
      </c>
      <c r="P100" s="46" t="s">
        <v>507</v>
      </c>
      <c r="Q100" s="41"/>
      <c r="R100" s="460">
        <f>K100*4</f>
        <v>0.64</v>
      </c>
      <c r="S100" s="463">
        <f t="shared" si="4"/>
        <v>33.50785340314136</v>
      </c>
      <c r="T100" s="42">
        <f>H100/U100</f>
        <v>23.24607329842932</v>
      </c>
      <c r="U100" s="262">
        <v>1.91</v>
      </c>
      <c r="V100" s="267">
        <v>1.37</v>
      </c>
      <c r="W100" s="262">
        <v>2.9</v>
      </c>
      <c r="X100" s="262">
        <v>5.32</v>
      </c>
      <c r="Y100" s="267">
        <v>2.18</v>
      </c>
      <c r="Z100" s="262">
        <v>2.37</v>
      </c>
      <c r="AA100" s="251">
        <f>(Z100/Y100-1)*100</f>
        <v>8.715596330275233</v>
      </c>
      <c r="AB100" s="263" t="s">
        <v>1891</v>
      </c>
      <c r="AC100" s="262">
        <v>26.4</v>
      </c>
      <c r="AD100" s="262">
        <v>38.18</v>
      </c>
      <c r="AE100" s="377">
        <f>((H100-AC100)/AC100)*100</f>
        <v>68.18181818181819</v>
      </c>
      <c r="AF100" s="254">
        <f>((H100-AD100)/AD100)*100</f>
        <v>16.291251964379253</v>
      </c>
      <c r="AG100" s="375"/>
      <c r="AH100" s="382">
        <f>AI100/AJ100</f>
        <v>1.1931771876709638</v>
      </c>
      <c r="AI100" s="175">
        <f>((AK100/AP100)^(1/5)-1)*100</f>
        <v>20.791087977228596</v>
      </c>
      <c r="AJ100" s="176">
        <f>((AK100/AU100)^(1/10)-1)*100</f>
        <v>17.424979451553213</v>
      </c>
      <c r="AK100" s="400">
        <v>0.54</v>
      </c>
      <c r="AL100" s="43">
        <v>0.5</v>
      </c>
      <c r="AM100" s="43">
        <v>0.42</v>
      </c>
      <c r="AN100" s="43">
        <v>0.34</v>
      </c>
      <c r="AO100" s="43">
        <v>0.265</v>
      </c>
      <c r="AP100" s="43">
        <v>0.21</v>
      </c>
      <c r="AQ100" s="43">
        <v>0.16</v>
      </c>
      <c r="AR100" s="43">
        <v>0.1375</v>
      </c>
      <c r="AS100" s="43">
        <v>0.125</v>
      </c>
      <c r="AT100" s="43">
        <v>0.11667</v>
      </c>
      <c r="AU100" s="163">
        <v>0.10833999999999999</v>
      </c>
    </row>
    <row r="101" spans="1:47" ht="12.75">
      <c r="A101" s="49" t="s">
        <v>821</v>
      </c>
      <c r="B101" s="51" t="s">
        <v>822</v>
      </c>
      <c r="C101" s="51" t="s">
        <v>1585</v>
      </c>
      <c r="D101" s="185">
        <v>16</v>
      </c>
      <c r="E101" s="188">
        <v>162</v>
      </c>
      <c r="F101" s="91" t="s">
        <v>1656</v>
      </c>
      <c r="G101" s="92" t="s">
        <v>1656</v>
      </c>
      <c r="H101" s="370">
        <v>34.05</v>
      </c>
      <c r="I101" s="161">
        <f>(K101*12)/H101*100</f>
        <v>5.072687224669604</v>
      </c>
      <c r="J101" s="170">
        <v>0.143625</v>
      </c>
      <c r="K101" s="137">
        <v>0.1439375</v>
      </c>
      <c r="L101" s="271">
        <f>((K101/J101)-1)*100</f>
        <v>0.21758050478677404</v>
      </c>
      <c r="M101" s="64">
        <v>40450</v>
      </c>
      <c r="N101" s="65">
        <v>40452</v>
      </c>
      <c r="O101" s="64">
        <v>40466</v>
      </c>
      <c r="P101" s="65" t="s">
        <v>560</v>
      </c>
      <c r="Q101" s="358" t="s">
        <v>574</v>
      </c>
      <c r="R101" s="348">
        <f>K101*12</f>
        <v>1.72725</v>
      </c>
      <c r="S101" s="463">
        <f t="shared" si="4"/>
        <v>172.725</v>
      </c>
      <c r="T101" s="52">
        <f>H101/U101</f>
        <v>34.05</v>
      </c>
      <c r="U101" s="264">
        <v>1</v>
      </c>
      <c r="V101" s="268">
        <v>5.53</v>
      </c>
      <c r="W101" s="264">
        <v>11.31</v>
      </c>
      <c r="X101" s="264">
        <v>2.95</v>
      </c>
      <c r="Y101" s="268">
        <v>1.83</v>
      </c>
      <c r="Z101" s="264">
        <v>1.99</v>
      </c>
      <c r="AA101" s="253">
        <f>(Z101/Y101-1)*100</f>
        <v>8.743169398907092</v>
      </c>
      <c r="AB101" s="265" t="s">
        <v>1892</v>
      </c>
      <c r="AC101" s="264">
        <v>25.02</v>
      </c>
      <c r="AD101" s="264">
        <v>35.97</v>
      </c>
      <c r="AE101" s="379">
        <f>((H101-AC101)/AC101)*100</f>
        <v>36.09112709832134</v>
      </c>
      <c r="AF101" s="256">
        <f>((H101-AD101)/AD101)*100</f>
        <v>-5.33778148457048</v>
      </c>
      <c r="AG101" s="375"/>
      <c r="AH101" s="383">
        <f>AI101/AJ101</f>
        <v>1.136767321095175</v>
      </c>
      <c r="AI101" s="177">
        <f>((AK101/AP101)^(1/5)-1)*100</f>
        <v>5.387395206178347</v>
      </c>
      <c r="AJ101" s="178">
        <f>((AK101/AU101)^(1/10)-1)*100</f>
        <v>4.739224207279347</v>
      </c>
      <c r="AK101" s="401">
        <v>1.716</v>
      </c>
      <c r="AL101" s="53">
        <v>1.701</v>
      </c>
      <c r="AM101" s="53">
        <v>1.641</v>
      </c>
      <c r="AN101" s="53">
        <v>1.518</v>
      </c>
      <c r="AO101" s="53">
        <v>1.395</v>
      </c>
      <c r="AP101" s="53">
        <v>1.32</v>
      </c>
      <c r="AQ101" s="53">
        <v>1.2</v>
      </c>
      <c r="AR101" s="53">
        <v>1.17</v>
      </c>
      <c r="AS101" s="53">
        <v>1.14</v>
      </c>
      <c r="AT101" s="53">
        <v>1.11</v>
      </c>
      <c r="AU101" s="388">
        <v>1.08</v>
      </c>
    </row>
    <row r="102" spans="1:47" ht="12.75">
      <c r="A102" s="40" t="s">
        <v>1751</v>
      </c>
      <c r="B102" s="41" t="s">
        <v>1752</v>
      </c>
      <c r="C102" s="41" t="s">
        <v>1545</v>
      </c>
      <c r="D102" s="184">
        <v>15</v>
      </c>
      <c r="E102" s="188">
        <v>168</v>
      </c>
      <c r="F102" s="81" t="s">
        <v>1656</v>
      </c>
      <c r="G102" s="72" t="s">
        <v>1656</v>
      </c>
      <c r="H102" s="225">
        <v>60.28</v>
      </c>
      <c r="I102" s="337">
        <f>(K102*4)/H102*100</f>
        <v>1.6589250165892502</v>
      </c>
      <c r="J102" s="136">
        <v>0.24</v>
      </c>
      <c r="K102" s="136">
        <v>0.25</v>
      </c>
      <c r="L102" s="116">
        <f>((K102/J102)-1)*100</f>
        <v>4.166666666666674</v>
      </c>
      <c r="M102" s="45">
        <v>40248</v>
      </c>
      <c r="N102" s="46">
        <v>40252</v>
      </c>
      <c r="O102" s="45">
        <v>40268</v>
      </c>
      <c r="P102" s="46" t="s">
        <v>504</v>
      </c>
      <c r="Q102" s="41" t="s">
        <v>1749</v>
      </c>
      <c r="R102" s="460">
        <f>K102*4</f>
        <v>1</v>
      </c>
      <c r="S102" s="462">
        <f t="shared" si="4"/>
        <v>7.451564828614009</v>
      </c>
      <c r="T102" s="42">
        <f>H102/U102</f>
        <v>4.491803278688525</v>
      </c>
      <c r="U102" s="262">
        <v>13.42</v>
      </c>
      <c r="V102" s="267">
        <v>0.8</v>
      </c>
      <c r="W102" s="262">
        <v>1.98</v>
      </c>
      <c r="X102" s="262">
        <v>1.01</v>
      </c>
      <c r="Y102" s="267">
        <v>8.07</v>
      </c>
      <c r="Z102" s="262">
        <v>7.77</v>
      </c>
      <c r="AA102" s="251">
        <f>(Z102/Y102-1)*100</f>
        <v>-3.7174721189591198</v>
      </c>
      <c r="AB102" s="263" t="s">
        <v>1568</v>
      </c>
      <c r="AC102" s="262">
        <v>50.46</v>
      </c>
      <c r="AD102" s="262">
        <v>59.28</v>
      </c>
      <c r="AE102" s="377">
        <f>((H102-AC102)/AC102)*100</f>
        <v>19.460959175584623</v>
      </c>
      <c r="AF102" s="254">
        <f>((H102-AD102)/AD102)*100</f>
        <v>1.6869095816464237</v>
      </c>
      <c r="AG102" s="375"/>
      <c r="AH102" s="381">
        <f>AI102/AJ102</f>
        <v>0.7918268548151979</v>
      </c>
      <c r="AI102" s="173">
        <f>((AK102/AP102)^(1/5)-1)*100</f>
        <v>5.922384104881218</v>
      </c>
      <c r="AJ102" s="174">
        <f>((AK102/AU102)^(1/10)-1)*100</f>
        <v>7.479392835525167</v>
      </c>
      <c r="AK102" s="397">
        <v>0.96</v>
      </c>
      <c r="AL102" s="34">
        <v>0.92</v>
      </c>
      <c r="AM102" s="34">
        <v>0.88</v>
      </c>
      <c r="AN102" s="34">
        <v>0.84</v>
      </c>
      <c r="AO102" s="34">
        <v>0.8</v>
      </c>
      <c r="AP102" s="34">
        <v>0.72</v>
      </c>
      <c r="AQ102" s="34">
        <v>0.6</v>
      </c>
      <c r="AR102" s="34">
        <v>0.56834</v>
      </c>
      <c r="AS102" s="34">
        <v>0.53332</v>
      </c>
      <c r="AT102" s="34">
        <v>0.5</v>
      </c>
      <c r="AU102" s="387">
        <v>0.46668</v>
      </c>
    </row>
    <row r="103" spans="1:47" ht="12.75">
      <c r="A103" s="40" t="s">
        <v>738</v>
      </c>
      <c r="B103" s="41" t="s">
        <v>739</v>
      </c>
      <c r="C103" s="41" t="s">
        <v>1549</v>
      </c>
      <c r="D103" s="184">
        <v>12</v>
      </c>
      <c r="E103" s="188">
        <v>198</v>
      </c>
      <c r="F103" s="59" t="s">
        <v>1272</v>
      </c>
      <c r="G103" s="60" t="s">
        <v>1247</v>
      </c>
      <c r="H103" s="283">
        <v>20.51</v>
      </c>
      <c r="I103" s="160">
        <f>(K103*4)/H103*100</f>
        <v>2.7888834714773276</v>
      </c>
      <c r="J103" s="198">
        <v>0.132</v>
      </c>
      <c r="K103" s="136">
        <v>0.143</v>
      </c>
      <c r="L103" s="116">
        <f aca="true" t="shared" si="5" ref="L103:L128">((K103/J103)-1)*100</f>
        <v>8.333333333333325</v>
      </c>
      <c r="M103" s="45">
        <v>40345</v>
      </c>
      <c r="N103" s="46">
        <v>40347</v>
      </c>
      <c r="O103" s="45">
        <v>40375</v>
      </c>
      <c r="P103" s="46" t="s">
        <v>553</v>
      </c>
      <c r="Q103" s="41"/>
      <c r="R103" s="460">
        <f>K103*4</f>
        <v>0.572</v>
      </c>
      <c r="S103" s="463">
        <f t="shared" si="4"/>
        <v>18.631921824104232</v>
      </c>
      <c r="T103" s="42">
        <f aca="true" t="shared" si="6" ref="T103:T128">H103/U103</f>
        <v>6.6807817589576555</v>
      </c>
      <c r="U103" s="262">
        <v>3.07</v>
      </c>
      <c r="V103" s="267">
        <v>0.71</v>
      </c>
      <c r="W103" s="262">
        <v>1.97</v>
      </c>
      <c r="X103" s="262">
        <v>1.2</v>
      </c>
      <c r="Y103" s="267">
        <v>3.1</v>
      </c>
      <c r="Z103" s="262">
        <v>3.18</v>
      </c>
      <c r="AA103" s="251">
        <f>(Z103/Y103-1)*100</f>
        <v>2.580645161290329</v>
      </c>
      <c r="AB103" s="263" t="s">
        <v>1893</v>
      </c>
      <c r="AC103" s="262">
        <v>14.91</v>
      </c>
      <c r="AD103" s="262">
        <v>26.44</v>
      </c>
      <c r="AE103" s="377">
        <f aca="true" t="shared" si="7" ref="AE103:AE132">((H103-AC103)/AC103)*100</f>
        <v>37.5586854460094</v>
      </c>
      <c r="AF103" s="254">
        <f aca="true" t="shared" si="8" ref="AF103:AF132">((H103-AD103)/AD103)*100</f>
        <v>-22.428139183055972</v>
      </c>
      <c r="AG103" s="375"/>
      <c r="AH103" s="382">
        <f>AI103/AJ103</f>
        <v>0.8409252587639648</v>
      </c>
      <c r="AI103" s="175">
        <f>((AK103/AP103)^(1/5)-1)*100</f>
        <v>15.287620365891819</v>
      </c>
      <c r="AJ103" s="176">
        <f>((AK103/AU103)^(1/10)-1)*100</f>
        <v>18.179523336428673</v>
      </c>
      <c r="AK103" s="400">
        <v>0.517</v>
      </c>
      <c r="AL103" s="43">
        <v>0.473</v>
      </c>
      <c r="AM103" s="43">
        <v>0.42429</v>
      </c>
      <c r="AN103" s="43">
        <v>0.36268</v>
      </c>
      <c r="AO103" s="43">
        <v>0.30597</v>
      </c>
      <c r="AP103" s="43">
        <v>0.25385</v>
      </c>
      <c r="AQ103" s="43">
        <v>0.20815</v>
      </c>
      <c r="AR103" s="43">
        <v>0.17194</v>
      </c>
      <c r="AS103" s="43">
        <v>0.14478</v>
      </c>
      <c r="AT103" s="43">
        <v>0.12444</v>
      </c>
      <c r="AU103" s="163">
        <v>0.09729</v>
      </c>
    </row>
    <row r="104" spans="1:47" ht="12.75">
      <c r="A104" s="40" t="s">
        <v>823</v>
      </c>
      <c r="B104" s="41" t="s">
        <v>824</v>
      </c>
      <c r="C104" s="41" t="s">
        <v>1581</v>
      </c>
      <c r="D104" s="184">
        <v>17</v>
      </c>
      <c r="E104" s="188">
        <v>135</v>
      </c>
      <c r="F104" s="81" t="s">
        <v>1656</v>
      </c>
      <c r="G104" s="72" t="s">
        <v>1656</v>
      </c>
      <c r="H104" s="284">
        <v>72.41</v>
      </c>
      <c r="I104" s="337">
        <f>(K104*4)/H104*100</f>
        <v>0.5247893937301478</v>
      </c>
      <c r="J104" s="171">
        <v>0.0825</v>
      </c>
      <c r="K104" s="136">
        <v>0.095</v>
      </c>
      <c r="L104" s="116">
        <f t="shared" si="5"/>
        <v>15.151515151515138</v>
      </c>
      <c r="M104" s="45">
        <v>40184</v>
      </c>
      <c r="N104" s="46">
        <v>40186</v>
      </c>
      <c r="O104" s="45">
        <v>40207</v>
      </c>
      <c r="P104" s="46" t="s">
        <v>547</v>
      </c>
      <c r="Q104" s="41"/>
      <c r="R104" s="460">
        <f>K104*4</f>
        <v>0.38</v>
      </c>
      <c r="S104" s="463">
        <f t="shared" si="4"/>
        <v>12.666666666666668</v>
      </c>
      <c r="T104" s="42">
        <f t="shared" si="6"/>
        <v>24.136666666666667</v>
      </c>
      <c r="U104" s="262">
        <v>3</v>
      </c>
      <c r="V104" s="267">
        <v>1.45</v>
      </c>
      <c r="W104" s="262">
        <v>3.02</v>
      </c>
      <c r="X104" s="262">
        <v>2.59</v>
      </c>
      <c r="Y104" s="267">
        <v>3.25</v>
      </c>
      <c r="Z104" s="262">
        <v>3.85</v>
      </c>
      <c r="AA104" s="251">
        <f>(Z104/Y104-1)*100</f>
        <v>18.461538461538463</v>
      </c>
      <c r="AB104" s="263" t="s">
        <v>1894</v>
      </c>
      <c r="AC104" s="262">
        <v>49.84</v>
      </c>
      <c r="AD104" s="262">
        <v>65.77</v>
      </c>
      <c r="AE104" s="377">
        <f t="shared" si="7"/>
        <v>45.284911717495966</v>
      </c>
      <c r="AF104" s="254">
        <f t="shared" si="8"/>
        <v>10.095788353352594</v>
      </c>
      <c r="AG104" s="375"/>
      <c r="AH104" s="382">
        <f>AI104/AJ104</f>
        <v>1.1248019412094807</v>
      </c>
      <c r="AI104" s="175">
        <f>((AK104/AP104)^(1/5)-1)*100</f>
        <v>10.981751293348573</v>
      </c>
      <c r="AJ104" s="176">
        <f>((AK104/AU104)^(1/10)-1)*100</f>
        <v>9.763275551907459</v>
      </c>
      <c r="AK104" s="400">
        <v>0.33</v>
      </c>
      <c r="AL104" s="43">
        <v>0.29</v>
      </c>
      <c r="AM104" s="43">
        <v>0.26</v>
      </c>
      <c r="AN104" s="43">
        <v>0.235</v>
      </c>
      <c r="AO104" s="43">
        <v>0.21</v>
      </c>
      <c r="AP104" s="43">
        <v>0.196</v>
      </c>
      <c r="AQ104" s="43">
        <v>0.176</v>
      </c>
      <c r="AR104" s="43">
        <v>0.166</v>
      </c>
      <c r="AS104" s="43">
        <v>0.15</v>
      </c>
      <c r="AT104" s="43">
        <v>0.14</v>
      </c>
      <c r="AU104" s="163">
        <v>0.13</v>
      </c>
    </row>
    <row r="105" spans="1:47" ht="12.75">
      <c r="A105" s="40" t="s">
        <v>825</v>
      </c>
      <c r="B105" s="41" t="s">
        <v>826</v>
      </c>
      <c r="C105" s="41" t="s">
        <v>566</v>
      </c>
      <c r="D105" s="184">
        <v>16</v>
      </c>
      <c r="E105" s="188">
        <v>157</v>
      </c>
      <c r="F105" s="81" t="s">
        <v>1656</v>
      </c>
      <c r="G105" s="72" t="s">
        <v>1656</v>
      </c>
      <c r="H105" s="284">
        <v>64.88</v>
      </c>
      <c r="I105" s="337">
        <f>(K105*4)/H105*100</f>
        <v>0.9864364981504316</v>
      </c>
      <c r="J105" s="171">
        <v>0.11</v>
      </c>
      <c r="K105" s="136">
        <v>0.16</v>
      </c>
      <c r="L105" s="116">
        <f t="shared" si="5"/>
        <v>45.45454545454546</v>
      </c>
      <c r="M105" s="45">
        <v>40226</v>
      </c>
      <c r="N105" s="46">
        <v>40228</v>
      </c>
      <c r="O105" s="45">
        <v>40268</v>
      </c>
      <c r="P105" s="46" t="s">
        <v>504</v>
      </c>
      <c r="Q105" s="41"/>
      <c r="R105" s="460">
        <f>K105*4</f>
        <v>0.64</v>
      </c>
      <c r="S105" s="463">
        <f t="shared" si="4"/>
        <v>14.479638009049776</v>
      </c>
      <c r="T105" s="42">
        <f t="shared" si="6"/>
        <v>14.678733031674208</v>
      </c>
      <c r="U105" s="262">
        <v>4.42</v>
      </c>
      <c r="V105" s="267">
        <v>1.09</v>
      </c>
      <c r="W105" s="262">
        <v>0.98</v>
      </c>
      <c r="X105" s="262">
        <v>5.85</v>
      </c>
      <c r="Y105" s="267">
        <v>4.46</v>
      </c>
      <c r="Z105" s="262">
        <v>4.88</v>
      </c>
      <c r="AA105" s="251">
        <f>(Z105/Y105-1)*100</f>
        <v>9.4170403587444</v>
      </c>
      <c r="AB105" s="263" t="s">
        <v>1565</v>
      </c>
      <c r="AC105" s="262">
        <v>42.3</v>
      </c>
      <c r="AD105" s="262">
        <v>58.93</v>
      </c>
      <c r="AE105" s="377">
        <f t="shared" si="7"/>
        <v>53.3806146572104</v>
      </c>
      <c r="AF105" s="254">
        <f t="shared" si="8"/>
        <v>10.09672492788053</v>
      </c>
      <c r="AG105" s="375"/>
      <c r="AH105" s="382">
        <f>AI105/AJ105</f>
        <v>0.9892696837300201</v>
      </c>
      <c r="AI105" s="175">
        <f>((AK105/AP105)^(1/5)-1)*100</f>
        <v>20.66598041920895</v>
      </c>
      <c r="AJ105" s="176">
        <f>((AK105/AU105)^(1/10)-1)*100</f>
        <v>20.89013820911636</v>
      </c>
      <c r="AK105" s="400">
        <v>0.44</v>
      </c>
      <c r="AL105" s="43">
        <v>0.38</v>
      </c>
      <c r="AM105" s="43">
        <v>0.3</v>
      </c>
      <c r="AN105" s="389">
        <v>0.24</v>
      </c>
      <c r="AO105" s="43">
        <v>0.21</v>
      </c>
      <c r="AP105" s="43">
        <v>0.172</v>
      </c>
      <c r="AQ105" s="43">
        <v>0.116</v>
      </c>
      <c r="AR105" s="43">
        <v>0.096</v>
      </c>
      <c r="AS105" s="43">
        <v>0.086</v>
      </c>
      <c r="AT105" s="43">
        <v>0.076</v>
      </c>
      <c r="AU105" s="163">
        <v>0.066</v>
      </c>
    </row>
    <row r="106" spans="1:47" ht="12.75">
      <c r="A106" s="40" t="s">
        <v>145</v>
      </c>
      <c r="B106" s="41" t="s">
        <v>146</v>
      </c>
      <c r="C106" s="41" t="s">
        <v>1599</v>
      </c>
      <c r="D106" s="184">
        <v>10</v>
      </c>
      <c r="E106" s="188">
        <v>212</v>
      </c>
      <c r="F106" s="59" t="s">
        <v>1272</v>
      </c>
      <c r="G106" s="60" t="s">
        <v>1272</v>
      </c>
      <c r="H106" s="283">
        <v>40.62</v>
      </c>
      <c r="I106" s="160">
        <f>(K106*4)/H106*100</f>
        <v>4.677498769079271</v>
      </c>
      <c r="J106" s="198">
        <v>0.47</v>
      </c>
      <c r="K106" s="136">
        <v>0.475</v>
      </c>
      <c r="L106" s="158">
        <f t="shared" si="5"/>
        <v>1.0638297872340496</v>
      </c>
      <c r="M106" s="45">
        <v>40245</v>
      </c>
      <c r="N106" s="46">
        <v>40247</v>
      </c>
      <c r="O106" s="45">
        <v>40269</v>
      </c>
      <c r="P106" s="46" t="s">
        <v>495</v>
      </c>
      <c r="Q106" s="41"/>
      <c r="R106" s="348">
        <f>K106*4</f>
        <v>1.9</v>
      </c>
      <c r="S106" s="465">
        <f t="shared" si="4"/>
        <v>66.43356643356644</v>
      </c>
      <c r="T106" s="42">
        <f t="shared" si="6"/>
        <v>14.202797202797203</v>
      </c>
      <c r="U106" s="262">
        <v>2.86</v>
      </c>
      <c r="V106" s="267">
        <v>2.84</v>
      </c>
      <c r="W106" s="262">
        <v>1.14</v>
      </c>
      <c r="X106" s="262">
        <v>1.45</v>
      </c>
      <c r="Y106" s="267">
        <v>3</v>
      </c>
      <c r="Z106" s="262">
        <v>3.2</v>
      </c>
      <c r="AA106" s="251">
        <f>(Z106/Y106-1)*100</f>
        <v>6.666666666666665</v>
      </c>
      <c r="AB106" s="263" t="s">
        <v>1569</v>
      </c>
      <c r="AC106" s="262">
        <v>34.23</v>
      </c>
      <c r="AD106" s="262">
        <v>40.06</v>
      </c>
      <c r="AE106" s="377">
        <f t="shared" si="7"/>
        <v>18.667835232252415</v>
      </c>
      <c r="AF106" s="254">
        <f t="shared" si="8"/>
        <v>1.3979031452820647</v>
      </c>
      <c r="AG106" s="375"/>
      <c r="AH106" s="383">
        <f>AI106/AJ106</f>
        <v>1.5136023517626083</v>
      </c>
      <c r="AI106" s="177">
        <f>((AK106/AP106)^(1/5)-1)*100</f>
        <v>5.364866902450505</v>
      </c>
      <c r="AJ106" s="178">
        <f>((AK106/AU106)^(1/10)-1)*100</f>
        <v>3.5444361566979943</v>
      </c>
      <c r="AK106" s="401">
        <v>1.87</v>
      </c>
      <c r="AL106" s="53">
        <v>1.82</v>
      </c>
      <c r="AM106" s="53">
        <v>1.74</v>
      </c>
      <c r="AN106" s="53">
        <v>1.65</v>
      </c>
      <c r="AO106" s="53">
        <v>1.535</v>
      </c>
      <c r="AP106" s="53">
        <v>1.44</v>
      </c>
      <c r="AQ106" s="53">
        <v>1.36</v>
      </c>
      <c r="AR106" s="53">
        <v>1.275</v>
      </c>
      <c r="AS106" s="53">
        <v>1.1875</v>
      </c>
      <c r="AT106" s="53">
        <v>1.1375</v>
      </c>
      <c r="AU106" s="388">
        <v>1.32</v>
      </c>
    </row>
    <row r="107" spans="1:47" ht="12.75">
      <c r="A107" s="30" t="s">
        <v>827</v>
      </c>
      <c r="B107" s="31" t="s">
        <v>828</v>
      </c>
      <c r="C107" s="31" t="s">
        <v>1580</v>
      </c>
      <c r="D107" s="183">
        <v>18</v>
      </c>
      <c r="E107" s="188">
        <v>130</v>
      </c>
      <c r="F107" s="111" t="s">
        <v>1656</v>
      </c>
      <c r="G107" s="73" t="s">
        <v>1656</v>
      </c>
      <c r="H107" s="434">
        <v>22.58</v>
      </c>
      <c r="I107" s="427">
        <f>(K107*2)/H107*100</f>
        <v>0.8857395925597875</v>
      </c>
      <c r="J107" s="169">
        <v>0.09</v>
      </c>
      <c r="K107" s="139">
        <v>0.1</v>
      </c>
      <c r="L107" s="138">
        <f t="shared" si="5"/>
        <v>11.111111111111116</v>
      </c>
      <c r="M107" s="36">
        <v>40346</v>
      </c>
      <c r="N107" s="37">
        <v>40352</v>
      </c>
      <c r="O107" s="36">
        <v>40357</v>
      </c>
      <c r="P107" s="37" t="s">
        <v>558</v>
      </c>
      <c r="Q107" s="201" t="s">
        <v>573</v>
      </c>
      <c r="R107" s="460">
        <f>K107*2</f>
        <v>0.2</v>
      </c>
      <c r="S107" s="463">
        <f t="shared" si="4"/>
        <v>17.69911504424779</v>
      </c>
      <c r="T107" s="33">
        <f t="shared" si="6"/>
        <v>19.98230088495575</v>
      </c>
      <c r="U107" s="260">
        <v>1.13</v>
      </c>
      <c r="V107" s="266">
        <v>1.34</v>
      </c>
      <c r="W107" s="260">
        <v>4.49</v>
      </c>
      <c r="X107" s="260">
        <v>4.25</v>
      </c>
      <c r="Y107" s="266">
        <v>1.12</v>
      </c>
      <c r="Z107" s="260">
        <v>1.3</v>
      </c>
      <c r="AA107" s="252">
        <f>(Z107/Y107-1)*100</f>
        <v>16.07142857142856</v>
      </c>
      <c r="AB107" s="261" t="s">
        <v>1895</v>
      </c>
      <c r="AC107" s="260">
        <v>16.76</v>
      </c>
      <c r="AD107" s="260">
        <v>24.43</v>
      </c>
      <c r="AE107" s="378">
        <f t="shared" si="7"/>
        <v>34.72553699284007</v>
      </c>
      <c r="AF107" s="255">
        <f t="shared" si="8"/>
        <v>-7.572656569791246</v>
      </c>
      <c r="AG107" s="375"/>
      <c r="AH107" s="382">
        <f>AI107/AJ107</f>
        <v>0.411448638723681</v>
      </c>
      <c r="AI107" s="173">
        <f>((AK107/AP107)^(1/5)-1)*100</f>
        <v>10.98883056567086</v>
      </c>
      <c r="AJ107" s="174">
        <f>((AK107/AU107)^(1/10)-1)*100</f>
        <v>26.7076605229716</v>
      </c>
      <c r="AK107" s="400">
        <v>0.16</v>
      </c>
      <c r="AL107" s="43">
        <v>0.15</v>
      </c>
      <c r="AM107" s="43">
        <v>0.13</v>
      </c>
      <c r="AN107" s="43">
        <v>0.115</v>
      </c>
      <c r="AO107" s="43">
        <v>0.105</v>
      </c>
      <c r="AP107" s="43">
        <v>0.095</v>
      </c>
      <c r="AQ107" s="43">
        <v>0.065</v>
      </c>
      <c r="AR107" s="43">
        <v>0.055</v>
      </c>
      <c r="AS107" s="43">
        <v>0.045</v>
      </c>
      <c r="AT107" s="43">
        <v>0.03667</v>
      </c>
      <c r="AU107" s="163">
        <v>0.015</v>
      </c>
    </row>
    <row r="108" spans="1:47" ht="12.75">
      <c r="A108" s="40" t="s">
        <v>776</v>
      </c>
      <c r="B108" s="41" t="s">
        <v>777</v>
      </c>
      <c r="C108" s="41" t="s">
        <v>1550</v>
      </c>
      <c r="D108" s="184">
        <v>14</v>
      </c>
      <c r="E108" s="188">
        <v>179</v>
      </c>
      <c r="F108" s="81" t="s">
        <v>1656</v>
      </c>
      <c r="G108" s="72" t="s">
        <v>1656</v>
      </c>
      <c r="H108" s="283">
        <v>17.49</v>
      </c>
      <c r="I108" s="337">
        <f>(K108)/H108*100</f>
        <v>1.886792452830189</v>
      </c>
      <c r="J108" s="198">
        <v>0.32</v>
      </c>
      <c r="K108" s="136">
        <v>0.33</v>
      </c>
      <c r="L108" s="116">
        <f t="shared" si="5"/>
        <v>3.125</v>
      </c>
      <c r="M108" s="45">
        <v>40487</v>
      </c>
      <c r="N108" s="46">
        <v>40491</v>
      </c>
      <c r="O108" s="45">
        <v>40513</v>
      </c>
      <c r="P108" s="46" t="s">
        <v>557</v>
      </c>
      <c r="Q108" s="41" t="s">
        <v>159</v>
      </c>
      <c r="R108" s="460">
        <f>K108</f>
        <v>0.33</v>
      </c>
      <c r="S108" s="463">
        <f t="shared" si="4"/>
        <v>36.26373626373626</v>
      </c>
      <c r="T108" s="42">
        <f t="shared" si="6"/>
        <v>19.21978021978022</v>
      </c>
      <c r="U108" s="262">
        <v>0.91</v>
      </c>
      <c r="V108" s="267">
        <v>1.41</v>
      </c>
      <c r="W108" s="262">
        <v>2.43</v>
      </c>
      <c r="X108" s="262">
        <v>2.21</v>
      </c>
      <c r="Y108" s="267">
        <v>0.86</v>
      </c>
      <c r="Z108" s="262">
        <v>0.91</v>
      </c>
      <c r="AA108" s="251">
        <f>(Z108/Y108-1)*100</f>
        <v>5.813953488372103</v>
      </c>
      <c r="AB108" s="263" t="s">
        <v>1896</v>
      </c>
      <c r="AC108" s="262">
        <v>15.56</v>
      </c>
      <c r="AD108" s="262">
        <v>21.18</v>
      </c>
      <c r="AE108" s="377">
        <f t="shared" si="7"/>
        <v>12.403598971722351</v>
      </c>
      <c r="AF108" s="254">
        <f t="shared" si="8"/>
        <v>-17.42209631728046</v>
      </c>
      <c r="AG108" s="375"/>
      <c r="AH108" s="382">
        <f>AI108/AJ108</f>
        <v>1.3288661115571931</v>
      </c>
      <c r="AI108" s="175">
        <f>((AK108/AP108)^(1/5)-1)*100</f>
        <v>17.42554255721447</v>
      </c>
      <c r="AJ108" s="176">
        <f>((AK108/AU108)^(1/10)-1)*100</f>
        <v>13.113091232942086</v>
      </c>
      <c r="AK108" s="400">
        <v>0.32</v>
      </c>
      <c r="AL108" s="43">
        <v>0.3</v>
      </c>
      <c r="AM108" s="43">
        <v>0.27</v>
      </c>
      <c r="AN108" s="43">
        <v>0.25</v>
      </c>
      <c r="AO108" s="43">
        <v>0.15333</v>
      </c>
      <c r="AP108" s="43">
        <v>0.14333</v>
      </c>
      <c r="AQ108" s="43">
        <v>0.13</v>
      </c>
      <c r="AR108" s="43">
        <v>0.12333</v>
      </c>
      <c r="AS108" s="43">
        <v>0.11667</v>
      </c>
      <c r="AT108" s="43">
        <v>0.11</v>
      </c>
      <c r="AU108" s="163">
        <v>0.09333</v>
      </c>
    </row>
    <row r="109" spans="1:47" ht="12.75">
      <c r="A109" s="40" t="s">
        <v>632</v>
      </c>
      <c r="B109" s="41" t="s">
        <v>633</v>
      </c>
      <c r="C109" s="41" t="s">
        <v>1582</v>
      </c>
      <c r="D109" s="184">
        <v>12</v>
      </c>
      <c r="E109" s="188">
        <v>201</v>
      </c>
      <c r="F109" s="59" t="s">
        <v>1272</v>
      </c>
      <c r="G109" s="60" t="s">
        <v>1272</v>
      </c>
      <c r="H109" s="283">
        <v>51.19</v>
      </c>
      <c r="I109" s="160">
        <f>(K109*4)/H109*100</f>
        <v>2.8521195546005083</v>
      </c>
      <c r="J109" s="171">
        <v>0.33</v>
      </c>
      <c r="K109" s="136">
        <v>0.365</v>
      </c>
      <c r="L109" s="116">
        <f t="shared" si="5"/>
        <v>10.606060606060597</v>
      </c>
      <c r="M109" s="45">
        <v>40520</v>
      </c>
      <c r="N109" s="46">
        <v>40522</v>
      </c>
      <c r="O109" s="45">
        <v>40541</v>
      </c>
      <c r="P109" s="46" t="s">
        <v>545</v>
      </c>
      <c r="Q109" s="41"/>
      <c r="R109" s="460">
        <f>K109*4</f>
        <v>1.46</v>
      </c>
      <c r="S109" s="463">
        <f t="shared" si="4"/>
        <v>67.59259259259258</v>
      </c>
      <c r="T109" s="42">
        <f t="shared" si="6"/>
        <v>23.699074074074073</v>
      </c>
      <c r="U109" s="262">
        <v>2.16</v>
      </c>
      <c r="V109" s="267">
        <v>3.07</v>
      </c>
      <c r="W109" s="262">
        <v>1.77</v>
      </c>
      <c r="X109" s="262">
        <v>2.75</v>
      </c>
      <c r="Y109" s="267">
        <v>2.66</v>
      </c>
      <c r="Z109" s="262">
        <v>3.03</v>
      </c>
      <c r="AA109" s="251">
        <f>(Z109/Y109-1)*100</f>
        <v>13.909774436090206</v>
      </c>
      <c r="AB109" s="263" t="s">
        <v>1890</v>
      </c>
      <c r="AC109" s="262">
        <v>36.09</v>
      </c>
      <c r="AD109" s="262">
        <v>49.05</v>
      </c>
      <c r="AE109" s="377">
        <f t="shared" si="7"/>
        <v>41.83984483236352</v>
      </c>
      <c r="AF109" s="254">
        <f t="shared" si="8"/>
        <v>4.362895005096842</v>
      </c>
      <c r="AG109" s="375"/>
      <c r="AH109" s="382">
        <f>AI109/AJ109</f>
        <v>1.551961259918418</v>
      </c>
      <c r="AI109" s="175">
        <f>((AK109/AP109)^(1/5)-1)*100</f>
        <v>7.997173304574834</v>
      </c>
      <c r="AJ109" s="176">
        <f>((AK109/AU109)^(1/10)-1)*100</f>
        <v>5.152946475606757</v>
      </c>
      <c r="AK109" s="400">
        <v>1.19</v>
      </c>
      <c r="AL109" s="43">
        <v>1.08</v>
      </c>
      <c r="AM109" s="43">
        <v>0.98</v>
      </c>
      <c r="AN109" s="43">
        <v>0.9</v>
      </c>
      <c r="AO109" s="43">
        <v>0.85</v>
      </c>
      <c r="AP109" s="43">
        <v>0.81</v>
      </c>
      <c r="AQ109" s="43">
        <v>0.77</v>
      </c>
      <c r="AR109" s="43">
        <v>0.75</v>
      </c>
      <c r="AS109" s="43">
        <v>0.74</v>
      </c>
      <c r="AT109" s="43">
        <v>0.73</v>
      </c>
      <c r="AU109" s="163">
        <v>0.72</v>
      </c>
    </row>
    <row r="110" spans="1:47" ht="12.75">
      <c r="A110" s="40" t="s">
        <v>1376</v>
      </c>
      <c r="B110" s="41" t="s">
        <v>1377</v>
      </c>
      <c r="C110" s="41" t="s">
        <v>1549</v>
      </c>
      <c r="D110" s="184">
        <v>16</v>
      </c>
      <c r="E110" s="188">
        <v>160</v>
      </c>
      <c r="F110" s="81" t="s">
        <v>1656</v>
      </c>
      <c r="G110" s="72" t="s">
        <v>1656</v>
      </c>
      <c r="H110" s="225">
        <v>20.92</v>
      </c>
      <c r="I110" s="160">
        <f>(K110*4)/H110*100</f>
        <v>3.2504780114722758</v>
      </c>
      <c r="J110" s="136">
        <v>0.1619</v>
      </c>
      <c r="K110" s="136">
        <v>0.17</v>
      </c>
      <c r="L110" s="116">
        <f t="shared" si="5"/>
        <v>5.0030883261272585</v>
      </c>
      <c r="M110" s="45">
        <v>40323</v>
      </c>
      <c r="N110" s="46">
        <v>40325</v>
      </c>
      <c r="O110" s="45">
        <v>40339</v>
      </c>
      <c r="P110" s="46" t="s">
        <v>497</v>
      </c>
      <c r="Q110" s="41"/>
      <c r="R110" s="460">
        <f>K110*4</f>
        <v>0.68</v>
      </c>
      <c r="S110" s="463">
        <f t="shared" si="4"/>
        <v>25.37313432835821</v>
      </c>
      <c r="T110" s="42">
        <f t="shared" si="6"/>
        <v>7.8059701492537314</v>
      </c>
      <c r="U110" s="262">
        <v>2.68</v>
      </c>
      <c r="V110" s="267">
        <v>1.42</v>
      </c>
      <c r="W110" s="262">
        <v>2.55</v>
      </c>
      <c r="X110" s="262">
        <v>1.49</v>
      </c>
      <c r="Y110" s="267">
        <v>2.46</v>
      </c>
      <c r="Z110" s="262">
        <v>1.68</v>
      </c>
      <c r="AA110" s="251">
        <f>(Z110/Y110-1)*100</f>
        <v>-31.70731707317074</v>
      </c>
      <c r="AB110" s="263" t="s">
        <v>1897</v>
      </c>
      <c r="AC110" s="262">
        <v>17.39</v>
      </c>
      <c r="AD110" s="262">
        <v>22.49</v>
      </c>
      <c r="AE110" s="377">
        <f t="shared" si="7"/>
        <v>20.299022426682008</v>
      </c>
      <c r="AF110" s="254">
        <f t="shared" si="8"/>
        <v>-6.980880391285002</v>
      </c>
      <c r="AG110" s="375"/>
      <c r="AH110" s="382">
        <f>AI110/AJ110</f>
        <v>0.7355365610650613</v>
      </c>
      <c r="AI110" s="175">
        <f>((AK110/AP110)^(1/5)-1)*100</f>
        <v>12.18492443082031</v>
      </c>
      <c r="AJ110" s="176">
        <f>((AK110/AU110)^(1/10)-1)*100</f>
        <v>16.56603502234677</v>
      </c>
      <c r="AK110" s="400">
        <v>0.5178</v>
      </c>
      <c r="AL110" s="43">
        <v>0.45740000000000003</v>
      </c>
      <c r="AM110" s="43">
        <v>0.40159999999999996</v>
      </c>
      <c r="AN110" s="43">
        <v>0.35769999999999996</v>
      </c>
      <c r="AO110" s="43">
        <v>0.3448</v>
      </c>
      <c r="AP110" s="43">
        <v>0.2914</v>
      </c>
      <c r="AQ110" s="43">
        <v>0.247</v>
      </c>
      <c r="AR110" s="43">
        <v>0.18299999999999997</v>
      </c>
      <c r="AS110" s="43">
        <v>0.1559</v>
      </c>
      <c r="AT110" s="43">
        <v>0.1175</v>
      </c>
      <c r="AU110" s="163">
        <v>0.1118</v>
      </c>
    </row>
    <row r="111" spans="1:47" ht="12.75">
      <c r="A111" s="49" t="s">
        <v>750</v>
      </c>
      <c r="B111" s="51" t="s">
        <v>751</v>
      </c>
      <c r="C111" s="51" t="s">
        <v>1545</v>
      </c>
      <c r="D111" s="185">
        <v>13</v>
      </c>
      <c r="E111" s="188">
        <v>191</v>
      </c>
      <c r="F111" s="91" t="s">
        <v>1656</v>
      </c>
      <c r="G111" s="92" t="s">
        <v>1656</v>
      </c>
      <c r="H111" s="353">
        <v>41.6</v>
      </c>
      <c r="I111" s="161">
        <f>(K111)/H111*100</f>
        <v>2.067307692307692</v>
      </c>
      <c r="J111" s="170">
        <v>0.8</v>
      </c>
      <c r="K111" s="137">
        <v>0.86</v>
      </c>
      <c r="L111" s="117">
        <f t="shared" si="5"/>
        <v>7.499999999999996</v>
      </c>
      <c r="M111" s="64">
        <v>40499</v>
      </c>
      <c r="N111" s="65">
        <v>40501</v>
      </c>
      <c r="O111" s="64">
        <v>40515</v>
      </c>
      <c r="P111" s="65" t="s">
        <v>557</v>
      </c>
      <c r="Q111" s="51" t="s">
        <v>159</v>
      </c>
      <c r="R111" s="348">
        <f>K111</f>
        <v>0.86</v>
      </c>
      <c r="S111" s="463">
        <f t="shared" si="4"/>
        <v>20.77294685990338</v>
      </c>
      <c r="T111" s="52">
        <f t="shared" si="6"/>
        <v>10.048309178743963</v>
      </c>
      <c r="U111" s="264">
        <v>4.14</v>
      </c>
      <c r="V111" s="268">
        <v>1.78</v>
      </c>
      <c r="W111" s="264">
        <v>0.7</v>
      </c>
      <c r="X111" s="264">
        <v>0.96</v>
      </c>
      <c r="Y111" s="268">
        <v>4.8</v>
      </c>
      <c r="Z111" s="264">
        <v>5.18</v>
      </c>
      <c r="AA111" s="253">
        <f>(Z111/Y111-1)*100</f>
        <v>7.916666666666661</v>
      </c>
      <c r="AB111" s="265" t="s">
        <v>1898</v>
      </c>
      <c r="AC111" s="264">
        <v>35.42</v>
      </c>
      <c r="AD111" s="264">
        <v>50.33</v>
      </c>
      <c r="AE111" s="379">
        <f t="shared" si="7"/>
        <v>17.447769621682664</v>
      </c>
      <c r="AF111" s="256">
        <f t="shared" si="8"/>
        <v>-17.345519570832497</v>
      </c>
      <c r="AG111" s="375"/>
      <c r="AH111" s="382">
        <f>AI111/AJ111</f>
        <v>0.333348225882663</v>
      </c>
      <c r="AI111" s="175">
        <f>((AK111/AP111)^(1/5)-1)*100</f>
        <v>9.856054330611785</v>
      </c>
      <c r="AJ111" s="176">
        <f>((AK111/AU111)^(1/10)-1)*100</f>
        <v>29.56684201487567</v>
      </c>
      <c r="AK111" s="400">
        <v>0.8</v>
      </c>
      <c r="AL111" s="43">
        <v>0.75</v>
      </c>
      <c r="AM111" s="43">
        <v>0.72</v>
      </c>
      <c r="AN111" s="43">
        <v>0.65</v>
      </c>
      <c r="AO111" s="43">
        <v>0.625</v>
      </c>
      <c r="AP111" s="43">
        <v>0.5</v>
      </c>
      <c r="AQ111" s="43">
        <v>0.35</v>
      </c>
      <c r="AR111" s="43">
        <v>0.2</v>
      </c>
      <c r="AS111" s="43">
        <v>0.15</v>
      </c>
      <c r="AT111" s="43">
        <v>0.135</v>
      </c>
      <c r="AU111" s="163">
        <v>0.06</v>
      </c>
    </row>
    <row r="112" spans="1:47" ht="12.75">
      <c r="A112" s="40" t="s">
        <v>831</v>
      </c>
      <c r="B112" s="41" t="s">
        <v>832</v>
      </c>
      <c r="C112" s="41" t="s">
        <v>1610</v>
      </c>
      <c r="D112" s="184">
        <v>17</v>
      </c>
      <c r="E112" s="188">
        <v>136</v>
      </c>
      <c r="F112" s="81" t="s">
        <v>1656</v>
      </c>
      <c r="G112" s="72" t="s">
        <v>1656</v>
      </c>
      <c r="H112" s="284">
        <v>50.09</v>
      </c>
      <c r="I112" s="337">
        <f>(K112*4)/H112*100</f>
        <v>1.1978438810141743</v>
      </c>
      <c r="J112" s="171">
        <v>0.1</v>
      </c>
      <c r="K112" s="136">
        <v>0.15</v>
      </c>
      <c r="L112" s="116">
        <f t="shared" si="5"/>
        <v>49.99999999999998</v>
      </c>
      <c r="M112" s="364">
        <v>40175</v>
      </c>
      <c r="N112" s="365">
        <v>40177</v>
      </c>
      <c r="O112" s="364">
        <v>40207</v>
      </c>
      <c r="P112" s="46" t="s">
        <v>547</v>
      </c>
      <c r="Q112" s="41"/>
      <c r="R112" s="460">
        <f>K112*4</f>
        <v>0.6</v>
      </c>
      <c r="S112" s="462">
        <f t="shared" si="4"/>
        <v>18.633540372670808</v>
      </c>
      <c r="T112" s="42">
        <f t="shared" si="6"/>
        <v>15.555900621118013</v>
      </c>
      <c r="U112" s="262">
        <v>3.22</v>
      </c>
      <c r="V112" s="267">
        <v>1.48</v>
      </c>
      <c r="W112" s="262">
        <v>2.82</v>
      </c>
      <c r="X112" s="262">
        <v>2.76</v>
      </c>
      <c r="Y112" s="267">
        <v>3.29</v>
      </c>
      <c r="Z112" s="262">
        <v>3.64</v>
      </c>
      <c r="AA112" s="251">
        <f>(Z112/Y112-1)*100</f>
        <v>10.63829787234043</v>
      </c>
      <c r="AB112" s="263" t="s">
        <v>1899</v>
      </c>
      <c r="AC112" s="262">
        <v>42.74</v>
      </c>
      <c r="AD112" s="262">
        <v>59.72</v>
      </c>
      <c r="AE112" s="377">
        <f t="shared" si="7"/>
        <v>17.197005147402905</v>
      </c>
      <c r="AF112" s="254">
        <f t="shared" si="8"/>
        <v>-16.125251172136633</v>
      </c>
      <c r="AG112" s="375"/>
      <c r="AH112" s="381">
        <f>AI112/AJ112</f>
        <v>1.4827335143378146</v>
      </c>
      <c r="AI112" s="173">
        <f>((AK112/AP112)^(1/5)-1)*100</f>
        <v>48.17481472042977</v>
      </c>
      <c r="AJ112" s="174">
        <f>((AK112/AU112)^(1/10)-1)*100</f>
        <v>32.49054145912695</v>
      </c>
      <c r="AK112" s="397">
        <v>0.5</v>
      </c>
      <c r="AL112" s="34">
        <v>0.33</v>
      </c>
      <c r="AM112" s="34">
        <v>0.22</v>
      </c>
      <c r="AN112" s="34">
        <v>0.11</v>
      </c>
      <c r="AO112" s="34">
        <v>0.09</v>
      </c>
      <c r="AP112" s="34">
        <v>0.07</v>
      </c>
      <c r="AQ112" s="34">
        <v>0.06</v>
      </c>
      <c r="AR112" s="34">
        <v>0.05</v>
      </c>
      <c r="AS112" s="34">
        <v>0.04</v>
      </c>
      <c r="AT112" s="34">
        <v>0.0325</v>
      </c>
      <c r="AU112" s="387">
        <v>0.03</v>
      </c>
    </row>
    <row r="113" spans="1:47" ht="12.75">
      <c r="A113" s="40" t="s">
        <v>736</v>
      </c>
      <c r="B113" s="41" t="s">
        <v>737</v>
      </c>
      <c r="C113" s="41" t="s">
        <v>220</v>
      </c>
      <c r="D113" s="184">
        <v>12</v>
      </c>
      <c r="E113" s="188">
        <v>200</v>
      </c>
      <c r="F113" s="81" t="s">
        <v>1656</v>
      </c>
      <c r="G113" s="72" t="s">
        <v>1656</v>
      </c>
      <c r="H113" s="283">
        <v>54.62</v>
      </c>
      <c r="I113" s="160">
        <f>(K113*4)/H113*100</f>
        <v>6.224826071036251</v>
      </c>
      <c r="J113" s="171">
        <v>0.845</v>
      </c>
      <c r="K113" s="136">
        <v>0.85</v>
      </c>
      <c r="L113" s="158">
        <f t="shared" si="5"/>
        <v>0.591715976331364</v>
      </c>
      <c r="M113" s="45">
        <v>40480</v>
      </c>
      <c r="N113" s="46">
        <v>40484</v>
      </c>
      <c r="O113" s="45">
        <v>40491</v>
      </c>
      <c r="P113" s="133" t="s">
        <v>510</v>
      </c>
      <c r="Q113" s="41"/>
      <c r="R113" s="460">
        <f>K113*4</f>
        <v>3.4</v>
      </c>
      <c r="S113" s="463">
        <f t="shared" si="4"/>
        <v>104.93827160493827</v>
      </c>
      <c r="T113" s="42">
        <f t="shared" si="6"/>
        <v>16.858024691358022</v>
      </c>
      <c r="U113" s="262">
        <v>3.24</v>
      </c>
      <c r="V113" s="267">
        <v>3.29</v>
      </c>
      <c r="W113" s="262">
        <v>1.71</v>
      </c>
      <c r="X113" s="262">
        <v>4.67</v>
      </c>
      <c r="Y113" s="267">
        <v>3.73</v>
      </c>
      <c r="Z113" s="262">
        <v>3.81</v>
      </c>
      <c r="AA113" s="251">
        <f>(Z113/Y113-1)*100</f>
        <v>2.144772117962468</v>
      </c>
      <c r="AB113" s="263" t="s">
        <v>1900</v>
      </c>
      <c r="AC113" s="262">
        <v>39.16</v>
      </c>
      <c r="AD113" s="262">
        <v>50</v>
      </c>
      <c r="AE113" s="377">
        <f t="shared" si="7"/>
        <v>39.479060265577125</v>
      </c>
      <c r="AF113" s="254">
        <f t="shared" si="8"/>
        <v>9.239999999999995</v>
      </c>
      <c r="AG113" s="375"/>
      <c r="AH113" s="382">
        <f>AI113/AJ113</f>
        <v>1.2677287055472783</v>
      </c>
      <c r="AI113" s="175">
        <f>((AK113/AP113)^(1/5)-1)*100</f>
        <v>6.32302288294897</v>
      </c>
      <c r="AJ113" s="176">
        <f>((AK113/AU113)^(1/10)-1)*100</f>
        <v>4.987678243208449</v>
      </c>
      <c r="AK113" s="400">
        <v>3.28</v>
      </c>
      <c r="AL113" s="43">
        <v>3.1430000000000002</v>
      </c>
      <c r="AM113" s="43">
        <v>2.851</v>
      </c>
      <c r="AN113" s="43">
        <v>2.502</v>
      </c>
      <c r="AO113" s="389">
        <v>2.452</v>
      </c>
      <c r="AP113" s="43">
        <v>2.4139999999999997</v>
      </c>
      <c r="AQ113" s="43">
        <v>2.326</v>
      </c>
      <c r="AR113" s="43">
        <v>2.276</v>
      </c>
      <c r="AS113" s="43">
        <v>2.201</v>
      </c>
      <c r="AT113" s="43">
        <v>2.088</v>
      </c>
      <c r="AU113" s="163">
        <v>2.016</v>
      </c>
    </row>
    <row r="114" spans="1:47" ht="12.75">
      <c r="A114" s="40" t="s">
        <v>1759</v>
      </c>
      <c r="B114" s="41" t="s">
        <v>1760</v>
      </c>
      <c r="C114" s="41" t="s">
        <v>1580</v>
      </c>
      <c r="D114" s="184">
        <v>23</v>
      </c>
      <c r="E114" s="188">
        <v>105</v>
      </c>
      <c r="F114" s="81" t="s">
        <v>1656</v>
      </c>
      <c r="G114" s="72" t="s">
        <v>1656</v>
      </c>
      <c r="H114" s="284">
        <v>58.33</v>
      </c>
      <c r="I114" s="337">
        <f>(K114*4)/H114*100</f>
        <v>1.8515343733927654</v>
      </c>
      <c r="J114" s="136">
        <v>0.25</v>
      </c>
      <c r="K114" s="136">
        <v>0.27</v>
      </c>
      <c r="L114" s="116">
        <f t="shared" si="5"/>
        <v>8.000000000000007</v>
      </c>
      <c r="M114" s="134">
        <v>40249</v>
      </c>
      <c r="N114" s="133">
        <v>40253</v>
      </c>
      <c r="O114" s="134">
        <v>40266</v>
      </c>
      <c r="P114" s="46" t="s">
        <v>545</v>
      </c>
      <c r="Q114" s="41"/>
      <c r="R114" s="460">
        <f>K114*4</f>
        <v>1.08</v>
      </c>
      <c r="S114" s="463">
        <f t="shared" si="4"/>
        <v>45.378151260504204</v>
      </c>
      <c r="T114" s="42">
        <f t="shared" si="6"/>
        <v>24.508403361344538</v>
      </c>
      <c r="U114" s="262">
        <v>2.38</v>
      </c>
      <c r="V114" s="267">
        <v>1.93</v>
      </c>
      <c r="W114" s="262">
        <v>6.61</v>
      </c>
      <c r="X114" s="262">
        <v>4.88</v>
      </c>
      <c r="Y114" s="267">
        <v>2.47</v>
      </c>
      <c r="Z114" s="262">
        <v>2.99</v>
      </c>
      <c r="AA114" s="251">
        <f>(Z114/Y114-1)*100</f>
        <v>21.052631578947366</v>
      </c>
      <c r="AB114" s="263" t="s">
        <v>1901</v>
      </c>
      <c r="AC114" s="262">
        <v>42.81</v>
      </c>
      <c r="AD114" s="262">
        <v>59.44</v>
      </c>
      <c r="AE114" s="377">
        <f t="shared" si="7"/>
        <v>36.25321186638635</v>
      </c>
      <c r="AF114" s="254">
        <f t="shared" si="8"/>
        <v>-1.867429340511439</v>
      </c>
      <c r="AG114" s="375"/>
      <c r="AH114" s="382">
        <f>AI114/AJ114</f>
        <v>1.2227183141899294</v>
      </c>
      <c r="AI114" s="175">
        <f>((AK114/AP114)^(1/5)-1)*100</f>
        <v>21.350977971820974</v>
      </c>
      <c r="AJ114" s="176">
        <f>((AK114/AU114)^(1/10)-1)*100</f>
        <v>17.461894308801895</v>
      </c>
      <c r="AK114" s="400">
        <v>1</v>
      </c>
      <c r="AL114" s="43">
        <v>0.96</v>
      </c>
      <c r="AM114" s="43">
        <v>0.68</v>
      </c>
      <c r="AN114" s="43">
        <v>0.56</v>
      </c>
      <c r="AO114" s="43">
        <v>0.46</v>
      </c>
      <c r="AP114" s="43">
        <v>0.38</v>
      </c>
      <c r="AQ114" s="43">
        <v>0.34</v>
      </c>
      <c r="AR114" s="43">
        <v>0.32</v>
      </c>
      <c r="AS114" s="43">
        <v>0.3</v>
      </c>
      <c r="AT114" s="43">
        <v>0.26</v>
      </c>
      <c r="AU114" s="163">
        <v>0.2</v>
      </c>
    </row>
    <row r="115" spans="1:47" ht="12.75">
      <c r="A115" s="40" t="s">
        <v>833</v>
      </c>
      <c r="B115" s="41" t="s">
        <v>834</v>
      </c>
      <c r="C115" s="41" t="s">
        <v>1585</v>
      </c>
      <c r="D115" s="184">
        <v>17</v>
      </c>
      <c r="E115" s="188">
        <v>139</v>
      </c>
      <c r="F115" s="59" t="s">
        <v>1272</v>
      </c>
      <c r="G115" s="60" t="s">
        <v>1272</v>
      </c>
      <c r="H115" s="225">
        <v>47.98</v>
      </c>
      <c r="I115" s="160">
        <f>(K115*4)/H115*100</f>
        <v>3.2305127136306795</v>
      </c>
      <c r="J115" s="171">
        <v>0.3825</v>
      </c>
      <c r="K115" s="136">
        <v>0.3875</v>
      </c>
      <c r="L115" s="158">
        <f t="shared" si="5"/>
        <v>1.3071895424836555</v>
      </c>
      <c r="M115" s="45">
        <v>40296</v>
      </c>
      <c r="N115" s="46">
        <v>40298</v>
      </c>
      <c r="O115" s="45">
        <v>40312</v>
      </c>
      <c r="P115" s="46" t="s">
        <v>523</v>
      </c>
      <c r="Q115" s="41"/>
      <c r="R115" s="460">
        <f>K115*4</f>
        <v>1.55</v>
      </c>
      <c r="S115" s="463">
        <f t="shared" si="4"/>
        <v>238.46153846153845</v>
      </c>
      <c r="T115" s="42">
        <f t="shared" si="6"/>
        <v>73.8153846153846</v>
      </c>
      <c r="U115" s="262">
        <v>0.65</v>
      </c>
      <c r="V115" s="267">
        <v>3.55</v>
      </c>
      <c r="W115" s="262">
        <v>7.19</v>
      </c>
      <c r="X115" s="262">
        <v>5.3</v>
      </c>
      <c r="Y115" s="267">
        <v>2.48</v>
      </c>
      <c r="Z115" s="262">
        <v>2.8</v>
      </c>
      <c r="AA115" s="251">
        <f>(Z115/Y115-1)*100</f>
        <v>12.903225806451601</v>
      </c>
      <c r="AB115" s="263" t="s">
        <v>1563</v>
      </c>
      <c r="AC115" s="262">
        <v>36.8</v>
      </c>
      <c r="AD115" s="262">
        <v>46.51</v>
      </c>
      <c r="AE115" s="377">
        <f t="shared" si="7"/>
        <v>30.380434782608695</v>
      </c>
      <c r="AF115" s="254">
        <f t="shared" si="8"/>
        <v>3.1606106213717453</v>
      </c>
      <c r="AG115" s="375"/>
      <c r="AH115" s="382">
        <f>AI115/AJ115</f>
        <v>1.7550811102876063</v>
      </c>
      <c r="AI115" s="175">
        <f>((AK115/AP115)^(1/5)-1)*100</f>
        <v>4.17472759408235</v>
      </c>
      <c r="AJ115" s="176">
        <f>((AK115/AU115)^(1/10)-1)*100</f>
        <v>2.3786522284421574</v>
      </c>
      <c r="AK115" s="400">
        <v>1.5275</v>
      </c>
      <c r="AL115" s="43">
        <v>1.5</v>
      </c>
      <c r="AM115" s="43">
        <v>1.42</v>
      </c>
      <c r="AN115" s="43">
        <v>1.3425</v>
      </c>
      <c r="AO115" s="43">
        <v>1.28</v>
      </c>
      <c r="AP115" s="43">
        <v>1.245</v>
      </c>
      <c r="AQ115" s="43">
        <v>1.229</v>
      </c>
      <c r="AR115" s="43">
        <v>1.2245</v>
      </c>
      <c r="AS115" s="43">
        <v>1.219</v>
      </c>
      <c r="AT115" s="43">
        <v>1.2145</v>
      </c>
      <c r="AU115" s="163">
        <v>1.2075</v>
      </c>
    </row>
    <row r="116" spans="1:47" ht="12.75">
      <c r="A116" s="40" t="s">
        <v>764</v>
      </c>
      <c r="B116" s="41" t="s">
        <v>765</v>
      </c>
      <c r="C116" s="41" t="s">
        <v>220</v>
      </c>
      <c r="D116" s="184">
        <v>11</v>
      </c>
      <c r="E116" s="188">
        <v>208</v>
      </c>
      <c r="F116" s="81" t="s">
        <v>1656</v>
      </c>
      <c r="G116" s="72" t="s">
        <v>1656</v>
      </c>
      <c r="H116" s="283">
        <v>46.49</v>
      </c>
      <c r="I116" s="160">
        <f>(K116*4)/H116*100</f>
        <v>6.4530006453000635</v>
      </c>
      <c r="J116" s="171">
        <v>0.73</v>
      </c>
      <c r="K116" s="136">
        <v>0.75</v>
      </c>
      <c r="L116" s="116">
        <f t="shared" si="5"/>
        <v>2.7397260273972712</v>
      </c>
      <c r="M116" s="45">
        <v>40479</v>
      </c>
      <c r="N116" s="46">
        <v>40482</v>
      </c>
      <c r="O116" s="45">
        <v>40494</v>
      </c>
      <c r="P116" s="46" t="s">
        <v>523</v>
      </c>
      <c r="Q116" s="41"/>
      <c r="R116" s="348">
        <f>K116*4</f>
        <v>3</v>
      </c>
      <c r="S116" s="465">
        <f t="shared" si="4"/>
        <v>111.52416356877323</v>
      </c>
      <c r="T116" s="42">
        <f t="shared" si="6"/>
        <v>17.28252788104089</v>
      </c>
      <c r="U116" s="262">
        <v>2.69</v>
      </c>
      <c r="V116" s="267">
        <v>3.76</v>
      </c>
      <c r="W116" s="262">
        <v>11.69</v>
      </c>
      <c r="X116" s="262">
        <v>1.97</v>
      </c>
      <c r="Y116" s="267">
        <v>2.79</v>
      </c>
      <c r="Z116" s="262">
        <v>2.78</v>
      </c>
      <c r="AA116" s="251">
        <f>(Z116/Y116-1)*100</f>
        <v>-0.35842293906810374</v>
      </c>
      <c r="AB116" s="263" t="s">
        <v>1850</v>
      </c>
      <c r="AC116" s="262">
        <v>33.51</v>
      </c>
      <c r="AD116" s="262">
        <v>44.15</v>
      </c>
      <c r="AE116" s="377">
        <f t="shared" si="7"/>
        <v>38.734706057893185</v>
      </c>
      <c r="AF116" s="254">
        <f t="shared" si="8"/>
        <v>5.300113250283134</v>
      </c>
      <c r="AG116" s="375"/>
      <c r="AH116" s="383" t="s">
        <v>1276</v>
      </c>
      <c r="AI116" s="177">
        <f>((AK116/AP116)^(1/5)-1)*100</f>
        <v>4.988051526758586</v>
      </c>
      <c r="AJ116" s="178" t="s">
        <v>1276</v>
      </c>
      <c r="AK116" s="401">
        <v>2.87</v>
      </c>
      <c r="AL116" s="53">
        <v>2.775</v>
      </c>
      <c r="AM116" s="53">
        <v>2.565</v>
      </c>
      <c r="AN116" s="53">
        <v>2.325</v>
      </c>
      <c r="AO116" s="390">
        <v>2.3</v>
      </c>
      <c r="AP116" s="53">
        <v>2.25</v>
      </c>
      <c r="AQ116" s="53">
        <v>2.15</v>
      </c>
      <c r="AR116" s="53">
        <v>2.05</v>
      </c>
      <c r="AS116" s="53">
        <v>1.95</v>
      </c>
      <c r="AT116" s="53">
        <v>1.825</v>
      </c>
      <c r="AU116" s="388">
        <v>0</v>
      </c>
    </row>
    <row r="117" spans="1:47" ht="12.75">
      <c r="A117" s="30" t="s">
        <v>171</v>
      </c>
      <c r="B117" s="31" t="s">
        <v>172</v>
      </c>
      <c r="C117" s="31" t="s">
        <v>1543</v>
      </c>
      <c r="D117" s="183">
        <v>11</v>
      </c>
      <c r="E117" s="188">
        <v>203</v>
      </c>
      <c r="F117" s="111" t="s">
        <v>1656</v>
      </c>
      <c r="G117" s="73" t="s">
        <v>1656</v>
      </c>
      <c r="H117" s="434">
        <v>50.04</v>
      </c>
      <c r="I117" s="427">
        <f>(K117*4)/H117*100</f>
        <v>1.486810551558753</v>
      </c>
      <c r="J117" s="139">
        <v>0.158</v>
      </c>
      <c r="K117" s="139">
        <v>0.186</v>
      </c>
      <c r="L117" s="138">
        <f t="shared" si="5"/>
        <v>17.721518987341778</v>
      </c>
      <c r="M117" s="36">
        <v>40228</v>
      </c>
      <c r="N117" s="37">
        <v>40232</v>
      </c>
      <c r="O117" s="36">
        <v>40247</v>
      </c>
      <c r="P117" s="37" t="s">
        <v>497</v>
      </c>
      <c r="Q117" s="31" t="s">
        <v>1680</v>
      </c>
      <c r="R117" s="460">
        <f>K117*4</f>
        <v>0.744</v>
      </c>
      <c r="S117" s="463">
        <f t="shared" si="4"/>
        <v>22.892307692307693</v>
      </c>
      <c r="T117" s="33">
        <f t="shared" si="6"/>
        <v>15.396923076923077</v>
      </c>
      <c r="U117" s="260">
        <v>3.25</v>
      </c>
      <c r="V117" s="266">
        <v>0.78</v>
      </c>
      <c r="W117" s="260">
        <v>2.95</v>
      </c>
      <c r="X117" s="260">
        <v>2.11</v>
      </c>
      <c r="Y117" s="266">
        <v>4.57</v>
      </c>
      <c r="Z117" s="260">
        <v>5.29</v>
      </c>
      <c r="AA117" s="252">
        <f>(Z117/Y117-1)*100</f>
        <v>15.754923413566724</v>
      </c>
      <c r="AB117" s="261" t="s">
        <v>1902</v>
      </c>
      <c r="AC117" s="260">
        <v>46.99</v>
      </c>
      <c r="AD117" s="260">
        <v>64.95</v>
      </c>
      <c r="AE117" s="378">
        <f t="shared" si="7"/>
        <v>6.4907427112151455</v>
      </c>
      <c r="AF117" s="255">
        <f t="shared" si="8"/>
        <v>-22.956120092378757</v>
      </c>
      <c r="AG117" s="375"/>
      <c r="AH117" s="382">
        <f>AI117/AJ117</f>
        <v>0.6836372406304593</v>
      </c>
      <c r="AI117" s="173">
        <f>((AK117/AP117)^(1/5)-1)*100</f>
        <v>24.717730552596073</v>
      </c>
      <c r="AJ117" s="174">
        <f>((AK117/AU117)^(1/10)-1)*100</f>
        <v>36.15620841515459</v>
      </c>
      <c r="AK117" s="400">
        <v>0.605</v>
      </c>
      <c r="AL117" s="43">
        <v>0.503</v>
      </c>
      <c r="AM117" s="43">
        <v>0.385</v>
      </c>
      <c r="AN117" s="43">
        <v>0.306</v>
      </c>
      <c r="AO117" s="43">
        <v>0.269</v>
      </c>
      <c r="AP117" s="43">
        <v>0.2005</v>
      </c>
      <c r="AQ117" s="43">
        <v>0.1625</v>
      </c>
      <c r="AR117" s="43">
        <v>0.0905</v>
      </c>
      <c r="AS117" s="43">
        <v>0.06475</v>
      </c>
      <c r="AT117" s="43">
        <v>0.04125</v>
      </c>
      <c r="AU117" s="163">
        <v>0.02763</v>
      </c>
    </row>
    <row r="118" spans="1:47" ht="12.75">
      <c r="A118" s="40" t="s">
        <v>606</v>
      </c>
      <c r="B118" s="41" t="s">
        <v>607</v>
      </c>
      <c r="C118" s="41" t="s">
        <v>566</v>
      </c>
      <c r="D118" s="184">
        <v>14</v>
      </c>
      <c r="E118" s="188">
        <v>175</v>
      </c>
      <c r="F118" s="81" t="s">
        <v>1656</v>
      </c>
      <c r="G118" s="72" t="s">
        <v>1656</v>
      </c>
      <c r="H118" s="283">
        <v>45.61</v>
      </c>
      <c r="I118" s="337">
        <f>(K118*4)/H118*100</f>
        <v>1.3155009866257399</v>
      </c>
      <c r="J118" s="198">
        <v>0.12</v>
      </c>
      <c r="K118" s="136">
        <v>0.15</v>
      </c>
      <c r="L118" s="116">
        <f t="shared" si="5"/>
        <v>25</v>
      </c>
      <c r="M118" s="45">
        <v>40309</v>
      </c>
      <c r="N118" s="46">
        <v>40311</v>
      </c>
      <c r="O118" s="45">
        <v>40332</v>
      </c>
      <c r="P118" s="46" t="s">
        <v>527</v>
      </c>
      <c r="Q118" s="41"/>
      <c r="R118" s="460">
        <f>K118*4</f>
        <v>0.6</v>
      </c>
      <c r="S118" s="463">
        <f t="shared" si="4"/>
        <v>17.59530791788856</v>
      </c>
      <c r="T118" s="42">
        <f t="shared" si="6"/>
        <v>13.375366568914956</v>
      </c>
      <c r="U118" s="262">
        <v>3.41</v>
      </c>
      <c r="V118" s="267">
        <v>0.96</v>
      </c>
      <c r="W118" s="262">
        <v>0.85</v>
      </c>
      <c r="X118" s="262">
        <v>5.87</v>
      </c>
      <c r="Y118" s="267">
        <v>3.38</v>
      </c>
      <c r="Z118" s="262">
        <v>3.73</v>
      </c>
      <c r="AA118" s="251">
        <f>(Z118/Y118-1)*100</f>
        <v>10.355029585798814</v>
      </c>
      <c r="AB118" s="263" t="s">
        <v>1903</v>
      </c>
      <c r="AC118" s="262">
        <v>35.75</v>
      </c>
      <c r="AD118" s="262">
        <v>48.5</v>
      </c>
      <c r="AE118" s="377">
        <f t="shared" si="7"/>
        <v>27.58041958041958</v>
      </c>
      <c r="AF118" s="254">
        <f t="shared" si="8"/>
        <v>-5.958762886597939</v>
      </c>
      <c r="AG118" s="375"/>
      <c r="AH118" s="382">
        <f>AI118/AJ118</f>
        <v>1.053120159782969</v>
      </c>
      <c r="AI118" s="175">
        <f>((AK118/AP118)^(1/5)-1)*100</f>
        <v>22.554648108752783</v>
      </c>
      <c r="AJ118" s="176">
        <f>((AK118/AU118)^(1/10)-1)*100</f>
        <v>21.416974975961843</v>
      </c>
      <c r="AK118" s="400">
        <v>0.47</v>
      </c>
      <c r="AL118" s="43">
        <v>0.42</v>
      </c>
      <c r="AM118" s="43">
        <v>0.34</v>
      </c>
      <c r="AN118" s="43">
        <v>0.27</v>
      </c>
      <c r="AO118" s="43">
        <v>0.225</v>
      </c>
      <c r="AP118" s="43">
        <v>0.17</v>
      </c>
      <c r="AQ118" s="43">
        <v>0.135</v>
      </c>
      <c r="AR118" s="43">
        <v>0.1125</v>
      </c>
      <c r="AS118" s="43">
        <v>0.0875</v>
      </c>
      <c r="AT118" s="43">
        <v>0.0775</v>
      </c>
      <c r="AU118" s="163">
        <v>0.0675</v>
      </c>
    </row>
    <row r="119" spans="1:47" ht="12.75">
      <c r="A119" s="40" t="s">
        <v>11</v>
      </c>
      <c r="B119" s="41" t="s">
        <v>12</v>
      </c>
      <c r="C119" s="41" t="s">
        <v>1549</v>
      </c>
      <c r="D119" s="184">
        <v>24</v>
      </c>
      <c r="E119" s="188">
        <v>101</v>
      </c>
      <c r="F119" s="59" t="s">
        <v>1272</v>
      </c>
      <c r="G119" s="60" t="s">
        <v>1272</v>
      </c>
      <c r="H119" s="225">
        <v>38.36</v>
      </c>
      <c r="I119" s="160">
        <f>(K119*4)/H119*100</f>
        <v>3.5453597497393123</v>
      </c>
      <c r="J119" s="371">
        <v>0.3090909090909091</v>
      </c>
      <c r="K119" s="136">
        <v>0.34</v>
      </c>
      <c r="L119" s="116">
        <f t="shared" si="5"/>
        <v>10.000000000000009</v>
      </c>
      <c r="M119" s="45">
        <v>40303</v>
      </c>
      <c r="N119" s="46">
        <v>40305</v>
      </c>
      <c r="O119" s="45">
        <v>40312</v>
      </c>
      <c r="P119" s="46" t="s">
        <v>523</v>
      </c>
      <c r="Q119" s="372" t="s">
        <v>1681</v>
      </c>
      <c r="R119" s="460">
        <f>K119*4</f>
        <v>1.36</v>
      </c>
      <c r="S119" s="463">
        <f t="shared" si="4"/>
        <v>44.44444444444445</v>
      </c>
      <c r="T119" s="42">
        <f t="shared" si="6"/>
        <v>12.5359477124183</v>
      </c>
      <c r="U119" s="262">
        <v>3.06</v>
      </c>
      <c r="V119" s="267">
        <v>1.62</v>
      </c>
      <c r="W119" s="262">
        <v>2.85</v>
      </c>
      <c r="X119" s="262">
        <v>1.53</v>
      </c>
      <c r="Y119" s="267">
        <v>3.04</v>
      </c>
      <c r="Z119" s="262">
        <v>3.25</v>
      </c>
      <c r="AA119" s="251">
        <f>(Z119/Y119-1)*100</f>
        <v>6.907894736842102</v>
      </c>
      <c r="AB119" s="263" t="s">
        <v>1904</v>
      </c>
      <c r="AC119" s="262">
        <v>34.65</v>
      </c>
      <c r="AD119" s="262">
        <v>43.69</v>
      </c>
      <c r="AE119" s="377">
        <f t="shared" si="7"/>
        <v>10.70707070707071</v>
      </c>
      <c r="AF119" s="254">
        <f t="shared" si="8"/>
        <v>-12.199588006408787</v>
      </c>
      <c r="AG119" s="375"/>
      <c r="AH119" s="382">
        <f>AI119/AJ119</f>
        <v>1.1238670655614578</v>
      </c>
      <c r="AI119" s="175">
        <f>((AK119/AP119)^(1/5)-1)*100</f>
        <v>6.519475342234404</v>
      </c>
      <c r="AJ119" s="176">
        <f>((AK119/AU119)^(1/10)-1)*100</f>
        <v>5.800931037139545</v>
      </c>
      <c r="AK119" s="402">
        <v>1.2364</v>
      </c>
      <c r="AL119" s="43">
        <v>1.2</v>
      </c>
      <c r="AM119" s="43">
        <v>1.1272</v>
      </c>
      <c r="AN119" s="43">
        <v>1.0412</v>
      </c>
      <c r="AO119" s="43">
        <v>0.9691000000000001</v>
      </c>
      <c r="AP119" s="389">
        <v>0.9016</v>
      </c>
      <c r="AQ119" s="43">
        <v>0.8401</v>
      </c>
      <c r="AR119" s="43">
        <v>0.7924</v>
      </c>
      <c r="AS119" s="43">
        <v>0.7515999999999999</v>
      </c>
      <c r="AT119" s="389">
        <v>0.738</v>
      </c>
      <c r="AU119" s="163">
        <v>0.7034999999999999</v>
      </c>
    </row>
    <row r="120" spans="1:47" ht="12.75">
      <c r="A120" s="40" t="s">
        <v>789</v>
      </c>
      <c r="B120" s="41" t="s">
        <v>796</v>
      </c>
      <c r="C120" s="41" t="s">
        <v>1545</v>
      </c>
      <c r="D120" s="184">
        <v>20</v>
      </c>
      <c r="E120" s="188">
        <v>118</v>
      </c>
      <c r="F120" s="81" t="s">
        <v>1656</v>
      </c>
      <c r="G120" s="72" t="s">
        <v>1656</v>
      </c>
      <c r="H120" s="284">
        <v>50.6</v>
      </c>
      <c r="I120" s="337">
        <f>(K120*4)/H120*100</f>
        <v>1.660079051383399</v>
      </c>
      <c r="J120" s="171">
        <v>0.2</v>
      </c>
      <c r="K120" s="136">
        <v>0.21</v>
      </c>
      <c r="L120" s="116">
        <f t="shared" si="5"/>
        <v>4.999999999999982</v>
      </c>
      <c r="M120" s="45">
        <v>40422</v>
      </c>
      <c r="N120" s="46">
        <v>40424</v>
      </c>
      <c r="O120" s="45">
        <v>40438</v>
      </c>
      <c r="P120" s="46" t="s">
        <v>556</v>
      </c>
      <c r="Q120" s="41"/>
      <c r="R120" s="460">
        <f>K120*4</f>
        <v>0.84</v>
      </c>
      <c r="S120" s="463">
        <f t="shared" si="4"/>
        <v>13.884297520661157</v>
      </c>
      <c r="T120" s="42">
        <f t="shared" si="6"/>
        <v>8.363636363636363</v>
      </c>
      <c r="U120" s="262">
        <v>6.05</v>
      </c>
      <c r="V120" s="267">
        <v>1.32</v>
      </c>
      <c r="W120" s="262">
        <v>0.72</v>
      </c>
      <c r="X120" s="262">
        <v>0.74</v>
      </c>
      <c r="Y120" s="267">
        <v>5.58</v>
      </c>
      <c r="Z120" s="262">
        <v>6.24</v>
      </c>
      <c r="AA120" s="251">
        <f>(Z120/Y120-1)*100</f>
        <v>11.827956989247323</v>
      </c>
      <c r="AB120" s="263" t="s">
        <v>1905</v>
      </c>
      <c r="AC120" s="262">
        <v>44.08</v>
      </c>
      <c r="AD120" s="262">
        <v>54.76</v>
      </c>
      <c r="AE120" s="377">
        <f t="shared" si="7"/>
        <v>14.791288566243201</v>
      </c>
      <c r="AF120" s="254">
        <f t="shared" si="8"/>
        <v>-7.596785975164348</v>
      </c>
      <c r="AG120" s="375"/>
      <c r="AH120" s="382">
        <f>AI120/AJ120</f>
        <v>1.30697184807564</v>
      </c>
      <c r="AI120" s="175">
        <f>((AK120/AP120)^(1/5)-1)*100</f>
        <v>15.712786371841169</v>
      </c>
      <c r="AJ120" s="176">
        <f>((AK120/AU120)^(1/10)-1)*100</f>
        <v>12.022283720170691</v>
      </c>
      <c r="AK120" s="400">
        <v>0.78</v>
      </c>
      <c r="AL120" s="43">
        <v>0.7</v>
      </c>
      <c r="AM120" s="43">
        <v>0.59</v>
      </c>
      <c r="AN120" s="43">
        <v>0.51</v>
      </c>
      <c r="AO120" s="43">
        <v>0.42</v>
      </c>
      <c r="AP120" s="43">
        <v>0.376</v>
      </c>
      <c r="AQ120" s="43">
        <v>0.33599999999999997</v>
      </c>
      <c r="AR120" s="43">
        <v>0.3136</v>
      </c>
      <c r="AS120" s="43">
        <v>0.2976</v>
      </c>
      <c r="AT120" s="43">
        <v>0.27732</v>
      </c>
      <c r="AU120" s="163">
        <v>0.25064</v>
      </c>
    </row>
    <row r="121" spans="1:47" ht="12.75">
      <c r="A121" s="49" t="s">
        <v>1763</v>
      </c>
      <c r="B121" s="51" t="s">
        <v>1764</v>
      </c>
      <c r="C121" s="51" t="s">
        <v>1599</v>
      </c>
      <c r="D121" s="185">
        <v>23</v>
      </c>
      <c r="E121" s="188">
        <v>107</v>
      </c>
      <c r="F121" s="61" t="s">
        <v>1272</v>
      </c>
      <c r="G121" s="63" t="s">
        <v>1272</v>
      </c>
      <c r="H121" s="226">
        <v>29.67</v>
      </c>
      <c r="I121" s="161">
        <f>(K121*4)/H121*100</f>
        <v>3.3704078193461404</v>
      </c>
      <c r="J121" s="170">
        <v>0.2</v>
      </c>
      <c r="K121" s="137">
        <v>0.25</v>
      </c>
      <c r="L121" s="117">
        <f t="shared" si="5"/>
        <v>25</v>
      </c>
      <c r="M121" s="436">
        <v>40340</v>
      </c>
      <c r="N121" s="437">
        <v>40344</v>
      </c>
      <c r="O121" s="436">
        <v>40360</v>
      </c>
      <c r="P121" s="65" t="s">
        <v>495</v>
      </c>
      <c r="Q121" s="51"/>
      <c r="R121" s="348">
        <f>K121*4</f>
        <v>1</v>
      </c>
      <c r="S121" s="463">
        <f t="shared" si="4"/>
        <v>42.37288135593221</v>
      </c>
      <c r="T121" s="52">
        <f t="shared" si="6"/>
        <v>12.572033898305087</v>
      </c>
      <c r="U121" s="264">
        <v>2.36</v>
      </c>
      <c r="V121" s="268">
        <v>4.14</v>
      </c>
      <c r="W121" s="264">
        <v>0.59</v>
      </c>
      <c r="X121" s="264">
        <v>1.9</v>
      </c>
      <c r="Y121" s="268">
        <v>2.37</v>
      </c>
      <c r="Z121" s="264">
        <v>2.57</v>
      </c>
      <c r="AA121" s="253">
        <f>(Z121/Y121-1)*100</f>
        <v>8.43881856540083</v>
      </c>
      <c r="AB121" s="265" t="s">
        <v>1562</v>
      </c>
      <c r="AC121" s="264">
        <v>23.18</v>
      </c>
      <c r="AD121" s="264">
        <v>28.86</v>
      </c>
      <c r="AE121" s="379">
        <f t="shared" si="7"/>
        <v>27.998274374460753</v>
      </c>
      <c r="AF121" s="256">
        <f t="shared" si="8"/>
        <v>2.8066528066528145</v>
      </c>
      <c r="AG121" s="375"/>
      <c r="AH121" s="382">
        <f>AI121/AJ121</f>
        <v>1.1626670863303237</v>
      </c>
      <c r="AI121" s="177">
        <f>((AK121/AP121)^(1/5)-1)*100</f>
        <v>5.61031778361436</v>
      </c>
      <c r="AJ121" s="178">
        <f>((AK121/AU121)^(1/10)-1)*100</f>
        <v>4.825386260242359</v>
      </c>
      <c r="AK121" s="400">
        <v>0.785</v>
      </c>
      <c r="AL121" s="43">
        <v>0.755</v>
      </c>
      <c r="AM121" s="43">
        <v>0.7225</v>
      </c>
      <c r="AN121" s="43">
        <v>0.69</v>
      </c>
      <c r="AO121" s="43">
        <v>0.65</v>
      </c>
      <c r="AP121" s="43">
        <v>0.5975</v>
      </c>
      <c r="AQ121" s="43">
        <v>0.565</v>
      </c>
      <c r="AR121" s="43">
        <v>0.54166</v>
      </c>
      <c r="AS121" s="43">
        <v>0.525</v>
      </c>
      <c r="AT121" s="43">
        <v>0.50834</v>
      </c>
      <c r="AU121" s="163">
        <v>0.49001</v>
      </c>
    </row>
    <row r="122" spans="1:47" ht="12.75">
      <c r="A122" s="40" t="s">
        <v>2001</v>
      </c>
      <c r="B122" s="41" t="s">
        <v>2002</v>
      </c>
      <c r="C122" s="41" t="s">
        <v>1549</v>
      </c>
      <c r="D122" s="184">
        <v>20</v>
      </c>
      <c r="E122" s="188">
        <v>119</v>
      </c>
      <c r="F122" s="59" t="s">
        <v>1272</v>
      </c>
      <c r="G122" s="60" t="s">
        <v>1272</v>
      </c>
      <c r="H122" s="225">
        <v>37.3</v>
      </c>
      <c r="I122" s="160">
        <f>(K122*4)/H122*100</f>
        <v>2.091152815013405</v>
      </c>
      <c r="J122" s="171">
        <v>0.185</v>
      </c>
      <c r="K122" s="136">
        <v>0.195</v>
      </c>
      <c r="L122" s="116">
        <f t="shared" si="5"/>
        <v>5.405405405405417</v>
      </c>
      <c r="M122" s="45">
        <v>40520</v>
      </c>
      <c r="N122" s="46">
        <v>40522</v>
      </c>
      <c r="O122" s="45">
        <v>40542</v>
      </c>
      <c r="P122" s="46" t="s">
        <v>505</v>
      </c>
      <c r="Q122" s="41"/>
      <c r="R122" s="460">
        <f>K122*4</f>
        <v>0.78</v>
      </c>
      <c r="S122" s="462">
        <f t="shared" si="4"/>
        <v>32.91139240506329</v>
      </c>
      <c r="T122" s="42">
        <f t="shared" si="6"/>
        <v>15.738396624472571</v>
      </c>
      <c r="U122" s="262">
        <v>2.37</v>
      </c>
      <c r="V122" s="267">
        <v>2.74</v>
      </c>
      <c r="W122" s="262">
        <v>2.46</v>
      </c>
      <c r="X122" s="262">
        <v>1.41</v>
      </c>
      <c r="Y122" s="267">
        <v>2.3</v>
      </c>
      <c r="Z122" s="262">
        <v>2.3</v>
      </c>
      <c r="AA122" s="251">
        <f>(Z122/Y122-1)*100</f>
        <v>0</v>
      </c>
      <c r="AB122" s="263" t="s">
        <v>719</v>
      </c>
      <c r="AC122" s="262">
        <v>32.55</v>
      </c>
      <c r="AD122" s="262">
        <v>44.68</v>
      </c>
      <c r="AE122" s="377">
        <f t="shared" si="7"/>
        <v>14.59293394777266</v>
      </c>
      <c r="AF122" s="254">
        <f t="shared" si="8"/>
        <v>-16.51745747538049</v>
      </c>
      <c r="AG122" s="375"/>
      <c r="AH122" s="381">
        <f>AI122/AJ122</f>
        <v>1.475894417859509</v>
      </c>
      <c r="AI122" s="173">
        <f>((AK122/AP122)^(1/5)-1)*100</f>
        <v>10.756634324828983</v>
      </c>
      <c r="AJ122" s="174">
        <f>((AK122/AU122)^(1/10)-1)*100</f>
        <v>7.288213977006119</v>
      </c>
      <c r="AK122" s="397">
        <v>0.7</v>
      </c>
      <c r="AL122" s="34">
        <v>0.63</v>
      </c>
      <c r="AM122" s="34">
        <v>0.55</v>
      </c>
      <c r="AN122" s="34">
        <v>0.51</v>
      </c>
      <c r="AO122" s="34">
        <v>0.44</v>
      </c>
      <c r="AP122" s="34">
        <v>0.42</v>
      </c>
      <c r="AQ122" s="34">
        <v>0.4</v>
      </c>
      <c r="AR122" s="34">
        <v>0.3953</v>
      </c>
      <c r="AS122" s="398">
        <v>0.3812</v>
      </c>
      <c r="AT122" s="34">
        <v>0.3725</v>
      </c>
      <c r="AU122" s="399">
        <v>0.3464</v>
      </c>
    </row>
    <row r="123" spans="1:47" ht="12.75">
      <c r="A123" s="40" t="s">
        <v>1931</v>
      </c>
      <c r="B123" s="41" t="s">
        <v>1932</v>
      </c>
      <c r="C123" s="41" t="s">
        <v>1599</v>
      </c>
      <c r="D123" s="184">
        <v>11</v>
      </c>
      <c r="E123" s="188">
        <v>202</v>
      </c>
      <c r="F123" s="59" t="s">
        <v>1272</v>
      </c>
      <c r="G123" s="60" t="s">
        <v>1272</v>
      </c>
      <c r="H123" s="284">
        <v>35.17</v>
      </c>
      <c r="I123" s="160">
        <f>(K123*4)/H123*100</f>
        <v>4.435598521467159</v>
      </c>
      <c r="J123" s="171">
        <v>0.29</v>
      </c>
      <c r="K123" s="136">
        <v>0.39</v>
      </c>
      <c r="L123" s="116">
        <f t="shared" si="5"/>
        <v>34.48275862068968</v>
      </c>
      <c r="M123" s="45">
        <v>40228</v>
      </c>
      <c r="N123" s="46">
        <v>40232</v>
      </c>
      <c r="O123" s="45">
        <v>40245</v>
      </c>
      <c r="P123" s="133" t="s">
        <v>506</v>
      </c>
      <c r="Q123" s="41"/>
      <c r="R123" s="460">
        <f>K123*4</f>
        <v>1.56</v>
      </c>
      <c r="S123" s="463">
        <f t="shared" si="4"/>
        <v>55.319148936170215</v>
      </c>
      <c r="T123" s="42">
        <f t="shared" si="6"/>
        <v>12.471631205673761</v>
      </c>
      <c r="U123" s="262">
        <v>2.82</v>
      </c>
      <c r="V123" s="267">
        <v>2.44</v>
      </c>
      <c r="W123" s="262">
        <v>0.9</v>
      </c>
      <c r="X123" s="262">
        <v>1.57</v>
      </c>
      <c r="Y123" s="267">
        <v>2.92</v>
      </c>
      <c r="Z123" s="262">
        <v>2.82</v>
      </c>
      <c r="AA123" s="251">
        <f>(Z123/Y123-1)*100</f>
        <v>-3.424657534246578</v>
      </c>
      <c r="AB123" s="263" t="s">
        <v>1906</v>
      </c>
      <c r="AC123" s="262">
        <v>29.03</v>
      </c>
      <c r="AD123" s="262">
        <v>34.43</v>
      </c>
      <c r="AE123" s="377">
        <f t="shared" si="7"/>
        <v>21.150533930416813</v>
      </c>
      <c r="AF123" s="254">
        <f t="shared" si="8"/>
        <v>2.149288411269248</v>
      </c>
      <c r="AG123" s="375"/>
      <c r="AH123" s="382" t="s">
        <v>1276</v>
      </c>
      <c r="AI123" s="175">
        <f>((AK123/AP123)^(1/5)-1)*100</f>
        <v>12.630393921616268</v>
      </c>
      <c r="AJ123" s="176" t="s">
        <v>1276</v>
      </c>
      <c r="AK123" s="400">
        <v>1.16</v>
      </c>
      <c r="AL123" s="43">
        <v>0.96</v>
      </c>
      <c r="AM123" s="43">
        <v>0.9</v>
      </c>
      <c r="AN123" s="43">
        <v>0.84</v>
      </c>
      <c r="AO123" s="43">
        <v>0.76</v>
      </c>
      <c r="AP123" s="43">
        <v>0.64</v>
      </c>
      <c r="AQ123" s="43">
        <v>0.6</v>
      </c>
      <c r="AR123" s="43">
        <v>0.5</v>
      </c>
      <c r="AS123" s="43">
        <v>0.4</v>
      </c>
      <c r="AT123" s="43">
        <v>0.32</v>
      </c>
      <c r="AU123" s="163">
        <v>0</v>
      </c>
    </row>
    <row r="124" spans="1:47" ht="12.75">
      <c r="A124" s="40" t="s">
        <v>167</v>
      </c>
      <c r="B124" s="41" t="s">
        <v>168</v>
      </c>
      <c r="C124" s="41" t="s">
        <v>1541</v>
      </c>
      <c r="D124" s="184">
        <v>16</v>
      </c>
      <c r="E124" s="188">
        <v>155</v>
      </c>
      <c r="F124" s="59" t="s">
        <v>1247</v>
      </c>
      <c r="G124" s="60" t="s">
        <v>1247</v>
      </c>
      <c r="H124" s="225">
        <v>75.27</v>
      </c>
      <c r="I124" s="160">
        <f>(K124*4)/H124*100</f>
        <v>2.258535937292414</v>
      </c>
      <c r="J124" s="171">
        <v>0.385</v>
      </c>
      <c r="K124" s="136">
        <v>0.425</v>
      </c>
      <c r="L124" s="116">
        <f t="shared" si="5"/>
        <v>10.389610389610393</v>
      </c>
      <c r="M124" s="134">
        <v>40226</v>
      </c>
      <c r="N124" s="133">
        <v>40228</v>
      </c>
      <c r="O124" s="134">
        <v>40247</v>
      </c>
      <c r="P124" s="46" t="s">
        <v>497</v>
      </c>
      <c r="Q124" s="41"/>
      <c r="R124" s="460">
        <f>K124*4</f>
        <v>1.7</v>
      </c>
      <c r="S124" s="463">
        <f t="shared" si="4"/>
        <v>37.117903930131</v>
      </c>
      <c r="T124" s="42">
        <f t="shared" si="6"/>
        <v>16.434497816593886</v>
      </c>
      <c r="U124" s="262">
        <v>4.58</v>
      </c>
      <c r="V124" s="267">
        <v>1.61</v>
      </c>
      <c r="W124" s="262">
        <v>1.29</v>
      </c>
      <c r="X124" s="262">
        <v>3.25</v>
      </c>
      <c r="Y124" s="267">
        <v>4.72</v>
      </c>
      <c r="Z124" s="262">
        <v>5.31</v>
      </c>
      <c r="AA124" s="251">
        <f>(Z124/Y124-1)*100</f>
        <v>12.5</v>
      </c>
      <c r="AB124" s="263" t="s">
        <v>1907</v>
      </c>
      <c r="AC124" s="262">
        <v>62.88</v>
      </c>
      <c r="AD124" s="262">
        <v>77.09</v>
      </c>
      <c r="AE124" s="377">
        <f t="shared" si="7"/>
        <v>19.704198473282432</v>
      </c>
      <c r="AF124" s="254">
        <f t="shared" si="8"/>
        <v>-2.3608768971332306</v>
      </c>
      <c r="AG124" s="375"/>
      <c r="AH124" s="382">
        <f>AI124/AJ124</f>
        <v>1.1143879129980785</v>
      </c>
      <c r="AI124" s="175">
        <f>((AK124/AP124)^(1/5)-1)*100</f>
        <v>17.08049129648923</v>
      </c>
      <c r="AJ124" s="176">
        <f>((AK124/AU124)^(1/10)-1)*100</f>
        <v>15.327240269985488</v>
      </c>
      <c r="AK124" s="402">
        <v>1.54</v>
      </c>
      <c r="AL124" s="43">
        <v>1.345</v>
      </c>
      <c r="AM124" s="43">
        <v>1.15</v>
      </c>
      <c r="AN124" s="43">
        <v>1.025</v>
      </c>
      <c r="AO124" s="43">
        <v>0.88</v>
      </c>
      <c r="AP124" s="389">
        <v>0.7</v>
      </c>
      <c r="AQ124" s="43">
        <v>0.5675</v>
      </c>
      <c r="AR124" s="43">
        <v>0.49</v>
      </c>
      <c r="AS124" s="43">
        <v>0.45</v>
      </c>
      <c r="AT124" s="43">
        <v>0.4125</v>
      </c>
      <c r="AU124" s="163">
        <v>0.37</v>
      </c>
    </row>
    <row r="125" spans="1:47" ht="12.75">
      <c r="A125" s="40" t="s">
        <v>1381</v>
      </c>
      <c r="B125" s="41" t="s">
        <v>1382</v>
      </c>
      <c r="C125" s="132" t="s">
        <v>565</v>
      </c>
      <c r="D125" s="184">
        <v>16</v>
      </c>
      <c r="E125" s="188">
        <v>152</v>
      </c>
      <c r="F125" s="81" t="s">
        <v>1656</v>
      </c>
      <c r="G125" s="72" t="s">
        <v>1656</v>
      </c>
      <c r="H125" s="225">
        <v>32.68</v>
      </c>
      <c r="I125" s="337">
        <f>(K125*2)/H125*100</f>
        <v>1.2239902080783354</v>
      </c>
      <c r="J125" s="171">
        <v>0.06</v>
      </c>
      <c r="K125" s="136">
        <v>0.2</v>
      </c>
      <c r="L125" s="116">
        <f t="shared" si="5"/>
        <v>233.33333333333334</v>
      </c>
      <c r="M125" s="86">
        <v>40144</v>
      </c>
      <c r="N125" s="87">
        <v>40148</v>
      </c>
      <c r="O125" s="86">
        <v>40162</v>
      </c>
      <c r="P125" s="46" t="s">
        <v>558</v>
      </c>
      <c r="Q125" s="132" t="s">
        <v>573</v>
      </c>
      <c r="R125" s="460">
        <f>K125*2</f>
        <v>0.4</v>
      </c>
      <c r="S125" s="463">
        <f t="shared" si="4"/>
        <v>47.05882352941177</v>
      </c>
      <c r="T125" s="42">
        <f t="shared" si="6"/>
        <v>38.44705882352941</v>
      </c>
      <c r="U125" s="262">
        <v>0.85</v>
      </c>
      <c r="V125" s="267">
        <v>3.82</v>
      </c>
      <c r="W125" s="262">
        <v>0.34</v>
      </c>
      <c r="X125" s="262">
        <v>1.1</v>
      </c>
      <c r="Y125" s="267">
        <v>0.88</v>
      </c>
      <c r="Z125" s="262">
        <v>1.6</v>
      </c>
      <c r="AA125" s="251">
        <f>(Z125/Y125-1)*100</f>
        <v>81.81818181818184</v>
      </c>
      <c r="AB125" s="263" t="s">
        <v>1908</v>
      </c>
      <c r="AC125" s="262">
        <v>25.76</v>
      </c>
      <c r="AD125" s="262">
        <v>46.63</v>
      </c>
      <c r="AE125" s="377">
        <f t="shared" si="7"/>
        <v>26.863354037267072</v>
      </c>
      <c r="AF125" s="254">
        <f t="shared" si="8"/>
        <v>-29.91636285653014</v>
      </c>
      <c r="AG125" s="375"/>
      <c r="AH125" s="382">
        <f>AI125/AJ125</f>
        <v>0.993103517642859</v>
      </c>
      <c r="AI125" s="175">
        <f>((AK125/AP125)^(1/5)-1)*100</f>
        <v>21.05832751075947</v>
      </c>
      <c r="AJ125" s="176">
        <f>((AK125/AU125)^(1/10)-1)*100</f>
        <v>21.204564415139338</v>
      </c>
      <c r="AK125" s="400">
        <v>0.26</v>
      </c>
      <c r="AL125" s="43">
        <v>0.12</v>
      </c>
      <c r="AM125" s="43">
        <v>0.115</v>
      </c>
      <c r="AN125" s="43">
        <v>0.11</v>
      </c>
      <c r="AO125" s="43">
        <v>0.105</v>
      </c>
      <c r="AP125" s="43">
        <v>0.1</v>
      </c>
      <c r="AQ125" s="43">
        <v>0.095</v>
      </c>
      <c r="AR125" s="43">
        <v>0.09</v>
      </c>
      <c r="AS125" s="43">
        <v>0.085</v>
      </c>
      <c r="AT125" s="43">
        <v>0.08</v>
      </c>
      <c r="AU125" s="163">
        <v>0.038</v>
      </c>
    </row>
    <row r="126" spans="1:47" ht="12.75">
      <c r="A126" s="119" t="s">
        <v>1766</v>
      </c>
      <c r="B126" s="41" t="s">
        <v>1765</v>
      </c>
      <c r="C126" s="41" t="s">
        <v>1585</v>
      </c>
      <c r="D126" s="184">
        <v>22</v>
      </c>
      <c r="E126" s="188">
        <v>110</v>
      </c>
      <c r="F126" s="59" t="s">
        <v>1272</v>
      </c>
      <c r="G126" s="60" t="s">
        <v>1272</v>
      </c>
      <c r="H126" s="225">
        <v>35.07</v>
      </c>
      <c r="I126" s="160">
        <f>(K126*4)/H126*100</f>
        <v>6.900484744796122</v>
      </c>
      <c r="J126" s="171">
        <v>0.6</v>
      </c>
      <c r="K126" s="136">
        <v>0.605</v>
      </c>
      <c r="L126" s="158">
        <f t="shared" si="5"/>
        <v>0.8333333333333304</v>
      </c>
      <c r="M126" s="45">
        <v>40343</v>
      </c>
      <c r="N126" s="46">
        <v>40345</v>
      </c>
      <c r="O126" s="45">
        <v>40359</v>
      </c>
      <c r="P126" s="46" t="s">
        <v>494</v>
      </c>
      <c r="Q126" s="41"/>
      <c r="R126" s="348">
        <f>K126*4</f>
        <v>2.42</v>
      </c>
      <c r="S126" s="465">
        <f t="shared" si="4"/>
        <v>175.36231884057972</v>
      </c>
      <c r="T126" s="42">
        <f t="shared" si="6"/>
        <v>25.41304347826087</v>
      </c>
      <c r="U126" s="262">
        <v>1.38</v>
      </c>
      <c r="V126" s="267">
        <v>5.65</v>
      </c>
      <c r="W126" s="262">
        <v>13.41</v>
      </c>
      <c r="X126" s="262">
        <v>3.07</v>
      </c>
      <c r="Y126" s="267">
        <v>2.61</v>
      </c>
      <c r="Z126" s="262">
        <v>2.6</v>
      </c>
      <c r="AA126" s="251">
        <f>(Z126/Y126-1)*100</f>
        <v>-0.3831417624520994</v>
      </c>
      <c r="AB126" s="263" t="s">
        <v>1909</v>
      </c>
      <c r="AC126" s="262">
        <v>30.01</v>
      </c>
      <c r="AD126" s="262">
        <v>36.75</v>
      </c>
      <c r="AE126" s="377">
        <f t="shared" si="7"/>
        <v>16.86104631789403</v>
      </c>
      <c r="AF126" s="254">
        <f t="shared" si="8"/>
        <v>-4.571428571428571</v>
      </c>
      <c r="AG126" s="375"/>
      <c r="AH126" s="382">
        <f>AI126/AJ126</f>
        <v>1.275525566557732</v>
      </c>
      <c r="AI126" s="175">
        <f>((AK126/AP126)^(1/5)-1)*100</f>
        <v>3.540293633542868</v>
      </c>
      <c r="AJ126" s="176">
        <f>((AK126/AU126)^(1/10)-1)*100</f>
        <v>2.775556779388655</v>
      </c>
      <c r="AK126" s="400">
        <v>2.38</v>
      </c>
      <c r="AL126" s="43">
        <v>2.34</v>
      </c>
      <c r="AM126" s="43">
        <v>2.3</v>
      </c>
      <c r="AN126" s="43">
        <v>2.26</v>
      </c>
      <c r="AO126" s="43">
        <v>2.175</v>
      </c>
      <c r="AP126" s="43">
        <v>2</v>
      </c>
      <c r="AQ126" s="43">
        <v>1.96</v>
      </c>
      <c r="AR126" s="43">
        <v>1.92</v>
      </c>
      <c r="AS126" s="43">
        <v>1.88</v>
      </c>
      <c r="AT126" s="43">
        <v>1.84</v>
      </c>
      <c r="AU126" s="163">
        <v>1.81</v>
      </c>
    </row>
    <row r="127" spans="1:47" ht="12.75">
      <c r="A127" s="356" t="s">
        <v>1379</v>
      </c>
      <c r="B127" s="31" t="s">
        <v>1380</v>
      </c>
      <c r="C127" s="31" t="s">
        <v>1585</v>
      </c>
      <c r="D127" s="183">
        <v>16</v>
      </c>
      <c r="E127" s="188">
        <v>153</v>
      </c>
      <c r="F127" s="57" t="s">
        <v>1272</v>
      </c>
      <c r="G127" s="73" t="s">
        <v>1656</v>
      </c>
      <c r="H127" s="249">
        <v>18.4</v>
      </c>
      <c r="I127" s="159">
        <f>(K127*4)/H127*100</f>
        <v>5.271739130434783</v>
      </c>
      <c r="J127" s="139">
        <v>0.24</v>
      </c>
      <c r="K127" s="139">
        <v>0.2425</v>
      </c>
      <c r="L127" s="172">
        <f t="shared" si="5"/>
        <v>1.041666666666674</v>
      </c>
      <c r="M127" s="36">
        <v>40184</v>
      </c>
      <c r="N127" s="37">
        <v>40186</v>
      </c>
      <c r="O127" s="36">
        <v>40200</v>
      </c>
      <c r="P127" s="37" t="s">
        <v>508</v>
      </c>
      <c r="Q127" s="201" t="s">
        <v>571</v>
      </c>
      <c r="R127" s="460">
        <f>K127*4</f>
        <v>0.97</v>
      </c>
      <c r="S127" s="462">
        <f t="shared" si="4"/>
        <v>183.01886792452828</v>
      </c>
      <c r="T127" s="33">
        <f t="shared" si="6"/>
        <v>34.71698113207547</v>
      </c>
      <c r="U127" s="260">
        <v>0.53</v>
      </c>
      <c r="V127" s="266">
        <v>3.54</v>
      </c>
      <c r="W127" s="260">
        <v>5.71</v>
      </c>
      <c r="X127" s="260">
        <v>2.3</v>
      </c>
      <c r="Y127" s="266">
        <v>1.19</v>
      </c>
      <c r="Z127" s="260">
        <v>1.26</v>
      </c>
      <c r="AA127" s="252">
        <f>(Z127/Y127-1)*100</f>
        <v>5.882352941176472</v>
      </c>
      <c r="AB127" s="261" t="s">
        <v>1910</v>
      </c>
      <c r="AC127" s="260">
        <v>13.58</v>
      </c>
      <c r="AD127" s="260">
        <v>18.54</v>
      </c>
      <c r="AE127" s="378">
        <f t="shared" si="7"/>
        <v>35.493372606774656</v>
      </c>
      <c r="AF127" s="255">
        <f t="shared" si="8"/>
        <v>-0.755124056094933</v>
      </c>
      <c r="AG127" s="375"/>
      <c r="AH127" s="381">
        <f>AI127/AJ127</f>
        <v>0.9410854220727528</v>
      </c>
      <c r="AI127" s="173">
        <f>((AK127/AP127)^(1/5)-1)*100</f>
        <v>2.2243967495911177</v>
      </c>
      <c r="AJ127" s="174">
        <f>((AK127/AU127)^(1/10)-1)*100</f>
        <v>2.3636502037103657</v>
      </c>
      <c r="AK127" s="397">
        <v>0.96</v>
      </c>
      <c r="AL127" s="34">
        <v>0.95</v>
      </c>
      <c r="AM127" s="34">
        <v>0.92</v>
      </c>
      <c r="AN127" s="34">
        <v>0.9</v>
      </c>
      <c r="AO127" s="34">
        <v>0.88</v>
      </c>
      <c r="AP127" s="34">
        <v>0.86</v>
      </c>
      <c r="AQ127" s="34">
        <v>0.84</v>
      </c>
      <c r="AR127" s="34">
        <v>0.82</v>
      </c>
      <c r="AS127" s="34">
        <v>0.8</v>
      </c>
      <c r="AT127" s="34">
        <v>0.78</v>
      </c>
      <c r="AU127" s="399">
        <v>0.76</v>
      </c>
    </row>
    <row r="128" spans="1:47" ht="12.75">
      <c r="A128" s="40" t="s">
        <v>634</v>
      </c>
      <c r="B128" s="41" t="s">
        <v>635</v>
      </c>
      <c r="C128" s="41" t="s">
        <v>1546</v>
      </c>
      <c r="D128" s="184">
        <v>13</v>
      </c>
      <c r="E128" s="188">
        <v>185</v>
      </c>
      <c r="F128" s="81" t="s">
        <v>1656</v>
      </c>
      <c r="G128" s="72" t="s">
        <v>1656</v>
      </c>
      <c r="H128" s="283">
        <v>18.29</v>
      </c>
      <c r="I128" s="160">
        <f>(K128*4)/H128*100</f>
        <v>8.74794969928923</v>
      </c>
      <c r="J128" s="430">
        <v>0.380952</v>
      </c>
      <c r="K128" s="136">
        <v>0.4</v>
      </c>
      <c r="L128" s="116">
        <f t="shared" si="5"/>
        <v>5.000105000104993</v>
      </c>
      <c r="M128" s="45">
        <v>40435</v>
      </c>
      <c r="N128" s="46">
        <v>40437</v>
      </c>
      <c r="O128" s="45">
        <v>40450</v>
      </c>
      <c r="P128" s="46" t="s">
        <v>494</v>
      </c>
      <c r="Q128" s="372" t="s">
        <v>1681</v>
      </c>
      <c r="R128" s="460">
        <f>K128*4</f>
        <v>1.6</v>
      </c>
      <c r="S128" s="463">
        <f t="shared" si="4"/>
        <v>219.17808219178085</v>
      </c>
      <c r="T128" s="42">
        <f t="shared" si="6"/>
        <v>25.054794520547944</v>
      </c>
      <c r="U128" s="262">
        <v>0.73</v>
      </c>
      <c r="V128" s="267" t="s">
        <v>1656</v>
      </c>
      <c r="W128" s="262">
        <v>2.75</v>
      </c>
      <c r="X128" s="262" t="s">
        <v>1390</v>
      </c>
      <c r="Y128" s="267" t="s">
        <v>1656</v>
      </c>
      <c r="Z128" s="262" t="s">
        <v>1656</v>
      </c>
      <c r="AA128" s="251" t="s">
        <v>1276</v>
      </c>
      <c r="AB128" s="263" t="s">
        <v>1911</v>
      </c>
      <c r="AC128" s="262">
        <v>13.5</v>
      </c>
      <c r="AD128" s="262">
        <v>19.3</v>
      </c>
      <c r="AE128" s="377">
        <f t="shared" si="7"/>
        <v>35.481481481481474</v>
      </c>
      <c r="AF128" s="254">
        <f t="shared" si="8"/>
        <v>-5.233160621761666</v>
      </c>
      <c r="AG128" s="375"/>
      <c r="AH128" s="382">
        <f>AI128/AJ128</f>
        <v>0.342305996988728</v>
      </c>
      <c r="AI128" s="175">
        <f>((AK128/AP128)^(1/5)-1)*100</f>
        <v>5.000000818079453</v>
      </c>
      <c r="AJ128" s="176">
        <f>((AK128/AU128)^(1/10)-1)*100</f>
        <v>14.606816304898395</v>
      </c>
      <c r="AK128" s="400">
        <v>1.542856</v>
      </c>
      <c r="AL128" s="43">
        <v>1.469388</v>
      </c>
      <c r="AM128" s="43">
        <v>1.399417</v>
      </c>
      <c r="AN128" s="43">
        <v>1.332778</v>
      </c>
      <c r="AO128" s="43">
        <v>1.269311</v>
      </c>
      <c r="AP128" s="43">
        <v>1.208868</v>
      </c>
      <c r="AQ128" s="43">
        <v>1.151305</v>
      </c>
      <c r="AR128" s="43">
        <v>1.096508</v>
      </c>
      <c r="AS128" s="43">
        <v>1.044295</v>
      </c>
      <c r="AT128" s="43">
        <v>0.810365</v>
      </c>
      <c r="AU128" s="163">
        <v>0.39465799999999995</v>
      </c>
    </row>
    <row r="129" spans="1:47" ht="12.75">
      <c r="A129" s="40" t="s">
        <v>740</v>
      </c>
      <c r="B129" s="41" t="s">
        <v>741</v>
      </c>
      <c r="C129" s="41" t="s">
        <v>1580</v>
      </c>
      <c r="D129" s="184">
        <v>13</v>
      </c>
      <c r="E129" s="188">
        <v>188</v>
      </c>
      <c r="F129" s="59" t="s">
        <v>1272</v>
      </c>
      <c r="G129" s="60" t="s">
        <v>1272</v>
      </c>
      <c r="H129" s="283">
        <v>29.6</v>
      </c>
      <c r="I129" s="160">
        <f>(K129*4)/H129*100</f>
        <v>6.864864864864864</v>
      </c>
      <c r="J129" s="171">
        <v>0.506</v>
      </c>
      <c r="K129" s="136">
        <v>0.508</v>
      </c>
      <c r="L129" s="158">
        <f>((K129/J129)-1)*100</f>
        <v>0.39525691699604515</v>
      </c>
      <c r="M129" s="45">
        <v>40449</v>
      </c>
      <c r="N129" s="46">
        <v>40451</v>
      </c>
      <c r="O129" s="45">
        <v>40466</v>
      </c>
      <c r="P129" s="46" t="s">
        <v>507</v>
      </c>
      <c r="Q129" s="41"/>
      <c r="R129" s="460">
        <f>K129*4</f>
        <v>2.032</v>
      </c>
      <c r="S129" s="463">
        <f t="shared" si="4"/>
        <v>104.20512820512822</v>
      </c>
      <c r="T129" s="42">
        <f>H129/U129</f>
        <v>15.17948717948718</v>
      </c>
      <c r="U129" s="262">
        <v>1.95</v>
      </c>
      <c r="V129" s="267" t="s">
        <v>1390</v>
      </c>
      <c r="W129" s="262">
        <v>4.53</v>
      </c>
      <c r="X129" s="262">
        <v>1.87</v>
      </c>
      <c r="Y129" s="267">
        <v>1.78</v>
      </c>
      <c r="Z129" s="262">
        <v>1.86</v>
      </c>
      <c r="AA129" s="251">
        <f>(Z129/Y129-1)*100</f>
        <v>4.494382022471921</v>
      </c>
      <c r="AB129" s="263" t="s">
        <v>1912</v>
      </c>
      <c r="AC129" s="262">
        <v>24.69</v>
      </c>
      <c r="AD129" s="262">
        <v>31</v>
      </c>
      <c r="AE129" s="377">
        <f t="shared" si="7"/>
        <v>19.886593762656947</v>
      </c>
      <c r="AF129" s="254">
        <f t="shared" si="8"/>
        <v>-4.5161290322580605</v>
      </c>
      <c r="AG129" s="375"/>
      <c r="AH129" s="382">
        <f>AI129/AJ129</f>
        <v>1.450534993612155</v>
      </c>
      <c r="AI129" s="175">
        <f>((AK129/AP129)^(1/5)-1)*100</f>
        <v>2.594791714095823</v>
      </c>
      <c r="AJ129" s="176">
        <f>((AK129/AU129)^(1/10)-1)*100</f>
        <v>1.7888515103204883</v>
      </c>
      <c r="AK129" s="400">
        <v>1.988</v>
      </c>
      <c r="AL129" s="43">
        <v>1.938</v>
      </c>
      <c r="AM129" s="43">
        <v>1.859</v>
      </c>
      <c r="AN129" s="43">
        <v>1.812</v>
      </c>
      <c r="AO129" s="43">
        <v>1.78</v>
      </c>
      <c r="AP129" s="43">
        <v>1.7489999999999999</v>
      </c>
      <c r="AQ129" s="43">
        <v>1.73</v>
      </c>
      <c r="AR129" s="43">
        <v>1.714</v>
      </c>
      <c r="AS129" s="43">
        <v>1.696</v>
      </c>
      <c r="AT129" s="43">
        <v>1.685</v>
      </c>
      <c r="AU129" s="163">
        <v>1.665</v>
      </c>
    </row>
    <row r="130" spans="1:47" ht="12.75">
      <c r="A130" s="40" t="s">
        <v>837</v>
      </c>
      <c r="B130" s="41" t="s">
        <v>838</v>
      </c>
      <c r="C130" s="41" t="s">
        <v>1554</v>
      </c>
      <c r="D130" s="184">
        <v>18</v>
      </c>
      <c r="E130" s="188">
        <v>134</v>
      </c>
      <c r="F130" s="59" t="s">
        <v>1272</v>
      </c>
      <c r="G130" s="60" t="s">
        <v>1272</v>
      </c>
      <c r="H130" s="225">
        <v>37.92</v>
      </c>
      <c r="I130" s="337">
        <f>(K130*4)/H130*100</f>
        <v>1.7932489451476792</v>
      </c>
      <c r="J130" s="171">
        <v>0.16</v>
      </c>
      <c r="K130" s="136">
        <v>0.17</v>
      </c>
      <c r="L130" s="116">
        <f>((K130/J130)-1)*100</f>
        <v>6.25</v>
      </c>
      <c r="M130" s="45">
        <v>40469</v>
      </c>
      <c r="N130" s="46">
        <v>40471</v>
      </c>
      <c r="O130" s="45">
        <v>40485</v>
      </c>
      <c r="P130" s="46" t="s">
        <v>525</v>
      </c>
      <c r="Q130" s="41"/>
      <c r="R130" s="460">
        <f>K130*4</f>
        <v>0.68</v>
      </c>
      <c r="S130" s="463">
        <f t="shared" si="4"/>
        <v>29.694323144104807</v>
      </c>
      <c r="T130" s="42">
        <f>H130/U130</f>
        <v>16.558951965065503</v>
      </c>
      <c r="U130" s="262">
        <v>2.29</v>
      </c>
      <c r="V130" s="267">
        <v>0.89</v>
      </c>
      <c r="W130" s="262">
        <v>1.14</v>
      </c>
      <c r="X130" s="262">
        <v>2.02</v>
      </c>
      <c r="Y130" s="267">
        <v>2.18</v>
      </c>
      <c r="Z130" s="262">
        <v>2.47</v>
      </c>
      <c r="AA130" s="251">
        <f>(Z130/Y130-1)*100</f>
        <v>13.30275229357798</v>
      </c>
      <c r="AB130" s="263" t="s">
        <v>1913</v>
      </c>
      <c r="AC130" s="262">
        <v>32.75</v>
      </c>
      <c r="AD130" s="262">
        <v>44.84</v>
      </c>
      <c r="AE130" s="377">
        <f t="shared" si="7"/>
        <v>15.786259541984737</v>
      </c>
      <c r="AF130" s="254">
        <f t="shared" si="8"/>
        <v>-15.432649420160574</v>
      </c>
      <c r="AG130" s="375"/>
      <c r="AH130" s="382">
        <f>AI130/AJ130</f>
        <v>1.1532895858601033</v>
      </c>
      <c r="AI130" s="175">
        <f>((AK130/AP130)^(1/5)-1)*100</f>
        <v>7.4949794446541596</v>
      </c>
      <c r="AJ130" s="176">
        <f>((AK130/AU130)^(1/10)-1)*100</f>
        <v>6.498783598279467</v>
      </c>
      <c r="AK130" s="400">
        <v>0.61</v>
      </c>
      <c r="AL130" s="43">
        <v>0.57</v>
      </c>
      <c r="AM130" s="43">
        <v>0.53</v>
      </c>
      <c r="AN130" s="43">
        <v>0.49</v>
      </c>
      <c r="AO130" s="43">
        <v>0.45</v>
      </c>
      <c r="AP130" s="43">
        <v>0.425</v>
      </c>
      <c r="AQ130" s="43">
        <v>0.405</v>
      </c>
      <c r="AR130" s="389">
        <v>0.38</v>
      </c>
      <c r="AS130" s="43">
        <v>0.365</v>
      </c>
      <c r="AT130" s="43">
        <v>0.345</v>
      </c>
      <c r="AU130" s="163">
        <v>0.325</v>
      </c>
    </row>
    <row r="131" spans="1:47" ht="12.75">
      <c r="A131" s="49" t="s">
        <v>840</v>
      </c>
      <c r="B131" s="51" t="s">
        <v>841</v>
      </c>
      <c r="C131" s="51" t="s">
        <v>1549</v>
      </c>
      <c r="D131" s="185">
        <v>19</v>
      </c>
      <c r="E131" s="188">
        <v>122</v>
      </c>
      <c r="F131" s="61" t="s">
        <v>1272</v>
      </c>
      <c r="G131" s="63" t="s">
        <v>1247</v>
      </c>
      <c r="H131" s="240">
        <v>48.88</v>
      </c>
      <c r="I131" s="117">
        <f>(K131*4)/H131*100</f>
        <v>2.945990180032733</v>
      </c>
      <c r="J131" s="435">
        <v>0.35</v>
      </c>
      <c r="K131" s="170">
        <v>0.36</v>
      </c>
      <c r="L131" s="117">
        <f>((K131/J131)-1)*100</f>
        <v>2.857142857142869</v>
      </c>
      <c r="M131" s="418">
        <v>40213</v>
      </c>
      <c r="N131" s="65">
        <v>40211</v>
      </c>
      <c r="O131" s="55">
        <v>40222</v>
      </c>
      <c r="P131" s="64" t="s">
        <v>498</v>
      </c>
      <c r="Q131" s="51"/>
      <c r="R131" s="348">
        <f>K131*4</f>
        <v>1.44</v>
      </c>
      <c r="S131" s="465">
        <f t="shared" si="4"/>
        <v>45.141065830721</v>
      </c>
      <c r="T131" s="52">
        <f>H131/U131</f>
        <v>15.322884012539186</v>
      </c>
      <c r="U131" s="264">
        <v>3.19</v>
      </c>
      <c r="V131" s="268">
        <v>3.51</v>
      </c>
      <c r="W131" s="264">
        <v>5.57</v>
      </c>
      <c r="X131" s="264">
        <v>2.69</v>
      </c>
      <c r="Y131" s="268">
        <v>3.21</v>
      </c>
      <c r="Z131" s="264">
        <v>3.36</v>
      </c>
      <c r="AA131" s="253">
        <f>(Z131/Y131-1)*100</f>
        <v>4.672897196261672</v>
      </c>
      <c r="AB131" s="265" t="s">
        <v>1914</v>
      </c>
      <c r="AC131" s="264">
        <v>48.7</v>
      </c>
      <c r="AD131" s="264">
        <v>61.25</v>
      </c>
      <c r="AE131" s="379">
        <f>((H131-AC131)/AC131)*100</f>
        <v>0.36960985626283305</v>
      </c>
      <c r="AF131" s="256">
        <f>((H131-AD131)/AD131)*100</f>
        <v>-20.195918367346934</v>
      </c>
      <c r="AG131" s="375"/>
      <c r="AH131" s="383">
        <f>AI131/AJ131</f>
        <v>0.6455177610851417</v>
      </c>
      <c r="AI131" s="177">
        <f>((AK131/AP131)^(1/5)-1)*100</f>
        <v>5.090942138987997</v>
      </c>
      <c r="AJ131" s="178">
        <f>((AK131/AU131)^(1/10)-1)*100</f>
        <v>7.886602733331327</v>
      </c>
      <c r="AK131" s="401">
        <v>1.41</v>
      </c>
      <c r="AL131" s="53">
        <v>1.39</v>
      </c>
      <c r="AM131" s="390">
        <v>1.36</v>
      </c>
      <c r="AN131" s="53">
        <v>1.3</v>
      </c>
      <c r="AO131" s="53">
        <v>1.22</v>
      </c>
      <c r="AP131" s="53">
        <v>1.1</v>
      </c>
      <c r="AQ131" s="53">
        <v>1</v>
      </c>
      <c r="AR131" s="53">
        <v>0.9</v>
      </c>
      <c r="AS131" s="53">
        <v>0.82</v>
      </c>
      <c r="AT131" s="53">
        <v>0.74</v>
      </c>
      <c r="AU131" s="388">
        <v>0.66</v>
      </c>
    </row>
    <row r="132" spans="1:47" ht="12.75">
      <c r="A132" s="49" t="s">
        <v>1520</v>
      </c>
      <c r="B132" s="51" t="s">
        <v>1521</v>
      </c>
      <c r="C132" s="51" t="s">
        <v>1547</v>
      </c>
      <c r="D132" s="185">
        <v>14</v>
      </c>
      <c r="E132" s="188">
        <v>180</v>
      </c>
      <c r="F132" s="61" t="s">
        <v>1272</v>
      </c>
      <c r="G132" s="63" t="s">
        <v>1272</v>
      </c>
      <c r="H132" s="353">
        <v>15.83</v>
      </c>
      <c r="I132" s="161">
        <f>(K132*4)/H132*100</f>
        <v>3.3101705622236266</v>
      </c>
      <c r="J132" s="137">
        <v>0.128</v>
      </c>
      <c r="K132" s="137">
        <v>0.131</v>
      </c>
      <c r="L132" s="117">
        <f>((K132/J132)-1)*100</f>
        <v>2.34375</v>
      </c>
      <c r="M132" s="64">
        <v>40541</v>
      </c>
      <c r="N132" s="65">
        <v>40543</v>
      </c>
      <c r="O132" s="64">
        <v>40557</v>
      </c>
      <c r="P132" s="65" t="s">
        <v>507</v>
      </c>
      <c r="Q132" s="51"/>
      <c r="R132" s="467">
        <f>K132*4</f>
        <v>0.524</v>
      </c>
      <c r="S132" s="465">
        <f t="shared" si="4"/>
        <v>74.85714285714286</v>
      </c>
      <c r="T132" s="52">
        <f>H132/U132</f>
        <v>22.614285714285717</v>
      </c>
      <c r="U132" s="264">
        <v>0.7</v>
      </c>
      <c r="V132" s="268">
        <v>3.86</v>
      </c>
      <c r="W132" s="264">
        <v>5.26</v>
      </c>
      <c r="X132" s="264">
        <v>2.24</v>
      </c>
      <c r="Y132" s="268">
        <v>0.7</v>
      </c>
      <c r="Z132" s="264">
        <v>0.75</v>
      </c>
      <c r="AA132" s="253">
        <f>(Z132/Y132-1)*100</f>
        <v>7.14285714285714</v>
      </c>
      <c r="AB132" s="265" t="s">
        <v>1915</v>
      </c>
      <c r="AC132" s="264">
        <v>12.83</v>
      </c>
      <c r="AD132" s="264">
        <v>15.6</v>
      </c>
      <c r="AE132" s="379">
        <f t="shared" si="7"/>
        <v>23.38269680436477</v>
      </c>
      <c r="AF132" s="256">
        <f t="shared" si="8"/>
        <v>1.4743589743589771</v>
      </c>
      <c r="AG132" s="375"/>
      <c r="AH132" s="382">
        <f>AI132/AJ132</f>
        <v>1.0686256830686016</v>
      </c>
      <c r="AI132" s="177">
        <f>((AK132/AP132)^(1/5)-1)*100</f>
        <v>5.443062615832206</v>
      </c>
      <c r="AJ132" s="178">
        <f>((AK132/AU132)^(1/10)-1)*100</f>
        <v>5.093516562508804</v>
      </c>
      <c r="AK132" s="401">
        <v>0.504</v>
      </c>
      <c r="AL132" s="53">
        <v>0.484</v>
      </c>
      <c r="AM132" s="53">
        <v>0.472</v>
      </c>
      <c r="AN132" s="53">
        <v>0.448</v>
      </c>
      <c r="AO132" s="53">
        <v>0.416</v>
      </c>
      <c r="AP132" s="53">
        <v>0.38667</v>
      </c>
      <c r="AQ132" s="53">
        <v>0.36</v>
      </c>
      <c r="AR132" s="53">
        <v>0.34667</v>
      </c>
      <c r="AS132" s="53">
        <v>0.33333</v>
      </c>
      <c r="AT132" s="53">
        <v>0.32</v>
      </c>
      <c r="AU132" s="388">
        <v>0.30667</v>
      </c>
    </row>
    <row r="133" spans="1:47" ht="12.75">
      <c r="A133" s="83" t="s">
        <v>1658</v>
      </c>
      <c r="B133" s="165">
        <f>COUNT(H7:H132)</f>
        <v>126</v>
      </c>
      <c r="C133" s="157" t="s">
        <v>1307</v>
      </c>
      <c r="D133" s="93">
        <f>AVERAGE(D7:D132)</f>
        <v>15.698412698412698</v>
      </c>
      <c r="E133" s="295"/>
      <c r="F133" s="10"/>
      <c r="G133" s="10"/>
      <c r="H133" s="54">
        <f>AVERAGE(H7:H132)</f>
        <v>43.564603174603164</v>
      </c>
      <c r="I133" s="54">
        <f>AVERAGE(I7:I132)</f>
        <v>3.0528073297237297</v>
      </c>
      <c r="J133" s="10"/>
      <c r="K133" s="10"/>
      <c r="L133" s="54">
        <f>((SUM(K7:K132)/SUM(J7:J132))-1)*100</f>
        <v>6.394460097729215</v>
      </c>
      <c r="M133" s="12"/>
      <c r="N133" s="12"/>
      <c r="O133" s="12"/>
      <c r="P133" s="12"/>
      <c r="Q133" s="9"/>
      <c r="R133" s="9"/>
      <c r="S133" s="348">
        <f aca="true" t="shared" si="9" ref="S133:AA133">AVERAGE(S7:S132)</f>
        <v>68.30987726354338</v>
      </c>
      <c r="T133" s="345">
        <f t="shared" si="9"/>
        <v>20.974397674470037</v>
      </c>
      <c r="U133" s="85">
        <f t="shared" si="9"/>
        <v>2.717301587301588</v>
      </c>
      <c r="V133" s="348">
        <f t="shared" si="9"/>
        <v>3.4893805309734516</v>
      </c>
      <c r="W133" s="85">
        <f t="shared" si="9"/>
        <v>2.789999999999998</v>
      </c>
      <c r="X133" s="345">
        <f t="shared" si="9"/>
        <v>3.4817600000000004</v>
      </c>
      <c r="Y133" s="348">
        <f t="shared" si="9"/>
        <v>2.850341880341881</v>
      </c>
      <c r="Z133" s="85">
        <f t="shared" si="9"/>
        <v>3.133846153846155</v>
      </c>
      <c r="AA133" s="345">
        <f t="shared" si="9"/>
        <v>22.384237159265453</v>
      </c>
      <c r="AC133" s="54">
        <f>AVERAGE(AC7:AC132)</f>
        <v>33.79301587301587</v>
      </c>
      <c r="AD133" s="348">
        <f>AVERAGE(AD7:AD132)</f>
        <v>46.17000000000001</v>
      </c>
      <c r="AE133" s="93">
        <f>AVERAGE(AE7:AE132)</f>
        <v>30.198856811309053</v>
      </c>
      <c r="AF133" s="93">
        <f>AVERAGE(AF7:AF132)</f>
        <v>-6.142315633156724</v>
      </c>
      <c r="AG133" s="295"/>
      <c r="AH133" s="384">
        <f>AI133/AJ133</f>
        <v>0.903577069062119</v>
      </c>
      <c r="AI133" s="179">
        <f>((AK133/AP133)^(1/5)-1)*100</f>
        <v>9.519468294329148</v>
      </c>
      <c r="AJ133" s="180">
        <f>((AK133/AU133)^(1/10)-1)*100</f>
        <v>10.535314164413245</v>
      </c>
      <c r="AK133" s="404">
        <f aca="true" t="shared" si="10" ref="AK133:AU133">AVERAGE(AK7:AK132)</f>
        <v>1.1334843325627983</v>
      </c>
      <c r="AL133" s="405">
        <f t="shared" si="10"/>
        <v>1.0644692282323933</v>
      </c>
      <c r="AM133" s="405">
        <f t="shared" si="10"/>
        <v>0.9655395516258284</v>
      </c>
      <c r="AN133" s="405">
        <f t="shared" si="10"/>
        <v>0.874030064262598</v>
      </c>
      <c r="AO133" s="405">
        <f t="shared" si="10"/>
        <v>0.7948803885806746</v>
      </c>
      <c r="AP133" s="405">
        <f t="shared" si="10"/>
        <v>0.7193808756356906</v>
      </c>
      <c r="AQ133" s="405">
        <f t="shared" si="10"/>
        <v>0.6589665129449838</v>
      </c>
      <c r="AR133" s="405">
        <f t="shared" si="10"/>
        <v>0.6137781710587146</v>
      </c>
      <c r="AS133" s="405">
        <f t="shared" si="10"/>
        <v>0.5445251329172447</v>
      </c>
      <c r="AT133" s="405">
        <f t="shared" si="10"/>
        <v>0.4786621432424103</v>
      </c>
      <c r="AU133" s="406">
        <f t="shared" si="10"/>
        <v>0.416298668824164</v>
      </c>
    </row>
    <row r="134" spans="5:11" ht="12.75">
      <c r="E134" s="223"/>
      <c r="F134" s="223"/>
      <c r="G134" s="223"/>
      <c r="J134" s="223"/>
      <c r="K134" s="223"/>
    </row>
  </sheetData>
  <hyperlinks>
    <hyperlink ref="G1" r:id="rId1" display="http://dripinvesting.org/Tools/Tools.htm"/>
  </hyperlinks>
  <printOptions horizontalCentered="1"/>
  <pageMargins left="0.3" right="0.2" top="0.51" bottom="0.53" header="0.5" footer="0.5"/>
  <pageSetup horizontalDpi="600" verticalDpi="600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204"/>
  <sheetViews>
    <sheetView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7" sqref="C7"/>
    </sheetView>
  </sheetViews>
  <sheetFormatPr defaultColWidth="9.140625" defaultRowHeight="12.75"/>
  <cols>
    <col min="1" max="1" width="19.7109375" style="0" customWidth="1"/>
    <col min="2" max="2" width="6.28125" style="0" customWidth="1"/>
    <col min="3" max="3" width="19.28125" style="0" customWidth="1"/>
    <col min="4" max="4" width="4.28125" style="0" customWidth="1"/>
    <col min="5" max="7" width="3.7109375" style="0" customWidth="1"/>
    <col min="8" max="8" width="6.7109375" style="0" customWidth="1"/>
    <col min="9" max="9" width="5.28125" style="0" customWidth="1"/>
    <col min="10" max="11" width="6.421875" style="0" customWidth="1"/>
    <col min="12" max="12" width="6.28125" style="0" customWidth="1"/>
    <col min="13" max="15" width="8.00390625" style="0" customWidth="1"/>
    <col min="16" max="16" width="4.7109375" style="0" customWidth="1"/>
    <col min="17" max="17" width="12.7109375" style="0" customWidth="1"/>
    <col min="18" max="27" width="6.7109375" style="0" customWidth="1"/>
    <col min="28" max="28" width="8.7109375" style="0" customWidth="1"/>
    <col min="29" max="33" width="6.7109375" style="0" customWidth="1"/>
  </cols>
  <sheetData>
    <row r="1" spans="1:32" ht="12.75">
      <c r="A1" s="288" t="s">
        <v>1579</v>
      </c>
      <c r="B1" s="410"/>
      <c r="C1" s="126"/>
      <c r="D1" s="126"/>
      <c r="E1" s="126"/>
      <c r="F1" s="105" t="s">
        <v>1726</v>
      </c>
      <c r="G1" s="102" t="s">
        <v>1725</v>
      </c>
      <c r="H1" s="126"/>
      <c r="I1" s="126"/>
      <c r="J1" s="126"/>
      <c r="K1" s="126"/>
      <c r="L1" s="126"/>
      <c r="M1" s="145"/>
      <c r="N1" s="104" t="s">
        <v>1533</v>
      </c>
      <c r="O1" s="107">
        <f>Champions!O1</f>
        <v>40512</v>
      </c>
      <c r="R1" s="100" t="s">
        <v>1297</v>
      </c>
      <c r="S1" s="100"/>
      <c r="T1" s="128"/>
      <c r="U1" s="220"/>
      <c r="V1" s="219" t="s">
        <v>47</v>
      </c>
      <c r="W1" s="220"/>
      <c r="X1" s="220"/>
      <c r="Y1" s="220"/>
      <c r="Z1" s="220"/>
      <c r="AA1" s="220"/>
      <c r="AB1" s="220"/>
      <c r="AC1" s="220"/>
      <c r="AD1" s="220"/>
      <c r="AE1" s="221"/>
      <c r="AF1" s="222"/>
    </row>
    <row r="2" spans="1:32" ht="9" customHeight="1">
      <c r="A2" s="123" t="s">
        <v>297</v>
      </c>
      <c r="B2" s="411"/>
      <c r="C2" s="408"/>
      <c r="D2" s="9"/>
      <c r="E2" s="9"/>
      <c r="F2" s="9"/>
      <c r="G2" s="9"/>
      <c r="H2" s="168"/>
      <c r="I2" s="9"/>
      <c r="J2" s="413" t="s">
        <v>1652</v>
      </c>
      <c r="K2" s="414"/>
      <c r="L2" s="415"/>
      <c r="M2" s="414"/>
      <c r="N2" s="416"/>
      <c r="O2" s="22"/>
      <c r="P2" s="142"/>
      <c r="Q2" s="9"/>
      <c r="R2" s="241"/>
      <c r="S2" s="144"/>
      <c r="T2" s="245" t="s">
        <v>49</v>
      </c>
      <c r="U2" s="244" t="s">
        <v>1047</v>
      </c>
      <c r="V2" s="182"/>
      <c r="W2" s="182"/>
      <c r="X2" s="182"/>
      <c r="Y2" s="182"/>
      <c r="Z2" s="182"/>
      <c r="AA2" s="182"/>
      <c r="AB2" s="182"/>
      <c r="AC2" s="182"/>
      <c r="AD2" s="182"/>
      <c r="AE2" s="223"/>
      <c r="AF2" s="224"/>
    </row>
    <row r="3" spans="1:32" ht="9" customHeight="1">
      <c r="A3" s="407"/>
      <c r="B3" s="411"/>
      <c r="C3" s="408"/>
      <c r="D3" s="9"/>
      <c r="E3" s="9"/>
      <c r="F3" s="9"/>
      <c r="G3" s="9"/>
      <c r="H3" s="168"/>
      <c r="I3" s="9"/>
      <c r="J3" s="23" t="s">
        <v>1642</v>
      </c>
      <c r="K3" s="4"/>
      <c r="L3" s="4"/>
      <c r="M3" s="4"/>
      <c r="N3" s="4"/>
      <c r="O3" s="2"/>
      <c r="P3" s="149"/>
      <c r="Q3" s="9"/>
      <c r="R3" s="241"/>
      <c r="S3" s="144"/>
      <c r="T3" s="245"/>
      <c r="U3" s="244" t="s">
        <v>50</v>
      </c>
      <c r="V3" s="242"/>
      <c r="W3" s="242"/>
      <c r="X3" s="242"/>
      <c r="Y3" s="242"/>
      <c r="Z3" s="242"/>
      <c r="AA3" s="242"/>
      <c r="AB3" s="242"/>
      <c r="AC3" s="242"/>
      <c r="AD3" s="242"/>
      <c r="AE3" s="144"/>
      <c r="AF3" s="243"/>
    </row>
    <row r="4" spans="1:32" ht="12.75">
      <c r="A4" s="217" t="s">
        <v>318</v>
      </c>
      <c r="B4" s="412"/>
      <c r="C4" s="408"/>
      <c r="D4" s="9"/>
      <c r="E4" s="9"/>
      <c r="F4" s="9"/>
      <c r="G4" s="9"/>
      <c r="H4" s="168"/>
      <c r="I4" s="9"/>
      <c r="J4" s="146" t="s">
        <v>1534</v>
      </c>
      <c r="K4" s="75"/>
      <c r="L4" s="75"/>
      <c r="M4" s="17"/>
      <c r="N4" s="39"/>
      <c r="O4" s="17"/>
      <c r="P4" s="141"/>
      <c r="Q4" s="9"/>
      <c r="R4" s="446" t="s">
        <v>48</v>
      </c>
      <c r="S4" s="446"/>
      <c r="T4" s="50"/>
      <c r="U4" s="447"/>
      <c r="V4" s="447"/>
      <c r="W4" s="447"/>
      <c r="X4" s="447"/>
      <c r="Y4" s="447"/>
      <c r="Z4" s="447"/>
      <c r="AA4" s="447"/>
      <c r="AB4" s="447"/>
      <c r="AC4" s="447"/>
      <c r="AD4" s="447"/>
      <c r="AE4" s="50"/>
      <c r="AF4" s="56"/>
    </row>
    <row r="5" spans="1:32" ht="12.75">
      <c r="A5" s="409"/>
      <c r="B5" s="39"/>
      <c r="C5" s="39"/>
      <c r="D5" s="190" t="s">
        <v>1655</v>
      </c>
      <c r="E5" s="151"/>
      <c r="F5" s="89" t="s">
        <v>1660</v>
      </c>
      <c r="G5" s="27"/>
      <c r="H5" s="346">
        <v>40512</v>
      </c>
      <c r="I5" s="9"/>
      <c r="J5" s="127" t="s">
        <v>1273</v>
      </c>
      <c r="K5" s="76"/>
      <c r="L5" s="77" t="s">
        <v>876</v>
      </c>
      <c r="M5" s="127"/>
      <c r="N5" s="98" t="s">
        <v>875</v>
      </c>
      <c r="O5" s="76"/>
      <c r="P5" s="48" t="s">
        <v>491</v>
      </c>
      <c r="Q5" s="9"/>
      <c r="R5" s="444" t="s">
        <v>1649</v>
      </c>
      <c r="S5" s="57" t="s">
        <v>1291</v>
      </c>
      <c r="T5" s="58" t="s">
        <v>1290</v>
      </c>
      <c r="U5" s="229" t="s">
        <v>1290</v>
      </c>
      <c r="V5" s="228" t="s">
        <v>1503</v>
      </c>
      <c r="W5" s="229" t="s">
        <v>1290</v>
      </c>
      <c r="X5" s="246" t="s">
        <v>1046</v>
      </c>
      <c r="Y5" s="228" t="s">
        <v>1293</v>
      </c>
      <c r="Z5" s="229" t="s">
        <v>1294</v>
      </c>
      <c r="AA5" s="73" t="s">
        <v>52</v>
      </c>
      <c r="AB5" s="246" t="s">
        <v>1295</v>
      </c>
      <c r="AC5" s="230" t="s">
        <v>1298</v>
      </c>
      <c r="AD5" s="230" t="s">
        <v>1298</v>
      </c>
      <c r="AE5" s="111" t="s">
        <v>895</v>
      </c>
      <c r="AF5" s="73" t="s">
        <v>895</v>
      </c>
    </row>
    <row r="6" spans="1:32" ht="12.75">
      <c r="A6" s="152" t="s">
        <v>868</v>
      </c>
      <c r="B6" s="63" t="s">
        <v>869</v>
      </c>
      <c r="C6" s="63" t="s">
        <v>1540</v>
      </c>
      <c r="D6" s="191" t="s">
        <v>532</v>
      </c>
      <c r="E6" s="153" t="s">
        <v>535</v>
      </c>
      <c r="F6" s="25" t="s">
        <v>1653</v>
      </c>
      <c r="G6" s="90" t="s">
        <v>1654</v>
      </c>
      <c r="H6" s="79" t="s">
        <v>1535</v>
      </c>
      <c r="I6" s="79" t="s">
        <v>1536</v>
      </c>
      <c r="J6" s="61" t="s">
        <v>870</v>
      </c>
      <c r="K6" s="78" t="s">
        <v>871</v>
      </c>
      <c r="L6" s="78" t="s">
        <v>877</v>
      </c>
      <c r="M6" s="70" t="s">
        <v>872</v>
      </c>
      <c r="N6" s="79" t="s">
        <v>873</v>
      </c>
      <c r="O6" s="71" t="s">
        <v>874</v>
      </c>
      <c r="P6" s="80" t="s">
        <v>492</v>
      </c>
      <c r="Q6" s="49" t="s">
        <v>1275</v>
      </c>
      <c r="R6" s="445" t="s">
        <v>1650</v>
      </c>
      <c r="S6" s="91" t="s">
        <v>1478</v>
      </c>
      <c r="T6" s="63" t="s">
        <v>1289</v>
      </c>
      <c r="U6" s="227" t="s">
        <v>1288</v>
      </c>
      <c r="V6" s="231" t="s">
        <v>1292</v>
      </c>
      <c r="W6" s="269" t="s">
        <v>1044</v>
      </c>
      <c r="X6" s="270" t="s">
        <v>1045</v>
      </c>
      <c r="Y6" s="231" t="s">
        <v>1288</v>
      </c>
      <c r="Z6" s="227" t="s">
        <v>1288</v>
      </c>
      <c r="AA6" s="63" t="s">
        <v>51</v>
      </c>
      <c r="AB6" s="232" t="s">
        <v>1296</v>
      </c>
      <c r="AC6" s="227" t="s">
        <v>1300</v>
      </c>
      <c r="AD6" s="227" t="s">
        <v>1299</v>
      </c>
      <c r="AE6" s="61" t="s">
        <v>1300</v>
      </c>
      <c r="AF6" s="63" t="s">
        <v>1299</v>
      </c>
    </row>
    <row r="7" spans="1:32" ht="12.75">
      <c r="A7" s="448" t="s">
        <v>1464</v>
      </c>
      <c r="B7" s="449" t="s">
        <v>1465</v>
      </c>
      <c r="C7" s="449" t="s">
        <v>1056</v>
      </c>
      <c r="D7" s="183">
        <v>6</v>
      </c>
      <c r="E7" s="31">
        <v>378</v>
      </c>
      <c r="F7" s="111" t="s">
        <v>1656</v>
      </c>
      <c r="G7" s="73" t="s">
        <v>1656</v>
      </c>
      <c r="H7" s="285">
        <v>19.96</v>
      </c>
      <c r="I7" s="172">
        <f>(K7*4)/H7*100</f>
        <v>0.2605210420841683</v>
      </c>
      <c r="J7" s="397">
        <v>0.012</v>
      </c>
      <c r="K7" s="199">
        <v>0.013</v>
      </c>
      <c r="L7" s="138">
        <f>((K7/J7)-1)*100</f>
        <v>8.333333333333325</v>
      </c>
      <c r="M7" s="162">
        <v>40511</v>
      </c>
      <c r="N7" s="37">
        <v>40513</v>
      </c>
      <c r="O7" s="38">
        <v>40547</v>
      </c>
      <c r="P7" s="36" t="s">
        <v>322</v>
      </c>
      <c r="Q7" s="31"/>
      <c r="R7" s="461">
        <f>K7*4</f>
        <v>0.052</v>
      </c>
      <c r="S7" s="462">
        <f>R7/U7*100</f>
        <v>3.768115942028986</v>
      </c>
      <c r="T7" s="33">
        <f>H7/U7</f>
        <v>14.463768115942031</v>
      </c>
      <c r="U7" s="260">
        <v>1.38</v>
      </c>
      <c r="V7" s="266">
        <v>1.41</v>
      </c>
      <c r="W7" s="260">
        <v>0.88</v>
      </c>
      <c r="X7" s="260">
        <v>1.68</v>
      </c>
      <c r="Y7" s="266">
        <v>1.41</v>
      </c>
      <c r="Z7" s="260">
        <v>1.61</v>
      </c>
      <c r="AA7" s="252">
        <f>(Z7/Y7-1)*100</f>
        <v>14.184397163120588</v>
      </c>
      <c r="AB7" s="261" t="s">
        <v>655</v>
      </c>
      <c r="AC7" s="260">
        <v>16.16</v>
      </c>
      <c r="AD7" s="260">
        <v>24.32</v>
      </c>
      <c r="AE7" s="378">
        <f>((H7-AC7)/AC7)*100</f>
        <v>23.51485148514852</v>
      </c>
      <c r="AF7" s="255">
        <f>((H7-AD7)/AD7)*100</f>
        <v>-17.927631578947366</v>
      </c>
    </row>
    <row r="8" spans="1:32" ht="12.75">
      <c r="A8" s="166" t="s">
        <v>1526</v>
      </c>
      <c r="B8" s="167" t="s">
        <v>1527</v>
      </c>
      <c r="C8" s="167" t="s">
        <v>1544</v>
      </c>
      <c r="D8" s="184">
        <v>5</v>
      </c>
      <c r="E8" s="41">
        <v>407</v>
      </c>
      <c r="F8" s="81" t="s">
        <v>1656</v>
      </c>
      <c r="G8" s="72" t="s">
        <v>1656</v>
      </c>
      <c r="H8" s="286">
        <v>43.32</v>
      </c>
      <c r="I8" s="116">
        <f>(K8*2)/H8*100</f>
        <v>2.0775623268698062</v>
      </c>
      <c r="J8" s="400">
        <v>0.375</v>
      </c>
      <c r="K8" s="198">
        <v>0.45</v>
      </c>
      <c r="L8" s="116">
        <f>((K8/J8)-1)*100</f>
        <v>19.999999999999996</v>
      </c>
      <c r="M8" s="214">
        <v>40464</v>
      </c>
      <c r="N8" s="46">
        <v>40466</v>
      </c>
      <c r="O8" s="47">
        <v>40496</v>
      </c>
      <c r="P8" s="45" t="s">
        <v>323</v>
      </c>
      <c r="Q8" s="132" t="s">
        <v>1689</v>
      </c>
      <c r="R8" s="460">
        <f>K8*2</f>
        <v>0.9</v>
      </c>
      <c r="S8" s="463">
        <f aca="true" t="shared" si="0" ref="S8:S71">R8/U8*100</f>
        <v>33.83458646616541</v>
      </c>
      <c r="T8" s="42">
        <f>H8/U8</f>
        <v>16.285714285714285</v>
      </c>
      <c r="U8" s="262">
        <v>2.66</v>
      </c>
      <c r="V8" s="267">
        <v>1.32</v>
      </c>
      <c r="W8" s="262">
        <v>1.21</v>
      </c>
      <c r="X8" s="262">
        <v>9.68</v>
      </c>
      <c r="Y8" s="267">
        <v>3.03</v>
      </c>
      <c r="Z8" s="262">
        <v>3.37</v>
      </c>
      <c r="AA8" s="251">
        <f>(Z8/Y8-1)*100</f>
        <v>11.221122112211223</v>
      </c>
      <c r="AB8" s="263" t="s">
        <v>1057</v>
      </c>
      <c r="AC8" s="262">
        <v>17.74</v>
      </c>
      <c r="AD8" s="262">
        <v>44.67</v>
      </c>
      <c r="AE8" s="377">
        <f>((H8-AC8)/AC8)*100</f>
        <v>144.19391206313418</v>
      </c>
      <c r="AF8" s="254">
        <f>((H8-AD8)/AD8)*100</f>
        <v>-3.0221625251846906</v>
      </c>
    </row>
    <row r="9" spans="1:32" ht="12.75">
      <c r="A9" s="166" t="s">
        <v>1665</v>
      </c>
      <c r="B9" s="167" t="s">
        <v>1666</v>
      </c>
      <c r="C9" s="167" t="s">
        <v>1353</v>
      </c>
      <c r="D9" s="184">
        <v>7</v>
      </c>
      <c r="E9" s="41">
        <v>322</v>
      </c>
      <c r="F9" s="81" t="s">
        <v>1656</v>
      </c>
      <c r="G9" s="72" t="s">
        <v>1656</v>
      </c>
      <c r="H9" s="286">
        <v>9.65</v>
      </c>
      <c r="I9" s="116">
        <f>(K9*4)/H9*100</f>
        <v>2.4870466321243523</v>
      </c>
      <c r="J9" s="400">
        <v>0.05</v>
      </c>
      <c r="K9" s="198">
        <v>0.06</v>
      </c>
      <c r="L9" s="116">
        <f>((K9/J9)-1)*100</f>
        <v>19.999999999999996</v>
      </c>
      <c r="M9" s="214">
        <v>40450</v>
      </c>
      <c r="N9" s="46">
        <v>40452</v>
      </c>
      <c r="O9" s="47">
        <v>40472</v>
      </c>
      <c r="P9" s="45" t="s">
        <v>324</v>
      </c>
      <c r="Q9" s="41"/>
      <c r="R9" s="460">
        <f>K9*4</f>
        <v>0.24</v>
      </c>
      <c r="S9" s="463">
        <f t="shared" si="0"/>
        <v>24.242424242424242</v>
      </c>
      <c r="T9" s="42">
        <f>H9/U9</f>
        <v>9.747474747474747</v>
      </c>
      <c r="U9" s="262">
        <v>0.99</v>
      </c>
      <c r="V9" s="267" t="s">
        <v>1390</v>
      </c>
      <c r="W9" s="262">
        <v>0.46</v>
      </c>
      <c r="X9" s="262">
        <v>1.16</v>
      </c>
      <c r="Y9" s="267">
        <v>0.88</v>
      </c>
      <c r="Z9" s="262">
        <v>1.03</v>
      </c>
      <c r="AA9" s="251">
        <f>(Z9/Y9-1)*100</f>
        <v>17.04545454545454</v>
      </c>
      <c r="AB9" s="263" t="s">
        <v>1058</v>
      </c>
      <c r="AC9" s="262">
        <v>8.55</v>
      </c>
      <c r="AD9" s="262">
        <v>13.04</v>
      </c>
      <c r="AE9" s="377">
        <f>((H9-AC9)/AC9)*100</f>
        <v>12.865497076023386</v>
      </c>
      <c r="AF9" s="254">
        <f>((H9-AD9)/AD9)*100</f>
        <v>-25.996932515337416</v>
      </c>
    </row>
    <row r="10" spans="1:32" ht="12.75">
      <c r="A10" s="40" t="s">
        <v>230</v>
      </c>
      <c r="B10" s="41" t="s">
        <v>231</v>
      </c>
      <c r="C10" s="41" t="s">
        <v>1582</v>
      </c>
      <c r="D10" s="184">
        <v>8</v>
      </c>
      <c r="E10" s="41">
        <v>249</v>
      </c>
      <c r="F10" s="59" t="s">
        <v>1272</v>
      </c>
      <c r="G10" s="60" t="s">
        <v>1272</v>
      </c>
      <c r="H10" s="286">
        <v>36.73</v>
      </c>
      <c r="I10" s="116">
        <f>(K10*4)/H10*100</f>
        <v>4.791723386877213</v>
      </c>
      <c r="J10" s="400">
        <v>0.43</v>
      </c>
      <c r="K10" s="198">
        <v>0.44</v>
      </c>
      <c r="L10" s="116">
        <f>((K10/J10)-1)*100</f>
        <v>2.3255813953488413</v>
      </c>
      <c r="M10" s="214">
        <v>40226</v>
      </c>
      <c r="N10" s="46">
        <v>40228</v>
      </c>
      <c r="O10" s="47">
        <v>40238</v>
      </c>
      <c r="P10" s="45" t="s">
        <v>501</v>
      </c>
      <c r="Q10" s="41"/>
      <c r="R10" s="460">
        <f>K10*4</f>
        <v>1.76</v>
      </c>
      <c r="S10" s="463">
        <f t="shared" si="0"/>
        <v>56.774193548387096</v>
      </c>
      <c r="T10" s="42">
        <f>H10/U10</f>
        <v>11.848387096774193</v>
      </c>
      <c r="U10" s="262">
        <v>3.1</v>
      </c>
      <c r="V10" s="267">
        <v>2.3</v>
      </c>
      <c r="W10" s="262">
        <v>1.23</v>
      </c>
      <c r="X10" s="262">
        <v>1.61</v>
      </c>
      <c r="Y10" s="267">
        <v>2.99</v>
      </c>
      <c r="Z10" s="262">
        <v>3.15</v>
      </c>
      <c r="AA10" s="251">
        <f>(Z10/Y10-1)*100</f>
        <v>5.351170568561869</v>
      </c>
      <c r="AB10" s="263" t="s">
        <v>1059</v>
      </c>
      <c r="AC10" s="262">
        <v>34.26</v>
      </c>
      <c r="AD10" s="262">
        <v>40.08</v>
      </c>
      <c r="AE10" s="377">
        <f>((H10-AC10)/AC10)*100</f>
        <v>7.209573847051953</v>
      </c>
      <c r="AF10" s="254">
        <f>((H10-AD10)/AD10)*100</f>
        <v>-8.358283433133737</v>
      </c>
    </row>
    <row r="11" spans="1:32" ht="12.75">
      <c r="A11" s="49" t="s">
        <v>1406</v>
      </c>
      <c r="B11" s="51" t="s">
        <v>1407</v>
      </c>
      <c r="C11" s="51" t="s">
        <v>1602</v>
      </c>
      <c r="D11" s="185">
        <v>8</v>
      </c>
      <c r="E11" s="41">
        <v>269</v>
      </c>
      <c r="F11" s="91" t="s">
        <v>1656</v>
      </c>
      <c r="G11" s="92" t="s">
        <v>1656</v>
      </c>
      <c r="H11" s="287">
        <v>61.1</v>
      </c>
      <c r="I11" s="271">
        <f>(K11*4)/H11*100</f>
        <v>1.6366612111292964</v>
      </c>
      <c r="J11" s="401">
        <v>0.22</v>
      </c>
      <c r="K11" s="197">
        <v>0.25</v>
      </c>
      <c r="L11" s="117">
        <f>((K11/J11)-1)*100</f>
        <v>13.636363636363647</v>
      </c>
      <c r="M11" s="418">
        <v>40434</v>
      </c>
      <c r="N11" s="65">
        <v>40436</v>
      </c>
      <c r="O11" s="55">
        <v>40451</v>
      </c>
      <c r="P11" s="64" t="s">
        <v>494</v>
      </c>
      <c r="Q11" s="51"/>
      <c r="R11" s="348">
        <f>K11*4</f>
        <v>1</v>
      </c>
      <c r="S11" s="463">
        <f t="shared" si="0"/>
        <v>38.91050583657588</v>
      </c>
      <c r="T11" s="52">
        <f>H11/U11</f>
        <v>23.77431906614786</v>
      </c>
      <c r="U11" s="264">
        <v>2.57</v>
      </c>
      <c r="V11" s="268">
        <v>1.43</v>
      </c>
      <c r="W11" s="264">
        <v>1.28</v>
      </c>
      <c r="X11" s="264">
        <v>2.68</v>
      </c>
      <c r="Y11" s="268">
        <v>3.3</v>
      </c>
      <c r="Z11" s="264">
        <v>3.77</v>
      </c>
      <c r="AA11" s="253">
        <f>(Z11/Y11-1)*100</f>
        <v>14.242424242424256</v>
      </c>
      <c r="AB11" s="265" t="s">
        <v>1060</v>
      </c>
      <c r="AC11" s="264">
        <v>41.82</v>
      </c>
      <c r="AD11" s="264">
        <v>66.73</v>
      </c>
      <c r="AE11" s="379">
        <f>((H11-AC11)/AC11)*100</f>
        <v>46.10234337637495</v>
      </c>
      <c r="AF11" s="256">
        <f>((H11-AD11)/AD11)*100</f>
        <v>-8.436984864378843</v>
      </c>
    </row>
    <row r="12" spans="1:32" ht="12.75">
      <c r="A12" s="30" t="s">
        <v>889</v>
      </c>
      <c r="B12" s="31" t="s">
        <v>890</v>
      </c>
      <c r="C12" s="31" t="s">
        <v>1549</v>
      </c>
      <c r="D12" s="183">
        <v>5</v>
      </c>
      <c r="E12" s="41">
        <v>401</v>
      </c>
      <c r="F12" s="111" t="s">
        <v>1656</v>
      </c>
      <c r="G12" s="73" t="s">
        <v>1656</v>
      </c>
      <c r="H12" s="285">
        <v>29.53</v>
      </c>
      <c r="I12" s="138">
        <f>(K12*4)/H12*100</f>
        <v>4.063664070436843</v>
      </c>
      <c r="J12" s="397">
        <v>0.28</v>
      </c>
      <c r="K12" s="199">
        <v>0.3</v>
      </c>
      <c r="L12" s="138">
        <f>((K12/J12)-1)*100</f>
        <v>7.14285714285714</v>
      </c>
      <c r="M12" s="162">
        <v>40436</v>
      </c>
      <c r="N12" s="37">
        <v>40438</v>
      </c>
      <c r="O12" s="38">
        <v>40452</v>
      </c>
      <c r="P12" s="36" t="s">
        <v>495</v>
      </c>
      <c r="Q12" s="31"/>
      <c r="R12" s="461">
        <f>K12*4</f>
        <v>1.2</v>
      </c>
      <c r="S12" s="462">
        <f t="shared" si="0"/>
        <v>45.627376425855516</v>
      </c>
      <c r="T12" s="33">
        <f>H12/U12</f>
        <v>11.228136882129279</v>
      </c>
      <c r="U12" s="260">
        <v>2.63</v>
      </c>
      <c r="V12" s="266">
        <v>1.73</v>
      </c>
      <c r="W12" s="260">
        <v>2.3</v>
      </c>
      <c r="X12" s="260">
        <v>1.04</v>
      </c>
      <c r="Y12" s="266">
        <v>2.51</v>
      </c>
      <c r="Z12" s="260">
        <v>2.66</v>
      </c>
      <c r="AA12" s="252">
        <f>(Z12/Y12-1)*100</f>
        <v>5.976095617529897</v>
      </c>
      <c r="AB12" s="261" t="s">
        <v>1061</v>
      </c>
      <c r="AC12" s="260">
        <v>23.8</v>
      </c>
      <c r="AD12" s="260">
        <v>31.55</v>
      </c>
      <c r="AE12" s="378">
        <f>((H12-AC12)/AC12)*100</f>
        <v>24.07563025210084</v>
      </c>
      <c r="AF12" s="255">
        <f>((H12-AD12)/AD12)*100</f>
        <v>-6.402535657686211</v>
      </c>
    </row>
    <row r="13" spans="1:32" ht="12.75">
      <c r="A13" s="40" t="s">
        <v>151</v>
      </c>
      <c r="B13" s="41" t="s">
        <v>152</v>
      </c>
      <c r="C13" s="41" t="s">
        <v>220</v>
      </c>
      <c r="D13" s="184">
        <v>5</v>
      </c>
      <c r="E13" s="41">
        <v>408</v>
      </c>
      <c r="F13" s="81" t="s">
        <v>1656</v>
      </c>
      <c r="G13" s="72" t="s">
        <v>1656</v>
      </c>
      <c r="H13" s="286">
        <v>45.6</v>
      </c>
      <c r="I13" s="116">
        <f>(K13*4)/H13*100</f>
        <v>4.385964912280701</v>
      </c>
      <c r="J13" s="400">
        <v>0.4825</v>
      </c>
      <c r="K13" s="198">
        <v>0.5</v>
      </c>
      <c r="L13" s="116">
        <f>((K13/J13)-1)*100</f>
        <v>3.62694300518136</v>
      </c>
      <c r="M13" s="214">
        <v>40492</v>
      </c>
      <c r="N13" s="46">
        <v>40494</v>
      </c>
      <c r="O13" s="47">
        <v>40501</v>
      </c>
      <c r="P13" s="45" t="s">
        <v>540</v>
      </c>
      <c r="Q13" s="41"/>
      <c r="R13" s="460">
        <f>K13*4</f>
        <v>2</v>
      </c>
      <c r="S13" s="463">
        <f t="shared" si="0"/>
        <v>78.43137254901961</v>
      </c>
      <c r="T13" s="42">
        <f>H13/U13</f>
        <v>17.88235294117647</v>
      </c>
      <c r="U13" s="262">
        <v>2.55</v>
      </c>
      <c r="V13" s="267">
        <v>1.1</v>
      </c>
      <c r="W13" s="262">
        <v>1.8</v>
      </c>
      <c r="X13" s="262">
        <v>8.75</v>
      </c>
      <c r="Y13" s="267">
        <v>2.86</v>
      </c>
      <c r="Z13" s="262">
        <v>3.25</v>
      </c>
      <c r="AA13" s="251">
        <f>(Z13/Y13-1)*100</f>
        <v>13.636363636363647</v>
      </c>
      <c r="AB13" s="263" t="s">
        <v>1062</v>
      </c>
      <c r="AC13" s="262">
        <v>23.65</v>
      </c>
      <c r="AD13" s="262">
        <v>39.82</v>
      </c>
      <c r="AE13" s="377">
        <f>((H13-AC13)/AC13)*100</f>
        <v>92.81183932346725</v>
      </c>
      <c r="AF13" s="254">
        <f>((H13-AD13)/AD13)*100</f>
        <v>14.515318935208441</v>
      </c>
    </row>
    <row r="14" spans="1:32" ht="12.75">
      <c r="A14" s="40" t="s">
        <v>1372</v>
      </c>
      <c r="B14" s="41" t="s">
        <v>1373</v>
      </c>
      <c r="C14" s="41" t="s">
        <v>220</v>
      </c>
      <c r="D14" s="184">
        <v>8</v>
      </c>
      <c r="E14" s="41">
        <v>276</v>
      </c>
      <c r="F14" s="81" t="s">
        <v>1656</v>
      </c>
      <c r="G14" s="72" t="s">
        <v>1656</v>
      </c>
      <c r="H14" s="286">
        <v>62</v>
      </c>
      <c r="I14" s="116">
        <f>(K14*4)/H14*100</f>
        <v>5.354838709677419</v>
      </c>
      <c r="J14" s="400">
        <v>0.81</v>
      </c>
      <c r="K14" s="198">
        <v>0.83</v>
      </c>
      <c r="L14" s="116">
        <f>((K14/J14)-1)*100</f>
        <v>2.4691358024691246</v>
      </c>
      <c r="M14" s="214">
        <v>40492</v>
      </c>
      <c r="N14" s="46">
        <v>40494</v>
      </c>
      <c r="O14" s="47">
        <v>40501</v>
      </c>
      <c r="P14" s="45" t="s">
        <v>540</v>
      </c>
      <c r="Q14" s="41"/>
      <c r="R14" s="460">
        <f>K14*4</f>
        <v>3.32</v>
      </c>
      <c r="S14" s="463">
        <f t="shared" si="0"/>
        <v>46.04715672676837</v>
      </c>
      <c r="T14" s="42">
        <f>H14/U14</f>
        <v>8.599167822468793</v>
      </c>
      <c r="U14" s="262">
        <v>7.21</v>
      </c>
      <c r="V14" s="267">
        <v>0.92</v>
      </c>
      <c r="W14" s="262">
        <v>1.51</v>
      </c>
      <c r="X14" s="262">
        <v>3.16</v>
      </c>
      <c r="Y14" s="267">
        <v>6.54</v>
      </c>
      <c r="Z14" s="262">
        <v>7.07</v>
      </c>
      <c r="AA14" s="251">
        <f>(Z14/Y14-1)*100</f>
        <v>8.103975535168196</v>
      </c>
      <c r="AB14" s="263" t="s">
        <v>1063</v>
      </c>
      <c r="AC14" s="262">
        <v>37.51</v>
      </c>
      <c r="AD14" s="262">
        <v>54.75</v>
      </c>
      <c r="AE14" s="377">
        <f>((H14-AC14)/AC14)*100</f>
        <v>65.28925619834712</v>
      </c>
      <c r="AF14" s="254">
        <f>((H14-AD14)/AD14)*100</f>
        <v>13.24200913242009</v>
      </c>
    </row>
    <row r="15" spans="1:32" ht="12.75">
      <c r="A15" s="40" t="s">
        <v>433</v>
      </c>
      <c r="B15" s="41" t="s">
        <v>434</v>
      </c>
      <c r="C15" s="41" t="s">
        <v>1599</v>
      </c>
      <c r="D15" s="184">
        <v>7</v>
      </c>
      <c r="E15" s="41">
        <v>286</v>
      </c>
      <c r="F15" s="59" t="s">
        <v>1272</v>
      </c>
      <c r="G15" s="60" t="s">
        <v>1272</v>
      </c>
      <c r="H15" s="286">
        <v>36.31</v>
      </c>
      <c r="I15" s="116">
        <f>(K15*4)/H15*100</f>
        <v>4.35141834205453</v>
      </c>
      <c r="J15" s="400">
        <v>0.375</v>
      </c>
      <c r="K15" s="198">
        <v>0.395</v>
      </c>
      <c r="L15" s="116">
        <f>((K15/J15)-1)*100</f>
        <v>5.3333333333333455</v>
      </c>
      <c r="M15" s="214">
        <v>40205</v>
      </c>
      <c r="N15" s="46">
        <v>40207</v>
      </c>
      <c r="O15" s="47">
        <v>40221</v>
      </c>
      <c r="P15" s="45" t="s">
        <v>512</v>
      </c>
      <c r="Q15" s="41"/>
      <c r="R15" s="460">
        <f>K15*4</f>
        <v>1.58</v>
      </c>
      <c r="S15" s="463">
        <f t="shared" si="0"/>
        <v>59.3984962406015</v>
      </c>
      <c r="T15" s="42">
        <f>H15/U15</f>
        <v>13.650375939849624</v>
      </c>
      <c r="U15" s="262">
        <v>2.66</v>
      </c>
      <c r="V15" s="267">
        <v>1.39</v>
      </c>
      <c r="W15" s="262">
        <v>1.17</v>
      </c>
      <c r="X15" s="262">
        <v>1.4</v>
      </c>
      <c r="Y15" s="267">
        <v>2.73</v>
      </c>
      <c r="Z15" s="262">
        <v>2.86</v>
      </c>
      <c r="AA15" s="251">
        <f>(Z15/Y15-1)*100</f>
        <v>4.761904761904767</v>
      </c>
      <c r="AB15" s="263" t="s">
        <v>1064</v>
      </c>
      <c r="AC15" s="262">
        <v>27.54</v>
      </c>
      <c r="AD15" s="262">
        <v>36.3</v>
      </c>
      <c r="AE15" s="377">
        <f>((H15-AC15)/AC15)*100</f>
        <v>31.844589687726955</v>
      </c>
      <c r="AF15" s="254">
        <f>((H15-AD15)/AD15)*100</f>
        <v>0.02754820936640528</v>
      </c>
    </row>
    <row r="16" spans="1:32" ht="12.75">
      <c r="A16" s="49" t="s">
        <v>1468</v>
      </c>
      <c r="B16" s="51" t="s">
        <v>1469</v>
      </c>
      <c r="C16" s="51" t="s">
        <v>1545</v>
      </c>
      <c r="D16" s="185">
        <v>6</v>
      </c>
      <c r="E16" s="41">
        <v>368</v>
      </c>
      <c r="F16" s="91" t="s">
        <v>1656</v>
      </c>
      <c r="G16" s="92" t="s">
        <v>1656</v>
      </c>
      <c r="H16" s="287">
        <v>30.77</v>
      </c>
      <c r="I16" s="117">
        <f>(K16*4)/H16*100</f>
        <v>2.1124471888202794</v>
      </c>
      <c r="J16" s="401">
        <v>0.1375</v>
      </c>
      <c r="K16" s="197">
        <v>0.1625</v>
      </c>
      <c r="L16" s="117">
        <f>((K16/J16)-1)*100</f>
        <v>18.181818181818166</v>
      </c>
      <c r="M16" s="418">
        <v>40464</v>
      </c>
      <c r="N16" s="65">
        <v>40466</v>
      </c>
      <c r="O16" s="55">
        <v>40476</v>
      </c>
      <c r="P16" s="64" t="s">
        <v>325</v>
      </c>
      <c r="Q16" s="51"/>
      <c r="R16" s="348">
        <f>K16*4</f>
        <v>0.65</v>
      </c>
      <c r="S16" s="465">
        <f t="shared" si="0"/>
        <v>14.412416851441243</v>
      </c>
      <c r="T16" s="52">
        <f>H16/U16</f>
        <v>6.822616407982262</v>
      </c>
      <c r="U16" s="264">
        <v>4.51</v>
      </c>
      <c r="V16" s="268">
        <v>0.9</v>
      </c>
      <c r="W16" s="264">
        <v>0.75</v>
      </c>
      <c r="X16" s="264">
        <v>0.73</v>
      </c>
      <c r="Y16" s="268">
        <v>3.87</v>
      </c>
      <c r="Z16" s="264">
        <v>3.53</v>
      </c>
      <c r="AA16" s="253">
        <f>(Z16/Y16-1)*100</f>
        <v>-8.785529715762285</v>
      </c>
      <c r="AB16" s="265" t="s">
        <v>1065</v>
      </c>
      <c r="AC16" s="264">
        <v>23.26</v>
      </c>
      <c r="AD16" s="264">
        <v>30.25</v>
      </c>
      <c r="AE16" s="379">
        <f>((H16-AC16)/AC16)*100</f>
        <v>32.287188306104895</v>
      </c>
      <c r="AF16" s="256">
        <f>((H16-AD16)/AD16)*100</f>
        <v>1.7190082644628086</v>
      </c>
    </row>
    <row r="17" spans="1:32" ht="12.75">
      <c r="A17" s="30" t="s">
        <v>217</v>
      </c>
      <c r="B17" s="31" t="s">
        <v>218</v>
      </c>
      <c r="C17" s="431" t="s">
        <v>1544</v>
      </c>
      <c r="D17" s="183">
        <v>7</v>
      </c>
      <c r="E17" s="41">
        <v>298</v>
      </c>
      <c r="F17" s="57" t="s">
        <v>1272</v>
      </c>
      <c r="G17" s="58" t="s">
        <v>1272</v>
      </c>
      <c r="H17" s="285">
        <v>20.07</v>
      </c>
      <c r="I17" s="138">
        <f>(K17*4)/H17*100</f>
        <v>2.7902341803687096</v>
      </c>
      <c r="J17" s="397">
        <v>0.12</v>
      </c>
      <c r="K17" s="199">
        <v>0.14</v>
      </c>
      <c r="L17" s="138">
        <f>((K17/J17)-1)*100</f>
        <v>16.666666666666675</v>
      </c>
      <c r="M17" s="162">
        <v>40256</v>
      </c>
      <c r="N17" s="37">
        <v>40260</v>
      </c>
      <c r="O17" s="38">
        <v>40273</v>
      </c>
      <c r="P17" s="36" t="s">
        <v>519</v>
      </c>
      <c r="Q17" s="31"/>
      <c r="R17" s="461">
        <f>K17*4</f>
        <v>0.56</v>
      </c>
      <c r="S17" s="463">
        <f t="shared" si="0"/>
        <v>26.04651162790698</v>
      </c>
      <c r="T17" s="33">
        <f>H17/U17</f>
        <v>9.334883720930232</v>
      </c>
      <c r="U17" s="260">
        <v>2.15</v>
      </c>
      <c r="V17" s="266">
        <v>0.84</v>
      </c>
      <c r="W17" s="260">
        <v>0.51</v>
      </c>
      <c r="X17" s="260">
        <v>1.21</v>
      </c>
      <c r="Y17" s="266">
        <v>2.45</v>
      </c>
      <c r="Z17" s="260">
        <v>2.84</v>
      </c>
      <c r="AA17" s="252">
        <f>(Z17/Y17-1)*100</f>
        <v>15.918367346938766</v>
      </c>
      <c r="AB17" s="261" t="s">
        <v>1066</v>
      </c>
      <c r="AC17" s="260">
        <v>17.05</v>
      </c>
      <c r="AD17" s="260">
        <v>26.21</v>
      </c>
      <c r="AE17" s="378">
        <f>((H17-AC17)/AC17)*100</f>
        <v>17.712609970674485</v>
      </c>
      <c r="AF17" s="255">
        <f>((H17-AD17)/AD17)*100</f>
        <v>-23.426173216329644</v>
      </c>
    </row>
    <row r="18" spans="1:32" ht="12.75">
      <c r="A18" s="40" t="s">
        <v>1491</v>
      </c>
      <c r="B18" s="41" t="s">
        <v>1492</v>
      </c>
      <c r="C18" s="41" t="s">
        <v>220</v>
      </c>
      <c r="D18" s="184">
        <v>6</v>
      </c>
      <c r="E18" s="41">
        <v>349</v>
      </c>
      <c r="F18" s="81" t="s">
        <v>1656</v>
      </c>
      <c r="G18" s="72" t="s">
        <v>1656</v>
      </c>
      <c r="H18" s="286">
        <v>47.34</v>
      </c>
      <c r="I18" s="116">
        <f>(K18*4)/H18*100</f>
        <v>5.956907477820025</v>
      </c>
      <c r="J18" s="400">
        <v>0.67</v>
      </c>
      <c r="K18" s="198">
        <v>0.705</v>
      </c>
      <c r="L18" s="116">
        <f>((K18/J18)-1)*100</f>
        <v>5.223880597014907</v>
      </c>
      <c r="M18" s="214">
        <v>40304</v>
      </c>
      <c r="N18" s="46">
        <v>40308</v>
      </c>
      <c r="O18" s="47">
        <v>40316</v>
      </c>
      <c r="P18" s="45" t="s">
        <v>326</v>
      </c>
      <c r="Q18" s="41"/>
      <c r="R18" s="460">
        <f>K18*4</f>
        <v>2.82</v>
      </c>
      <c r="S18" s="463">
        <f t="shared" si="0"/>
        <v>100.35587188612098</v>
      </c>
      <c r="T18" s="42">
        <f>H18/U18</f>
        <v>16.846975088967973</v>
      </c>
      <c r="U18" s="262">
        <v>2.81</v>
      </c>
      <c r="V18" s="267">
        <v>3.83</v>
      </c>
      <c r="W18" s="262">
        <v>1.17</v>
      </c>
      <c r="X18" s="262">
        <v>6.27</v>
      </c>
      <c r="Y18" s="267">
        <v>2.89</v>
      </c>
      <c r="Z18" s="262">
        <v>3.23</v>
      </c>
      <c r="AA18" s="251">
        <f>(Z18/Y18-1)*100</f>
        <v>11.764705882352944</v>
      </c>
      <c r="AB18" s="263" t="s">
        <v>697</v>
      </c>
      <c r="AC18" s="262">
        <v>35</v>
      </c>
      <c r="AD18" s="262">
        <v>46.42</v>
      </c>
      <c r="AE18" s="377">
        <f>((H18-AC18)/AC18)*100</f>
        <v>35.25714285714287</v>
      </c>
      <c r="AF18" s="254">
        <f>((H18-AD18)/AD18)*100</f>
        <v>1.9819043515726016</v>
      </c>
    </row>
    <row r="19" spans="1:32" ht="12.75">
      <c r="A19" s="40" t="s">
        <v>1420</v>
      </c>
      <c r="B19" s="41" t="s">
        <v>1421</v>
      </c>
      <c r="C19" s="41" t="s">
        <v>1580</v>
      </c>
      <c r="D19" s="184">
        <v>6</v>
      </c>
      <c r="E19" s="41">
        <v>350</v>
      </c>
      <c r="F19" s="59" t="s">
        <v>1247</v>
      </c>
      <c r="G19" s="60" t="s">
        <v>1247</v>
      </c>
      <c r="H19" s="286">
        <v>51.84</v>
      </c>
      <c r="I19" s="158">
        <f>(K19*4)/H19*100</f>
        <v>1.3888888888888888</v>
      </c>
      <c r="J19" s="400">
        <v>0.17</v>
      </c>
      <c r="K19" s="198">
        <v>0.18</v>
      </c>
      <c r="L19" s="116">
        <f>((K19/J19)-1)*100</f>
        <v>5.88235294117645</v>
      </c>
      <c r="M19" s="214">
        <v>40303</v>
      </c>
      <c r="N19" s="46">
        <v>40305</v>
      </c>
      <c r="O19" s="47">
        <v>40319</v>
      </c>
      <c r="P19" s="45" t="s">
        <v>1424</v>
      </c>
      <c r="Q19" s="41"/>
      <c r="R19" s="460">
        <f>K19*4</f>
        <v>0.72</v>
      </c>
      <c r="S19" s="463">
        <f t="shared" si="0"/>
        <v>18</v>
      </c>
      <c r="T19" s="42">
        <f>H19/U19</f>
        <v>12.96</v>
      </c>
      <c r="U19" s="262">
        <v>4</v>
      </c>
      <c r="V19" s="267">
        <v>0.84</v>
      </c>
      <c r="W19" s="262">
        <v>1.4</v>
      </c>
      <c r="X19" s="262">
        <v>1.19</v>
      </c>
      <c r="Y19" s="267">
        <v>4.42</v>
      </c>
      <c r="Z19" s="262">
        <v>5.2</v>
      </c>
      <c r="AA19" s="251">
        <f>(Z19/Y19-1)*100</f>
        <v>17.647058823529417</v>
      </c>
      <c r="AB19" s="263" t="s">
        <v>1067</v>
      </c>
      <c r="AC19" s="262">
        <v>34.68</v>
      </c>
      <c r="AD19" s="262">
        <v>49.54</v>
      </c>
      <c r="AE19" s="377">
        <f>((H19-AC19)/AC19)*100</f>
        <v>49.4809688581315</v>
      </c>
      <c r="AF19" s="254">
        <f>((H19-AD19)/AD19)*100</f>
        <v>4.642712959224878</v>
      </c>
    </row>
    <row r="20" spans="1:32" ht="12.75">
      <c r="A20" s="40" t="s">
        <v>1460</v>
      </c>
      <c r="B20" s="41" t="s">
        <v>1461</v>
      </c>
      <c r="C20" s="41" t="s">
        <v>1543</v>
      </c>
      <c r="D20" s="184">
        <v>6</v>
      </c>
      <c r="E20" s="41">
        <v>373</v>
      </c>
      <c r="F20" s="81" t="s">
        <v>1656</v>
      </c>
      <c r="G20" s="72" t="s">
        <v>1656</v>
      </c>
      <c r="H20" s="286">
        <v>30.85</v>
      </c>
      <c r="I20" s="158">
        <f>(K20*4)/H20*100</f>
        <v>1.2965964343598055</v>
      </c>
      <c r="J20" s="400">
        <v>0.08</v>
      </c>
      <c r="K20" s="198">
        <v>0.1</v>
      </c>
      <c r="L20" s="116">
        <f>((K20/J20)-1)*100</f>
        <v>25</v>
      </c>
      <c r="M20" s="214">
        <v>40500</v>
      </c>
      <c r="N20" s="46">
        <v>40504</v>
      </c>
      <c r="O20" s="47">
        <v>40518</v>
      </c>
      <c r="P20" s="45" t="s">
        <v>1425</v>
      </c>
      <c r="Q20" s="41"/>
      <c r="R20" s="460">
        <f>K20*4</f>
        <v>0.4</v>
      </c>
      <c r="S20" s="463">
        <f t="shared" si="0"/>
        <v>18.01801801801802</v>
      </c>
      <c r="T20" s="42">
        <f>H20/U20</f>
        <v>13.896396396396396</v>
      </c>
      <c r="U20" s="262">
        <v>2.22</v>
      </c>
      <c r="V20" s="267">
        <v>1.01</v>
      </c>
      <c r="W20" s="262">
        <v>0.11</v>
      </c>
      <c r="X20" s="262">
        <v>2.91</v>
      </c>
      <c r="Y20" s="267">
        <v>2.38</v>
      </c>
      <c r="Z20" s="262">
        <v>2.69</v>
      </c>
      <c r="AA20" s="251">
        <f>(Z20/Y20-1)*100</f>
        <v>13.025210084033612</v>
      </c>
      <c r="AB20" s="263" t="s">
        <v>1068</v>
      </c>
      <c r="AC20" s="262">
        <v>24.14</v>
      </c>
      <c r="AD20" s="262">
        <v>33.27</v>
      </c>
      <c r="AE20" s="377">
        <f>((H20-AC20)/AC20)*100</f>
        <v>27.796188898094453</v>
      </c>
      <c r="AF20" s="254">
        <f>((H20-AD20)/AD20)*100</f>
        <v>-7.273820258491137</v>
      </c>
    </row>
    <row r="21" spans="1:32" ht="12.75">
      <c r="A21" s="49" t="s">
        <v>1487</v>
      </c>
      <c r="B21" s="51" t="s">
        <v>1488</v>
      </c>
      <c r="C21" s="51" t="s">
        <v>1580</v>
      </c>
      <c r="D21" s="185">
        <v>5</v>
      </c>
      <c r="E21" s="41">
        <v>415</v>
      </c>
      <c r="F21" s="91" t="s">
        <v>1656</v>
      </c>
      <c r="G21" s="92" t="s">
        <v>1656</v>
      </c>
      <c r="H21" s="287">
        <v>16.01</v>
      </c>
      <c r="I21" s="117">
        <f>(K21*4)/H21*100</f>
        <v>1.9987507807620237</v>
      </c>
      <c r="J21" s="401">
        <v>0.07</v>
      </c>
      <c r="K21" s="197">
        <v>0.08</v>
      </c>
      <c r="L21" s="117">
        <f>((K21/J21)-1)*100</f>
        <v>14.28571428571428</v>
      </c>
      <c r="M21" s="418">
        <v>40542</v>
      </c>
      <c r="N21" s="65">
        <v>40546</v>
      </c>
      <c r="O21" s="55">
        <v>40561</v>
      </c>
      <c r="P21" s="64" t="s">
        <v>1426</v>
      </c>
      <c r="Q21" s="51"/>
      <c r="R21" s="348">
        <f>K21*4</f>
        <v>0.32</v>
      </c>
      <c r="S21" s="463">
        <f t="shared" si="0"/>
        <v>14.159292035398233</v>
      </c>
      <c r="T21" s="52">
        <f>H21/U21</f>
        <v>7.084070796460178</v>
      </c>
      <c r="U21" s="264">
        <v>2.26</v>
      </c>
      <c r="V21" s="268">
        <v>0.69</v>
      </c>
      <c r="W21" s="264">
        <v>1.02</v>
      </c>
      <c r="X21" s="264">
        <v>1.35</v>
      </c>
      <c r="Y21" s="268">
        <v>2.24</v>
      </c>
      <c r="Z21" s="264">
        <v>2.47</v>
      </c>
      <c r="AA21" s="253">
        <f>(Z21/Y21-1)*100</f>
        <v>10.267857142857139</v>
      </c>
      <c r="AB21" s="265" t="s">
        <v>1069</v>
      </c>
      <c r="AC21" s="264">
        <v>11.5</v>
      </c>
      <c r="AD21" s="264">
        <v>14.84</v>
      </c>
      <c r="AE21" s="379">
        <f>((H21-AC21)/AC21)*100</f>
        <v>39.217391304347835</v>
      </c>
      <c r="AF21" s="256">
        <f>((H21-AD21)/AD21)*100</f>
        <v>7.884097035040442</v>
      </c>
    </row>
    <row r="22" spans="1:32" ht="12.75">
      <c r="A22" s="30" t="s">
        <v>1973</v>
      </c>
      <c r="B22" s="31" t="s">
        <v>1974</v>
      </c>
      <c r="C22" s="31" t="s">
        <v>564</v>
      </c>
      <c r="D22" s="183">
        <v>8</v>
      </c>
      <c r="E22" s="41">
        <v>259</v>
      </c>
      <c r="F22" s="111" t="s">
        <v>1656</v>
      </c>
      <c r="G22" s="73" t="s">
        <v>1656</v>
      </c>
      <c r="H22" s="285">
        <v>35.56</v>
      </c>
      <c r="I22" s="138">
        <f>(K22*4)/H22*100</f>
        <v>2.474690663667041</v>
      </c>
      <c r="J22" s="397">
        <v>0.2</v>
      </c>
      <c r="K22" s="199">
        <v>0.22</v>
      </c>
      <c r="L22" s="138">
        <f>((K22/J22)-1)*100</f>
        <v>9.999999999999986</v>
      </c>
      <c r="M22" s="162">
        <v>40324</v>
      </c>
      <c r="N22" s="37">
        <v>40326</v>
      </c>
      <c r="O22" s="38">
        <v>40345</v>
      </c>
      <c r="P22" s="36" t="s">
        <v>1427</v>
      </c>
      <c r="Q22" s="31"/>
      <c r="R22" s="461">
        <f>K22*4</f>
        <v>0.88</v>
      </c>
      <c r="S22" s="462">
        <f t="shared" si="0"/>
        <v>44.89795918367347</v>
      </c>
      <c r="T22" s="33">
        <f>H22/U22</f>
        <v>18.142857142857146</v>
      </c>
      <c r="U22" s="260">
        <v>1.96</v>
      </c>
      <c r="V22" s="266">
        <v>1.19</v>
      </c>
      <c r="W22" s="260">
        <v>4.16</v>
      </c>
      <c r="X22" s="260">
        <v>3.51</v>
      </c>
      <c r="Y22" s="266">
        <v>2.63</v>
      </c>
      <c r="Z22" s="260">
        <v>2.74</v>
      </c>
      <c r="AA22" s="252">
        <f>(Z22/Y22-1)*100</f>
        <v>4.1825095057034245</v>
      </c>
      <c r="AB22" s="261" t="s">
        <v>1070</v>
      </c>
      <c r="AC22" s="260">
        <v>26.28</v>
      </c>
      <c r="AD22" s="260">
        <v>32.19</v>
      </c>
      <c r="AE22" s="378">
        <f>((H22-AC22)/AC22)*100</f>
        <v>35.31202435312025</v>
      </c>
      <c r="AF22" s="255">
        <f>((H22-AD22)/AD22)*100</f>
        <v>10.469089779434622</v>
      </c>
    </row>
    <row r="23" spans="1:32" ht="12.75">
      <c r="A23" s="40" t="s">
        <v>219</v>
      </c>
      <c r="B23" s="41" t="s">
        <v>221</v>
      </c>
      <c r="C23" s="41" t="s">
        <v>1669</v>
      </c>
      <c r="D23" s="184">
        <v>8</v>
      </c>
      <c r="E23" s="41">
        <v>255</v>
      </c>
      <c r="F23" s="59" t="s">
        <v>1272</v>
      </c>
      <c r="G23" s="60" t="s">
        <v>1247</v>
      </c>
      <c r="H23" s="286">
        <v>32.32</v>
      </c>
      <c r="I23" s="158">
        <f>(K23*4)/H23*100</f>
        <v>1.1138613861386137</v>
      </c>
      <c r="J23" s="400">
        <v>0.0875</v>
      </c>
      <c r="K23" s="198">
        <v>0.09</v>
      </c>
      <c r="L23" s="116">
        <f>((K23/J23)-1)*100</f>
        <v>2.857142857142869</v>
      </c>
      <c r="M23" s="214">
        <v>40267</v>
      </c>
      <c r="N23" s="46">
        <v>40269</v>
      </c>
      <c r="O23" s="47">
        <v>40290</v>
      </c>
      <c r="P23" s="45" t="s">
        <v>508</v>
      </c>
      <c r="Q23" s="41"/>
      <c r="R23" s="460">
        <f>K23*4</f>
        <v>0.36</v>
      </c>
      <c r="S23" s="463">
        <f t="shared" si="0"/>
        <v>12.12121212121212</v>
      </c>
      <c r="T23" s="42">
        <f>H23/U23</f>
        <v>10.882154882154882</v>
      </c>
      <c r="U23" s="262">
        <v>2.97</v>
      </c>
      <c r="V23" s="267">
        <v>0.96</v>
      </c>
      <c r="W23" s="262">
        <v>0.19</v>
      </c>
      <c r="X23" s="262">
        <v>1.42</v>
      </c>
      <c r="Y23" s="267">
        <v>2.98</v>
      </c>
      <c r="Z23" s="262">
        <v>3.35</v>
      </c>
      <c r="AA23" s="251">
        <f>(Z23/Y23-1)*100</f>
        <v>12.416107382550345</v>
      </c>
      <c r="AB23" s="263" t="s">
        <v>1071</v>
      </c>
      <c r="AC23" s="262">
        <v>24.59</v>
      </c>
      <c r="AD23" s="262">
        <v>39.2</v>
      </c>
      <c r="AE23" s="377">
        <f>((H23-AC23)/AC23)*100</f>
        <v>31.435542903619357</v>
      </c>
      <c r="AF23" s="254">
        <f>((H23-AD23)/AD23)*100</f>
        <v>-17.55102040816327</v>
      </c>
    </row>
    <row r="24" spans="1:32" ht="12.75">
      <c r="A24" s="40" t="s">
        <v>598</v>
      </c>
      <c r="B24" s="41" t="s">
        <v>599</v>
      </c>
      <c r="C24" s="41" t="s">
        <v>1354</v>
      </c>
      <c r="D24" s="184">
        <v>7</v>
      </c>
      <c r="E24" s="41">
        <v>308</v>
      </c>
      <c r="F24" s="59" t="s">
        <v>1247</v>
      </c>
      <c r="G24" s="60" t="s">
        <v>1247</v>
      </c>
      <c r="H24" s="286">
        <v>29.2</v>
      </c>
      <c r="I24" s="158">
        <f>(K24*4)/H24*100</f>
        <v>1.3698630136986303</v>
      </c>
      <c r="J24" s="400">
        <v>0.09</v>
      </c>
      <c r="K24" s="198">
        <v>0.1</v>
      </c>
      <c r="L24" s="116">
        <f>((K24/J24)-1)*100</f>
        <v>11.111111111111116</v>
      </c>
      <c r="M24" s="214">
        <v>40325</v>
      </c>
      <c r="N24" s="46">
        <v>40330</v>
      </c>
      <c r="O24" s="47">
        <v>40344</v>
      </c>
      <c r="P24" s="45" t="s">
        <v>502</v>
      </c>
      <c r="Q24" s="41"/>
      <c r="R24" s="460">
        <f>K24*4</f>
        <v>0.4</v>
      </c>
      <c r="S24" s="463">
        <f t="shared" si="0"/>
        <v>57.97101449275364</v>
      </c>
      <c r="T24" s="42">
        <f>H24/U24</f>
        <v>42.31884057971015</v>
      </c>
      <c r="U24" s="262">
        <v>0.69</v>
      </c>
      <c r="V24" s="267">
        <v>0.35</v>
      </c>
      <c r="W24" s="262">
        <v>1.6</v>
      </c>
      <c r="X24" s="262">
        <v>2.2</v>
      </c>
      <c r="Y24" s="267">
        <v>1.17</v>
      </c>
      <c r="Z24" s="262">
        <v>2.61</v>
      </c>
      <c r="AA24" s="251">
        <f>(Z24/Y24-1)*100</f>
        <v>123.07692307692308</v>
      </c>
      <c r="AB24" s="263" t="s">
        <v>1072</v>
      </c>
      <c r="AC24" s="262">
        <v>19.09</v>
      </c>
      <c r="AD24" s="262">
        <v>30.71</v>
      </c>
      <c r="AE24" s="377">
        <f>((H24-AC24)/AC24)*100</f>
        <v>52.95966474594028</v>
      </c>
      <c r="AF24" s="254">
        <f>((H24-AD24)/AD24)*100</f>
        <v>-4.916965157929018</v>
      </c>
    </row>
    <row r="25" spans="1:32" ht="12.75">
      <c r="A25" s="40" t="s">
        <v>1481</v>
      </c>
      <c r="B25" s="41" t="s">
        <v>1482</v>
      </c>
      <c r="C25" s="41" t="s">
        <v>1545</v>
      </c>
      <c r="D25" s="184">
        <v>7</v>
      </c>
      <c r="E25" s="41">
        <v>306</v>
      </c>
      <c r="F25" s="81" t="s">
        <v>1656</v>
      </c>
      <c r="G25" s="72" t="s">
        <v>1656</v>
      </c>
      <c r="H25" s="286">
        <v>35.27</v>
      </c>
      <c r="I25" s="158">
        <f>(K25*4)/H25*100</f>
        <v>1.814573291749362</v>
      </c>
      <c r="J25" s="400">
        <v>0.15</v>
      </c>
      <c r="K25" s="198">
        <v>0.16</v>
      </c>
      <c r="L25" s="116">
        <f>((K25/J25)-1)*100</f>
        <v>6.666666666666665</v>
      </c>
      <c r="M25" s="214">
        <v>40318</v>
      </c>
      <c r="N25" s="46">
        <v>40322</v>
      </c>
      <c r="O25" s="47">
        <v>40337</v>
      </c>
      <c r="P25" s="45" t="s">
        <v>516</v>
      </c>
      <c r="Q25" s="41"/>
      <c r="R25" s="460">
        <f>K25*4</f>
        <v>0.64</v>
      </c>
      <c r="S25" s="463">
        <f t="shared" si="0"/>
        <v>15.384615384615385</v>
      </c>
      <c r="T25" s="42">
        <f>H25/U25</f>
        <v>8.478365384615385</v>
      </c>
      <c r="U25" s="262">
        <v>4.16</v>
      </c>
      <c r="V25" s="267">
        <v>0.76</v>
      </c>
      <c r="W25" s="262">
        <v>0.44</v>
      </c>
      <c r="X25" s="262">
        <v>0.7</v>
      </c>
      <c r="Y25" s="267">
        <v>5.17</v>
      </c>
      <c r="Z25" s="262">
        <v>4.93</v>
      </c>
      <c r="AA25" s="251">
        <f>(Z25/Y25-1)*100</f>
        <v>-4.642166344294008</v>
      </c>
      <c r="AB25" s="263" t="s">
        <v>1073</v>
      </c>
      <c r="AC25" s="262">
        <v>28.94</v>
      </c>
      <c r="AD25" s="262">
        <v>41.87</v>
      </c>
      <c r="AE25" s="377">
        <f>((H25-AC25)/AC25)*100</f>
        <v>21.872840359364208</v>
      </c>
      <c r="AF25" s="254">
        <f>((H25-AD25)/AD25)*100</f>
        <v>-15.763076188201563</v>
      </c>
    </row>
    <row r="26" spans="1:32" ht="12.75">
      <c r="A26" s="49" t="s">
        <v>1321</v>
      </c>
      <c r="B26" s="51" t="s">
        <v>1322</v>
      </c>
      <c r="C26" s="51" t="s">
        <v>1543</v>
      </c>
      <c r="D26" s="185">
        <v>7</v>
      </c>
      <c r="E26" s="41">
        <v>320</v>
      </c>
      <c r="F26" s="61" t="s">
        <v>1247</v>
      </c>
      <c r="G26" s="63" t="s">
        <v>1247</v>
      </c>
      <c r="H26" s="287">
        <v>46.93</v>
      </c>
      <c r="I26" s="117">
        <f>(K26*2)/H26*100</f>
        <v>5.113999573833369</v>
      </c>
      <c r="J26" s="401">
        <v>1.04</v>
      </c>
      <c r="K26" s="197">
        <v>1.2</v>
      </c>
      <c r="L26" s="117">
        <f>((K26/J26)-1)*100</f>
        <v>15.384615384615374</v>
      </c>
      <c r="M26" s="418">
        <v>40394</v>
      </c>
      <c r="N26" s="65">
        <v>40396</v>
      </c>
      <c r="O26" s="55">
        <v>40406</v>
      </c>
      <c r="P26" s="64" t="s">
        <v>1428</v>
      </c>
      <c r="Q26" s="358" t="s">
        <v>1689</v>
      </c>
      <c r="R26" s="348">
        <f>K26*2</f>
        <v>2.4</v>
      </c>
      <c r="S26" s="465">
        <f t="shared" si="0"/>
        <v>43.63636363636363</v>
      </c>
      <c r="T26" s="52">
        <f>H26/U26</f>
        <v>8.532727272727273</v>
      </c>
      <c r="U26" s="264">
        <v>5.5</v>
      </c>
      <c r="V26" s="268">
        <v>-5.62</v>
      </c>
      <c r="W26" s="264">
        <v>2.02</v>
      </c>
      <c r="X26" s="264">
        <v>3.07</v>
      </c>
      <c r="Y26" s="268">
        <v>6.62</v>
      </c>
      <c r="Z26" s="264">
        <v>6.68</v>
      </c>
      <c r="AA26" s="253">
        <f>(Z26/Y26-1)*100</f>
        <v>0.9063444108761365</v>
      </c>
      <c r="AB26" s="265" t="s">
        <v>1074</v>
      </c>
      <c r="AC26" s="264">
        <v>40.3</v>
      </c>
      <c r="AD26" s="264">
        <v>53.53</v>
      </c>
      <c r="AE26" s="379">
        <f>((H26-AC26)/AC26)*100</f>
        <v>16.451612903225815</v>
      </c>
      <c r="AF26" s="256">
        <f>((H26-AD26)/AD26)*100</f>
        <v>-12.329534840276484</v>
      </c>
    </row>
    <row r="27" spans="1:32" ht="12.75">
      <c r="A27" s="30" t="s">
        <v>133</v>
      </c>
      <c r="B27" s="31" t="s">
        <v>134</v>
      </c>
      <c r="C27" s="31" t="s">
        <v>564</v>
      </c>
      <c r="D27" s="183">
        <v>7</v>
      </c>
      <c r="E27" s="41">
        <v>297</v>
      </c>
      <c r="F27" s="111" t="s">
        <v>1656</v>
      </c>
      <c r="G27" s="73" t="s">
        <v>1656</v>
      </c>
      <c r="H27" s="285">
        <v>7.15</v>
      </c>
      <c r="I27" s="138">
        <f>(K27*4)/H27*100</f>
        <v>3.9160839160839163</v>
      </c>
      <c r="J27" s="397">
        <v>0.06</v>
      </c>
      <c r="K27" s="199">
        <v>0.07</v>
      </c>
      <c r="L27" s="138">
        <f>((K27/J27)-1)*100</f>
        <v>16.666666666666675</v>
      </c>
      <c r="M27" s="162">
        <v>40254</v>
      </c>
      <c r="N27" s="37">
        <v>40256</v>
      </c>
      <c r="O27" s="38">
        <v>40270</v>
      </c>
      <c r="P27" s="36" t="s">
        <v>1429</v>
      </c>
      <c r="Q27" s="31"/>
      <c r="R27" s="461">
        <f>K27*4</f>
        <v>0.28</v>
      </c>
      <c r="S27" s="463">
        <f t="shared" si="0"/>
        <v>66.66666666666667</v>
      </c>
      <c r="T27" s="33">
        <f>H27/U27</f>
        <v>17.023809523809526</v>
      </c>
      <c r="U27" s="260">
        <v>0.42</v>
      </c>
      <c r="V27" s="266" t="s">
        <v>1656</v>
      </c>
      <c r="W27" s="260">
        <v>0.78</v>
      </c>
      <c r="X27" s="260">
        <v>0.98</v>
      </c>
      <c r="Y27" s="266" t="s">
        <v>1656</v>
      </c>
      <c r="Z27" s="260" t="s">
        <v>1656</v>
      </c>
      <c r="AA27" s="252" t="s">
        <v>1276</v>
      </c>
      <c r="AB27" s="261" t="s">
        <v>1075</v>
      </c>
      <c r="AC27" s="260">
        <v>6.44</v>
      </c>
      <c r="AD27" s="260">
        <v>8.3</v>
      </c>
      <c r="AE27" s="378">
        <f>((H27-AC27)/AC27)*100</f>
        <v>11.024844720496892</v>
      </c>
      <c r="AF27" s="255">
        <f>((H27-AD27)/AD27)*100</f>
        <v>-13.855421686746991</v>
      </c>
    </row>
    <row r="28" spans="1:32" ht="12.75">
      <c r="A28" s="40" t="s">
        <v>1474</v>
      </c>
      <c r="B28" s="41" t="s">
        <v>1475</v>
      </c>
      <c r="C28" s="41" t="s">
        <v>1554</v>
      </c>
      <c r="D28" s="184">
        <v>8</v>
      </c>
      <c r="E28" s="41">
        <v>268</v>
      </c>
      <c r="F28" s="81" t="s">
        <v>1656</v>
      </c>
      <c r="G28" s="72" t="s">
        <v>1656</v>
      </c>
      <c r="H28" s="286">
        <v>164.14</v>
      </c>
      <c r="I28" s="158">
        <f>(K28*4)/H28*100</f>
        <v>1.0235165102960888</v>
      </c>
      <c r="J28" s="400">
        <v>0.36</v>
      </c>
      <c r="K28" s="198">
        <v>0.42</v>
      </c>
      <c r="L28" s="116">
        <f>((K28/J28)-1)*100</f>
        <v>16.666666666666675</v>
      </c>
      <c r="M28" s="214">
        <v>40434</v>
      </c>
      <c r="N28" s="46">
        <v>40436</v>
      </c>
      <c r="O28" s="47">
        <v>40451</v>
      </c>
      <c r="P28" s="45" t="s">
        <v>494</v>
      </c>
      <c r="Q28" s="41"/>
      <c r="R28" s="460">
        <f>K28*4</f>
        <v>1.68</v>
      </c>
      <c r="S28" s="463">
        <f t="shared" si="0"/>
        <v>17.796610169491526</v>
      </c>
      <c r="T28" s="42">
        <f>H28/U28</f>
        <v>17.38771186440678</v>
      </c>
      <c r="U28" s="262">
        <v>9.44</v>
      </c>
      <c r="V28" s="267" t="s">
        <v>1390</v>
      </c>
      <c r="W28" s="262">
        <v>3.1</v>
      </c>
      <c r="X28" s="262">
        <v>2.8</v>
      </c>
      <c r="Y28" s="267">
        <v>10.07</v>
      </c>
      <c r="Z28" s="262">
        <v>11.39</v>
      </c>
      <c r="AA28" s="251">
        <f>(Z28/Y28-1)*100</f>
        <v>13.108242303872885</v>
      </c>
      <c r="AB28" s="263" t="s">
        <v>1076</v>
      </c>
      <c r="AC28" s="262">
        <v>127.01</v>
      </c>
      <c r="AD28" s="262">
        <v>171</v>
      </c>
      <c r="AE28" s="377">
        <f>((H28-AC28)/AC28)*100</f>
        <v>29.23391858908746</v>
      </c>
      <c r="AF28" s="254">
        <f>((H28-AD28)/AD28)*100</f>
        <v>-4.011695906432757</v>
      </c>
    </row>
    <row r="29" spans="1:32" ht="12.75">
      <c r="A29" s="40" t="s">
        <v>222</v>
      </c>
      <c r="B29" s="41" t="s">
        <v>223</v>
      </c>
      <c r="C29" s="41" t="s">
        <v>1549</v>
      </c>
      <c r="D29" s="184">
        <v>9</v>
      </c>
      <c r="E29" s="41">
        <v>226</v>
      </c>
      <c r="F29" s="59" t="s">
        <v>1272</v>
      </c>
      <c r="G29" s="60" t="s">
        <v>1272</v>
      </c>
      <c r="H29" s="286">
        <v>20.2</v>
      </c>
      <c r="I29" s="116">
        <f>(K29*4)/H29*100</f>
        <v>3.8613861386138613</v>
      </c>
      <c r="J29" s="400">
        <v>0.19</v>
      </c>
      <c r="K29" s="198">
        <v>0.195</v>
      </c>
      <c r="L29" s="116">
        <f>((K29/J29)-1)*100</f>
        <v>2.6315789473684292</v>
      </c>
      <c r="M29" s="214">
        <v>40245</v>
      </c>
      <c r="N29" s="46">
        <v>40247</v>
      </c>
      <c r="O29" s="47">
        <v>40262</v>
      </c>
      <c r="P29" s="45" t="s">
        <v>1430</v>
      </c>
      <c r="Q29" s="41"/>
      <c r="R29" s="460">
        <f>K29*4</f>
        <v>0.78</v>
      </c>
      <c r="S29" s="463">
        <f t="shared" si="0"/>
        <v>60.9375</v>
      </c>
      <c r="T29" s="42">
        <f>H29/U29</f>
        <v>15.78125</v>
      </c>
      <c r="U29" s="262">
        <v>1.28</v>
      </c>
      <c r="V29" s="267" t="s">
        <v>1390</v>
      </c>
      <c r="W29" s="262">
        <v>3.45</v>
      </c>
      <c r="X29" s="262">
        <v>1.24</v>
      </c>
      <c r="Y29" s="267">
        <v>1.6</v>
      </c>
      <c r="Z29" s="262">
        <v>1.34</v>
      </c>
      <c r="AA29" s="251">
        <f>(Z29/Y29-1)*100</f>
        <v>-16.249999999999996</v>
      </c>
      <c r="AB29" s="263" t="s">
        <v>1077</v>
      </c>
      <c r="AC29" s="262">
        <v>16.86</v>
      </c>
      <c r="AD29" s="262">
        <v>21.95</v>
      </c>
      <c r="AE29" s="377">
        <f>((H29-AC29)/AC29)*100</f>
        <v>19.81020166073547</v>
      </c>
      <c r="AF29" s="254">
        <f>((H29-AD29)/AD29)*100</f>
        <v>-7.972665148063782</v>
      </c>
    </row>
    <row r="30" spans="1:32" ht="12.75">
      <c r="A30" s="40" t="s">
        <v>224</v>
      </c>
      <c r="B30" s="41" t="s">
        <v>225</v>
      </c>
      <c r="C30" s="41" t="s">
        <v>1599</v>
      </c>
      <c r="D30" s="184">
        <v>8</v>
      </c>
      <c r="E30" s="41">
        <v>251</v>
      </c>
      <c r="F30" s="59" t="s">
        <v>1272</v>
      </c>
      <c r="G30" s="60" t="s">
        <v>1272</v>
      </c>
      <c r="H30" s="286">
        <v>21.37</v>
      </c>
      <c r="I30" s="116">
        <f>(K30*4)/H30*100</f>
        <v>4.679457182966776</v>
      </c>
      <c r="J30" s="400">
        <v>0.21</v>
      </c>
      <c r="K30" s="198">
        <v>0.25</v>
      </c>
      <c r="L30" s="116">
        <f>((K30/J30)-1)*100</f>
        <v>19.047619047619047</v>
      </c>
      <c r="M30" s="214">
        <v>40232</v>
      </c>
      <c r="N30" s="46">
        <v>40234</v>
      </c>
      <c r="O30" s="47">
        <v>40252</v>
      </c>
      <c r="P30" s="45" t="s">
        <v>502</v>
      </c>
      <c r="Q30" s="41"/>
      <c r="R30" s="460">
        <f>K30*4</f>
        <v>1</v>
      </c>
      <c r="S30" s="463">
        <f t="shared" si="0"/>
        <v>62.5</v>
      </c>
      <c r="T30" s="42">
        <f>H30/U30</f>
        <v>13.35625</v>
      </c>
      <c r="U30" s="262">
        <v>1.6</v>
      </c>
      <c r="V30" s="267">
        <v>2.98</v>
      </c>
      <c r="W30" s="262">
        <v>0.76</v>
      </c>
      <c r="X30" s="262">
        <v>1.09</v>
      </c>
      <c r="Y30" s="267">
        <v>1.63</v>
      </c>
      <c r="Z30" s="262">
        <v>1.76</v>
      </c>
      <c r="AA30" s="251">
        <f>(Z30/Y30-1)*100</f>
        <v>7.975460122699385</v>
      </c>
      <c r="AB30" s="263" t="s">
        <v>707</v>
      </c>
      <c r="AC30" s="262">
        <v>18.46</v>
      </c>
      <c r="AD30" s="262">
        <v>22.44</v>
      </c>
      <c r="AE30" s="377">
        <f>((H30-AC30)/AC30)*100</f>
        <v>15.763813651137596</v>
      </c>
      <c r="AF30" s="254">
        <f>((H30-AD30)/AD30)*100</f>
        <v>-4.768270944741534</v>
      </c>
    </row>
    <row r="31" spans="1:32" ht="12.75">
      <c r="A31" s="49" t="s">
        <v>463</v>
      </c>
      <c r="B31" s="51" t="s">
        <v>464</v>
      </c>
      <c r="C31" s="51" t="s">
        <v>1545</v>
      </c>
      <c r="D31" s="185">
        <v>8</v>
      </c>
      <c r="E31" s="41">
        <v>247</v>
      </c>
      <c r="F31" s="91" t="s">
        <v>1656</v>
      </c>
      <c r="G31" s="92" t="s">
        <v>1656</v>
      </c>
      <c r="H31" s="287">
        <v>35.34</v>
      </c>
      <c r="I31" s="117">
        <f>(K31*4)/H31*100</f>
        <v>2.376910016977928</v>
      </c>
      <c r="J31" s="401">
        <v>0.2</v>
      </c>
      <c r="K31" s="197">
        <v>0.21</v>
      </c>
      <c r="L31" s="117">
        <f>((K31/J31)-1)*100</f>
        <v>4.999999999999982</v>
      </c>
      <c r="M31" s="450">
        <v>40176</v>
      </c>
      <c r="N31" s="368">
        <v>40178</v>
      </c>
      <c r="O31" s="369">
        <v>40193</v>
      </c>
      <c r="P31" s="64" t="s">
        <v>507</v>
      </c>
      <c r="Q31" s="51"/>
      <c r="R31" s="348">
        <f>K31*4</f>
        <v>0.84</v>
      </c>
      <c r="S31" s="463">
        <f t="shared" si="0"/>
        <v>14.117647058823529</v>
      </c>
      <c r="T31" s="52">
        <f>H31/U31</f>
        <v>5.939495798319328</v>
      </c>
      <c r="U31" s="264">
        <v>5.95</v>
      </c>
      <c r="V31" s="268">
        <v>0.64</v>
      </c>
      <c r="W31" s="264">
        <v>1.27</v>
      </c>
      <c r="X31" s="264">
        <v>0.8</v>
      </c>
      <c r="Y31" s="268">
        <v>4.4</v>
      </c>
      <c r="Z31" s="264">
        <v>4.33</v>
      </c>
      <c r="AA31" s="253">
        <f>(Z31/Y31-1)*100</f>
        <v>-1.5909090909090984</v>
      </c>
      <c r="AB31" s="265" t="s">
        <v>1078</v>
      </c>
      <c r="AC31" s="264">
        <v>27.22</v>
      </c>
      <c r="AD31" s="264">
        <v>32.47</v>
      </c>
      <c r="AE31" s="379">
        <f>((H31-AC31)/AC31)*100</f>
        <v>29.831006612784734</v>
      </c>
      <c r="AF31" s="256">
        <f>((H31-AD31)/AD31)*100</f>
        <v>8.838928241453663</v>
      </c>
    </row>
    <row r="32" spans="1:32" ht="12.75">
      <c r="A32" s="30" t="s">
        <v>32</v>
      </c>
      <c r="B32" s="31" t="s">
        <v>33</v>
      </c>
      <c r="C32" s="31" t="s">
        <v>1549</v>
      </c>
      <c r="D32" s="183">
        <v>7</v>
      </c>
      <c r="E32" s="41">
        <v>324</v>
      </c>
      <c r="F32" s="111" t="s">
        <v>1656</v>
      </c>
      <c r="G32" s="73" t="s">
        <v>1656</v>
      </c>
      <c r="H32" s="285">
        <v>33.4</v>
      </c>
      <c r="I32" s="172">
        <f>(K32*4)/H32*100</f>
        <v>1.9161676646706587</v>
      </c>
      <c r="J32" s="397">
        <v>0.15</v>
      </c>
      <c r="K32" s="199">
        <v>0.16</v>
      </c>
      <c r="L32" s="138">
        <f>((K32/J32)-1)*100</f>
        <v>6.666666666666665</v>
      </c>
      <c r="M32" s="162">
        <v>40483</v>
      </c>
      <c r="N32" s="37">
        <v>40485</v>
      </c>
      <c r="O32" s="38">
        <v>40494</v>
      </c>
      <c r="P32" s="36" t="s">
        <v>512</v>
      </c>
      <c r="Q32" s="31"/>
      <c r="R32" s="461">
        <f>K32*4</f>
        <v>0.64</v>
      </c>
      <c r="S32" s="462">
        <f t="shared" si="0"/>
        <v>27.23404255319149</v>
      </c>
      <c r="T32" s="33">
        <f>H32/U32</f>
        <v>14.212765957446807</v>
      </c>
      <c r="U32" s="260">
        <v>2.35</v>
      </c>
      <c r="V32" s="266">
        <v>0.94</v>
      </c>
      <c r="W32" s="260">
        <v>3.38</v>
      </c>
      <c r="X32" s="260">
        <v>1.51</v>
      </c>
      <c r="Y32" s="266">
        <v>2.44</v>
      </c>
      <c r="Z32" s="260">
        <v>2.59</v>
      </c>
      <c r="AA32" s="252">
        <f>(Z32/Y32-1)*100</f>
        <v>6.1475409836065475</v>
      </c>
      <c r="AB32" s="261" t="s">
        <v>1079</v>
      </c>
      <c r="AC32" s="260">
        <v>29.19</v>
      </c>
      <c r="AD32" s="260">
        <v>36.14</v>
      </c>
      <c r="AE32" s="378">
        <f>((H32-AC32)/AC32)*100</f>
        <v>14.422747516272686</v>
      </c>
      <c r="AF32" s="255">
        <f>((H32-AD32)/AD32)*100</f>
        <v>-7.5816270060874436</v>
      </c>
    </row>
    <row r="33" spans="1:32" ht="12.75">
      <c r="A33" s="40" t="s">
        <v>533</v>
      </c>
      <c r="B33" s="41" t="s">
        <v>534</v>
      </c>
      <c r="C33" s="41" t="s">
        <v>1549</v>
      </c>
      <c r="D33" s="184">
        <v>7</v>
      </c>
      <c r="E33" s="41">
        <v>329</v>
      </c>
      <c r="F33" s="59" t="s">
        <v>1247</v>
      </c>
      <c r="G33" s="60" t="s">
        <v>1247</v>
      </c>
      <c r="H33" s="286">
        <v>27.23</v>
      </c>
      <c r="I33" s="116">
        <f>(K33*4)/H33*100</f>
        <v>3.8927653323540214</v>
      </c>
      <c r="J33" s="400">
        <v>0.26</v>
      </c>
      <c r="K33" s="198">
        <v>0.265</v>
      </c>
      <c r="L33" s="158">
        <f>((K33/J33)-1)*100</f>
        <v>1.9230769230769162</v>
      </c>
      <c r="M33" s="214">
        <v>40494</v>
      </c>
      <c r="N33" s="46">
        <v>40498</v>
      </c>
      <c r="O33" s="47">
        <v>40527</v>
      </c>
      <c r="P33" s="45" t="s">
        <v>502</v>
      </c>
      <c r="Q33" s="41"/>
      <c r="R33" s="460">
        <f>K33*4</f>
        <v>1.06</v>
      </c>
      <c r="S33" s="463">
        <f t="shared" si="0"/>
        <v>40.30418250950571</v>
      </c>
      <c r="T33" s="42">
        <f>H33/U33</f>
        <v>10.353612167300382</v>
      </c>
      <c r="U33" s="262">
        <v>2.63</v>
      </c>
      <c r="V33" s="267" t="s">
        <v>1390</v>
      </c>
      <c r="W33" s="262">
        <v>2.84</v>
      </c>
      <c r="X33" s="262">
        <v>0.97</v>
      </c>
      <c r="Y33" s="267">
        <v>2.82</v>
      </c>
      <c r="Z33" s="262">
        <v>3.13</v>
      </c>
      <c r="AA33" s="251">
        <f>(Z33/Y33-1)*100</f>
        <v>10.99290780141844</v>
      </c>
      <c r="AB33" s="263" t="s">
        <v>1080</v>
      </c>
      <c r="AC33" s="262">
        <v>24.66</v>
      </c>
      <c r="AD33" s="262">
        <v>32.51</v>
      </c>
      <c r="AE33" s="377">
        <f>((H33-AC33)/AC33)*100</f>
        <v>10.421735604217357</v>
      </c>
      <c r="AF33" s="254">
        <f>((H33-AD33)/AD33)*100</f>
        <v>-16.241156567210083</v>
      </c>
    </row>
    <row r="34" spans="1:32" ht="12.75">
      <c r="A34" s="40" t="s">
        <v>1012</v>
      </c>
      <c r="B34" s="41" t="s">
        <v>1013</v>
      </c>
      <c r="C34" s="132" t="s">
        <v>1355</v>
      </c>
      <c r="D34" s="184">
        <v>8</v>
      </c>
      <c r="E34" s="41">
        <v>273</v>
      </c>
      <c r="F34" s="59" t="s">
        <v>1247</v>
      </c>
      <c r="G34" s="60" t="s">
        <v>1247</v>
      </c>
      <c r="H34" s="286">
        <v>42.72</v>
      </c>
      <c r="I34" s="158">
        <f>(K34*4)/H34*100</f>
        <v>1.4044943820224718</v>
      </c>
      <c r="J34" s="400">
        <v>0.14</v>
      </c>
      <c r="K34" s="198">
        <v>0.15</v>
      </c>
      <c r="L34" s="116">
        <f>((K34/J34)-1)*100</f>
        <v>7.14285714285714</v>
      </c>
      <c r="M34" s="214">
        <v>40452</v>
      </c>
      <c r="N34" s="46">
        <v>40456</v>
      </c>
      <c r="O34" s="47">
        <v>40477</v>
      </c>
      <c r="P34" s="45" t="s">
        <v>1431</v>
      </c>
      <c r="Q34" s="41"/>
      <c r="R34" s="460">
        <f>K34*4</f>
        <v>0.6</v>
      </c>
      <c r="S34" s="463">
        <f t="shared" si="0"/>
        <v>18.072289156626507</v>
      </c>
      <c r="T34" s="42">
        <f>H34/U34</f>
        <v>12.867469879518072</v>
      </c>
      <c r="U34" s="262">
        <v>3.32</v>
      </c>
      <c r="V34" s="267">
        <v>1.04</v>
      </c>
      <c r="W34" s="262">
        <v>0.34</v>
      </c>
      <c r="X34" s="262">
        <v>2.91</v>
      </c>
      <c r="Y34" s="267">
        <v>3.58</v>
      </c>
      <c r="Z34" s="262">
        <v>3.95</v>
      </c>
      <c r="AA34" s="251">
        <f>(Z34/Y34-1)*100</f>
        <v>10.33519553072626</v>
      </c>
      <c r="AB34" s="263" t="s">
        <v>1081</v>
      </c>
      <c r="AC34" s="262">
        <v>31.25</v>
      </c>
      <c r="AD34" s="262">
        <v>48.83</v>
      </c>
      <c r="AE34" s="377">
        <f>((H34-AC34)/AC34)*100</f>
        <v>36.704</v>
      </c>
      <c r="AF34" s="254">
        <f>((H34-AD34)/AD34)*100</f>
        <v>-12.512799508498873</v>
      </c>
    </row>
    <row r="35" spans="1:32" ht="12.75">
      <c r="A35" s="119" t="s">
        <v>596</v>
      </c>
      <c r="B35" s="41" t="s">
        <v>597</v>
      </c>
      <c r="C35" s="41" t="s">
        <v>1356</v>
      </c>
      <c r="D35" s="184">
        <v>9</v>
      </c>
      <c r="E35" s="41">
        <v>238</v>
      </c>
      <c r="F35" s="59" t="s">
        <v>1272</v>
      </c>
      <c r="G35" s="60" t="s">
        <v>1247</v>
      </c>
      <c r="H35" s="286">
        <v>82.4</v>
      </c>
      <c r="I35" s="116">
        <f>(K35*2)/H35*100</f>
        <v>2.1844660194174756</v>
      </c>
      <c r="J35" s="400">
        <v>0.82</v>
      </c>
      <c r="K35" s="198">
        <v>0.9</v>
      </c>
      <c r="L35" s="116">
        <f>((K35/J35)-1)*100</f>
        <v>9.756097560975618</v>
      </c>
      <c r="M35" s="214">
        <v>40429</v>
      </c>
      <c r="N35" s="46">
        <v>40431</v>
      </c>
      <c r="O35" s="47">
        <v>40451</v>
      </c>
      <c r="P35" s="45" t="s">
        <v>388</v>
      </c>
      <c r="Q35" s="132" t="s">
        <v>1689</v>
      </c>
      <c r="R35" s="460">
        <f>K35*2</f>
        <v>1.8</v>
      </c>
      <c r="S35" s="463">
        <f t="shared" si="0"/>
        <v>39.47368421052632</v>
      </c>
      <c r="T35" s="42">
        <f>H35/U35</f>
        <v>18.070175438596493</v>
      </c>
      <c r="U35" s="262">
        <v>4.56</v>
      </c>
      <c r="V35" s="267">
        <v>1.32</v>
      </c>
      <c r="W35" s="262">
        <v>4.38</v>
      </c>
      <c r="X35" s="262">
        <v>4.79</v>
      </c>
      <c r="Y35" s="267">
        <v>3.75</v>
      </c>
      <c r="Z35" s="262">
        <v>6.17</v>
      </c>
      <c r="AA35" s="251">
        <f>(Z35/Y35-1)*100</f>
        <v>64.53333333333333</v>
      </c>
      <c r="AB35" s="263" t="s">
        <v>1082</v>
      </c>
      <c r="AC35" s="262">
        <v>58.38</v>
      </c>
      <c r="AD35" s="262">
        <v>83.2</v>
      </c>
      <c r="AE35" s="377">
        <f>((H35-AC35)/AC35)*100</f>
        <v>41.14422747516273</v>
      </c>
      <c r="AF35" s="254">
        <f>((H35-AD35)/AD35)*100</f>
        <v>-0.9615384615384581</v>
      </c>
    </row>
    <row r="36" spans="1:32" ht="12.75">
      <c r="A36" s="49" t="s">
        <v>594</v>
      </c>
      <c r="B36" s="51" t="s">
        <v>595</v>
      </c>
      <c r="C36" s="51" t="s">
        <v>1356</v>
      </c>
      <c r="D36" s="185">
        <v>8</v>
      </c>
      <c r="E36" s="41">
        <v>270</v>
      </c>
      <c r="F36" s="61" t="s">
        <v>1272</v>
      </c>
      <c r="G36" s="63" t="s">
        <v>1247</v>
      </c>
      <c r="H36" s="287">
        <v>71.16</v>
      </c>
      <c r="I36" s="117">
        <f>(K36*2)/H36*100</f>
        <v>2.5295109612141653</v>
      </c>
      <c r="J36" s="401">
        <v>0.82</v>
      </c>
      <c r="K36" s="197">
        <v>0.9</v>
      </c>
      <c r="L36" s="117">
        <f>((K36/J36)-1)*100</f>
        <v>9.756097560975618</v>
      </c>
      <c r="M36" s="418">
        <v>40429</v>
      </c>
      <c r="N36" s="65">
        <v>40431</v>
      </c>
      <c r="O36" s="55">
        <v>40451</v>
      </c>
      <c r="P36" s="64" t="s">
        <v>388</v>
      </c>
      <c r="Q36" s="358" t="s">
        <v>1689</v>
      </c>
      <c r="R36" s="348">
        <f>K36*2</f>
        <v>1.8</v>
      </c>
      <c r="S36" s="465">
        <f t="shared" si="0"/>
        <v>39.47368421052632</v>
      </c>
      <c r="T36" s="52">
        <f>H36/U36</f>
        <v>15.605263157894738</v>
      </c>
      <c r="U36" s="264">
        <v>4.56</v>
      </c>
      <c r="V36" s="268">
        <v>0.5</v>
      </c>
      <c r="W36" s="264">
        <v>3.77</v>
      </c>
      <c r="X36" s="264">
        <v>4.12</v>
      </c>
      <c r="Y36" s="268">
        <v>8.54</v>
      </c>
      <c r="Z36" s="264">
        <v>9.08</v>
      </c>
      <c r="AA36" s="253">
        <f>(Z36/Y36-1)*100</f>
        <v>6.323185011709609</v>
      </c>
      <c r="AB36" s="265" t="s">
        <v>1083</v>
      </c>
      <c r="AC36" s="264">
        <v>49.17</v>
      </c>
      <c r="AD36" s="264">
        <v>71.27</v>
      </c>
      <c r="AE36" s="379">
        <f>((H36-AC36)/AC36)*100</f>
        <v>44.72239170225746</v>
      </c>
      <c r="AF36" s="256">
        <f>((H36-AD36)/AD36)*100</f>
        <v>-0.15434264066226946</v>
      </c>
    </row>
    <row r="37" spans="1:32" ht="12.75">
      <c r="A37" s="30" t="s">
        <v>131</v>
      </c>
      <c r="B37" s="31" t="s">
        <v>132</v>
      </c>
      <c r="C37" s="31" t="s">
        <v>1357</v>
      </c>
      <c r="D37" s="183">
        <v>7</v>
      </c>
      <c r="E37" s="41">
        <v>299</v>
      </c>
      <c r="F37" s="111" t="s">
        <v>1656</v>
      </c>
      <c r="G37" s="73" t="s">
        <v>1656</v>
      </c>
      <c r="H37" s="285">
        <v>17.9</v>
      </c>
      <c r="I37" s="138">
        <f>(K37*4)/H37*100</f>
        <v>4.46927374301676</v>
      </c>
      <c r="J37" s="397">
        <v>0.17</v>
      </c>
      <c r="K37" s="199">
        <v>0.2</v>
      </c>
      <c r="L37" s="138">
        <f>((K37/J37)-1)*100</f>
        <v>17.647058823529417</v>
      </c>
      <c r="M37" s="162">
        <v>40261</v>
      </c>
      <c r="N37" s="37">
        <v>40263</v>
      </c>
      <c r="O37" s="38">
        <v>40277</v>
      </c>
      <c r="P37" s="36" t="s">
        <v>521</v>
      </c>
      <c r="Q37" s="31"/>
      <c r="R37" s="461">
        <f>K37*4</f>
        <v>0.8</v>
      </c>
      <c r="S37" s="463">
        <f t="shared" si="0"/>
        <v>95.23809523809524</v>
      </c>
      <c r="T37" s="33">
        <f>H37/U37</f>
        <v>21.30952380952381</v>
      </c>
      <c r="U37" s="260">
        <v>0.84</v>
      </c>
      <c r="V37" s="266" t="s">
        <v>1656</v>
      </c>
      <c r="W37" s="260">
        <v>0.54</v>
      </c>
      <c r="X37" s="260">
        <v>4.28</v>
      </c>
      <c r="Y37" s="266" t="s">
        <v>1656</v>
      </c>
      <c r="Z37" s="260" t="s">
        <v>1656</v>
      </c>
      <c r="AA37" s="252" t="s">
        <v>1276</v>
      </c>
      <c r="AB37" s="261" t="s">
        <v>1084</v>
      </c>
      <c r="AC37" s="260">
        <v>13.83</v>
      </c>
      <c r="AD37" s="260">
        <v>18.2</v>
      </c>
      <c r="AE37" s="378">
        <f>((H37-AC37)/AC37)*100</f>
        <v>29.4287780187997</v>
      </c>
      <c r="AF37" s="255">
        <f>((H37-AD37)/AD37)*100</f>
        <v>-1.6483516483516523</v>
      </c>
    </row>
    <row r="38" spans="1:32" ht="12.75">
      <c r="A38" s="40" t="s">
        <v>149</v>
      </c>
      <c r="B38" s="41" t="s">
        <v>150</v>
      </c>
      <c r="C38" s="41" t="s">
        <v>220</v>
      </c>
      <c r="D38" s="184">
        <v>5</v>
      </c>
      <c r="E38" s="41">
        <v>404</v>
      </c>
      <c r="F38" s="81" t="s">
        <v>1656</v>
      </c>
      <c r="G38" s="72" t="s">
        <v>1656</v>
      </c>
      <c r="H38" s="286">
        <v>31</v>
      </c>
      <c r="I38" s="116">
        <f>(K38*4)/H38*100</f>
        <v>6.645161290322581</v>
      </c>
      <c r="J38" s="400">
        <v>0.51</v>
      </c>
      <c r="K38" s="198">
        <v>0.515</v>
      </c>
      <c r="L38" s="158">
        <f>((K38/J38)-1)*100</f>
        <v>0.9803921568627416</v>
      </c>
      <c r="M38" s="214">
        <v>40479</v>
      </c>
      <c r="N38" s="46">
        <v>40483</v>
      </c>
      <c r="O38" s="47">
        <v>40490</v>
      </c>
      <c r="P38" s="45" t="s">
        <v>952</v>
      </c>
      <c r="Q38" s="41"/>
      <c r="R38" s="460">
        <f>K38*4</f>
        <v>2.06</v>
      </c>
      <c r="S38" s="463">
        <f t="shared" si="0"/>
        <v>159.68992248062014</v>
      </c>
      <c r="T38" s="42">
        <f>H38/U38</f>
        <v>24.031007751937985</v>
      </c>
      <c r="U38" s="262">
        <v>1.29</v>
      </c>
      <c r="V38" s="267">
        <v>4.5</v>
      </c>
      <c r="W38" s="262">
        <v>5.48</v>
      </c>
      <c r="X38" s="262">
        <v>1.87</v>
      </c>
      <c r="Y38" s="267">
        <v>1.39</v>
      </c>
      <c r="Z38" s="262">
        <v>1.59</v>
      </c>
      <c r="AA38" s="251">
        <f>(Z38/Y38-1)*100</f>
        <v>14.388489208633114</v>
      </c>
      <c r="AB38" s="263" t="s">
        <v>1085</v>
      </c>
      <c r="AC38" s="262">
        <v>14.49</v>
      </c>
      <c r="AD38" s="262">
        <v>32.67</v>
      </c>
      <c r="AE38" s="377">
        <f>((H38-AC38)/AC38)*100</f>
        <v>113.9406487232574</v>
      </c>
      <c r="AF38" s="254">
        <f>((H38-AD38)/AD38)*100</f>
        <v>-5.11172329354148</v>
      </c>
    </row>
    <row r="39" spans="1:32" ht="12.75">
      <c r="A39" s="40" t="s">
        <v>1768</v>
      </c>
      <c r="B39" s="41" t="s">
        <v>1769</v>
      </c>
      <c r="C39" s="41" t="s">
        <v>1609</v>
      </c>
      <c r="D39" s="184">
        <v>5</v>
      </c>
      <c r="E39" s="41">
        <v>398</v>
      </c>
      <c r="F39" s="59" t="s">
        <v>1247</v>
      </c>
      <c r="G39" s="60" t="s">
        <v>1247</v>
      </c>
      <c r="H39" s="286">
        <v>31.14</v>
      </c>
      <c r="I39" s="116">
        <f>(K39*4)/H39*100</f>
        <v>2.5690430314707773</v>
      </c>
      <c r="J39" s="400">
        <v>0.18</v>
      </c>
      <c r="K39" s="198">
        <v>0.2</v>
      </c>
      <c r="L39" s="116">
        <f>((K39/J39)-1)*100</f>
        <v>11.111111111111116</v>
      </c>
      <c r="M39" s="214">
        <v>40424</v>
      </c>
      <c r="N39" s="46">
        <v>40428</v>
      </c>
      <c r="O39" s="47">
        <v>40442</v>
      </c>
      <c r="P39" s="45" t="s">
        <v>529</v>
      </c>
      <c r="Q39" s="41"/>
      <c r="R39" s="460">
        <f>K39*4</f>
        <v>0.8</v>
      </c>
      <c r="S39" s="463">
        <f t="shared" si="0"/>
        <v>41.450777202072544</v>
      </c>
      <c r="T39" s="42">
        <f>H39/U39</f>
        <v>16.134715025906736</v>
      </c>
      <c r="U39" s="262">
        <v>1.93</v>
      </c>
      <c r="V39" s="267">
        <v>1.62</v>
      </c>
      <c r="W39" s="262">
        <v>0.56</v>
      </c>
      <c r="X39" s="262">
        <v>1.5</v>
      </c>
      <c r="Y39" s="267">
        <v>2.22</v>
      </c>
      <c r="Z39" s="262">
        <v>2.4</v>
      </c>
      <c r="AA39" s="251">
        <f>(Z39/Y39-1)*100</f>
        <v>8.108108108108091</v>
      </c>
      <c r="AB39" s="263" t="s">
        <v>1086</v>
      </c>
      <c r="AC39" s="262">
        <v>23.1</v>
      </c>
      <c r="AD39" s="262">
        <v>34</v>
      </c>
      <c r="AE39" s="377">
        <f>((H39-AC39)/AC39)*100</f>
        <v>34.8051948051948</v>
      </c>
      <c r="AF39" s="254">
        <f>((H39-AD39)/AD39)*100</f>
        <v>-8.411764705882351</v>
      </c>
    </row>
    <row r="40" spans="1:32" ht="12.75">
      <c r="A40" s="40" t="s">
        <v>1489</v>
      </c>
      <c r="B40" s="41" t="s">
        <v>1490</v>
      </c>
      <c r="C40" s="41" t="s">
        <v>1549</v>
      </c>
      <c r="D40" s="184">
        <v>6</v>
      </c>
      <c r="E40" s="41">
        <v>351</v>
      </c>
      <c r="F40" s="59" t="s">
        <v>1272</v>
      </c>
      <c r="G40" s="60" t="s">
        <v>1272</v>
      </c>
      <c r="H40" s="286">
        <v>46.7</v>
      </c>
      <c r="I40" s="116">
        <f>(K40*4)/H40*100</f>
        <v>2.141327623126338</v>
      </c>
      <c r="J40" s="400">
        <v>0.24</v>
      </c>
      <c r="K40" s="198">
        <v>0.25</v>
      </c>
      <c r="L40" s="116">
        <f>((K40/J40)-1)*100</f>
        <v>4.166666666666674</v>
      </c>
      <c r="M40" s="214">
        <v>40310</v>
      </c>
      <c r="N40" s="46">
        <v>40312</v>
      </c>
      <c r="O40" s="47">
        <v>40326</v>
      </c>
      <c r="P40" s="45" t="s">
        <v>385</v>
      </c>
      <c r="Q40" s="41"/>
      <c r="R40" s="460">
        <f>K40*4</f>
        <v>1</v>
      </c>
      <c r="S40" s="463">
        <f t="shared" si="0"/>
        <v>29.585798816568047</v>
      </c>
      <c r="T40" s="42">
        <f>H40/U40</f>
        <v>13.81656804733728</v>
      </c>
      <c r="U40" s="262">
        <v>3.38</v>
      </c>
      <c r="V40" s="267">
        <v>1.23</v>
      </c>
      <c r="W40" s="262">
        <v>2.92</v>
      </c>
      <c r="X40" s="262">
        <v>1.28</v>
      </c>
      <c r="Y40" s="267">
        <v>3.69</v>
      </c>
      <c r="Z40" s="262">
        <v>3.67</v>
      </c>
      <c r="AA40" s="251">
        <f>(Z40/Y40-1)*100</f>
        <v>-0.5420054200542035</v>
      </c>
      <c r="AB40" s="263" t="s">
        <v>1087</v>
      </c>
      <c r="AC40" s="262">
        <v>43.88</v>
      </c>
      <c r="AD40" s="262">
        <v>56.12</v>
      </c>
      <c r="AE40" s="377">
        <f>((H40-AC40)/AC40)*100</f>
        <v>6.4266180492251594</v>
      </c>
      <c r="AF40" s="254">
        <f>((H40-AD40)/AD40)*100</f>
        <v>-16.785459729151807</v>
      </c>
    </row>
    <row r="41" spans="1:32" ht="12.75">
      <c r="A41" s="152" t="s">
        <v>129</v>
      </c>
      <c r="B41" s="51" t="s">
        <v>130</v>
      </c>
      <c r="C41" s="51" t="s">
        <v>1669</v>
      </c>
      <c r="D41" s="185">
        <v>9</v>
      </c>
      <c r="E41" s="41">
        <v>234</v>
      </c>
      <c r="F41" s="91" t="s">
        <v>1656</v>
      </c>
      <c r="G41" s="92" t="s">
        <v>1656</v>
      </c>
      <c r="H41" s="287">
        <v>60.82</v>
      </c>
      <c r="I41" s="271">
        <f>(K41*4)/H41*100</f>
        <v>1.512660309108846</v>
      </c>
      <c r="J41" s="401">
        <v>0.21</v>
      </c>
      <c r="K41" s="197">
        <v>0.23</v>
      </c>
      <c r="L41" s="117">
        <f>((K41/J41)-1)*100</f>
        <v>9.523809523809534</v>
      </c>
      <c r="M41" s="418">
        <v>40407</v>
      </c>
      <c r="N41" s="65">
        <v>40409</v>
      </c>
      <c r="O41" s="55">
        <v>40423</v>
      </c>
      <c r="P41" s="64" t="s">
        <v>386</v>
      </c>
      <c r="Q41" s="51"/>
      <c r="R41" s="348">
        <f>K41*4</f>
        <v>0.92</v>
      </c>
      <c r="S41" s="463">
        <f t="shared" si="0"/>
        <v>6.628242074927954</v>
      </c>
      <c r="T41" s="52">
        <f>H41/U41</f>
        <v>4.381844380403458</v>
      </c>
      <c r="U41" s="264">
        <v>13.88</v>
      </c>
      <c r="V41" s="268">
        <v>1.71</v>
      </c>
      <c r="W41" s="264">
        <v>0.2</v>
      </c>
      <c r="X41" s="264">
        <v>0.82</v>
      </c>
      <c r="Y41" s="268">
        <v>3.65</v>
      </c>
      <c r="Z41" s="264">
        <v>5.48</v>
      </c>
      <c r="AA41" s="253">
        <f>(Z41/Y41-1)*100</f>
        <v>50.136986301369866</v>
      </c>
      <c r="AB41" s="265" t="s">
        <v>1088</v>
      </c>
      <c r="AC41" s="264">
        <v>45.36</v>
      </c>
      <c r="AD41" s="264">
        <v>74.04</v>
      </c>
      <c r="AE41" s="379">
        <f>((H41-AC41)/AC41)*100</f>
        <v>34.082892416225754</v>
      </c>
      <c r="AF41" s="256">
        <f>((H41-AD41)/AD41)*100</f>
        <v>-17.855213398163162</v>
      </c>
    </row>
    <row r="42" spans="1:32" ht="12.75">
      <c r="A42" s="30" t="s">
        <v>1528</v>
      </c>
      <c r="B42" s="31" t="s">
        <v>1529</v>
      </c>
      <c r="C42" s="31" t="s">
        <v>1604</v>
      </c>
      <c r="D42" s="183">
        <v>7</v>
      </c>
      <c r="E42" s="41">
        <v>333</v>
      </c>
      <c r="F42" s="57" t="s">
        <v>1247</v>
      </c>
      <c r="G42" s="58" t="s">
        <v>1247</v>
      </c>
      <c r="H42" s="285">
        <v>33.9</v>
      </c>
      <c r="I42" s="138">
        <f>(K42*4)/H42*100</f>
        <v>3.421828908554572</v>
      </c>
      <c r="J42" s="199">
        <v>0.275</v>
      </c>
      <c r="K42" s="199">
        <v>0.29</v>
      </c>
      <c r="L42" s="138">
        <f>((K42/J42)-1)*100</f>
        <v>5.454545454545445</v>
      </c>
      <c r="M42" s="162">
        <v>40535</v>
      </c>
      <c r="N42" s="37">
        <v>40539</v>
      </c>
      <c r="O42" s="38">
        <v>40574</v>
      </c>
      <c r="P42" s="36" t="s">
        <v>542</v>
      </c>
      <c r="Q42" s="31"/>
      <c r="R42" s="461">
        <f>K42*4</f>
        <v>1.16</v>
      </c>
      <c r="S42" s="462">
        <f t="shared" si="0"/>
        <v>47.933884297520656</v>
      </c>
      <c r="T42" s="33">
        <f>H42/U42</f>
        <v>14.008264462809917</v>
      </c>
      <c r="U42" s="260">
        <v>2.42</v>
      </c>
      <c r="V42" s="266">
        <v>2.13</v>
      </c>
      <c r="W42" s="260">
        <v>1.49</v>
      </c>
      <c r="X42" s="260">
        <v>12.35</v>
      </c>
      <c r="Y42" s="266">
        <v>2.52</v>
      </c>
      <c r="Z42" s="260">
        <v>2.69</v>
      </c>
      <c r="AA42" s="252">
        <f>(Z42/Y42-1)*100</f>
        <v>6.746031746031744</v>
      </c>
      <c r="AB42" s="261" t="s">
        <v>1089</v>
      </c>
      <c r="AC42" s="260">
        <v>32.18</v>
      </c>
      <c r="AD42" s="260">
        <v>37.5</v>
      </c>
      <c r="AE42" s="378">
        <f>((H42-AC42)/AC42)*100</f>
        <v>5.34493474207582</v>
      </c>
      <c r="AF42" s="255">
        <f>((H42-AD42)/AD42)*100</f>
        <v>-9.600000000000005</v>
      </c>
    </row>
    <row r="43" spans="1:32" ht="12.75">
      <c r="A43" s="40" t="s">
        <v>478</v>
      </c>
      <c r="B43" s="41" t="s">
        <v>479</v>
      </c>
      <c r="C43" s="41" t="s">
        <v>1544</v>
      </c>
      <c r="D43" s="184">
        <v>9</v>
      </c>
      <c r="E43" s="41">
        <v>243</v>
      </c>
      <c r="F43" s="81" t="s">
        <v>1656</v>
      </c>
      <c r="G43" s="72" t="s">
        <v>1656</v>
      </c>
      <c r="H43" s="286">
        <v>35.36</v>
      </c>
      <c r="I43" s="158">
        <f>(K43*4)/H43*100</f>
        <v>1.809954751131222</v>
      </c>
      <c r="J43" s="400">
        <v>0.14</v>
      </c>
      <c r="K43" s="198">
        <v>0.16</v>
      </c>
      <c r="L43" s="116">
        <f>((K43/J43)-1)*100</f>
        <v>14.28571428571428</v>
      </c>
      <c r="M43" s="214">
        <v>40513</v>
      </c>
      <c r="N43" s="46">
        <v>40515</v>
      </c>
      <c r="O43" s="47">
        <v>40527</v>
      </c>
      <c r="P43" s="45" t="s">
        <v>502</v>
      </c>
      <c r="Q43" s="41"/>
      <c r="R43" s="460">
        <f>K43*4</f>
        <v>0.64</v>
      </c>
      <c r="S43" s="463">
        <f t="shared" si="0"/>
        <v>30.917874396135268</v>
      </c>
      <c r="T43" s="42">
        <f>H43/U43</f>
        <v>17.082125603864736</v>
      </c>
      <c r="U43" s="262">
        <v>2.07</v>
      </c>
      <c r="V43" s="267" t="s">
        <v>1390</v>
      </c>
      <c r="W43" s="262">
        <v>3.24</v>
      </c>
      <c r="X43" s="262">
        <v>2.28</v>
      </c>
      <c r="Y43" s="267">
        <v>2.15</v>
      </c>
      <c r="Z43" s="262">
        <v>2.06</v>
      </c>
      <c r="AA43" s="251">
        <f>(Z43/Y43-1)*100</f>
        <v>-4.1860465116279055</v>
      </c>
      <c r="AB43" s="263" t="s">
        <v>1090</v>
      </c>
      <c r="AC43" s="262">
        <v>27.83</v>
      </c>
      <c r="AD43" s="262">
        <v>35.29</v>
      </c>
      <c r="AE43" s="377">
        <f>((H43-AC43)/AC43)*100</f>
        <v>27.05713259072943</v>
      </c>
      <c r="AF43" s="254">
        <f>((H43-AD43)/AD43)*100</f>
        <v>0.19835647492207506</v>
      </c>
    </row>
    <row r="44" spans="1:32" ht="12.75">
      <c r="A44" s="40" t="s">
        <v>238</v>
      </c>
      <c r="B44" s="41" t="s">
        <v>239</v>
      </c>
      <c r="C44" s="41" t="s">
        <v>1599</v>
      </c>
      <c r="D44" s="184">
        <v>5</v>
      </c>
      <c r="E44" s="41">
        <v>384</v>
      </c>
      <c r="F44" s="59" t="s">
        <v>1272</v>
      </c>
      <c r="G44" s="60" t="s">
        <v>1272</v>
      </c>
      <c r="H44" s="286">
        <v>15.63</v>
      </c>
      <c r="I44" s="116">
        <f>(K44*4)/H44*100</f>
        <v>4.990403071017274</v>
      </c>
      <c r="J44" s="400">
        <v>0.19</v>
      </c>
      <c r="K44" s="198">
        <v>0.195</v>
      </c>
      <c r="L44" s="116">
        <f>((K44/J44)-1)*100</f>
        <v>2.6315789473684292</v>
      </c>
      <c r="M44" s="214">
        <v>40220</v>
      </c>
      <c r="N44" s="46">
        <v>40224</v>
      </c>
      <c r="O44" s="47">
        <v>40247</v>
      </c>
      <c r="P44" s="45" t="s">
        <v>497</v>
      </c>
      <c r="Q44" s="41"/>
      <c r="R44" s="460">
        <f>K44*4</f>
        <v>0.78</v>
      </c>
      <c r="S44" s="463">
        <f t="shared" si="0"/>
        <v>74.28571428571429</v>
      </c>
      <c r="T44" s="42">
        <f>H44/U44</f>
        <v>14.885714285714286</v>
      </c>
      <c r="U44" s="262">
        <v>1.05</v>
      </c>
      <c r="V44" s="267">
        <v>2.57</v>
      </c>
      <c r="W44" s="262">
        <v>0.73</v>
      </c>
      <c r="X44" s="262">
        <v>2.11</v>
      </c>
      <c r="Y44" s="267">
        <v>1.07</v>
      </c>
      <c r="Z44" s="262">
        <v>1.2</v>
      </c>
      <c r="AA44" s="251">
        <f>(Z44/Y44-1)*100</f>
        <v>12.149532710280365</v>
      </c>
      <c r="AB44" s="263" t="s">
        <v>1091</v>
      </c>
      <c r="AC44" s="262">
        <v>5.67</v>
      </c>
      <c r="AD44" s="262">
        <v>15.08</v>
      </c>
      <c r="AE44" s="377">
        <f>((H44-AC44)/AC44)*100</f>
        <v>175.66137566137567</v>
      </c>
      <c r="AF44" s="254">
        <f>((H44-AD44)/AD44)*100</f>
        <v>3.647214854111411</v>
      </c>
    </row>
    <row r="45" spans="1:32" ht="12.75">
      <c r="A45" s="40" t="s">
        <v>255</v>
      </c>
      <c r="B45" s="41" t="s">
        <v>256</v>
      </c>
      <c r="C45" s="41" t="s">
        <v>1582</v>
      </c>
      <c r="D45" s="184">
        <v>7</v>
      </c>
      <c r="E45" s="41">
        <v>314</v>
      </c>
      <c r="F45" s="59" t="s">
        <v>1272</v>
      </c>
      <c r="G45" s="60" t="s">
        <v>1272</v>
      </c>
      <c r="H45" s="286">
        <v>37.59</v>
      </c>
      <c r="I45" s="116">
        <f>(K45*4)/H45*100</f>
        <v>3.5115722266560256</v>
      </c>
      <c r="J45" s="400">
        <v>0.315</v>
      </c>
      <c r="K45" s="198">
        <v>0.33</v>
      </c>
      <c r="L45" s="116">
        <f>((K45/J45)-1)*100</f>
        <v>4.761904761904767</v>
      </c>
      <c r="M45" s="214">
        <v>40340</v>
      </c>
      <c r="N45" s="46">
        <v>40344</v>
      </c>
      <c r="O45" s="47">
        <v>40365</v>
      </c>
      <c r="P45" s="45" t="s">
        <v>520</v>
      </c>
      <c r="Q45" s="41"/>
      <c r="R45" s="460">
        <f>K45*4</f>
        <v>1.32</v>
      </c>
      <c r="S45" s="463">
        <f t="shared" si="0"/>
        <v>49.07063197026022</v>
      </c>
      <c r="T45" s="42">
        <f>H45/U45</f>
        <v>13.973977695167287</v>
      </c>
      <c r="U45" s="262">
        <v>2.69</v>
      </c>
      <c r="V45" s="267">
        <v>2.28</v>
      </c>
      <c r="W45" s="262">
        <v>0.9</v>
      </c>
      <c r="X45" s="262">
        <v>1.62</v>
      </c>
      <c r="Y45" s="267">
        <v>2.56</v>
      </c>
      <c r="Z45" s="262">
        <v>2.63</v>
      </c>
      <c r="AA45" s="251">
        <f>(Z45/Y45-1)*100</f>
        <v>2.734375</v>
      </c>
      <c r="AB45" s="263" t="s">
        <v>1092</v>
      </c>
      <c r="AC45" s="262">
        <v>28.01</v>
      </c>
      <c r="AD45" s="262">
        <v>36.14</v>
      </c>
      <c r="AE45" s="377">
        <f>((H45-AC45)/AC45)*100</f>
        <v>34.20207068903963</v>
      </c>
      <c r="AF45" s="254">
        <f>((H45-AD45)/AD45)*100</f>
        <v>4.012174875484236</v>
      </c>
    </row>
    <row r="46" spans="1:32" ht="12.75">
      <c r="A46" s="49" t="s">
        <v>620</v>
      </c>
      <c r="B46" s="51" t="s">
        <v>621</v>
      </c>
      <c r="C46" s="51" t="s">
        <v>1549</v>
      </c>
      <c r="D46" s="185">
        <v>7</v>
      </c>
      <c r="E46" s="41">
        <v>296</v>
      </c>
      <c r="F46" s="91" t="s">
        <v>1656</v>
      </c>
      <c r="G46" s="92" t="s">
        <v>1656</v>
      </c>
      <c r="H46" s="287">
        <v>8.91</v>
      </c>
      <c r="I46" s="117">
        <f>(K46*4)/H46*100</f>
        <v>4.938271604938271</v>
      </c>
      <c r="J46" s="401">
        <v>0.1</v>
      </c>
      <c r="K46" s="197">
        <v>0.11</v>
      </c>
      <c r="L46" s="117">
        <f>((K46/J46)-1)*100</f>
        <v>9.999999999999986</v>
      </c>
      <c r="M46" s="418">
        <v>40248</v>
      </c>
      <c r="N46" s="65">
        <v>40252</v>
      </c>
      <c r="O46" s="55">
        <v>40268</v>
      </c>
      <c r="P46" s="64" t="s">
        <v>504</v>
      </c>
      <c r="Q46" s="51"/>
      <c r="R46" s="348">
        <f>K46*4</f>
        <v>0.44</v>
      </c>
      <c r="S46" s="465">
        <f t="shared" si="0"/>
        <v>183.33333333333334</v>
      </c>
      <c r="T46" s="52">
        <f>H46/U46</f>
        <v>37.125</v>
      </c>
      <c r="U46" s="264">
        <v>0.24</v>
      </c>
      <c r="V46" s="268" t="s">
        <v>1390</v>
      </c>
      <c r="W46" s="264">
        <v>6.81</v>
      </c>
      <c r="X46" s="264">
        <v>1.1</v>
      </c>
      <c r="Y46" s="268">
        <v>0.26</v>
      </c>
      <c r="Z46" s="264">
        <v>0.27</v>
      </c>
      <c r="AA46" s="253">
        <f>(Z46/Y46-1)*100</f>
        <v>3.8461538461538547</v>
      </c>
      <c r="AB46" s="265" t="s">
        <v>1093</v>
      </c>
      <c r="AC46" s="264">
        <v>7.05</v>
      </c>
      <c r="AD46" s="264">
        <v>9.55</v>
      </c>
      <c r="AE46" s="379">
        <f>((H46-AC46)/AC46)*100</f>
        <v>26.38297872340426</v>
      </c>
      <c r="AF46" s="256">
        <f>((H46-AD46)/AD46)*100</f>
        <v>-6.7015706806282775</v>
      </c>
    </row>
    <row r="47" spans="1:32" ht="12.75">
      <c r="A47" s="30" t="s">
        <v>1802</v>
      </c>
      <c r="B47" s="31" t="s">
        <v>1803</v>
      </c>
      <c r="C47" s="31" t="s">
        <v>1550</v>
      </c>
      <c r="D47" s="183">
        <v>5</v>
      </c>
      <c r="E47" s="41">
        <v>400</v>
      </c>
      <c r="F47" s="111" t="s">
        <v>1656</v>
      </c>
      <c r="G47" s="73" t="s">
        <v>1656</v>
      </c>
      <c r="H47" s="285">
        <v>49.85</v>
      </c>
      <c r="I47" s="138">
        <f>(K47*2)/H47*100</f>
        <v>3.654964894684052</v>
      </c>
      <c r="J47" s="397">
        <v>0.868</v>
      </c>
      <c r="K47" s="199">
        <v>0.911</v>
      </c>
      <c r="L47" s="138">
        <f>((K47/J47)-1)*100</f>
        <v>4.953917050691259</v>
      </c>
      <c r="M47" s="162">
        <v>40434</v>
      </c>
      <c r="N47" s="37">
        <v>40436</v>
      </c>
      <c r="O47" s="38">
        <v>40451</v>
      </c>
      <c r="P47" s="36" t="s">
        <v>388</v>
      </c>
      <c r="Q47" s="201" t="s">
        <v>1689</v>
      </c>
      <c r="R47" s="461">
        <f>K47*2</f>
        <v>1.822</v>
      </c>
      <c r="S47" s="463">
        <f t="shared" si="0"/>
        <v>41.9815668202765</v>
      </c>
      <c r="T47" s="33">
        <f>H47/U47</f>
        <v>11.486175115207374</v>
      </c>
      <c r="U47" s="260">
        <v>4.34</v>
      </c>
      <c r="V47" s="266" t="s">
        <v>1390</v>
      </c>
      <c r="W47" s="260">
        <v>2.87</v>
      </c>
      <c r="X47" s="260">
        <v>2.5</v>
      </c>
      <c r="Y47" s="266" t="s">
        <v>1390</v>
      </c>
      <c r="Z47" s="260" t="s">
        <v>1390</v>
      </c>
      <c r="AA47" s="252" t="s">
        <v>1276</v>
      </c>
      <c r="AB47" s="261" t="s">
        <v>1094</v>
      </c>
      <c r="AC47" s="260">
        <v>44.41</v>
      </c>
      <c r="AD47" s="260">
        <v>54.7</v>
      </c>
      <c r="AE47" s="378">
        <f>((H47-AC47)/AC47)*100</f>
        <v>12.249493357351959</v>
      </c>
      <c r="AF47" s="255">
        <f>((H47-AD47)/AD47)*100</f>
        <v>-8.866544789762344</v>
      </c>
    </row>
    <row r="48" spans="1:32" ht="12.75">
      <c r="A48" s="40" t="s">
        <v>865</v>
      </c>
      <c r="B48" s="41" t="s">
        <v>866</v>
      </c>
      <c r="C48" s="41" t="s">
        <v>1358</v>
      </c>
      <c r="D48" s="184">
        <v>5</v>
      </c>
      <c r="E48" s="41">
        <v>397</v>
      </c>
      <c r="F48" s="59" t="s">
        <v>1247</v>
      </c>
      <c r="G48" s="60" t="s">
        <v>1247</v>
      </c>
      <c r="H48" s="286">
        <v>215.3</v>
      </c>
      <c r="I48" s="116">
        <f>(K48*2)/H48*100</f>
        <v>2.5090571295866235</v>
      </c>
      <c r="J48" s="400">
        <v>2.58</v>
      </c>
      <c r="K48" s="198">
        <v>2.701</v>
      </c>
      <c r="L48" s="116">
        <f>((K48/J48)-1)*100</f>
        <v>4.689922480620146</v>
      </c>
      <c r="M48" s="214">
        <v>40420</v>
      </c>
      <c r="N48" s="46">
        <v>40422</v>
      </c>
      <c r="O48" s="47">
        <v>40436</v>
      </c>
      <c r="P48" s="45" t="s">
        <v>388</v>
      </c>
      <c r="Q48" s="132" t="s">
        <v>1689</v>
      </c>
      <c r="R48" s="460">
        <f>K48*2</f>
        <v>5.402</v>
      </c>
      <c r="S48" s="463">
        <f t="shared" si="0"/>
        <v>37.51388888888889</v>
      </c>
      <c r="T48" s="42">
        <f>H48/U48</f>
        <v>14.95138888888889</v>
      </c>
      <c r="U48" s="262">
        <v>14.4</v>
      </c>
      <c r="V48" s="267">
        <v>1.49</v>
      </c>
      <c r="W48" s="262">
        <v>4.48</v>
      </c>
      <c r="X48" s="262">
        <v>3.45</v>
      </c>
      <c r="Y48" s="267">
        <v>16.83</v>
      </c>
      <c r="Z48" s="262">
        <v>19.68</v>
      </c>
      <c r="AA48" s="251">
        <f>(Z48/Y48-1)*100</f>
        <v>16.934046345811062</v>
      </c>
      <c r="AB48" s="263" t="s">
        <v>1095</v>
      </c>
      <c r="AC48" s="262">
        <v>139.01</v>
      </c>
      <c r="AD48" s="262">
        <v>182.13</v>
      </c>
      <c r="AE48" s="377">
        <f>((H48-AC48)/AC48)*100</f>
        <v>54.8809438169916</v>
      </c>
      <c r="AF48" s="254">
        <f>((H48-AD48)/AD48)*100</f>
        <v>18.212265963871968</v>
      </c>
    </row>
    <row r="49" spans="1:32" ht="12.75">
      <c r="A49" s="40" t="s">
        <v>445</v>
      </c>
      <c r="B49" s="41" t="s">
        <v>446</v>
      </c>
      <c r="C49" s="41" t="s">
        <v>1560</v>
      </c>
      <c r="D49" s="184">
        <v>7</v>
      </c>
      <c r="E49" s="41">
        <v>302</v>
      </c>
      <c r="F49" s="59" t="s">
        <v>1247</v>
      </c>
      <c r="G49" s="60" t="s">
        <v>1247</v>
      </c>
      <c r="H49" s="286">
        <v>80.98</v>
      </c>
      <c r="I49" s="158">
        <f>(K49)/H49*100</f>
        <v>1.427512966164485</v>
      </c>
      <c r="J49" s="400">
        <v>0.508</v>
      </c>
      <c r="K49" s="198">
        <v>1.156</v>
      </c>
      <c r="L49" s="116">
        <f>((K49/J49)-1)*100</f>
        <v>127.55905511811024</v>
      </c>
      <c r="M49" s="214">
        <v>40289</v>
      </c>
      <c r="N49" s="46">
        <v>40291</v>
      </c>
      <c r="O49" s="47">
        <v>40294</v>
      </c>
      <c r="P49" s="45" t="s">
        <v>387</v>
      </c>
      <c r="Q49" s="41" t="s">
        <v>1690</v>
      </c>
      <c r="R49" s="460">
        <f>K49</f>
        <v>1.156</v>
      </c>
      <c r="S49" s="463">
        <f t="shared" si="0"/>
        <v>27.788461538461533</v>
      </c>
      <c r="T49" s="42">
        <f>H49/U49</f>
        <v>19.466346153846153</v>
      </c>
      <c r="U49" s="262">
        <v>4.16</v>
      </c>
      <c r="V49" s="267">
        <v>1.73</v>
      </c>
      <c r="W49" s="262">
        <v>1.79</v>
      </c>
      <c r="X49" s="262">
        <v>2.73</v>
      </c>
      <c r="Y49" s="267">
        <v>4.43</v>
      </c>
      <c r="Z49" s="262">
        <v>4.98</v>
      </c>
      <c r="AA49" s="251">
        <f>(Z49/Y49-1)*100</f>
        <v>12.415349887133198</v>
      </c>
      <c r="AB49" s="263" t="s">
        <v>1096</v>
      </c>
      <c r="AC49" s="262">
        <v>56.51</v>
      </c>
      <c r="AD49" s="262">
        <v>76.25</v>
      </c>
      <c r="AE49" s="377">
        <f>((H49-AC49)/AC49)*100</f>
        <v>43.3020704300124</v>
      </c>
      <c r="AF49" s="254">
        <f>((H49-AD49)/AD49)*100</f>
        <v>6.203278688524596</v>
      </c>
    </row>
    <row r="50" spans="1:32" ht="12.75">
      <c r="A50" s="40" t="s">
        <v>967</v>
      </c>
      <c r="B50" s="41" t="s">
        <v>968</v>
      </c>
      <c r="C50" s="41" t="s">
        <v>1619</v>
      </c>
      <c r="D50" s="184">
        <v>5</v>
      </c>
      <c r="E50" s="41">
        <v>409</v>
      </c>
      <c r="F50" s="81" t="s">
        <v>1656</v>
      </c>
      <c r="G50" s="72" t="s">
        <v>1656</v>
      </c>
      <c r="H50" s="286">
        <v>55.64</v>
      </c>
      <c r="I50" s="158">
        <f>(K50*4)/H50*100</f>
        <v>1.4378145219266716</v>
      </c>
      <c r="J50" s="400">
        <v>0.18</v>
      </c>
      <c r="K50" s="198">
        <v>0.2</v>
      </c>
      <c r="L50" s="116">
        <f>((K50/J50)-1)*100</f>
        <v>11.111111111111116</v>
      </c>
      <c r="M50" s="214">
        <v>40490</v>
      </c>
      <c r="N50" s="46">
        <v>40492</v>
      </c>
      <c r="O50" s="47">
        <v>40506</v>
      </c>
      <c r="P50" s="45" t="s">
        <v>549</v>
      </c>
      <c r="Q50" s="41"/>
      <c r="R50" s="460">
        <f>K50*4</f>
        <v>0.8</v>
      </c>
      <c r="S50" s="463">
        <f t="shared" si="0"/>
        <v>36.86635944700461</v>
      </c>
      <c r="T50" s="42">
        <f>H50/U50</f>
        <v>25.640552995391705</v>
      </c>
      <c r="U50" s="262">
        <v>2.17</v>
      </c>
      <c r="V50" s="267">
        <v>2.03</v>
      </c>
      <c r="W50" s="262">
        <v>1.34</v>
      </c>
      <c r="X50" s="262">
        <v>1.8</v>
      </c>
      <c r="Y50" s="267">
        <v>2.13</v>
      </c>
      <c r="Z50" s="262">
        <v>2.63</v>
      </c>
      <c r="AA50" s="251">
        <f>(Z50/Y50-1)*100</f>
        <v>23.474178403755875</v>
      </c>
      <c r="AB50" s="263" t="s">
        <v>1097</v>
      </c>
      <c r="AC50" s="262">
        <v>38.14</v>
      </c>
      <c r="AD50" s="262">
        <v>60.1</v>
      </c>
      <c r="AE50" s="377">
        <f>((H50-AC50)/AC50)*100</f>
        <v>45.883586785527</v>
      </c>
      <c r="AF50" s="254">
        <f>((H50-AD50)/AD50)*100</f>
        <v>-7.420965058236274</v>
      </c>
    </row>
    <row r="51" spans="1:32" ht="12.75">
      <c r="A51" s="49" t="s">
        <v>38</v>
      </c>
      <c r="B51" s="51" t="s">
        <v>39</v>
      </c>
      <c r="C51" s="51" t="s">
        <v>1359</v>
      </c>
      <c r="D51" s="185">
        <v>5</v>
      </c>
      <c r="E51" s="41">
        <v>381</v>
      </c>
      <c r="F51" s="91" t="s">
        <v>1656</v>
      </c>
      <c r="G51" s="92" t="s">
        <v>1656</v>
      </c>
      <c r="H51" s="287">
        <v>11.15</v>
      </c>
      <c r="I51" s="271">
        <f>(K51*4)/H51*100</f>
        <v>1.7937219730941705</v>
      </c>
      <c r="J51" s="401">
        <v>0.045</v>
      </c>
      <c r="K51" s="197">
        <v>0.05</v>
      </c>
      <c r="L51" s="117">
        <f>((K51/J51)-1)*100</f>
        <v>11.111111111111116</v>
      </c>
      <c r="M51" s="451">
        <v>40052</v>
      </c>
      <c r="N51" s="452">
        <v>40056</v>
      </c>
      <c r="O51" s="453">
        <v>40077</v>
      </c>
      <c r="P51" s="64" t="s">
        <v>529</v>
      </c>
      <c r="Q51" s="51"/>
      <c r="R51" s="348">
        <f>K51*4</f>
        <v>0.2</v>
      </c>
      <c r="S51" s="463">
        <f t="shared" si="0"/>
        <v>45.45454545454546</v>
      </c>
      <c r="T51" s="52">
        <f>H51/U51</f>
        <v>25.34090909090909</v>
      </c>
      <c r="U51" s="264">
        <v>0.44</v>
      </c>
      <c r="V51" s="268">
        <v>4.39</v>
      </c>
      <c r="W51" s="264">
        <v>0.41</v>
      </c>
      <c r="X51" s="264">
        <v>1.4</v>
      </c>
      <c r="Y51" s="268">
        <v>0.37</v>
      </c>
      <c r="Z51" s="264">
        <v>0.49</v>
      </c>
      <c r="AA51" s="253">
        <f>(Z51/Y51-1)*100</f>
        <v>32.432432432432435</v>
      </c>
      <c r="AB51" s="265" t="s">
        <v>1098</v>
      </c>
      <c r="AC51" s="264">
        <v>9.51</v>
      </c>
      <c r="AD51" s="264">
        <v>14.5</v>
      </c>
      <c r="AE51" s="379">
        <f>((H51-AC51)/AC51)*100</f>
        <v>17.24500525762356</v>
      </c>
      <c r="AF51" s="256">
        <f>((H51-AD51)/AD51)*100</f>
        <v>-23.103448275862064</v>
      </c>
    </row>
    <row r="52" spans="1:32" ht="12.75">
      <c r="A52" s="30" t="s">
        <v>1485</v>
      </c>
      <c r="B52" s="31" t="s">
        <v>1486</v>
      </c>
      <c r="C52" s="31" t="s">
        <v>1360</v>
      </c>
      <c r="D52" s="183">
        <v>7</v>
      </c>
      <c r="E52" s="41">
        <v>313</v>
      </c>
      <c r="F52" s="111" t="s">
        <v>1656</v>
      </c>
      <c r="G52" s="73" t="s">
        <v>1656</v>
      </c>
      <c r="H52" s="285">
        <v>14.19</v>
      </c>
      <c r="I52" s="138">
        <f>(K52*4)/H52*100</f>
        <v>4.2283298097251585</v>
      </c>
      <c r="J52" s="397">
        <v>0.14</v>
      </c>
      <c r="K52" s="199">
        <v>0.15</v>
      </c>
      <c r="L52" s="138">
        <f>((K52/J52)-1)*100</f>
        <v>7.14285714285714</v>
      </c>
      <c r="M52" s="162">
        <v>40346</v>
      </c>
      <c r="N52" s="37">
        <v>40350</v>
      </c>
      <c r="O52" s="38">
        <v>40360</v>
      </c>
      <c r="P52" s="36" t="s">
        <v>495</v>
      </c>
      <c r="Q52" s="31"/>
      <c r="R52" s="461">
        <f>K52*4</f>
        <v>0.6</v>
      </c>
      <c r="S52" s="462">
        <f t="shared" si="0"/>
        <v>56.074766355140184</v>
      </c>
      <c r="T52" s="33">
        <f>H52/U52</f>
        <v>13.261682242990654</v>
      </c>
      <c r="U52" s="260">
        <v>1.07</v>
      </c>
      <c r="V52" s="266" t="s">
        <v>1390</v>
      </c>
      <c r="W52" s="260">
        <v>1.04</v>
      </c>
      <c r="X52" s="260">
        <v>1.38</v>
      </c>
      <c r="Y52" s="266" t="s">
        <v>1390</v>
      </c>
      <c r="Z52" s="260" t="s">
        <v>1390</v>
      </c>
      <c r="AA52" s="252" t="s">
        <v>1276</v>
      </c>
      <c r="AB52" s="261" t="s">
        <v>1099</v>
      </c>
      <c r="AC52" s="260">
        <v>10</v>
      </c>
      <c r="AD52" s="260">
        <v>13.7</v>
      </c>
      <c r="AE52" s="378">
        <f>((H52-AC52)/AC52)*100</f>
        <v>41.89999999999999</v>
      </c>
      <c r="AF52" s="255">
        <f>((H52-AD52)/AD52)*100</f>
        <v>3.576642335766425</v>
      </c>
    </row>
    <row r="53" spans="1:32" ht="12.75">
      <c r="A53" s="40" t="s">
        <v>143</v>
      </c>
      <c r="B53" s="41" t="s">
        <v>144</v>
      </c>
      <c r="C53" s="41" t="s">
        <v>1354</v>
      </c>
      <c r="D53" s="184">
        <v>7</v>
      </c>
      <c r="E53" s="41">
        <v>289</v>
      </c>
      <c r="F53" s="81" t="s">
        <v>1656</v>
      </c>
      <c r="G53" s="72" t="s">
        <v>1656</v>
      </c>
      <c r="H53" s="286">
        <v>82.6</v>
      </c>
      <c r="I53" s="158">
        <f>(K53*4)/H53*100</f>
        <v>1.8886198547215498</v>
      </c>
      <c r="J53" s="400">
        <v>0.355</v>
      </c>
      <c r="K53" s="198">
        <v>0.39</v>
      </c>
      <c r="L53" s="116">
        <f>((K53/J53)-1)*100</f>
        <v>9.859154929577475</v>
      </c>
      <c r="M53" s="214">
        <v>40234</v>
      </c>
      <c r="N53" s="46">
        <v>40238</v>
      </c>
      <c r="O53" s="47">
        <v>40252</v>
      </c>
      <c r="P53" s="45" t="s">
        <v>502</v>
      </c>
      <c r="Q53" s="41"/>
      <c r="R53" s="460">
        <f>K53*4</f>
        <v>1.56</v>
      </c>
      <c r="S53" s="463">
        <f t="shared" si="0"/>
        <v>34.21052631578948</v>
      </c>
      <c r="T53" s="42">
        <f>H53/U53</f>
        <v>18.114035087719298</v>
      </c>
      <c r="U53" s="262">
        <v>4.56</v>
      </c>
      <c r="V53" s="267">
        <v>3.01</v>
      </c>
      <c r="W53" s="262">
        <v>2.63</v>
      </c>
      <c r="X53" s="262">
        <v>9.46</v>
      </c>
      <c r="Y53" s="267">
        <v>4.65</v>
      </c>
      <c r="Z53" s="262">
        <v>5.7</v>
      </c>
      <c r="AA53" s="251">
        <f>(Z53/Y53-1)*100</f>
        <v>22.580645161290324</v>
      </c>
      <c r="AB53" s="263" t="s">
        <v>1100</v>
      </c>
      <c r="AC53" s="262">
        <v>62.79</v>
      </c>
      <c r="AD53" s="262">
        <v>83.45</v>
      </c>
      <c r="AE53" s="377">
        <f>((H53-AC53)/AC53)*100</f>
        <v>31.549609810479367</v>
      </c>
      <c r="AF53" s="254">
        <f>((H53-AD53)/AD53)*100</f>
        <v>-1.018573996405043</v>
      </c>
    </row>
    <row r="54" spans="1:32" ht="12.75">
      <c r="A54" s="40" t="s">
        <v>2018</v>
      </c>
      <c r="B54" s="41" t="s">
        <v>2019</v>
      </c>
      <c r="C54" s="41" t="s">
        <v>1355</v>
      </c>
      <c r="D54" s="184">
        <v>7</v>
      </c>
      <c r="E54" s="41">
        <v>305</v>
      </c>
      <c r="F54" s="59" t="s">
        <v>1247</v>
      </c>
      <c r="G54" s="60" t="s">
        <v>1247</v>
      </c>
      <c r="H54" s="286">
        <v>67.61</v>
      </c>
      <c r="I54" s="158">
        <f>(K54*4)/H54*100</f>
        <v>1.2128383375240348</v>
      </c>
      <c r="J54" s="400">
        <v>0.18</v>
      </c>
      <c r="K54" s="198">
        <v>0.205</v>
      </c>
      <c r="L54" s="116">
        <f>((K54/J54)-1)*100</f>
        <v>13.888888888888884</v>
      </c>
      <c r="M54" s="214">
        <v>40303</v>
      </c>
      <c r="N54" s="46">
        <v>40305</v>
      </c>
      <c r="O54" s="47">
        <v>40319</v>
      </c>
      <c r="P54" s="45" t="s">
        <v>1424</v>
      </c>
      <c r="Q54" s="41"/>
      <c r="R54" s="460">
        <f>K54*4</f>
        <v>0.82</v>
      </c>
      <c r="S54" s="463">
        <f t="shared" si="0"/>
        <v>28.08219178082192</v>
      </c>
      <c r="T54" s="42">
        <f>H54/U54</f>
        <v>23.154109589041095</v>
      </c>
      <c r="U54" s="262">
        <v>2.92</v>
      </c>
      <c r="V54" s="267">
        <v>1.55</v>
      </c>
      <c r="W54" s="262">
        <v>0.37</v>
      </c>
      <c r="X54" s="262">
        <v>2.68</v>
      </c>
      <c r="Y54" s="267">
        <v>3.28</v>
      </c>
      <c r="Z54" s="262">
        <v>3.74</v>
      </c>
      <c r="AA54" s="251">
        <f>(Z54/Y54-1)*100</f>
        <v>14.024390243902452</v>
      </c>
      <c r="AB54" s="263" t="s">
        <v>1101</v>
      </c>
      <c r="AC54" s="262">
        <v>53.41</v>
      </c>
      <c r="AD54" s="262">
        <v>62.12</v>
      </c>
      <c r="AE54" s="377">
        <f>((H54-AC54)/AC54)*100</f>
        <v>26.586781501591467</v>
      </c>
      <c r="AF54" s="254">
        <f>((H54-AD54)/AD54)*100</f>
        <v>8.83773341918867</v>
      </c>
    </row>
    <row r="55" spans="1:32" ht="12.75">
      <c r="A55" s="40" t="s">
        <v>1981</v>
      </c>
      <c r="B55" s="41" t="s">
        <v>1982</v>
      </c>
      <c r="C55" s="41" t="s">
        <v>1609</v>
      </c>
      <c r="D55" s="184">
        <v>8</v>
      </c>
      <c r="E55" s="41">
        <v>274</v>
      </c>
      <c r="F55" s="59" t="s">
        <v>1272</v>
      </c>
      <c r="G55" s="60" t="s">
        <v>1272</v>
      </c>
      <c r="H55" s="286">
        <v>52.66</v>
      </c>
      <c r="I55" s="158">
        <f>(K55*4)/H55*100</f>
        <v>1.6710976072920622</v>
      </c>
      <c r="J55" s="400">
        <v>0.2</v>
      </c>
      <c r="K55" s="198">
        <v>0.22</v>
      </c>
      <c r="L55" s="116">
        <f>((K55/J55)-1)*100</f>
        <v>9.999999999999986</v>
      </c>
      <c r="M55" s="214">
        <v>40464</v>
      </c>
      <c r="N55" s="46">
        <v>40466</v>
      </c>
      <c r="O55" s="47">
        <v>40487</v>
      </c>
      <c r="P55" s="45" t="s">
        <v>886</v>
      </c>
      <c r="Q55" s="41"/>
      <c r="R55" s="460">
        <f>K55*4</f>
        <v>0.88</v>
      </c>
      <c r="S55" s="463">
        <f t="shared" si="0"/>
        <v>24.30939226519337</v>
      </c>
      <c r="T55" s="42">
        <f>H55/U55</f>
        <v>14.54696132596685</v>
      </c>
      <c r="U55" s="262">
        <v>3.62</v>
      </c>
      <c r="V55" s="267">
        <v>1.22</v>
      </c>
      <c r="W55" s="262">
        <v>0.51</v>
      </c>
      <c r="X55" s="262">
        <v>6.42</v>
      </c>
      <c r="Y55" s="267">
        <v>4.12</v>
      </c>
      <c r="Z55" s="262">
        <v>4.61</v>
      </c>
      <c r="AA55" s="251">
        <f>(Z55/Y55-1)*100</f>
        <v>11.89320388349515</v>
      </c>
      <c r="AB55" s="263" t="s">
        <v>392</v>
      </c>
      <c r="AC55" s="262">
        <v>36.18</v>
      </c>
      <c r="AD55" s="262">
        <v>53.43</v>
      </c>
      <c r="AE55" s="377">
        <f>((H55-AC55)/AC55)*100</f>
        <v>45.55002763957987</v>
      </c>
      <c r="AF55" s="254">
        <f>((H55-AD55)/AD55)*100</f>
        <v>-1.4411379374883082</v>
      </c>
    </row>
    <row r="56" spans="1:32" ht="12.75">
      <c r="A56" s="49" t="s">
        <v>1721</v>
      </c>
      <c r="B56" s="51" t="s">
        <v>99</v>
      </c>
      <c r="C56" s="51" t="s">
        <v>1541</v>
      </c>
      <c r="D56" s="185">
        <v>6</v>
      </c>
      <c r="E56" s="41">
        <v>359</v>
      </c>
      <c r="F56" s="61" t="s">
        <v>1272</v>
      </c>
      <c r="G56" s="63" t="s">
        <v>1272</v>
      </c>
      <c r="H56" s="287">
        <v>37.48</v>
      </c>
      <c r="I56" s="117">
        <f>(K56*4)/H56*100</f>
        <v>2.4546424759871934</v>
      </c>
      <c r="J56" s="401">
        <v>0.2</v>
      </c>
      <c r="K56" s="197">
        <v>0.23</v>
      </c>
      <c r="L56" s="117">
        <f>((K56/J56)-1)*100</f>
        <v>14.999999999999991</v>
      </c>
      <c r="M56" s="418">
        <v>40417</v>
      </c>
      <c r="N56" s="65">
        <v>40421</v>
      </c>
      <c r="O56" s="55">
        <v>40431</v>
      </c>
      <c r="P56" s="64" t="s">
        <v>497</v>
      </c>
      <c r="Q56" s="51"/>
      <c r="R56" s="348">
        <f>K56*4</f>
        <v>0.92</v>
      </c>
      <c r="S56" s="465">
        <f t="shared" si="0"/>
        <v>33.6996336996337</v>
      </c>
      <c r="T56" s="52">
        <f>H56/U56</f>
        <v>13.728937728937728</v>
      </c>
      <c r="U56" s="264">
        <v>2.73</v>
      </c>
      <c r="V56" s="268">
        <v>1.92</v>
      </c>
      <c r="W56" s="264">
        <v>1.01</v>
      </c>
      <c r="X56" s="264">
        <v>2.32</v>
      </c>
      <c r="Y56" s="268">
        <v>2.57</v>
      </c>
      <c r="Z56" s="264">
        <v>2.84</v>
      </c>
      <c r="AA56" s="253">
        <f>(Z56/Y56-1)*100</f>
        <v>10.505836575875493</v>
      </c>
      <c r="AB56" s="265" t="s">
        <v>1102</v>
      </c>
      <c r="AC56" s="264">
        <v>27.93</v>
      </c>
      <c r="AD56" s="264">
        <v>40.89</v>
      </c>
      <c r="AE56" s="379">
        <f>((H56-AC56)/AC56)*100</f>
        <v>34.192624418188316</v>
      </c>
      <c r="AF56" s="256">
        <f>((H56-AD56)/AD56)*100</f>
        <v>-8.33944729762779</v>
      </c>
    </row>
    <row r="57" spans="1:32" ht="12.75">
      <c r="A57" s="30" t="s">
        <v>226</v>
      </c>
      <c r="B57" s="31" t="s">
        <v>227</v>
      </c>
      <c r="C57" s="31" t="s">
        <v>1361</v>
      </c>
      <c r="D57" s="183">
        <v>6</v>
      </c>
      <c r="E57" s="41">
        <v>375</v>
      </c>
      <c r="F57" s="57" t="s">
        <v>1272</v>
      </c>
      <c r="G57" s="58" t="s">
        <v>1272</v>
      </c>
      <c r="H57" s="285">
        <v>60.81</v>
      </c>
      <c r="I57" s="172">
        <f>(K57*4)/H57*100</f>
        <v>1.7102450254892285</v>
      </c>
      <c r="J57" s="397">
        <v>0.24</v>
      </c>
      <c r="K57" s="199">
        <v>0.26</v>
      </c>
      <c r="L57" s="138">
        <f>((K57/J57)-1)*100</f>
        <v>8.333333333333348</v>
      </c>
      <c r="M57" s="162">
        <v>40508</v>
      </c>
      <c r="N57" s="37">
        <v>40512</v>
      </c>
      <c r="O57" s="38">
        <v>40527</v>
      </c>
      <c r="P57" s="36" t="s">
        <v>502</v>
      </c>
      <c r="Q57" s="31"/>
      <c r="R57" s="461">
        <f>K57*4</f>
        <v>1.04</v>
      </c>
      <c r="S57" s="463">
        <f t="shared" si="0"/>
        <v>28.03234501347709</v>
      </c>
      <c r="T57" s="33">
        <f>H57/U57</f>
        <v>16.390835579514825</v>
      </c>
      <c r="U57" s="260">
        <v>3.71</v>
      </c>
      <c r="V57" s="266">
        <v>1.15</v>
      </c>
      <c r="W57" s="260">
        <v>2.28</v>
      </c>
      <c r="X57" s="260">
        <v>2.68</v>
      </c>
      <c r="Y57" s="266">
        <v>4</v>
      </c>
      <c r="Z57" s="260">
        <v>4.71</v>
      </c>
      <c r="AA57" s="252">
        <f>(Z57/Y57-1)*100</f>
        <v>17.75</v>
      </c>
      <c r="AB57" s="261" t="s">
        <v>1103</v>
      </c>
      <c r="AC57" s="260">
        <v>42.05</v>
      </c>
      <c r="AD57" s="260">
        <v>64.5</v>
      </c>
      <c r="AE57" s="378">
        <f>((H57-AC57)/AC57)*100</f>
        <v>44.61355529131987</v>
      </c>
      <c r="AF57" s="255">
        <f>((H57-AD57)/AD57)*100</f>
        <v>-5.7209302325581355</v>
      </c>
    </row>
    <row r="58" spans="1:32" ht="12.75">
      <c r="A58" s="40" t="s">
        <v>1014</v>
      </c>
      <c r="B58" s="41" t="s">
        <v>1015</v>
      </c>
      <c r="C58" s="132" t="s">
        <v>1575</v>
      </c>
      <c r="D58" s="184">
        <v>5</v>
      </c>
      <c r="E58" s="41">
        <v>396</v>
      </c>
      <c r="F58" s="59" t="s">
        <v>1272</v>
      </c>
      <c r="G58" s="60" t="s">
        <v>1272</v>
      </c>
      <c r="H58" s="286">
        <v>97.12</v>
      </c>
      <c r="I58" s="158">
        <f>(K58*4)/H58*100</f>
        <v>1.0811367380560133</v>
      </c>
      <c r="J58" s="400">
        <v>0.175</v>
      </c>
      <c r="K58" s="198">
        <v>0.2625</v>
      </c>
      <c r="L58" s="116">
        <f>((K58/J58)-1)*100</f>
        <v>50.00000000000002</v>
      </c>
      <c r="M58" s="214">
        <v>40409</v>
      </c>
      <c r="N58" s="46">
        <v>40413</v>
      </c>
      <c r="O58" s="47">
        <v>40422</v>
      </c>
      <c r="P58" s="45" t="s">
        <v>501</v>
      </c>
      <c r="Q58" s="41"/>
      <c r="R58" s="460">
        <f>K58*4</f>
        <v>1.05</v>
      </c>
      <c r="S58" s="463">
        <f t="shared" si="0"/>
        <v>21.875000000000004</v>
      </c>
      <c r="T58" s="42">
        <f>H58/U58</f>
        <v>20.233333333333334</v>
      </c>
      <c r="U58" s="262">
        <v>4.8</v>
      </c>
      <c r="V58" s="267">
        <v>1.41</v>
      </c>
      <c r="W58" s="262">
        <v>1.52</v>
      </c>
      <c r="X58" s="262">
        <v>4.53</v>
      </c>
      <c r="Y58" s="267">
        <v>5</v>
      </c>
      <c r="Z58" s="262">
        <v>6.69</v>
      </c>
      <c r="AA58" s="251">
        <f>(Z58/Y58-1)*100</f>
        <v>33.80000000000001</v>
      </c>
      <c r="AB58" s="263" t="s">
        <v>1104</v>
      </c>
      <c r="AC58" s="262">
        <v>42.61</v>
      </c>
      <c r="AD58" s="262">
        <v>82.69</v>
      </c>
      <c r="AE58" s="377">
        <f>((H58-AC58)/AC58)*100</f>
        <v>127.92771649847454</v>
      </c>
      <c r="AF58" s="254">
        <f>((H58-AD58)/AD58)*100</f>
        <v>17.450719554964333</v>
      </c>
    </row>
    <row r="59" spans="1:32" ht="12.75">
      <c r="A59" s="40" t="s">
        <v>2010</v>
      </c>
      <c r="B59" s="41" t="s">
        <v>2011</v>
      </c>
      <c r="C59" s="41" t="s">
        <v>1621</v>
      </c>
      <c r="D59" s="184">
        <v>7</v>
      </c>
      <c r="E59" s="41">
        <v>285</v>
      </c>
      <c r="F59" s="59" t="s">
        <v>1272</v>
      </c>
      <c r="G59" s="60" t="s">
        <v>1247</v>
      </c>
      <c r="H59" s="286">
        <v>31</v>
      </c>
      <c r="I59" s="158">
        <f>(K59*4)/H59*100</f>
        <v>1.129032258064516</v>
      </c>
      <c r="J59" s="400">
        <v>0.07625</v>
      </c>
      <c r="K59" s="198">
        <v>0.0875</v>
      </c>
      <c r="L59" s="116">
        <f>((K59/J59)-1)*100</f>
        <v>14.754098360655732</v>
      </c>
      <c r="M59" s="214">
        <v>40198</v>
      </c>
      <c r="N59" s="46">
        <v>40200</v>
      </c>
      <c r="O59" s="47">
        <v>40211</v>
      </c>
      <c r="P59" s="45" t="s">
        <v>1694</v>
      </c>
      <c r="Q59" s="41"/>
      <c r="R59" s="460">
        <f>K59*4</f>
        <v>0.35</v>
      </c>
      <c r="S59" s="463">
        <f t="shared" si="0"/>
        <v>14.05622489959839</v>
      </c>
      <c r="T59" s="42">
        <f>H59/U59</f>
        <v>12.449799196787147</v>
      </c>
      <c r="U59" s="262">
        <v>2.49</v>
      </c>
      <c r="V59" s="267">
        <v>1.17</v>
      </c>
      <c r="W59" s="262">
        <v>0.44</v>
      </c>
      <c r="X59" s="262">
        <v>1.17</v>
      </c>
      <c r="Y59" s="267">
        <v>2.69</v>
      </c>
      <c r="Z59" s="262">
        <v>2.89</v>
      </c>
      <c r="AA59" s="251">
        <f>(Z59/Y59-1)*100</f>
        <v>7.434944237918217</v>
      </c>
      <c r="AB59" s="263" t="s">
        <v>1105</v>
      </c>
      <c r="AC59" s="262">
        <v>27.7</v>
      </c>
      <c r="AD59" s="262">
        <v>37.82</v>
      </c>
      <c r="AE59" s="377">
        <f>((H59-AC59)/AC59)*100</f>
        <v>11.913357400722024</v>
      </c>
      <c r="AF59" s="254">
        <f>((H59-AD59)/AD59)*100</f>
        <v>-18.0327868852459</v>
      </c>
    </row>
    <row r="60" spans="1:32" ht="12.75">
      <c r="A60" s="40" t="s">
        <v>466</v>
      </c>
      <c r="B60" s="41" t="s">
        <v>467</v>
      </c>
      <c r="C60" s="41" t="s">
        <v>1362</v>
      </c>
      <c r="D60" s="184">
        <v>6</v>
      </c>
      <c r="E60" s="41">
        <v>352</v>
      </c>
      <c r="F60" s="81" t="s">
        <v>1656</v>
      </c>
      <c r="G60" s="72" t="s">
        <v>1656</v>
      </c>
      <c r="H60" s="286">
        <v>13.48</v>
      </c>
      <c r="I60" s="158">
        <f>(K60)/H60*100</f>
        <v>0.741839762611276</v>
      </c>
      <c r="J60" s="400">
        <v>0.095</v>
      </c>
      <c r="K60" s="198">
        <v>0.1</v>
      </c>
      <c r="L60" s="116">
        <f>((K60/J60)-1)*100</f>
        <v>5.263157894736836</v>
      </c>
      <c r="M60" s="214">
        <v>40339</v>
      </c>
      <c r="N60" s="46">
        <v>40343</v>
      </c>
      <c r="O60" s="47">
        <v>40354</v>
      </c>
      <c r="P60" s="45" t="s">
        <v>1695</v>
      </c>
      <c r="Q60" s="41" t="s">
        <v>1691</v>
      </c>
      <c r="R60" s="460">
        <f>K60</f>
        <v>0.1</v>
      </c>
      <c r="S60" s="463">
        <f t="shared" si="0"/>
        <v>-71.42857142857143</v>
      </c>
      <c r="T60" s="42">
        <f>H60/U60</f>
        <v>-96.28571428571428</v>
      </c>
      <c r="U60" s="262">
        <v>-0.14</v>
      </c>
      <c r="V60" s="267">
        <v>3.67</v>
      </c>
      <c r="W60" s="262">
        <v>1.5</v>
      </c>
      <c r="X60" s="262">
        <v>2.75</v>
      </c>
      <c r="Y60" s="267">
        <v>0.37</v>
      </c>
      <c r="Z60" s="262">
        <v>0.56</v>
      </c>
      <c r="AA60" s="251">
        <f>(Z60/Y60-1)*100</f>
        <v>51.35135135135136</v>
      </c>
      <c r="AB60" s="263" t="s">
        <v>1106</v>
      </c>
      <c r="AC60" s="262">
        <v>7.06</v>
      </c>
      <c r="AD60" s="262">
        <v>9.7</v>
      </c>
      <c r="AE60" s="377">
        <f>((H60-AC60)/AC60)*100</f>
        <v>90.93484419263459</v>
      </c>
      <c r="AF60" s="254">
        <f>((H60-AD60)/AD60)*100</f>
        <v>38.96907216494847</v>
      </c>
    </row>
    <row r="61" spans="1:32" ht="12.75">
      <c r="A61" s="49" t="s">
        <v>451</v>
      </c>
      <c r="B61" s="51" t="s">
        <v>452</v>
      </c>
      <c r="C61" s="51" t="s">
        <v>1609</v>
      </c>
      <c r="D61" s="185">
        <v>6</v>
      </c>
      <c r="E61" s="41">
        <v>357</v>
      </c>
      <c r="F61" s="61" t="s">
        <v>1247</v>
      </c>
      <c r="G61" s="63" t="s">
        <v>1247</v>
      </c>
      <c r="H61" s="287">
        <v>48.95</v>
      </c>
      <c r="I61" s="117">
        <f>(K61*4)/H61*100</f>
        <v>2.6149131767109295</v>
      </c>
      <c r="J61" s="401">
        <v>0.25</v>
      </c>
      <c r="K61" s="197">
        <v>0.32</v>
      </c>
      <c r="L61" s="117">
        <f>((K61/J61)-1)*100</f>
        <v>28.000000000000004</v>
      </c>
      <c r="M61" s="418">
        <v>40366</v>
      </c>
      <c r="N61" s="65">
        <v>40368</v>
      </c>
      <c r="O61" s="55">
        <v>40392</v>
      </c>
      <c r="P61" s="64" t="s">
        <v>1694</v>
      </c>
      <c r="Q61" s="51"/>
      <c r="R61" s="348">
        <f>K61*4</f>
        <v>1.28</v>
      </c>
      <c r="S61" s="463">
        <f t="shared" si="0"/>
        <v>43.09764309764309</v>
      </c>
      <c r="T61" s="52">
        <f>H61/U61</f>
        <v>16.48148148148148</v>
      </c>
      <c r="U61" s="264">
        <v>2.97</v>
      </c>
      <c r="V61" s="268">
        <v>1.22</v>
      </c>
      <c r="W61" s="264">
        <v>0.95</v>
      </c>
      <c r="X61" s="264">
        <v>3.65</v>
      </c>
      <c r="Y61" s="268">
        <v>3.34</v>
      </c>
      <c r="Z61" s="264">
        <v>3.79</v>
      </c>
      <c r="AA61" s="253">
        <f>(Z61/Y61-1)*100</f>
        <v>13.473053892215582</v>
      </c>
      <c r="AB61" s="265" t="s">
        <v>1107</v>
      </c>
      <c r="AC61" s="264">
        <v>31.33</v>
      </c>
      <c r="AD61" s="264">
        <v>49.01</v>
      </c>
      <c r="AE61" s="379">
        <f>((H61-AC61)/AC61)*100</f>
        <v>56.240025534631364</v>
      </c>
      <c r="AF61" s="256">
        <f>((H61-AD61)/AD61)*100</f>
        <v>-0.12242399510303034</v>
      </c>
    </row>
    <row r="62" spans="1:32" ht="12.75">
      <c r="A62" s="30" t="s">
        <v>106</v>
      </c>
      <c r="B62" s="31" t="s">
        <v>107</v>
      </c>
      <c r="C62" s="31" t="s">
        <v>220</v>
      </c>
      <c r="D62" s="183">
        <v>5</v>
      </c>
      <c r="E62" s="41">
        <v>393</v>
      </c>
      <c r="F62" s="111" t="s">
        <v>1656</v>
      </c>
      <c r="G62" s="73" t="s">
        <v>1656</v>
      </c>
      <c r="H62" s="285">
        <v>34.9</v>
      </c>
      <c r="I62" s="138">
        <f>(K62*4)/H62*100</f>
        <v>6.991404011461317</v>
      </c>
      <c r="J62" s="397">
        <v>0.6</v>
      </c>
      <c r="K62" s="199">
        <v>0.61</v>
      </c>
      <c r="L62" s="172">
        <f>((K62/J62)-1)*100</f>
        <v>1.6666666666666607</v>
      </c>
      <c r="M62" s="162">
        <v>40394</v>
      </c>
      <c r="N62" s="37">
        <v>40396</v>
      </c>
      <c r="O62" s="38">
        <v>40403</v>
      </c>
      <c r="P62" s="36" t="s">
        <v>498</v>
      </c>
      <c r="Q62" s="31"/>
      <c r="R62" s="461">
        <f>K62*4</f>
        <v>2.44</v>
      </c>
      <c r="S62" s="462">
        <f t="shared" si="0"/>
        <v>212.17391304347828</v>
      </c>
      <c r="T62" s="33">
        <f>H62/U62</f>
        <v>30.347826086956523</v>
      </c>
      <c r="U62" s="260">
        <v>1.15</v>
      </c>
      <c r="V62" s="266">
        <v>2.96</v>
      </c>
      <c r="W62" s="260">
        <v>1.06</v>
      </c>
      <c r="X62" s="260">
        <v>2.92</v>
      </c>
      <c r="Y62" s="266">
        <v>1.38</v>
      </c>
      <c r="Z62" s="260">
        <v>1.37</v>
      </c>
      <c r="AA62" s="252">
        <f>(Z62/Y62-1)*100</f>
        <v>-0.7246376811594013</v>
      </c>
      <c r="AB62" s="261" t="s">
        <v>1108</v>
      </c>
      <c r="AC62" s="260">
        <v>24.9</v>
      </c>
      <c r="AD62" s="260">
        <v>36.66</v>
      </c>
      <c r="AE62" s="378">
        <f>((H62-AC62)/AC62)*100</f>
        <v>40.16064257028113</v>
      </c>
      <c r="AF62" s="255">
        <f>((H62-AD62)/AD62)*100</f>
        <v>-4.800872885979264</v>
      </c>
    </row>
    <row r="63" spans="1:32" ht="12.75">
      <c r="A63" s="40" t="s">
        <v>187</v>
      </c>
      <c r="B63" s="41" t="s">
        <v>188</v>
      </c>
      <c r="C63" s="41" t="s">
        <v>1363</v>
      </c>
      <c r="D63" s="184">
        <v>7</v>
      </c>
      <c r="E63" s="41">
        <v>317</v>
      </c>
      <c r="F63" s="59" t="s">
        <v>1247</v>
      </c>
      <c r="G63" s="60" t="s">
        <v>1247</v>
      </c>
      <c r="H63" s="286">
        <v>74.7</v>
      </c>
      <c r="I63" s="158">
        <f>(K63*4)/H63*100</f>
        <v>1.6064257028112447</v>
      </c>
      <c r="J63" s="400">
        <v>0.28</v>
      </c>
      <c r="K63" s="198">
        <v>0.3</v>
      </c>
      <c r="L63" s="116">
        <f>((K63/J63)-1)*100</f>
        <v>7.14285714285714</v>
      </c>
      <c r="M63" s="214">
        <v>40357</v>
      </c>
      <c r="N63" s="46">
        <v>40359</v>
      </c>
      <c r="O63" s="47">
        <v>40392</v>
      </c>
      <c r="P63" s="45" t="s">
        <v>1694</v>
      </c>
      <c r="Q63" s="41"/>
      <c r="R63" s="460">
        <f>K63*4</f>
        <v>1.2</v>
      </c>
      <c r="S63" s="463">
        <f t="shared" si="0"/>
        <v>43.32129963898917</v>
      </c>
      <c r="T63" s="42">
        <f>H63/U63</f>
        <v>26.967509025270758</v>
      </c>
      <c r="U63" s="262">
        <v>2.77</v>
      </c>
      <c r="V63" s="267">
        <v>1.01</v>
      </c>
      <c r="W63" s="262">
        <v>1.32</v>
      </c>
      <c r="X63" s="262">
        <v>5.21</v>
      </c>
      <c r="Y63" s="267">
        <v>5.27</v>
      </c>
      <c r="Z63" s="262">
        <v>6.34</v>
      </c>
      <c r="AA63" s="251">
        <f>(Z63/Y63-1)*100</f>
        <v>20.303605313092987</v>
      </c>
      <c r="AB63" s="263" t="s">
        <v>1109</v>
      </c>
      <c r="AC63" s="262">
        <v>48.33</v>
      </c>
      <c r="AD63" s="262">
        <v>69.47</v>
      </c>
      <c r="AE63" s="377">
        <f>((H63-AC63)/AC63)*100</f>
        <v>54.562383612662956</v>
      </c>
      <c r="AF63" s="254">
        <f>((H63-AD63)/AD63)*100</f>
        <v>7.528429537930048</v>
      </c>
    </row>
    <row r="64" spans="1:32" ht="12.75">
      <c r="A64" s="40" t="s">
        <v>0</v>
      </c>
      <c r="B64" s="41" t="s">
        <v>1</v>
      </c>
      <c r="C64" s="41" t="s">
        <v>1582</v>
      </c>
      <c r="D64" s="184">
        <v>6</v>
      </c>
      <c r="E64" s="41">
        <v>362</v>
      </c>
      <c r="F64" s="59" t="s">
        <v>1272</v>
      </c>
      <c r="G64" s="60" t="s">
        <v>1247</v>
      </c>
      <c r="H64" s="286">
        <v>31.01</v>
      </c>
      <c r="I64" s="116">
        <f>(K64*4)/H64*100</f>
        <v>4.385682038052241</v>
      </c>
      <c r="J64" s="400">
        <v>0.325</v>
      </c>
      <c r="K64" s="198">
        <v>0.34</v>
      </c>
      <c r="L64" s="116">
        <f>((K64/J64)-1)*100</f>
        <v>4.615384615384621</v>
      </c>
      <c r="M64" s="214">
        <v>40417</v>
      </c>
      <c r="N64" s="46">
        <v>40421</v>
      </c>
      <c r="O64" s="47">
        <v>40436</v>
      </c>
      <c r="P64" s="45" t="s">
        <v>502</v>
      </c>
      <c r="Q64" s="41"/>
      <c r="R64" s="460">
        <f>K64*4</f>
        <v>1.36</v>
      </c>
      <c r="S64" s="463">
        <f t="shared" si="0"/>
        <v>78.16091954022988</v>
      </c>
      <c r="T64" s="42">
        <f>H64/U64</f>
        <v>17.82183908045977</v>
      </c>
      <c r="U64" s="262">
        <v>1.74</v>
      </c>
      <c r="V64" s="267">
        <v>4.4</v>
      </c>
      <c r="W64" s="262">
        <v>1.35</v>
      </c>
      <c r="X64" s="262">
        <v>1.77</v>
      </c>
      <c r="Y64" s="267">
        <v>1.8</v>
      </c>
      <c r="Z64" s="262" t="s">
        <v>1390</v>
      </c>
      <c r="AA64" s="251" t="s">
        <v>1276</v>
      </c>
      <c r="AB64" s="263" t="s">
        <v>1110</v>
      </c>
      <c r="AC64" s="262">
        <v>26.34</v>
      </c>
      <c r="AD64" s="262">
        <v>32.08</v>
      </c>
      <c r="AE64" s="377">
        <f>((H64-AC64)/AC64)*100</f>
        <v>17.729688686408508</v>
      </c>
      <c r="AF64" s="254">
        <f>((H64-AD64)/AD64)*100</f>
        <v>-3.335411471321686</v>
      </c>
    </row>
    <row r="65" spans="1:32" ht="12.75">
      <c r="A65" s="40" t="s">
        <v>1016</v>
      </c>
      <c r="B65" s="41" t="s">
        <v>1017</v>
      </c>
      <c r="C65" s="41" t="s">
        <v>1585</v>
      </c>
      <c r="D65" s="184">
        <v>6</v>
      </c>
      <c r="E65" s="41">
        <v>365</v>
      </c>
      <c r="F65" s="81" t="s">
        <v>1656</v>
      </c>
      <c r="G65" s="72" t="s">
        <v>1656</v>
      </c>
      <c r="H65" s="286">
        <v>52.52</v>
      </c>
      <c r="I65" s="116">
        <f>(K65*4)/H65*100</f>
        <v>4.036557501904037</v>
      </c>
      <c r="J65" s="400">
        <v>0.48</v>
      </c>
      <c r="K65" s="198">
        <v>0.53</v>
      </c>
      <c r="L65" s="116">
        <f>((K65/J65)-1)*100</f>
        <v>10.416666666666675</v>
      </c>
      <c r="M65" s="214">
        <v>40434</v>
      </c>
      <c r="N65" s="46">
        <v>40436</v>
      </c>
      <c r="O65" s="47">
        <v>40451</v>
      </c>
      <c r="P65" s="45" t="s">
        <v>494</v>
      </c>
      <c r="Q65" s="41"/>
      <c r="R65" s="460">
        <f>K65*4</f>
        <v>2.12</v>
      </c>
      <c r="S65" s="463">
        <f t="shared" si="0"/>
        <v>365.5172413793104</v>
      </c>
      <c r="T65" s="42">
        <f>H65/U65</f>
        <v>90.55172413793105</v>
      </c>
      <c r="U65" s="262">
        <v>0.58</v>
      </c>
      <c r="V65" s="267">
        <v>1.48</v>
      </c>
      <c r="W65" s="262">
        <v>5.99</v>
      </c>
      <c r="X65" s="262">
        <v>3.39</v>
      </c>
      <c r="Y65" s="267">
        <v>3.29</v>
      </c>
      <c r="Z65" s="262">
        <v>3.81</v>
      </c>
      <c r="AA65" s="251">
        <f>(Z65/Y65-1)*100</f>
        <v>15.805471124620052</v>
      </c>
      <c r="AB65" s="263" t="s">
        <v>1111</v>
      </c>
      <c r="AC65" s="262">
        <v>46.21</v>
      </c>
      <c r="AD65" s="262">
        <v>64.17</v>
      </c>
      <c r="AE65" s="377">
        <f>((H65-AC65)/AC65)*100</f>
        <v>13.655053018827099</v>
      </c>
      <c r="AF65" s="254">
        <f>((H65-AD65)/AD65)*100</f>
        <v>-18.1549010441016</v>
      </c>
    </row>
    <row r="66" spans="1:32" ht="12.75">
      <c r="A66" s="49" t="s">
        <v>435</v>
      </c>
      <c r="B66" s="51" t="s">
        <v>436</v>
      </c>
      <c r="C66" s="51" t="s">
        <v>1599</v>
      </c>
      <c r="D66" s="185">
        <v>7</v>
      </c>
      <c r="E66" s="41">
        <v>293</v>
      </c>
      <c r="F66" s="61" t="s">
        <v>1272</v>
      </c>
      <c r="G66" s="63" t="s">
        <v>1247</v>
      </c>
      <c r="H66" s="287">
        <v>41.53</v>
      </c>
      <c r="I66" s="117">
        <f>(K66*4)/H66*100</f>
        <v>4.406453166385745</v>
      </c>
      <c r="J66" s="401">
        <v>0.4375</v>
      </c>
      <c r="K66" s="197">
        <v>0.4575</v>
      </c>
      <c r="L66" s="117">
        <f>((K66/J66)-1)*100</f>
        <v>4.571428571428582</v>
      </c>
      <c r="M66" s="418">
        <v>40233</v>
      </c>
      <c r="N66" s="65">
        <v>40235</v>
      </c>
      <c r="O66" s="55">
        <v>40257</v>
      </c>
      <c r="P66" s="64" t="s">
        <v>162</v>
      </c>
      <c r="Q66" s="51"/>
      <c r="R66" s="348">
        <f>K66*4</f>
        <v>1.83</v>
      </c>
      <c r="S66" s="465">
        <f t="shared" si="0"/>
        <v>43.46793349168646</v>
      </c>
      <c r="T66" s="52">
        <f>H66/U66</f>
        <v>9.864608076009501</v>
      </c>
      <c r="U66" s="264">
        <v>4.21</v>
      </c>
      <c r="V66" s="268">
        <v>3.59</v>
      </c>
      <c r="W66" s="264">
        <v>1.61</v>
      </c>
      <c r="X66" s="264">
        <v>2</v>
      </c>
      <c r="Y66" s="268">
        <v>3.34</v>
      </c>
      <c r="Z66" s="264">
        <v>3.17</v>
      </c>
      <c r="AA66" s="253">
        <f>(Z66/Y66-1)*100</f>
        <v>-5.089820359281438</v>
      </c>
      <c r="AB66" s="265" t="s">
        <v>1112</v>
      </c>
      <c r="AC66" s="264">
        <v>36.12</v>
      </c>
      <c r="AD66" s="264">
        <v>45.12</v>
      </c>
      <c r="AE66" s="379">
        <f>((H66-AC66)/AC66)*100</f>
        <v>14.977851605758593</v>
      </c>
      <c r="AF66" s="256">
        <f>((H66-AD66)/AD66)*100</f>
        <v>-7.956560283687936</v>
      </c>
    </row>
    <row r="67" spans="1:32" ht="12.75">
      <c r="A67" s="203" t="s">
        <v>1435</v>
      </c>
      <c r="B67" s="31" t="s">
        <v>1432</v>
      </c>
      <c r="C67" s="31" t="s">
        <v>1545</v>
      </c>
      <c r="D67" s="183">
        <v>8</v>
      </c>
      <c r="E67" s="41">
        <v>257</v>
      </c>
      <c r="F67" s="57" t="s">
        <v>1272</v>
      </c>
      <c r="G67" s="58" t="s">
        <v>1272</v>
      </c>
      <c r="H67" s="285">
        <v>14.87</v>
      </c>
      <c r="I67" s="138">
        <f>(K67*4)/H67*100</f>
        <v>3.0934767989240086</v>
      </c>
      <c r="J67" s="397">
        <v>0.1125</v>
      </c>
      <c r="K67" s="199">
        <v>0.115</v>
      </c>
      <c r="L67" s="138">
        <f>((K67/J67)-1)*100</f>
        <v>2.2222222222222143</v>
      </c>
      <c r="M67" s="162">
        <v>40297</v>
      </c>
      <c r="N67" s="37">
        <v>40301</v>
      </c>
      <c r="O67" s="38">
        <v>40315</v>
      </c>
      <c r="P67" s="36" t="s">
        <v>524</v>
      </c>
      <c r="Q67" s="31"/>
      <c r="R67" s="461">
        <f>K67*4</f>
        <v>0.46</v>
      </c>
      <c r="S67" s="463">
        <f t="shared" si="0"/>
        <v>82.14285714285714</v>
      </c>
      <c r="T67" s="33">
        <f>H67/U67</f>
        <v>26.553571428571423</v>
      </c>
      <c r="U67" s="260">
        <v>0.56</v>
      </c>
      <c r="V67" s="266">
        <v>5.87</v>
      </c>
      <c r="W67" s="260">
        <v>0.92</v>
      </c>
      <c r="X67" s="260">
        <v>0.94</v>
      </c>
      <c r="Y67" s="266">
        <v>0.5</v>
      </c>
      <c r="Z67" s="260">
        <v>1.05</v>
      </c>
      <c r="AA67" s="252">
        <f>(Z67/Y67-1)*100</f>
        <v>110.00000000000001</v>
      </c>
      <c r="AB67" s="261" t="s">
        <v>1113</v>
      </c>
      <c r="AC67" s="260">
        <v>10.78</v>
      </c>
      <c r="AD67" s="260">
        <v>15.95</v>
      </c>
      <c r="AE67" s="378">
        <f>((H67-AC67)/AC67)*100</f>
        <v>37.94063079777366</v>
      </c>
      <c r="AF67" s="255">
        <f>((H67-AD67)/AD67)*100</f>
        <v>-6.771159874608151</v>
      </c>
    </row>
    <row r="68" spans="1:32" ht="12.75">
      <c r="A68" s="119" t="s">
        <v>1436</v>
      </c>
      <c r="B68" s="132" t="s">
        <v>1437</v>
      </c>
      <c r="C68" s="41" t="s">
        <v>1545</v>
      </c>
      <c r="D68" s="184">
        <v>8</v>
      </c>
      <c r="E68" s="41">
        <v>256</v>
      </c>
      <c r="F68" s="81" t="s">
        <v>1656</v>
      </c>
      <c r="G68" s="72" t="s">
        <v>1656</v>
      </c>
      <c r="H68" s="286">
        <v>17.26</v>
      </c>
      <c r="I68" s="116">
        <f>(K68*4)/H68*100</f>
        <v>2.665121668597914</v>
      </c>
      <c r="J68" s="400">
        <v>0.1125</v>
      </c>
      <c r="K68" s="198">
        <v>0.115</v>
      </c>
      <c r="L68" s="116">
        <f>((K68/J68)-1)*100</f>
        <v>2.2222222222222143</v>
      </c>
      <c r="M68" s="214">
        <v>40297</v>
      </c>
      <c r="N68" s="46">
        <v>40301</v>
      </c>
      <c r="O68" s="47">
        <v>40315</v>
      </c>
      <c r="P68" s="45" t="s">
        <v>524</v>
      </c>
      <c r="Q68" s="41"/>
      <c r="R68" s="460">
        <f>K68*4</f>
        <v>0.46</v>
      </c>
      <c r="S68" s="463">
        <f t="shared" si="0"/>
        <v>82.14285714285714</v>
      </c>
      <c r="T68" s="42">
        <f>H68/U68</f>
        <v>30.821428571428573</v>
      </c>
      <c r="U68" s="262">
        <v>0.56</v>
      </c>
      <c r="V68" s="267" t="s">
        <v>1656</v>
      </c>
      <c r="W68" s="262">
        <v>1.09</v>
      </c>
      <c r="X68" s="262">
        <v>1.12</v>
      </c>
      <c r="Y68" s="267" t="s">
        <v>1656</v>
      </c>
      <c r="Z68" s="262" t="s">
        <v>1656</v>
      </c>
      <c r="AA68" s="251" t="s">
        <v>1276</v>
      </c>
      <c r="AB68" s="263" t="s">
        <v>1114</v>
      </c>
      <c r="AC68" s="262">
        <v>14.59</v>
      </c>
      <c r="AD68" s="262">
        <v>19.19</v>
      </c>
      <c r="AE68" s="377">
        <f>((H68-AC68)/AC68)*100</f>
        <v>18.30020562028788</v>
      </c>
      <c r="AF68" s="254">
        <f>((H68-AD68)/AD68)*100</f>
        <v>-10.057321521625845</v>
      </c>
    </row>
    <row r="69" spans="1:32" ht="12.75">
      <c r="A69" s="40" t="s">
        <v>232</v>
      </c>
      <c r="B69" s="41" t="s">
        <v>233</v>
      </c>
      <c r="C69" s="41" t="s">
        <v>1599</v>
      </c>
      <c r="D69" s="184">
        <v>5</v>
      </c>
      <c r="E69" s="41">
        <v>383</v>
      </c>
      <c r="F69" s="59" t="s">
        <v>1272</v>
      </c>
      <c r="G69" s="60" t="s">
        <v>1247</v>
      </c>
      <c r="H69" s="286">
        <v>25.33</v>
      </c>
      <c r="I69" s="116">
        <f>(K69*4)/H69*100</f>
        <v>4.776944334780892</v>
      </c>
      <c r="J69" s="400">
        <v>0.285</v>
      </c>
      <c r="K69" s="198">
        <v>0.3025</v>
      </c>
      <c r="L69" s="116">
        <f>((K69/J69)-1)*100</f>
        <v>6.140350877192979</v>
      </c>
      <c r="M69" s="214">
        <v>40221</v>
      </c>
      <c r="N69" s="46">
        <v>40225</v>
      </c>
      <c r="O69" s="47">
        <v>40238</v>
      </c>
      <c r="P69" s="45" t="s">
        <v>501</v>
      </c>
      <c r="Q69" s="41"/>
      <c r="R69" s="460">
        <f>K69*4</f>
        <v>1.21</v>
      </c>
      <c r="S69" s="463">
        <f t="shared" si="0"/>
        <v>52.38095238095239</v>
      </c>
      <c r="T69" s="42">
        <f>H69/U69</f>
        <v>10.965367965367964</v>
      </c>
      <c r="U69" s="262">
        <v>2.31</v>
      </c>
      <c r="V69" s="267">
        <v>1.79</v>
      </c>
      <c r="W69" s="262">
        <v>1.71</v>
      </c>
      <c r="X69" s="262">
        <v>2.5</v>
      </c>
      <c r="Y69" s="267">
        <v>2.43</v>
      </c>
      <c r="Z69" s="262">
        <v>2.45</v>
      </c>
      <c r="AA69" s="251">
        <f>(Z69/Y69-1)*100</f>
        <v>0.8230452674897082</v>
      </c>
      <c r="AB69" s="263" t="s">
        <v>1115</v>
      </c>
      <c r="AC69" s="262">
        <v>23.73</v>
      </c>
      <c r="AD69" s="262">
        <v>28.86</v>
      </c>
      <c r="AE69" s="377">
        <f>((H69-AC69)/AC69)*100</f>
        <v>6.74252001685629</v>
      </c>
      <c r="AF69" s="254">
        <f>((H69-AD69)/AD69)*100</f>
        <v>-12.231462231462235</v>
      </c>
    </row>
    <row r="70" spans="1:32" ht="12.75">
      <c r="A70" s="40" t="s">
        <v>1673</v>
      </c>
      <c r="B70" s="41" t="s">
        <v>1674</v>
      </c>
      <c r="C70" s="41" t="s">
        <v>2014</v>
      </c>
      <c r="D70" s="184">
        <v>6</v>
      </c>
      <c r="E70" s="41">
        <v>376</v>
      </c>
      <c r="F70" s="81" t="s">
        <v>1656</v>
      </c>
      <c r="G70" s="72" t="s">
        <v>1656</v>
      </c>
      <c r="H70" s="286">
        <v>12.75</v>
      </c>
      <c r="I70" s="116">
        <f>(K70*2)/H70*100</f>
        <v>3.4509803921568625</v>
      </c>
      <c r="J70" s="400">
        <v>0.21</v>
      </c>
      <c r="K70" s="198">
        <v>0.22</v>
      </c>
      <c r="L70" s="116">
        <f>((K70/J70)-1)*100</f>
        <v>4.761904761904767</v>
      </c>
      <c r="M70" s="214">
        <v>40511</v>
      </c>
      <c r="N70" s="46">
        <v>40513</v>
      </c>
      <c r="O70" s="47">
        <v>40536</v>
      </c>
      <c r="P70" s="45" t="s">
        <v>1692</v>
      </c>
      <c r="Q70" s="132" t="s">
        <v>573</v>
      </c>
      <c r="R70" s="460">
        <f>K70*2</f>
        <v>0.44</v>
      </c>
      <c r="S70" s="463">
        <f t="shared" si="0"/>
        <v>43.13725490196079</v>
      </c>
      <c r="T70" s="42">
        <f>H70/U70</f>
        <v>12.5</v>
      </c>
      <c r="U70" s="262">
        <v>1.02</v>
      </c>
      <c r="V70" s="267" t="s">
        <v>1656</v>
      </c>
      <c r="W70" s="262">
        <v>0.36</v>
      </c>
      <c r="X70" s="262">
        <v>1.17</v>
      </c>
      <c r="Y70" s="267" t="s">
        <v>1656</v>
      </c>
      <c r="Z70" s="262" t="s">
        <v>1656</v>
      </c>
      <c r="AA70" s="251" t="s">
        <v>1276</v>
      </c>
      <c r="AB70" s="263" t="s">
        <v>1116</v>
      </c>
      <c r="AC70" s="262">
        <v>11.35</v>
      </c>
      <c r="AD70" s="262">
        <v>16.75</v>
      </c>
      <c r="AE70" s="377">
        <f>((H70-AC70)/AC70)*100</f>
        <v>12.334801762114541</v>
      </c>
      <c r="AF70" s="254">
        <f>((H70-AD70)/AD70)*100</f>
        <v>-23.88059701492537</v>
      </c>
    </row>
    <row r="71" spans="1:32" ht="12.75">
      <c r="A71" s="49" t="s">
        <v>2020</v>
      </c>
      <c r="B71" s="51" t="s">
        <v>2021</v>
      </c>
      <c r="C71" s="358" t="s">
        <v>1556</v>
      </c>
      <c r="D71" s="185">
        <v>7</v>
      </c>
      <c r="E71" s="41">
        <v>284</v>
      </c>
      <c r="F71" s="61" t="s">
        <v>1272</v>
      </c>
      <c r="G71" s="63" t="s">
        <v>1272</v>
      </c>
      <c r="H71" s="287">
        <v>36.94</v>
      </c>
      <c r="I71" s="117">
        <f>(K71*4)/H71*100</f>
        <v>3.410936654033568</v>
      </c>
      <c r="J71" s="401">
        <v>0.31</v>
      </c>
      <c r="K71" s="197">
        <v>0.315</v>
      </c>
      <c r="L71" s="271">
        <f>((K71/J71)-1)*100</f>
        <v>1.6129032258064502</v>
      </c>
      <c r="M71" s="450">
        <v>40176</v>
      </c>
      <c r="N71" s="368">
        <v>40178</v>
      </c>
      <c r="O71" s="369">
        <v>40209</v>
      </c>
      <c r="P71" s="64" t="s">
        <v>542</v>
      </c>
      <c r="Q71" s="51"/>
      <c r="R71" s="348">
        <f>K71*4</f>
        <v>1.26</v>
      </c>
      <c r="S71" s="463">
        <f t="shared" si="0"/>
        <v>31.738035264483628</v>
      </c>
      <c r="T71" s="52">
        <f>H71/U71</f>
        <v>9.304785894206548</v>
      </c>
      <c r="U71" s="264">
        <v>3.97</v>
      </c>
      <c r="V71" s="268">
        <v>3.07</v>
      </c>
      <c r="W71" s="264">
        <v>0.97</v>
      </c>
      <c r="X71" s="264">
        <v>1.13</v>
      </c>
      <c r="Y71" s="268">
        <v>3.47</v>
      </c>
      <c r="Z71" s="264">
        <v>3.06</v>
      </c>
      <c r="AA71" s="253">
        <f>(Z71/Y71-1)*100</f>
        <v>-11.815561959654186</v>
      </c>
      <c r="AB71" s="265" t="s">
        <v>1117</v>
      </c>
      <c r="AC71" s="264">
        <v>30.37</v>
      </c>
      <c r="AD71" s="264">
        <v>36.72</v>
      </c>
      <c r="AE71" s="379">
        <f>((H71-AC71)/AC71)*100</f>
        <v>21.633190648666435</v>
      </c>
      <c r="AF71" s="256">
        <f>((H71-AD71)/AD71)*100</f>
        <v>0.5991285403050078</v>
      </c>
    </row>
    <row r="72" spans="1:32" ht="12.75">
      <c r="A72" s="30" t="s">
        <v>1333</v>
      </c>
      <c r="B72" s="31" t="s">
        <v>1334</v>
      </c>
      <c r="C72" s="201" t="s">
        <v>1556</v>
      </c>
      <c r="D72" s="183">
        <v>7</v>
      </c>
      <c r="E72" s="41">
        <v>303</v>
      </c>
      <c r="F72" s="111" t="s">
        <v>1656</v>
      </c>
      <c r="G72" s="73" t="s">
        <v>1656</v>
      </c>
      <c r="H72" s="285">
        <v>57.31</v>
      </c>
      <c r="I72" s="138">
        <f>(K72*2)/H72*100</f>
        <v>3.5177106962135753</v>
      </c>
      <c r="J72" s="397">
        <v>0.819</v>
      </c>
      <c r="K72" s="199">
        <v>1.008</v>
      </c>
      <c r="L72" s="138">
        <f>((K72/J72)-1)*100</f>
        <v>23.076923076923084</v>
      </c>
      <c r="M72" s="162">
        <v>40297</v>
      </c>
      <c r="N72" s="37">
        <v>40301</v>
      </c>
      <c r="O72" s="38">
        <v>40303</v>
      </c>
      <c r="P72" s="36" t="s">
        <v>1696</v>
      </c>
      <c r="Q72" s="201" t="s">
        <v>1689</v>
      </c>
      <c r="R72" s="461">
        <f>K72*2</f>
        <v>2.016</v>
      </c>
      <c r="S72" s="462">
        <f aca="true" t="shared" si="1" ref="S72:S135">R72/U72*100</f>
        <v>56.470588235294116</v>
      </c>
      <c r="T72" s="33">
        <f>H72/U72</f>
        <v>16.053221288515406</v>
      </c>
      <c r="U72" s="260">
        <v>3.57</v>
      </c>
      <c r="V72" s="266">
        <v>1.71</v>
      </c>
      <c r="W72" s="260">
        <v>3.2</v>
      </c>
      <c r="X72" s="260">
        <v>3.3</v>
      </c>
      <c r="Y72" s="266">
        <v>3.69</v>
      </c>
      <c r="Z72" s="260">
        <v>4.25</v>
      </c>
      <c r="AA72" s="252">
        <f>(Z72/Y72-1)*100</f>
        <v>15.176151761517609</v>
      </c>
      <c r="AB72" s="261" t="s">
        <v>1118</v>
      </c>
      <c r="AC72" s="260">
        <v>42.47</v>
      </c>
      <c r="AD72" s="260">
        <v>56.2</v>
      </c>
      <c r="AE72" s="378">
        <f>((H72-AC72)/AC72)*100</f>
        <v>34.942312220390875</v>
      </c>
      <c r="AF72" s="255">
        <f>((H72-AD72)/AD72)*100</f>
        <v>1.975088967971529</v>
      </c>
    </row>
    <row r="73" spans="1:32" ht="12.75">
      <c r="A73" s="40" t="s">
        <v>104</v>
      </c>
      <c r="B73" s="41" t="s">
        <v>105</v>
      </c>
      <c r="C73" s="41" t="s">
        <v>220</v>
      </c>
      <c r="D73" s="184">
        <v>5</v>
      </c>
      <c r="E73" s="41">
        <v>382</v>
      </c>
      <c r="F73" s="81" t="s">
        <v>1656</v>
      </c>
      <c r="G73" s="72" t="s">
        <v>1656</v>
      </c>
      <c r="H73" s="286">
        <v>39.56</v>
      </c>
      <c r="I73" s="116">
        <f>(K73*4)/H73*100</f>
        <v>5.460060667340748</v>
      </c>
      <c r="J73" s="400">
        <v>0.535</v>
      </c>
      <c r="K73" s="198">
        <v>0.54</v>
      </c>
      <c r="L73" s="158">
        <f>((K73/J73)-1)*100</f>
        <v>0.9345794392523477</v>
      </c>
      <c r="M73" s="214">
        <v>40213</v>
      </c>
      <c r="N73" s="46">
        <v>40217</v>
      </c>
      <c r="O73" s="47">
        <v>40228</v>
      </c>
      <c r="P73" s="45" t="s">
        <v>540</v>
      </c>
      <c r="Q73" s="41"/>
      <c r="R73" s="460">
        <f>K73*4</f>
        <v>2.16</v>
      </c>
      <c r="S73" s="463">
        <f t="shared" si="1"/>
        <v>187.82608695652178</v>
      </c>
      <c r="T73" s="42">
        <f>H73/U73</f>
        <v>34.400000000000006</v>
      </c>
      <c r="U73" s="262">
        <v>1.15</v>
      </c>
      <c r="V73" s="267">
        <v>2.97</v>
      </c>
      <c r="W73" s="262">
        <v>1.39</v>
      </c>
      <c r="X73" s="262">
        <v>53.81</v>
      </c>
      <c r="Y73" s="267">
        <v>1.67</v>
      </c>
      <c r="Z73" s="262">
        <v>1.94</v>
      </c>
      <c r="AA73" s="251">
        <f>(Z73/Y73-1)*100</f>
        <v>16.167664670658688</v>
      </c>
      <c r="AB73" s="263" t="s">
        <v>1119</v>
      </c>
      <c r="AC73" s="262">
        <v>27.25</v>
      </c>
      <c r="AD73" s="262">
        <v>36.32</v>
      </c>
      <c r="AE73" s="377">
        <f>((H73-AC73)/AC73)*100</f>
        <v>45.17431192660551</v>
      </c>
      <c r="AF73" s="254">
        <f>((H73-AD73)/AD73)*100</f>
        <v>8.920704845814983</v>
      </c>
    </row>
    <row r="74" spans="1:32" ht="12.75">
      <c r="A74" s="40" t="s">
        <v>1448</v>
      </c>
      <c r="B74" s="41" t="s">
        <v>1449</v>
      </c>
      <c r="C74" s="41" t="s">
        <v>1549</v>
      </c>
      <c r="D74" s="184">
        <v>6</v>
      </c>
      <c r="E74" s="41">
        <v>339</v>
      </c>
      <c r="F74" s="81" t="s">
        <v>1656</v>
      </c>
      <c r="G74" s="72" t="s">
        <v>1656</v>
      </c>
      <c r="H74" s="286">
        <v>11.44</v>
      </c>
      <c r="I74" s="116">
        <f>(K74*4)/H74*100</f>
        <v>3.4965034965034967</v>
      </c>
      <c r="J74" s="400">
        <v>0.095</v>
      </c>
      <c r="K74" s="198">
        <v>0.1</v>
      </c>
      <c r="L74" s="116">
        <f>((K74/J74)-1)*100</f>
        <v>5.263157894736836</v>
      </c>
      <c r="M74" s="214">
        <v>40213</v>
      </c>
      <c r="N74" s="46">
        <v>40217</v>
      </c>
      <c r="O74" s="47">
        <v>40238</v>
      </c>
      <c r="P74" s="45" t="s">
        <v>501</v>
      </c>
      <c r="Q74" s="41"/>
      <c r="R74" s="460">
        <f>K74*4</f>
        <v>0.4</v>
      </c>
      <c r="S74" s="463">
        <f t="shared" si="1"/>
        <v>32.786885245901644</v>
      </c>
      <c r="T74" s="42">
        <f>H74/U74</f>
        <v>9.37704918032787</v>
      </c>
      <c r="U74" s="262">
        <v>1.22</v>
      </c>
      <c r="V74" s="267" t="s">
        <v>1656</v>
      </c>
      <c r="W74" s="262">
        <v>1.75</v>
      </c>
      <c r="X74" s="262">
        <v>0.91</v>
      </c>
      <c r="Y74" s="267" t="s">
        <v>1656</v>
      </c>
      <c r="Z74" s="262" t="s">
        <v>1656</v>
      </c>
      <c r="AA74" s="251" t="s">
        <v>1276</v>
      </c>
      <c r="AB74" s="263" t="s">
        <v>1120</v>
      </c>
      <c r="AC74" s="262">
        <v>10</v>
      </c>
      <c r="AD74" s="262">
        <v>13.8</v>
      </c>
      <c r="AE74" s="377">
        <f>((H74-AC74)/AC74)*100</f>
        <v>14.399999999999997</v>
      </c>
      <c r="AF74" s="254">
        <f>((H74-AD74)/AD74)*100</f>
        <v>-17.101449275362327</v>
      </c>
    </row>
    <row r="75" spans="1:32" ht="12.75">
      <c r="A75" s="40" t="s">
        <v>2</v>
      </c>
      <c r="B75" s="41" t="s">
        <v>3</v>
      </c>
      <c r="C75" s="41" t="s">
        <v>1585</v>
      </c>
      <c r="D75" s="184">
        <v>7</v>
      </c>
      <c r="E75" s="41">
        <v>335</v>
      </c>
      <c r="F75" s="59" t="s">
        <v>1272</v>
      </c>
      <c r="G75" s="60" t="s">
        <v>1272</v>
      </c>
      <c r="H75" s="286">
        <v>53.88</v>
      </c>
      <c r="I75" s="116">
        <f>(K75*4)/H75*100</f>
        <v>2.7839643652561246</v>
      </c>
      <c r="J75" s="400">
        <v>0.3</v>
      </c>
      <c r="K75" s="198">
        <v>0.375</v>
      </c>
      <c r="L75" s="116">
        <f>((K75/J75)-1)*100</f>
        <v>25</v>
      </c>
      <c r="M75" s="214">
        <v>40631</v>
      </c>
      <c r="N75" s="46">
        <v>40633</v>
      </c>
      <c r="O75" s="47">
        <v>40648</v>
      </c>
      <c r="P75" s="45" t="s">
        <v>507</v>
      </c>
      <c r="Q75" s="41"/>
      <c r="R75" s="460">
        <f>K75*4</f>
        <v>1.5</v>
      </c>
      <c r="S75" s="463">
        <f t="shared" si="1"/>
        <v>118.11023622047243</v>
      </c>
      <c r="T75" s="42">
        <f>H75/U75</f>
        <v>42.425196850393704</v>
      </c>
      <c r="U75" s="262">
        <v>1.27</v>
      </c>
      <c r="V75" s="267">
        <v>2.21</v>
      </c>
      <c r="W75" s="262">
        <v>3.34</v>
      </c>
      <c r="X75" s="262">
        <v>7.28</v>
      </c>
      <c r="Y75" s="267">
        <v>3.56</v>
      </c>
      <c r="Z75" s="262">
        <v>3.84</v>
      </c>
      <c r="AA75" s="251">
        <f>(Z75/Y75-1)*100</f>
        <v>7.86516853932584</v>
      </c>
      <c r="AB75" s="263" t="s">
        <v>1121</v>
      </c>
      <c r="AC75" s="262">
        <v>46.01</v>
      </c>
      <c r="AD75" s="262">
        <v>58.52</v>
      </c>
      <c r="AE75" s="377">
        <f>((H75-AC75)/AC75)*100</f>
        <v>17.10497717887417</v>
      </c>
      <c r="AF75" s="254">
        <f>((H75-AD75)/AD75)*100</f>
        <v>-7.928913192071087</v>
      </c>
    </row>
    <row r="76" spans="1:32" ht="12.75">
      <c r="A76" s="49" t="s">
        <v>189</v>
      </c>
      <c r="B76" s="51" t="s">
        <v>190</v>
      </c>
      <c r="C76" s="51" t="s">
        <v>562</v>
      </c>
      <c r="D76" s="185">
        <v>9</v>
      </c>
      <c r="E76" s="41">
        <v>231</v>
      </c>
      <c r="F76" s="61" t="s">
        <v>1247</v>
      </c>
      <c r="G76" s="63" t="s">
        <v>1247</v>
      </c>
      <c r="H76" s="287">
        <v>91.12</v>
      </c>
      <c r="I76" s="271">
        <f>(K76*4)/H76*100</f>
        <v>0.5267778753292361</v>
      </c>
      <c r="J76" s="401">
        <v>0.11</v>
      </c>
      <c r="K76" s="197">
        <v>0.12</v>
      </c>
      <c r="L76" s="117">
        <f>((K76/J76)-1)*100</f>
        <v>9.090909090909083</v>
      </c>
      <c r="M76" s="418">
        <v>40344</v>
      </c>
      <c r="N76" s="65">
        <v>40346</v>
      </c>
      <c r="O76" s="55">
        <v>40360</v>
      </c>
      <c r="P76" s="64" t="s">
        <v>495</v>
      </c>
      <c r="Q76" s="51"/>
      <c r="R76" s="348">
        <f>K76*4</f>
        <v>0.48</v>
      </c>
      <c r="S76" s="465">
        <f t="shared" si="1"/>
        <v>10.933940774487471</v>
      </c>
      <c r="T76" s="52">
        <f>H76/U76</f>
        <v>20.75626423690205</v>
      </c>
      <c r="U76" s="264">
        <v>4.39</v>
      </c>
      <c r="V76" s="268">
        <v>1.28</v>
      </c>
      <c r="W76" s="264">
        <v>0.8</v>
      </c>
      <c r="X76" s="264">
        <v>2.03</v>
      </c>
      <c r="Y76" s="268">
        <v>5.2</v>
      </c>
      <c r="Z76" s="264">
        <v>6.22</v>
      </c>
      <c r="AA76" s="253">
        <f>(Z76/Y76-1)*100</f>
        <v>19.615384615384613</v>
      </c>
      <c r="AB76" s="265" t="s">
        <v>1122</v>
      </c>
      <c r="AC76" s="264">
        <v>69.78</v>
      </c>
      <c r="AD76" s="264">
        <v>97.75</v>
      </c>
      <c r="AE76" s="379">
        <f>((H76-AC76)/AC76)*100</f>
        <v>30.581828604184587</v>
      </c>
      <c r="AF76" s="256">
        <f>((H76-AD76)/AD76)*100</f>
        <v>-6.7826086956521685</v>
      </c>
    </row>
    <row r="77" spans="1:32" ht="12.75">
      <c r="A77" s="30" t="s">
        <v>191</v>
      </c>
      <c r="B77" s="31" t="s">
        <v>192</v>
      </c>
      <c r="C77" s="31" t="s">
        <v>1604</v>
      </c>
      <c r="D77" s="183">
        <v>9</v>
      </c>
      <c r="E77" s="41">
        <v>232</v>
      </c>
      <c r="F77" s="57" t="s">
        <v>1272</v>
      </c>
      <c r="G77" s="58" t="s">
        <v>1272</v>
      </c>
      <c r="H77" s="285">
        <v>26.2</v>
      </c>
      <c r="I77" s="138">
        <f>(K77*4)/H77*100</f>
        <v>3.053435114503817</v>
      </c>
      <c r="J77" s="397">
        <v>0.175</v>
      </c>
      <c r="K77" s="199">
        <v>0.2</v>
      </c>
      <c r="L77" s="138">
        <f>((K77/J77)-1)*100</f>
        <v>14.285714285714302</v>
      </c>
      <c r="M77" s="162">
        <v>40345</v>
      </c>
      <c r="N77" s="37">
        <v>40347</v>
      </c>
      <c r="O77" s="38">
        <v>40361</v>
      </c>
      <c r="P77" s="36" t="s">
        <v>1429</v>
      </c>
      <c r="Q77" s="31"/>
      <c r="R77" s="461">
        <f>K77*4</f>
        <v>0.8</v>
      </c>
      <c r="S77" s="463">
        <f t="shared" si="1"/>
        <v>54.054054054054056</v>
      </c>
      <c r="T77" s="33">
        <f>H77/U77</f>
        <v>17.7027027027027</v>
      </c>
      <c r="U77" s="260">
        <v>1.48</v>
      </c>
      <c r="V77" s="266">
        <v>2.36</v>
      </c>
      <c r="W77" s="260">
        <v>0.92</v>
      </c>
      <c r="X77" s="260">
        <v>2.97</v>
      </c>
      <c r="Y77" s="266">
        <v>1.54</v>
      </c>
      <c r="Z77" s="260">
        <v>1.67</v>
      </c>
      <c r="AA77" s="252">
        <f>(Z77/Y77-1)*100</f>
        <v>8.441558441558428</v>
      </c>
      <c r="AB77" s="261" t="s">
        <v>1123</v>
      </c>
      <c r="AC77" s="260">
        <v>22.74</v>
      </c>
      <c r="AD77" s="260">
        <v>27.58</v>
      </c>
      <c r="AE77" s="378">
        <f>((H77-AC77)/AC77)*100</f>
        <v>15.215479331574322</v>
      </c>
      <c r="AF77" s="255">
        <f>((H77-AD77)/AD77)*100</f>
        <v>-5.003625815808554</v>
      </c>
    </row>
    <row r="78" spans="1:32" ht="12.75">
      <c r="A78" s="40" t="s">
        <v>891</v>
      </c>
      <c r="B78" s="41" t="s">
        <v>892</v>
      </c>
      <c r="C78" s="41" t="s">
        <v>1544</v>
      </c>
      <c r="D78" s="184">
        <v>5</v>
      </c>
      <c r="E78" s="41">
        <v>399</v>
      </c>
      <c r="F78" s="81" t="s">
        <v>1656</v>
      </c>
      <c r="G78" s="72" t="s">
        <v>1656</v>
      </c>
      <c r="H78" s="286">
        <v>27.74</v>
      </c>
      <c r="I78" s="158">
        <f>(K78*4)/H78*100</f>
        <v>1.3698630136986303</v>
      </c>
      <c r="J78" s="400">
        <v>0.075</v>
      </c>
      <c r="K78" s="198">
        <v>0.095</v>
      </c>
      <c r="L78" s="116">
        <f>((K78/J78)-1)*100</f>
        <v>26.666666666666682</v>
      </c>
      <c r="M78" s="214">
        <v>40435</v>
      </c>
      <c r="N78" s="46">
        <v>40437</v>
      </c>
      <c r="O78" s="47">
        <v>40451</v>
      </c>
      <c r="P78" s="45" t="s">
        <v>494</v>
      </c>
      <c r="Q78" s="41"/>
      <c r="R78" s="460">
        <f>K78*4</f>
        <v>0.38</v>
      </c>
      <c r="S78" s="463">
        <f t="shared" si="1"/>
        <v>20.32085561497326</v>
      </c>
      <c r="T78" s="42">
        <f>H78/U78</f>
        <v>14.83422459893048</v>
      </c>
      <c r="U78" s="262">
        <v>1.87</v>
      </c>
      <c r="V78" s="267">
        <v>-0.34</v>
      </c>
      <c r="W78" s="262">
        <v>0.63</v>
      </c>
      <c r="X78" s="262">
        <v>1.08</v>
      </c>
      <c r="Y78" s="267">
        <v>1.48</v>
      </c>
      <c r="Z78" s="262">
        <v>1.7</v>
      </c>
      <c r="AA78" s="251">
        <f>(Z78/Y78-1)*100</f>
        <v>14.864864864864868</v>
      </c>
      <c r="AB78" s="263" t="s">
        <v>1124</v>
      </c>
      <c r="AC78" s="262">
        <v>19.28</v>
      </c>
      <c r="AD78" s="262">
        <v>28.83</v>
      </c>
      <c r="AE78" s="377">
        <f>((H78-AC78)/AC78)*100</f>
        <v>43.879668049792514</v>
      </c>
      <c r="AF78" s="254">
        <f>((H78-AD78)/AD78)*100</f>
        <v>-3.7807839056538324</v>
      </c>
    </row>
    <row r="79" spans="1:32" ht="12.75">
      <c r="A79" s="40" t="s">
        <v>141</v>
      </c>
      <c r="B79" s="41" t="s">
        <v>142</v>
      </c>
      <c r="C79" s="41" t="s">
        <v>1355</v>
      </c>
      <c r="D79" s="184">
        <v>6</v>
      </c>
      <c r="E79" s="41">
        <v>345</v>
      </c>
      <c r="F79" s="81" t="s">
        <v>1656</v>
      </c>
      <c r="G79" s="72" t="s">
        <v>1656</v>
      </c>
      <c r="H79" s="286">
        <v>21.36</v>
      </c>
      <c r="I79" s="158">
        <f>(K79*4)/H79*100</f>
        <v>1.8726591760299627</v>
      </c>
      <c r="J79" s="400">
        <v>0.085</v>
      </c>
      <c r="K79" s="198">
        <v>0.1</v>
      </c>
      <c r="L79" s="116">
        <f>((K79/J79)-1)*100</f>
        <v>17.647058823529417</v>
      </c>
      <c r="M79" s="214">
        <v>40273</v>
      </c>
      <c r="N79" s="46">
        <v>40275</v>
      </c>
      <c r="O79" s="47">
        <v>40296</v>
      </c>
      <c r="P79" s="45" t="s">
        <v>1697</v>
      </c>
      <c r="Q79" s="41"/>
      <c r="R79" s="460">
        <f>K79*4</f>
        <v>0.4</v>
      </c>
      <c r="S79" s="463">
        <f t="shared" si="1"/>
        <v>22.222222222222225</v>
      </c>
      <c r="T79" s="42">
        <f>H79/U79</f>
        <v>11.866666666666665</v>
      </c>
      <c r="U79" s="262">
        <v>1.8</v>
      </c>
      <c r="V79" s="267">
        <v>1.05</v>
      </c>
      <c r="W79" s="262">
        <v>0.89</v>
      </c>
      <c r="X79" s="262">
        <v>2.97</v>
      </c>
      <c r="Y79" s="267">
        <v>1.82</v>
      </c>
      <c r="Z79" s="262">
        <v>1.92</v>
      </c>
      <c r="AA79" s="251">
        <f>(Z79/Y79-1)*100</f>
        <v>5.494505494505497</v>
      </c>
      <c r="AB79" s="263" t="s">
        <v>1125</v>
      </c>
      <c r="AC79" s="262">
        <v>16.65</v>
      </c>
      <c r="AD79" s="262">
        <v>26.34</v>
      </c>
      <c r="AE79" s="377">
        <f>((H79-AC79)/AC79)*100</f>
        <v>28.288288288288292</v>
      </c>
      <c r="AF79" s="254">
        <f>((H79-AD79)/AD79)*100</f>
        <v>-18.906605922551254</v>
      </c>
    </row>
    <row r="80" spans="1:32" ht="12.75">
      <c r="A80" s="40" t="s">
        <v>1493</v>
      </c>
      <c r="B80" s="41" t="s">
        <v>1494</v>
      </c>
      <c r="C80" s="41" t="s">
        <v>1582</v>
      </c>
      <c r="D80" s="184">
        <v>5</v>
      </c>
      <c r="E80" s="41">
        <v>380</v>
      </c>
      <c r="F80" s="59" t="s">
        <v>1272</v>
      </c>
      <c r="G80" s="72" t="s">
        <v>1656</v>
      </c>
      <c r="H80" s="286">
        <v>10.04</v>
      </c>
      <c r="I80" s="116">
        <f>(K80*12)/H80*100</f>
        <v>5.378486055776893</v>
      </c>
      <c r="J80" s="400">
        <v>0.04</v>
      </c>
      <c r="K80" s="198">
        <v>0.045</v>
      </c>
      <c r="L80" s="116">
        <f>((K80/J80)-1)*100</f>
        <v>12.5</v>
      </c>
      <c r="M80" s="417">
        <v>39916</v>
      </c>
      <c r="N80" s="87">
        <v>39918</v>
      </c>
      <c r="O80" s="88">
        <v>39933</v>
      </c>
      <c r="P80" s="45" t="s">
        <v>500</v>
      </c>
      <c r="Q80" s="41" t="s">
        <v>1693</v>
      </c>
      <c r="R80" s="460">
        <f>K80*12</f>
        <v>0.54</v>
      </c>
      <c r="S80" s="463">
        <f t="shared" si="1"/>
        <v>33.75</v>
      </c>
      <c r="T80" s="42">
        <f>H80/U80</f>
        <v>6.2749999999999995</v>
      </c>
      <c r="U80" s="262">
        <v>1.6</v>
      </c>
      <c r="V80" s="267" t="s">
        <v>1656</v>
      </c>
      <c r="W80" s="262">
        <v>0.77</v>
      </c>
      <c r="X80" s="262">
        <v>1.11</v>
      </c>
      <c r="Y80" s="267" t="s">
        <v>1656</v>
      </c>
      <c r="Z80" s="262" t="s">
        <v>1656</v>
      </c>
      <c r="AA80" s="251" t="s">
        <v>1276</v>
      </c>
      <c r="AB80" s="263" t="s">
        <v>1126</v>
      </c>
      <c r="AC80" s="262">
        <v>8.36</v>
      </c>
      <c r="AD80" s="262">
        <v>12.85</v>
      </c>
      <c r="AE80" s="377">
        <f>((H80-AC80)/AC80)*100</f>
        <v>20.095693779904302</v>
      </c>
      <c r="AF80" s="254">
        <f>((H80-AD80)/AD80)*100</f>
        <v>-21.867704280155646</v>
      </c>
    </row>
    <row r="81" spans="1:32" ht="12.75">
      <c r="A81" s="49" t="s">
        <v>1018</v>
      </c>
      <c r="B81" s="51" t="s">
        <v>1019</v>
      </c>
      <c r="C81" s="51" t="s">
        <v>1604</v>
      </c>
      <c r="D81" s="185">
        <v>7</v>
      </c>
      <c r="E81" s="41">
        <v>318</v>
      </c>
      <c r="F81" s="61" t="s">
        <v>1272</v>
      </c>
      <c r="G81" s="63" t="s">
        <v>1272</v>
      </c>
      <c r="H81" s="287">
        <v>35.33</v>
      </c>
      <c r="I81" s="117">
        <f>(K81*4)/H81*100</f>
        <v>3.1701103877724317</v>
      </c>
      <c r="J81" s="401">
        <v>0.245</v>
      </c>
      <c r="K81" s="197">
        <v>0.28</v>
      </c>
      <c r="L81" s="117">
        <f>((K81/J81)-1)*100</f>
        <v>14.285714285714302</v>
      </c>
      <c r="M81" s="418">
        <v>40367</v>
      </c>
      <c r="N81" s="65">
        <v>40371</v>
      </c>
      <c r="O81" s="55">
        <v>40392</v>
      </c>
      <c r="P81" s="64" t="s">
        <v>1694</v>
      </c>
      <c r="Q81" s="51"/>
      <c r="R81" s="348">
        <f>K81*4</f>
        <v>1.12</v>
      </c>
      <c r="S81" s="463">
        <f t="shared" si="1"/>
        <v>48.27586206896552</v>
      </c>
      <c r="T81" s="52">
        <f>H81/U81</f>
        <v>15.22844827586207</v>
      </c>
      <c r="U81" s="264">
        <v>2.32</v>
      </c>
      <c r="V81" s="268">
        <v>1.96</v>
      </c>
      <c r="W81" s="264">
        <v>1.53</v>
      </c>
      <c r="X81" s="264">
        <v>4.43</v>
      </c>
      <c r="Y81" s="268">
        <v>2.48</v>
      </c>
      <c r="Z81" s="264">
        <v>2.7</v>
      </c>
      <c r="AA81" s="253">
        <f>(Z81/Y81-1)*100</f>
        <v>8.870967741935498</v>
      </c>
      <c r="AB81" s="265" t="s">
        <v>1127</v>
      </c>
      <c r="AC81" s="264">
        <v>33.11</v>
      </c>
      <c r="AD81" s="264">
        <v>38.98</v>
      </c>
      <c r="AE81" s="379">
        <f>((H81-AC81)/AC81)*100</f>
        <v>6.7049229839927476</v>
      </c>
      <c r="AF81" s="256">
        <f>((H81-AD81)/AD81)*100</f>
        <v>-9.36377629553617</v>
      </c>
    </row>
    <row r="82" spans="1:32" ht="12.75">
      <c r="A82" s="30" t="s">
        <v>1351</v>
      </c>
      <c r="B82" s="31" t="s">
        <v>1352</v>
      </c>
      <c r="C82" s="31" t="s">
        <v>220</v>
      </c>
      <c r="D82" s="183">
        <v>7</v>
      </c>
      <c r="E82" s="41">
        <v>325</v>
      </c>
      <c r="F82" s="111" t="s">
        <v>1656</v>
      </c>
      <c r="G82" s="73" t="s">
        <v>1656</v>
      </c>
      <c r="H82" s="285">
        <v>24.43</v>
      </c>
      <c r="I82" s="138">
        <f>(K82*4)/H82*100</f>
        <v>6.34465820712239</v>
      </c>
      <c r="J82" s="397">
        <v>0.375</v>
      </c>
      <c r="K82" s="199">
        <v>0.3875</v>
      </c>
      <c r="L82" s="138">
        <f>((K82/J82)-1)*100</f>
        <v>3.3333333333333437</v>
      </c>
      <c r="M82" s="162">
        <v>40480</v>
      </c>
      <c r="N82" s="37">
        <v>40484</v>
      </c>
      <c r="O82" s="38">
        <v>40494</v>
      </c>
      <c r="P82" s="36" t="s">
        <v>512</v>
      </c>
      <c r="Q82" s="31"/>
      <c r="R82" s="461">
        <f>K82*4</f>
        <v>1.55</v>
      </c>
      <c r="S82" s="462">
        <f t="shared" si="1"/>
        <v>276.7857142857143</v>
      </c>
      <c r="T82" s="33">
        <f>H82/U82</f>
        <v>43.62499999999999</v>
      </c>
      <c r="U82" s="260">
        <v>0.56</v>
      </c>
      <c r="V82" s="266">
        <v>4.15</v>
      </c>
      <c r="W82" s="260">
        <v>0.5</v>
      </c>
      <c r="X82" s="260">
        <v>1.73</v>
      </c>
      <c r="Y82" s="266">
        <v>0.9</v>
      </c>
      <c r="Z82" s="260">
        <v>1.27</v>
      </c>
      <c r="AA82" s="252">
        <f>(Z82/Y82-1)*100</f>
        <v>41.11111111111112</v>
      </c>
      <c r="AB82" s="261" t="s">
        <v>1128</v>
      </c>
      <c r="AC82" s="260">
        <v>15.47</v>
      </c>
      <c r="AD82" s="260">
        <v>21.67</v>
      </c>
      <c r="AE82" s="378">
        <f>((H82-AC82)/AC82)*100</f>
        <v>57.91855203619909</v>
      </c>
      <c r="AF82" s="255">
        <f>((H82-AD82)/AD82)*100</f>
        <v>12.736502076603589</v>
      </c>
    </row>
    <row r="83" spans="1:32" ht="12.75">
      <c r="A83" s="40" t="s">
        <v>193</v>
      </c>
      <c r="B83" s="41" t="s">
        <v>194</v>
      </c>
      <c r="C83" s="41" t="s">
        <v>1555</v>
      </c>
      <c r="D83" s="184">
        <v>7</v>
      </c>
      <c r="E83" s="41">
        <v>312</v>
      </c>
      <c r="F83" s="59" t="s">
        <v>1272</v>
      </c>
      <c r="G83" s="60" t="s">
        <v>1272</v>
      </c>
      <c r="H83" s="286">
        <v>58.44</v>
      </c>
      <c r="I83" s="116">
        <f>(K83*4)/H83*100</f>
        <v>2.8747433264887063</v>
      </c>
      <c r="J83" s="400">
        <v>0.38</v>
      </c>
      <c r="K83" s="198">
        <v>0.42</v>
      </c>
      <c r="L83" s="116">
        <f>((K83/J83)-1)*100</f>
        <v>10.526315789473673</v>
      </c>
      <c r="M83" s="214">
        <v>40345</v>
      </c>
      <c r="N83" s="46">
        <v>40347</v>
      </c>
      <c r="O83" s="47">
        <v>40360</v>
      </c>
      <c r="P83" s="45" t="s">
        <v>495</v>
      </c>
      <c r="Q83" s="41"/>
      <c r="R83" s="460">
        <f>K83*4</f>
        <v>1.68</v>
      </c>
      <c r="S83" s="463">
        <f t="shared" si="1"/>
        <v>43.29896907216495</v>
      </c>
      <c r="T83" s="42">
        <f>H83/U83</f>
        <v>15.061855670103093</v>
      </c>
      <c r="U83" s="262">
        <v>3.88</v>
      </c>
      <c r="V83" s="267">
        <v>1.15</v>
      </c>
      <c r="W83" s="262">
        <v>0.86</v>
      </c>
      <c r="X83" s="262">
        <v>2.4</v>
      </c>
      <c r="Y83" s="267">
        <v>4.31</v>
      </c>
      <c r="Z83" s="262">
        <v>5.01</v>
      </c>
      <c r="AA83" s="251">
        <f>(Z83/Y83-1)*100</f>
        <v>16.241299303944313</v>
      </c>
      <c r="AB83" s="263" t="s">
        <v>1129</v>
      </c>
      <c r="AC83" s="262">
        <v>46.01</v>
      </c>
      <c r="AD83" s="262">
        <v>61.02</v>
      </c>
      <c r="AE83" s="377">
        <f>((H83-AC83)/AC83)*100</f>
        <v>27.015866116061726</v>
      </c>
      <c r="AF83" s="254">
        <f>((H83-AD83)/AD83)*100</f>
        <v>-4.22812192723698</v>
      </c>
    </row>
    <row r="84" spans="1:32" ht="12.75">
      <c r="A84" s="40" t="s">
        <v>195</v>
      </c>
      <c r="B84" s="41" t="s">
        <v>196</v>
      </c>
      <c r="C84" s="41" t="s">
        <v>1604</v>
      </c>
      <c r="D84" s="184">
        <v>7</v>
      </c>
      <c r="E84" s="41">
        <v>315</v>
      </c>
      <c r="F84" s="59" t="s">
        <v>1272</v>
      </c>
      <c r="G84" s="60" t="s">
        <v>1247</v>
      </c>
      <c r="H84" s="286">
        <v>48.27</v>
      </c>
      <c r="I84" s="116">
        <f>(K84*4)/H84*100</f>
        <v>3.729024238657551</v>
      </c>
      <c r="J84" s="400">
        <v>0.42</v>
      </c>
      <c r="K84" s="198">
        <v>0.45</v>
      </c>
      <c r="L84" s="116">
        <f>((K84/J84)-1)*100</f>
        <v>7.14285714285714</v>
      </c>
      <c r="M84" s="214">
        <v>40351</v>
      </c>
      <c r="N84" s="46">
        <v>40353</v>
      </c>
      <c r="O84" s="47">
        <v>40369</v>
      </c>
      <c r="P84" s="45" t="s">
        <v>1698</v>
      </c>
      <c r="Q84" s="41"/>
      <c r="R84" s="460">
        <f>K84*4</f>
        <v>1.8</v>
      </c>
      <c r="S84" s="463">
        <f t="shared" si="1"/>
        <v>63.38028169014085</v>
      </c>
      <c r="T84" s="42">
        <f>H84/U84</f>
        <v>16.99647887323944</v>
      </c>
      <c r="U84" s="262">
        <v>2.84</v>
      </c>
      <c r="V84" s="267">
        <v>2.37</v>
      </c>
      <c r="W84" s="262">
        <v>1.47</v>
      </c>
      <c r="X84" s="262">
        <v>7.73</v>
      </c>
      <c r="Y84" s="267">
        <v>3.09</v>
      </c>
      <c r="Z84" s="262">
        <v>3.36</v>
      </c>
      <c r="AA84" s="251">
        <f>(Z84/Y84-1)*100</f>
        <v>8.737864077669899</v>
      </c>
      <c r="AB84" s="263" t="s">
        <v>1130</v>
      </c>
      <c r="AC84" s="262">
        <v>40</v>
      </c>
      <c r="AD84" s="262">
        <v>47.84</v>
      </c>
      <c r="AE84" s="377">
        <f>((H84-AC84)/AC84)*100</f>
        <v>20.675000000000008</v>
      </c>
      <c r="AF84" s="254">
        <f>((H84-AD84)/AD84)*100</f>
        <v>0.8988294314381264</v>
      </c>
    </row>
    <row r="85" spans="1:32" ht="12.75">
      <c r="A85" s="40" t="s">
        <v>1524</v>
      </c>
      <c r="B85" s="41" t="s">
        <v>1525</v>
      </c>
      <c r="C85" s="41" t="s">
        <v>1545</v>
      </c>
      <c r="D85" s="184">
        <v>6</v>
      </c>
      <c r="E85" s="41">
        <v>341</v>
      </c>
      <c r="F85" s="81" t="s">
        <v>1656</v>
      </c>
      <c r="G85" s="72" t="s">
        <v>1656</v>
      </c>
      <c r="H85" s="286">
        <v>45.28</v>
      </c>
      <c r="I85" s="116">
        <f>(K85*4)/H85*100</f>
        <v>2.208480565371025</v>
      </c>
      <c r="J85" s="429">
        <v>0.1875</v>
      </c>
      <c r="K85" s="198">
        <v>0.25</v>
      </c>
      <c r="L85" s="116">
        <f>((K85/J85)-1)*100</f>
        <v>33.33333333333333</v>
      </c>
      <c r="M85" s="214">
        <v>40241</v>
      </c>
      <c r="N85" s="46">
        <v>40245</v>
      </c>
      <c r="O85" s="47">
        <v>40259</v>
      </c>
      <c r="P85" s="45" t="s">
        <v>518</v>
      </c>
      <c r="Q85" s="458" t="s">
        <v>1651</v>
      </c>
      <c r="R85" s="460">
        <f>K85*4</f>
        <v>1</v>
      </c>
      <c r="S85" s="463">
        <f t="shared" si="1"/>
        <v>30.76923076923077</v>
      </c>
      <c r="T85" s="42">
        <f>H85/U85</f>
        <v>13.932307692307692</v>
      </c>
      <c r="U85" s="262">
        <v>3.25</v>
      </c>
      <c r="V85" s="267">
        <v>1.65</v>
      </c>
      <c r="W85" s="262">
        <v>0.68</v>
      </c>
      <c r="X85" s="262">
        <v>0.83</v>
      </c>
      <c r="Y85" s="267">
        <v>2.8</v>
      </c>
      <c r="Z85" s="262">
        <v>4.11</v>
      </c>
      <c r="AA85" s="251">
        <f>(Z85/Y85-1)*100</f>
        <v>46.7857142857143</v>
      </c>
      <c r="AB85" s="263" t="s">
        <v>1131</v>
      </c>
      <c r="AC85" s="262">
        <v>40.22</v>
      </c>
      <c r="AD85" s="262">
        <v>46.39</v>
      </c>
      <c r="AE85" s="377">
        <f>((H85-AC85)/AC85)*100</f>
        <v>12.580805569368481</v>
      </c>
      <c r="AF85" s="254">
        <f>((H85-AD85)/AD85)*100</f>
        <v>-2.3927570597111436</v>
      </c>
    </row>
    <row r="86" spans="1:32" ht="12.75">
      <c r="A86" s="49" t="s">
        <v>2030</v>
      </c>
      <c r="B86" s="51" t="s">
        <v>2031</v>
      </c>
      <c r="C86" s="51" t="s">
        <v>1360</v>
      </c>
      <c r="D86" s="185">
        <v>9</v>
      </c>
      <c r="E86" s="41">
        <v>237</v>
      </c>
      <c r="F86" s="61" t="s">
        <v>1272</v>
      </c>
      <c r="G86" s="63" t="s">
        <v>1272</v>
      </c>
      <c r="H86" s="287">
        <v>44.24</v>
      </c>
      <c r="I86" s="117">
        <f>(K86*4)/H86*100</f>
        <v>2.2603978300180834</v>
      </c>
      <c r="J86" s="401">
        <v>0.22</v>
      </c>
      <c r="K86" s="197">
        <v>0.25</v>
      </c>
      <c r="L86" s="117">
        <f>((K86/J86)-1)*100</f>
        <v>13.636363636363647</v>
      </c>
      <c r="M86" s="418">
        <v>40427</v>
      </c>
      <c r="N86" s="65">
        <v>40429</v>
      </c>
      <c r="O86" s="55">
        <v>40438</v>
      </c>
      <c r="P86" s="64" t="s">
        <v>556</v>
      </c>
      <c r="Q86" s="51"/>
      <c r="R86" s="348">
        <f>K86*4</f>
        <v>1</v>
      </c>
      <c r="S86" s="465">
        <f t="shared" si="1"/>
        <v>21.052631578947366</v>
      </c>
      <c r="T86" s="52">
        <f>H86/U86</f>
        <v>9.313684210526317</v>
      </c>
      <c r="U86" s="264">
        <v>4.75</v>
      </c>
      <c r="V86" s="268">
        <v>1.92</v>
      </c>
      <c r="W86" s="264">
        <v>1.06</v>
      </c>
      <c r="X86" s="264">
        <v>2.5</v>
      </c>
      <c r="Y86" s="268">
        <v>4.86</v>
      </c>
      <c r="Z86" s="264">
        <v>4.88</v>
      </c>
      <c r="AA86" s="253">
        <f>(Z86/Y86-1)*100</f>
        <v>0.411522633744843</v>
      </c>
      <c r="AB86" s="265" t="s">
        <v>1132</v>
      </c>
      <c r="AC86" s="264">
        <v>40.24</v>
      </c>
      <c r="AD86" s="264">
        <v>54.5</v>
      </c>
      <c r="AE86" s="379">
        <f>((H86-AC86)/AC86)*100</f>
        <v>9.940357852882704</v>
      </c>
      <c r="AF86" s="256">
        <f>((H86-AD86)/AD86)*100</f>
        <v>-18.825688073394492</v>
      </c>
    </row>
    <row r="87" spans="1:32" ht="12.75">
      <c r="A87" s="30" t="s">
        <v>234</v>
      </c>
      <c r="B87" s="31" t="s">
        <v>235</v>
      </c>
      <c r="C87" s="31" t="s">
        <v>1588</v>
      </c>
      <c r="D87" s="183">
        <v>7</v>
      </c>
      <c r="E87" s="41">
        <v>304</v>
      </c>
      <c r="F87" s="57" t="s">
        <v>1272</v>
      </c>
      <c r="G87" s="58" t="s">
        <v>1272</v>
      </c>
      <c r="H87" s="285">
        <v>47.66</v>
      </c>
      <c r="I87" s="138">
        <f>(K87*4)/H87*100</f>
        <v>2.0981955518254303</v>
      </c>
      <c r="J87" s="397">
        <v>0.2</v>
      </c>
      <c r="K87" s="199">
        <v>0.25</v>
      </c>
      <c r="L87" s="138">
        <f>((K87/J87)-1)*100</f>
        <v>25</v>
      </c>
      <c r="M87" s="162">
        <v>40297</v>
      </c>
      <c r="N87" s="37">
        <v>40301</v>
      </c>
      <c r="O87" s="38">
        <v>40315</v>
      </c>
      <c r="P87" s="36" t="s">
        <v>524</v>
      </c>
      <c r="Q87" s="31"/>
      <c r="R87" s="461">
        <f>K87*4</f>
        <v>1</v>
      </c>
      <c r="S87" s="463">
        <f t="shared" si="1"/>
        <v>34.843205574912886</v>
      </c>
      <c r="T87" s="33">
        <f>H87/U87</f>
        <v>16.60627177700348</v>
      </c>
      <c r="U87" s="260">
        <v>2.87</v>
      </c>
      <c r="V87" s="266">
        <v>1.78</v>
      </c>
      <c r="W87" s="260">
        <v>1.56</v>
      </c>
      <c r="X87" s="260">
        <v>4.31</v>
      </c>
      <c r="Y87" s="266">
        <v>2.68</v>
      </c>
      <c r="Z87" s="260">
        <v>3.21</v>
      </c>
      <c r="AA87" s="252">
        <f>(Z87/Y87-1)*100</f>
        <v>19.77611940298507</v>
      </c>
      <c r="AB87" s="261" t="s">
        <v>1133</v>
      </c>
      <c r="AC87" s="260">
        <v>29.68</v>
      </c>
      <c r="AD87" s="260">
        <v>44.59</v>
      </c>
      <c r="AE87" s="378">
        <f>((H87-AC87)/AC87)*100</f>
        <v>60.57951482479783</v>
      </c>
      <c r="AF87" s="255">
        <f>((H87-AD87)/AD87)*100</f>
        <v>6.88495178291095</v>
      </c>
    </row>
    <row r="88" spans="1:32" ht="12.75">
      <c r="A88" s="40" t="s">
        <v>4</v>
      </c>
      <c r="B88" s="41" t="s">
        <v>5</v>
      </c>
      <c r="C88" s="41" t="s">
        <v>1602</v>
      </c>
      <c r="D88" s="184">
        <v>6</v>
      </c>
      <c r="E88" s="41">
        <v>366</v>
      </c>
      <c r="F88" s="59" t="s">
        <v>1272</v>
      </c>
      <c r="G88" s="60" t="s">
        <v>1272</v>
      </c>
      <c r="H88" s="286">
        <v>43.53</v>
      </c>
      <c r="I88" s="158">
        <f>(K88*2)/H88*100</f>
        <v>1.3783597518952444</v>
      </c>
      <c r="J88" s="400">
        <v>0.28</v>
      </c>
      <c r="K88" s="198">
        <v>0.3</v>
      </c>
      <c r="L88" s="116">
        <f>((K88/J88)-1)*100</f>
        <v>7.14285714285714</v>
      </c>
      <c r="M88" s="214">
        <v>40443</v>
      </c>
      <c r="N88" s="46">
        <v>40445</v>
      </c>
      <c r="O88" s="47">
        <v>40459</v>
      </c>
      <c r="P88" s="45" t="s">
        <v>1699</v>
      </c>
      <c r="Q88" s="132" t="s">
        <v>573</v>
      </c>
      <c r="R88" s="460">
        <f>K88*2</f>
        <v>0.6</v>
      </c>
      <c r="S88" s="463">
        <f t="shared" si="1"/>
        <v>24.390243902439025</v>
      </c>
      <c r="T88" s="42">
        <f>H88/U88</f>
        <v>17.695121951219512</v>
      </c>
      <c r="U88" s="262">
        <v>2.46</v>
      </c>
      <c r="V88" s="267" t="s">
        <v>1390</v>
      </c>
      <c r="W88" s="262">
        <v>1.7</v>
      </c>
      <c r="X88" s="262">
        <v>3.37</v>
      </c>
      <c r="Y88" s="267">
        <v>2.5</v>
      </c>
      <c r="Z88" s="262">
        <v>2.64</v>
      </c>
      <c r="AA88" s="251">
        <f>(Z88/Y88-1)*100</f>
        <v>5.600000000000005</v>
      </c>
      <c r="AB88" s="263" t="s">
        <v>1134</v>
      </c>
      <c r="AC88" s="262">
        <v>19.4</v>
      </c>
      <c r="AD88" s="262">
        <v>44.27</v>
      </c>
      <c r="AE88" s="377">
        <f>((H88-AC88)/AC88)*100</f>
        <v>124.3814432989691</v>
      </c>
      <c r="AF88" s="254">
        <f>((H88-AD88)/AD88)*100</f>
        <v>-1.6715608764400314</v>
      </c>
    </row>
    <row r="89" spans="1:32" ht="12.75">
      <c r="A89" s="40" t="s">
        <v>1410</v>
      </c>
      <c r="B89" s="41" t="s">
        <v>1411</v>
      </c>
      <c r="C89" s="41" t="s">
        <v>1544</v>
      </c>
      <c r="D89" s="184">
        <v>8</v>
      </c>
      <c r="E89" s="41">
        <v>264</v>
      </c>
      <c r="F89" s="81" t="s">
        <v>1656</v>
      </c>
      <c r="G89" s="72" t="s">
        <v>1656</v>
      </c>
      <c r="H89" s="286">
        <v>15.93</v>
      </c>
      <c r="I89" s="116">
        <f>(K89*4)/H89*100</f>
        <v>3.900313873195229</v>
      </c>
      <c r="J89" s="400">
        <v>0.14667</v>
      </c>
      <c r="K89" s="198">
        <v>0.15533</v>
      </c>
      <c r="L89" s="116">
        <f>((K89/J89)-1)*100</f>
        <v>5.904411263380371</v>
      </c>
      <c r="M89" s="214">
        <v>40380</v>
      </c>
      <c r="N89" s="46">
        <v>40382</v>
      </c>
      <c r="O89" s="47">
        <v>40396</v>
      </c>
      <c r="P89" s="45" t="s">
        <v>526</v>
      </c>
      <c r="Q89" s="359"/>
      <c r="R89" s="460">
        <f>K89*4</f>
        <v>0.62132</v>
      </c>
      <c r="S89" s="463">
        <f t="shared" si="1"/>
        <v>129.44166666666666</v>
      </c>
      <c r="T89" s="42">
        <f>H89/U89</f>
        <v>33.1875</v>
      </c>
      <c r="U89" s="262">
        <v>0.48</v>
      </c>
      <c r="V89" s="267">
        <v>1.81</v>
      </c>
      <c r="W89" s="262">
        <v>1.4</v>
      </c>
      <c r="X89" s="262">
        <v>4.98</v>
      </c>
      <c r="Y89" s="267">
        <v>0.53</v>
      </c>
      <c r="Z89" s="262">
        <v>0.63</v>
      </c>
      <c r="AA89" s="251">
        <f>(Z89/Y89-1)*100</f>
        <v>18.867924528301884</v>
      </c>
      <c r="AB89" s="263" t="s">
        <v>694</v>
      </c>
      <c r="AC89" s="262">
        <v>18.41</v>
      </c>
      <c r="AD89" s="262">
        <v>23.68</v>
      </c>
      <c r="AE89" s="377">
        <f>((H89-AC89)/AC89)*100</f>
        <v>-13.470939706681154</v>
      </c>
      <c r="AF89" s="254">
        <f>((H89-AD89)/AD89)*100</f>
        <v>-32.72804054054054</v>
      </c>
    </row>
    <row r="90" spans="1:32" ht="12.75">
      <c r="A90" s="40" t="s">
        <v>1927</v>
      </c>
      <c r="B90" s="41" t="s">
        <v>1928</v>
      </c>
      <c r="C90" s="41" t="s">
        <v>1549</v>
      </c>
      <c r="D90" s="184">
        <v>6</v>
      </c>
      <c r="E90" s="41">
        <v>337</v>
      </c>
      <c r="F90" s="81" t="s">
        <v>1656</v>
      </c>
      <c r="G90" s="72" t="s">
        <v>1656</v>
      </c>
      <c r="H90" s="286">
        <v>10.25</v>
      </c>
      <c r="I90" s="116">
        <f>(K90*4)/H90*100</f>
        <v>3.512195121951219</v>
      </c>
      <c r="J90" s="400">
        <v>0.08</v>
      </c>
      <c r="K90" s="198">
        <v>0.09</v>
      </c>
      <c r="L90" s="116">
        <f>((K90/J90)-1)*100</f>
        <v>12.5</v>
      </c>
      <c r="M90" s="214">
        <v>40212</v>
      </c>
      <c r="N90" s="46">
        <v>40214</v>
      </c>
      <c r="O90" s="47">
        <v>40228</v>
      </c>
      <c r="P90" s="45" t="s">
        <v>540</v>
      </c>
      <c r="Q90" s="41"/>
      <c r="R90" s="460">
        <f>K90*4</f>
        <v>0.36</v>
      </c>
      <c r="S90" s="463" t="s">
        <v>1276</v>
      </c>
      <c r="T90" s="42" t="s">
        <v>1276</v>
      </c>
      <c r="U90" s="262" t="s">
        <v>1656</v>
      </c>
      <c r="V90" s="267" t="s">
        <v>1656</v>
      </c>
      <c r="W90" s="262">
        <v>5.03</v>
      </c>
      <c r="X90" s="262">
        <v>1.63</v>
      </c>
      <c r="Y90" s="267" t="s">
        <v>1656</v>
      </c>
      <c r="Z90" s="262" t="s">
        <v>1656</v>
      </c>
      <c r="AA90" s="251" t="s">
        <v>1276</v>
      </c>
      <c r="AB90" s="263" t="s">
        <v>1135</v>
      </c>
      <c r="AC90" s="262" t="s">
        <v>1276</v>
      </c>
      <c r="AD90" s="262" t="s">
        <v>1276</v>
      </c>
      <c r="AE90" s="377" t="s">
        <v>1276</v>
      </c>
      <c r="AF90" s="254" t="s">
        <v>1276</v>
      </c>
    </row>
    <row r="91" spans="1:32" ht="12.75">
      <c r="A91" s="49" t="s">
        <v>1414</v>
      </c>
      <c r="B91" s="51" t="s">
        <v>1415</v>
      </c>
      <c r="C91" s="51" t="s">
        <v>220</v>
      </c>
      <c r="D91" s="185">
        <v>7</v>
      </c>
      <c r="E91" s="41">
        <v>326</v>
      </c>
      <c r="F91" s="91" t="s">
        <v>1656</v>
      </c>
      <c r="G91" s="92" t="s">
        <v>1656</v>
      </c>
      <c r="H91" s="287">
        <v>51.15</v>
      </c>
      <c r="I91" s="117">
        <f>(K91*4)/H91*100</f>
        <v>6.529814271749755</v>
      </c>
      <c r="J91" s="401">
        <v>0.825</v>
      </c>
      <c r="K91" s="197">
        <v>0.835</v>
      </c>
      <c r="L91" s="271">
        <f>((K91/J91)-1)*100</f>
        <v>1.21212121212122</v>
      </c>
      <c r="M91" s="418">
        <v>40485</v>
      </c>
      <c r="N91" s="65">
        <v>40487</v>
      </c>
      <c r="O91" s="55">
        <v>40494</v>
      </c>
      <c r="P91" s="64" t="s">
        <v>512</v>
      </c>
      <c r="Q91" s="51"/>
      <c r="R91" s="348">
        <f>K91*4</f>
        <v>3.34</v>
      </c>
      <c r="S91" s="463">
        <f t="shared" si="1"/>
        <v>106.36942675159236</v>
      </c>
      <c r="T91" s="52">
        <f>H91/U91</f>
        <v>16.28980891719745</v>
      </c>
      <c r="U91" s="264">
        <v>3.14</v>
      </c>
      <c r="V91" s="268">
        <v>5.61</v>
      </c>
      <c r="W91" s="264">
        <v>6.61</v>
      </c>
      <c r="X91" s="264">
        <v>4.43</v>
      </c>
      <c r="Y91" s="268">
        <v>2.05</v>
      </c>
      <c r="Z91" s="264">
        <v>2.46</v>
      </c>
      <c r="AA91" s="253">
        <f>(Z91/Y91-1)*100</f>
        <v>20.000000000000018</v>
      </c>
      <c r="AB91" s="265" t="s">
        <v>1136</v>
      </c>
      <c r="AC91" s="264">
        <v>36.43</v>
      </c>
      <c r="AD91" s="264">
        <v>49.45</v>
      </c>
      <c r="AE91" s="379">
        <f>((H91-AC91)/AC91)*100</f>
        <v>40.40625857809497</v>
      </c>
      <c r="AF91" s="256">
        <f>((H91-AD91)/AD91)*100</f>
        <v>3.437815975733055</v>
      </c>
    </row>
    <row r="92" spans="1:32" ht="12.75">
      <c r="A92" s="30" t="s">
        <v>236</v>
      </c>
      <c r="B92" s="31" t="s">
        <v>237</v>
      </c>
      <c r="C92" s="31" t="s">
        <v>1545</v>
      </c>
      <c r="D92" s="183">
        <v>6</v>
      </c>
      <c r="E92" s="41">
        <v>342</v>
      </c>
      <c r="F92" s="57" t="s">
        <v>1247</v>
      </c>
      <c r="G92" s="58" t="s">
        <v>1247</v>
      </c>
      <c r="H92" s="285">
        <v>57.73</v>
      </c>
      <c r="I92" s="172">
        <f>(K92*4)/H92*100</f>
        <v>0.9700329118309373</v>
      </c>
      <c r="J92" s="397">
        <v>0.12</v>
      </c>
      <c r="K92" s="199">
        <v>0.14</v>
      </c>
      <c r="L92" s="138">
        <f>((K92/J92)-1)*100</f>
        <v>16.666666666666675</v>
      </c>
      <c r="M92" s="162">
        <v>40247</v>
      </c>
      <c r="N92" s="37">
        <v>40249</v>
      </c>
      <c r="O92" s="38">
        <v>40263</v>
      </c>
      <c r="P92" s="36" t="s">
        <v>1700</v>
      </c>
      <c r="Q92" s="31"/>
      <c r="R92" s="461">
        <f>K92*4</f>
        <v>0.56</v>
      </c>
      <c r="S92" s="462">
        <f t="shared" si="1"/>
        <v>7.702888583218709</v>
      </c>
      <c r="T92" s="33">
        <f>H92/U92</f>
        <v>7.940852819807428</v>
      </c>
      <c r="U92" s="260">
        <v>7.27</v>
      </c>
      <c r="V92" s="266">
        <v>1.71</v>
      </c>
      <c r="W92" s="260">
        <v>0.79</v>
      </c>
      <c r="X92" s="260">
        <v>1.13</v>
      </c>
      <c r="Y92" s="266">
        <v>5.42</v>
      </c>
      <c r="Z92" s="260">
        <v>4.69</v>
      </c>
      <c r="AA92" s="252">
        <f>(Z92/Y92-1)*100</f>
        <v>-13.468634686346858</v>
      </c>
      <c r="AB92" s="261" t="s">
        <v>1137</v>
      </c>
      <c r="AC92" s="260">
        <v>36.93</v>
      </c>
      <c r="AD92" s="260">
        <v>49.8</v>
      </c>
      <c r="AE92" s="378">
        <f>((H92-AC92)/AC92)*100</f>
        <v>56.32277281343081</v>
      </c>
      <c r="AF92" s="255">
        <f>((H92-AD92)/AD92)*100</f>
        <v>15.923694779116465</v>
      </c>
    </row>
    <row r="93" spans="1:32" ht="12.75">
      <c r="A93" s="40" t="s">
        <v>437</v>
      </c>
      <c r="B93" s="41" t="s">
        <v>438</v>
      </c>
      <c r="C93" s="41" t="s">
        <v>564</v>
      </c>
      <c r="D93" s="184">
        <v>7</v>
      </c>
      <c r="E93" s="41">
        <v>334</v>
      </c>
      <c r="F93" s="59" t="s">
        <v>1247</v>
      </c>
      <c r="G93" s="60" t="s">
        <v>1247</v>
      </c>
      <c r="H93" s="286">
        <v>21.16</v>
      </c>
      <c r="I93" s="116">
        <f>(K93*4)/H93*100</f>
        <v>3.402646502835539</v>
      </c>
      <c r="J93" s="400">
        <v>0.1575</v>
      </c>
      <c r="K93" s="198">
        <v>0.18</v>
      </c>
      <c r="L93" s="116">
        <f>((K93/J93)-1)*100</f>
        <v>14.28571428571428</v>
      </c>
      <c r="M93" s="214">
        <v>40577</v>
      </c>
      <c r="N93" s="46">
        <v>40581</v>
      </c>
      <c r="O93" s="47">
        <v>40603</v>
      </c>
      <c r="P93" s="45" t="s">
        <v>501</v>
      </c>
      <c r="Q93" s="41"/>
      <c r="R93" s="460">
        <f>K93*4</f>
        <v>0.72</v>
      </c>
      <c r="S93" s="463">
        <f t="shared" si="1"/>
        <v>38.70967741935484</v>
      </c>
      <c r="T93" s="42">
        <f>H93/U93</f>
        <v>11.376344086021504</v>
      </c>
      <c r="U93" s="262">
        <v>1.86</v>
      </c>
      <c r="V93" s="267">
        <v>0.84</v>
      </c>
      <c r="W93" s="262">
        <v>2.78</v>
      </c>
      <c r="X93" s="262">
        <v>2.49</v>
      </c>
      <c r="Y93" s="267">
        <v>1.99</v>
      </c>
      <c r="Z93" s="262">
        <v>1.95</v>
      </c>
      <c r="AA93" s="251">
        <f>(Z93/Y93-1)*100</f>
        <v>-2.010050251256279</v>
      </c>
      <c r="AB93" s="263" t="s">
        <v>1138</v>
      </c>
      <c r="AC93" s="262">
        <v>18.12</v>
      </c>
      <c r="AD93" s="262">
        <v>24.37</v>
      </c>
      <c r="AE93" s="377">
        <f>((H93-AC93)/AC93)*100</f>
        <v>16.77704194260485</v>
      </c>
      <c r="AF93" s="254">
        <f>((H93-AD93)/AD93)*100</f>
        <v>-13.171932704144442</v>
      </c>
    </row>
    <row r="94" spans="1:32" ht="12.75">
      <c r="A94" s="40" t="s">
        <v>1719</v>
      </c>
      <c r="B94" s="41" t="s">
        <v>1720</v>
      </c>
      <c r="C94" s="41" t="s">
        <v>1604</v>
      </c>
      <c r="D94" s="184">
        <v>8</v>
      </c>
      <c r="E94" s="41">
        <v>271</v>
      </c>
      <c r="F94" s="59" t="s">
        <v>1272</v>
      </c>
      <c r="G94" s="60" t="s">
        <v>1272</v>
      </c>
      <c r="H94" s="286">
        <v>52.52</v>
      </c>
      <c r="I94" s="116">
        <f>(K94*4)/H94*100</f>
        <v>2.0563594821020565</v>
      </c>
      <c r="J94" s="400">
        <v>0.25</v>
      </c>
      <c r="K94" s="198">
        <v>0.27</v>
      </c>
      <c r="L94" s="116">
        <f>((K94/J94)-1)*100</f>
        <v>8.000000000000007</v>
      </c>
      <c r="M94" s="214">
        <v>40441</v>
      </c>
      <c r="N94" s="46">
        <v>40443</v>
      </c>
      <c r="O94" s="47">
        <v>40457</v>
      </c>
      <c r="P94" s="45" t="s">
        <v>520</v>
      </c>
      <c r="Q94" s="41"/>
      <c r="R94" s="460">
        <f>K94*4</f>
        <v>1.08</v>
      </c>
      <c r="S94" s="463">
        <f t="shared" si="1"/>
        <v>33.75</v>
      </c>
      <c r="T94" s="42">
        <f>H94/U94</f>
        <v>16.4125</v>
      </c>
      <c r="U94" s="262">
        <v>3.2</v>
      </c>
      <c r="V94" s="267">
        <v>2.05</v>
      </c>
      <c r="W94" s="262">
        <v>1.64</v>
      </c>
      <c r="X94" s="262">
        <v>4.45</v>
      </c>
      <c r="Y94" s="267">
        <v>3.41</v>
      </c>
      <c r="Z94" s="262">
        <v>3.74</v>
      </c>
      <c r="AA94" s="251">
        <f>(Z94/Y94-1)*100</f>
        <v>9.677419354838701</v>
      </c>
      <c r="AB94" s="263" t="s">
        <v>1139</v>
      </c>
      <c r="AC94" s="262">
        <v>39.28</v>
      </c>
      <c r="AD94" s="262">
        <v>51.77</v>
      </c>
      <c r="AE94" s="377">
        <f>((H94-AC94)/AC94)*100</f>
        <v>33.706720977596746</v>
      </c>
      <c r="AF94" s="254">
        <f>((H94-AD94)/AD94)*100</f>
        <v>1.4487154722812439</v>
      </c>
    </row>
    <row r="95" spans="1:32" ht="12.75">
      <c r="A95" s="40" t="s">
        <v>1780</v>
      </c>
      <c r="B95" s="41" t="s">
        <v>1781</v>
      </c>
      <c r="C95" s="41" t="s">
        <v>1588</v>
      </c>
      <c r="D95" s="184">
        <v>5</v>
      </c>
      <c r="E95" s="41">
        <v>391</v>
      </c>
      <c r="F95" s="81" t="s">
        <v>1656</v>
      </c>
      <c r="G95" s="72" t="s">
        <v>1656</v>
      </c>
      <c r="H95" s="286">
        <v>23.69</v>
      </c>
      <c r="I95" s="158">
        <f>(K95)/H95*100</f>
        <v>0.6753904601097509</v>
      </c>
      <c r="J95" s="400">
        <v>0.14</v>
      </c>
      <c r="K95" s="198">
        <v>0.16</v>
      </c>
      <c r="L95" s="116">
        <f>((K95/J95)-1)*100</f>
        <v>14.28571428571428</v>
      </c>
      <c r="M95" s="214">
        <v>40324</v>
      </c>
      <c r="N95" s="46">
        <v>40329</v>
      </c>
      <c r="O95" s="47">
        <v>40359</v>
      </c>
      <c r="P95" s="45" t="s">
        <v>1695</v>
      </c>
      <c r="Q95" s="41" t="s">
        <v>1691</v>
      </c>
      <c r="R95" s="460">
        <f>K95</f>
        <v>0.16</v>
      </c>
      <c r="S95" s="463">
        <f t="shared" si="1"/>
        <v>16</v>
      </c>
      <c r="T95" s="42">
        <f>H95/U95</f>
        <v>23.69</v>
      </c>
      <c r="U95" s="262">
        <v>1</v>
      </c>
      <c r="V95" s="267">
        <v>0.35</v>
      </c>
      <c r="W95" s="262">
        <v>1.74</v>
      </c>
      <c r="X95" s="262">
        <v>0.98</v>
      </c>
      <c r="Y95" s="267">
        <v>1.47</v>
      </c>
      <c r="Z95" s="262">
        <v>1.65</v>
      </c>
      <c r="AA95" s="251">
        <f>(Z95/Y95-1)*100</f>
        <v>12.244897959183664</v>
      </c>
      <c r="AB95" s="263" t="s">
        <v>720</v>
      </c>
      <c r="AC95" s="262">
        <v>22.5</v>
      </c>
      <c r="AD95" s="262">
        <v>31.12</v>
      </c>
      <c r="AE95" s="377">
        <f>((H95-AC95)/AC95)*100</f>
        <v>5.288888888888894</v>
      </c>
      <c r="AF95" s="254">
        <f>((H95-AD95)/AD95)*100</f>
        <v>-23.875321336760923</v>
      </c>
    </row>
    <row r="96" spans="1:32" ht="12.75">
      <c r="A96" s="49" t="s">
        <v>36</v>
      </c>
      <c r="B96" s="51" t="s">
        <v>37</v>
      </c>
      <c r="C96" s="51" t="s">
        <v>1556</v>
      </c>
      <c r="D96" s="185">
        <v>6</v>
      </c>
      <c r="E96" s="41">
        <v>360</v>
      </c>
      <c r="F96" s="91" t="s">
        <v>1656</v>
      </c>
      <c r="G96" s="92" t="s">
        <v>1656</v>
      </c>
      <c r="H96" s="287">
        <v>60.55</v>
      </c>
      <c r="I96" s="117">
        <f>(K96*4)/H96*100</f>
        <v>2.213047068538398</v>
      </c>
      <c r="J96" s="401">
        <v>0.32</v>
      </c>
      <c r="K96" s="197">
        <v>0.335</v>
      </c>
      <c r="L96" s="117">
        <f>((K96/J96)-1)*100</f>
        <v>4.6875</v>
      </c>
      <c r="M96" s="418">
        <v>40420</v>
      </c>
      <c r="N96" s="65">
        <v>40422</v>
      </c>
      <c r="O96" s="55">
        <v>40436</v>
      </c>
      <c r="P96" s="64" t="s">
        <v>502</v>
      </c>
      <c r="Q96" s="51"/>
      <c r="R96" s="348">
        <f>K96*4</f>
        <v>1.34</v>
      </c>
      <c r="S96" s="465">
        <f t="shared" si="1"/>
        <v>48.02867383512545</v>
      </c>
      <c r="T96" s="52">
        <f>H96/U96</f>
        <v>21.702508960573475</v>
      </c>
      <c r="U96" s="264">
        <v>2.79</v>
      </c>
      <c r="V96" s="268">
        <v>1.32</v>
      </c>
      <c r="W96" s="264">
        <v>4.61</v>
      </c>
      <c r="X96" s="264">
        <v>2.81</v>
      </c>
      <c r="Y96" s="268">
        <v>2.8</v>
      </c>
      <c r="Z96" s="264">
        <v>3.35</v>
      </c>
      <c r="AA96" s="253">
        <f>(Z96/Y96-1)*100</f>
        <v>19.64285714285716</v>
      </c>
      <c r="AB96" s="265" t="s">
        <v>1140</v>
      </c>
      <c r="AC96" s="264">
        <v>21.8</v>
      </c>
      <c r="AD96" s="264">
        <v>63.89</v>
      </c>
      <c r="AE96" s="379">
        <f>((H96-AC96)/AC96)*100</f>
        <v>177.75229357798165</v>
      </c>
      <c r="AF96" s="256">
        <f>((H96-AD96)/AD96)*100</f>
        <v>-5.227735169823139</v>
      </c>
    </row>
    <row r="97" spans="1:32" ht="12.75">
      <c r="A97" s="30" t="s">
        <v>228</v>
      </c>
      <c r="B97" s="31" t="s">
        <v>229</v>
      </c>
      <c r="C97" s="31" t="s">
        <v>1359</v>
      </c>
      <c r="D97" s="183">
        <v>8</v>
      </c>
      <c r="E97" s="41">
        <v>253</v>
      </c>
      <c r="F97" s="57" t="s">
        <v>1272</v>
      </c>
      <c r="G97" s="58" t="s">
        <v>1247</v>
      </c>
      <c r="H97" s="285">
        <v>46</v>
      </c>
      <c r="I97" s="138">
        <f>(K97*4)/H97*100</f>
        <v>2.1739130434782608</v>
      </c>
      <c r="J97" s="397">
        <v>0.2125</v>
      </c>
      <c r="K97" s="199">
        <v>0.25</v>
      </c>
      <c r="L97" s="138">
        <f>((K97/J97)-1)*100</f>
        <v>17.647058823529417</v>
      </c>
      <c r="M97" s="162">
        <v>40238</v>
      </c>
      <c r="N97" s="37">
        <v>40240</v>
      </c>
      <c r="O97" s="38">
        <v>40269</v>
      </c>
      <c r="P97" s="36" t="s">
        <v>495</v>
      </c>
      <c r="Q97" s="31"/>
      <c r="R97" s="461">
        <f>K97*4</f>
        <v>1</v>
      </c>
      <c r="S97" s="463">
        <f t="shared" si="1"/>
        <v>25.44529262086514</v>
      </c>
      <c r="T97" s="33">
        <f>H97/U97</f>
        <v>11.704834605597965</v>
      </c>
      <c r="U97" s="260">
        <v>3.93</v>
      </c>
      <c r="V97" s="266">
        <v>1.01</v>
      </c>
      <c r="W97" s="260">
        <v>0.77</v>
      </c>
      <c r="X97" s="260">
        <v>1.95</v>
      </c>
      <c r="Y97" s="266">
        <v>4.31</v>
      </c>
      <c r="Z97" s="260">
        <v>4.61</v>
      </c>
      <c r="AA97" s="252">
        <f>(Z97/Y97-1)*100</f>
        <v>6.960556844547572</v>
      </c>
      <c r="AB97" s="261" t="s">
        <v>1141</v>
      </c>
      <c r="AC97" s="260">
        <v>42.05</v>
      </c>
      <c r="AD97" s="260">
        <v>57.99</v>
      </c>
      <c r="AE97" s="378">
        <f>((H97-AC97)/AC97)*100</f>
        <v>9.393579072532706</v>
      </c>
      <c r="AF97" s="255">
        <f>((H97-AD97)/AD97)*100</f>
        <v>-20.675978617002936</v>
      </c>
    </row>
    <row r="98" spans="1:32" ht="12.75">
      <c r="A98" s="40" t="s">
        <v>42</v>
      </c>
      <c r="B98" s="41" t="s">
        <v>43</v>
      </c>
      <c r="C98" s="41" t="s">
        <v>1604</v>
      </c>
      <c r="D98" s="184">
        <v>7</v>
      </c>
      <c r="E98" s="41">
        <v>331</v>
      </c>
      <c r="F98" s="81" t="s">
        <v>1656</v>
      </c>
      <c r="G98" s="72" t="s">
        <v>1656</v>
      </c>
      <c r="H98" s="286">
        <v>45.75</v>
      </c>
      <c r="I98" s="158">
        <f>(K98*4)/H98*100</f>
        <v>1.0273224043715845</v>
      </c>
      <c r="J98" s="198">
        <v>0.1075</v>
      </c>
      <c r="K98" s="198">
        <v>0.1175</v>
      </c>
      <c r="L98" s="116">
        <f>((K98/J98)-1)*100</f>
        <v>9.302325581395344</v>
      </c>
      <c r="M98" s="214">
        <v>40525</v>
      </c>
      <c r="N98" s="46">
        <v>40527</v>
      </c>
      <c r="O98" s="47">
        <v>40548</v>
      </c>
      <c r="P98" s="134" t="s">
        <v>519</v>
      </c>
      <c r="Q98" s="41"/>
      <c r="R98" s="460">
        <f>K98*4</f>
        <v>0.47</v>
      </c>
      <c r="S98" s="463">
        <f t="shared" si="1"/>
        <v>18.146718146718147</v>
      </c>
      <c r="T98" s="42">
        <f>H98/U98</f>
        <v>17.664092664092664</v>
      </c>
      <c r="U98" s="262">
        <v>2.59</v>
      </c>
      <c r="V98" s="267" t="s">
        <v>1390</v>
      </c>
      <c r="W98" s="262">
        <v>1.22</v>
      </c>
      <c r="X98" s="262">
        <v>2.24</v>
      </c>
      <c r="Y98" s="267">
        <v>2.72</v>
      </c>
      <c r="Z98" s="262">
        <v>2.92</v>
      </c>
      <c r="AA98" s="251">
        <f>(Z98/Y98-1)*100</f>
        <v>7.352941176470584</v>
      </c>
      <c r="AB98" s="263" t="s">
        <v>1142</v>
      </c>
      <c r="AC98" s="262">
        <v>35.9</v>
      </c>
      <c r="AD98" s="262">
        <v>48.51</v>
      </c>
      <c r="AE98" s="377">
        <f>((H98-AC98)/AC98)*100</f>
        <v>27.437325905292486</v>
      </c>
      <c r="AF98" s="254">
        <f>((H98-AD98)/AD98)*100</f>
        <v>-5.6895485466914</v>
      </c>
    </row>
    <row r="99" spans="1:32" ht="12.75">
      <c r="A99" s="40" t="s">
        <v>1442</v>
      </c>
      <c r="B99" s="41" t="s">
        <v>1443</v>
      </c>
      <c r="C99" s="41" t="s">
        <v>562</v>
      </c>
      <c r="D99" s="184">
        <v>7</v>
      </c>
      <c r="E99" s="41">
        <v>287</v>
      </c>
      <c r="F99" s="81" t="s">
        <v>1656</v>
      </c>
      <c r="G99" s="72" t="s">
        <v>1656</v>
      </c>
      <c r="H99" s="286">
        <v>36.5</v>
      </c>
      <c r="I99" s="158">
        <f>(K99*4)/H99*100</f>
        <v>1.3150684931506849</v>
      </c>
      <c r="J99" s="400">
        <v>0.11</v>
      </c>
      <c r="K99" s="198">
        <v>0.12</v>
      </c>
      <c r="L99" s="116">
        <f>((K99/J99)-1)*100</f>
        <v>9.090909090909083</v>
      </c>
      <c r="M99" s="214">
        <v>40219</v>
      </c>
      <c r="N99" s="46">
        <v>40221</v>
      </c>
      <c r="O99" s="47">
        <v>40235</v>
      </c>
      <c r="P99" s="45" t="s">
        <v>514</v>
      </c>
      <c r="Q99" s="41"/>
      <c r="R99" s="460">
        <f>K99*4</f>
        <v>0.48</v>
      </c>
      <c r="S99" s="463">
        <f t="shared" si="1"/>
        <v>33.80281690140845</v>
      </c>
      <c r="T99" s="42">
        <f>H99/U99</f>
        <v>25.704225352112676</v>
      </c>
      <c r="U99" s="262">
        <v>1.42</v>
      </c>
      <c r="V99" s="267">
        <v>1.24</v>
      </c>
      <c r="W99" s="262">
        <v>1.24</v>
      </c>
      <c r="X99" s="262">
        <v>7.63</v>
      </c>
      <c r="Y99" s="267">
        <v>1.56</v>
      </c>
      <c r="Z99" s="262">
        <v>2.01</v>
      </c>
      <c r="AA99" s="251">
        <f>(Z99/Y99-1)*100</f>
        <v>28.846153846153832</v>
      </c>
      <c r="AB99" s="263" t="s">
        <v>1143</v>
      </c>
      <c r="AC99" s="262">
        <v>29.45</v>
      </c>
      <c r="AD99" s="262">
        <v>39.65</v>
      </c>
      <c r="AE99" s="377">
        <f>((H99-AC99)/AC99)*100</f>
        <v>23.938879456706285</v>
      </c>
      <c r="AF99" s="254">
        <f>((H99-AD99)/AD99)*100</f>
        <v>-7.944514501891548</v>
      </c>
    </row>
    <row r="100" spans="1:32" ht="12.75">
      <c r="A100" s="40" t="s">
        <v>1020</v>
      </c>
      <c r="B100" s="41" t="s">
        <v>100</v>
      </c>
      <c r="C100" s="41" t="s">
        <v>1604</v>
      </c>
      <c r="D100" s="184">
        <v>6</v>
      </c>
      <c r="E100" s="41">
        <v>361</v>
      </c>
      <c r="F100" s="59" t="s">
        <v>1272</v>
      </c>
      <c r="G100" s="60" t="s">
        <v>1272</v>
      </c>
      <c r="H100" s="286">
        <v>49.23</v>
      </c>
      <c r="I100" s="116">
        <f>(K100*4)/H100*100</f>
        <v>3.2906764168190135</v>
      </c>
      <c r="J100" s="400">
        <v>0.375</v>
      </c>
      <c r="K100" s="198">
        <v>0.405</v>
      </c>
      <c r="L100" s="116">
        <f>((K100/J100)-1)*100</f>
        <v>8.000000000000007</v>
      </c>
      <c r="M100" s="214">
        <v>40420</v>
      </c>
      <c r="N100" s="46">
        <v>40422</v>
      </c>
      <c r="O100" s="47">
        <v>40436</v>
      </c>
      <c r="P100" s="45" t="s">
        <v>502</v>
      </c>
      <c r="Q100" s="41"/>
      <c r="R100" s="460">
        <f>K100*4</f>
        <v>1.62</v>
      </c>
      <c r="S100" s="463">
        <f t="shared" si="1"/>
        <v>50.15479876160991</v>
      </c>
      <c r="T100" s="42">
        <f>H100/U100</f>
        <v>15.241486068111454</v>
      </c>
      <c r="U100" s="262">
        <v>3.23</v>
      </c>
      <c r="V100" s="267">
        <v>1.66</v>
      </c>
      <c r="W100" s="262">
        <v>1.46</v>
      </c>
      <c r="X100" s="262">
        <v>8.16</v>
      </c>
      <c r="Y100" s="267">
        <v>3.29</v>
      </c>
      <c r="Z100" s="262">
        <v>3.48</v>
      </c>
      <c r="AA100" s="251">
        <f>(Z100/Y100-1)*100</f>
        <v>5.775075987841949</v>
      </c>
      <c r="AB100" s="263" t="s">
        <v>1144</v>
      </c>
      <c r="AC100" s="262">
        <v>47.28</v>
      </c>
      <c r="AD100" s="262">
        <v>56</v>
      </c>
      <c r="AE100" s="377">
        <f>((H100-AC100)/AC100)*100</f>
        <v>4.124365482233493</v>
      </c>
      <c r="AF100" s="254">
        <f>((H100-AD100)/AD100)*100</f>
        <v>-12.08928571428572</v>
      </c>
    </row>
    <row r="101" spans="1:32" ht="12.75">
      <c r="A101" s="49" t="s">
        <v>1965</v>
      </c>
      <c r="B101" s="51" t="s">
        <v>1966</v>
      </c>
      <c r="C101" s="51" t="s">
        <v>562</v>
      </c>
      <c r="D101" s="185">
        <v>7</v>
      </c>
      <c r="E101" s="41">
        <v>309</v>
      </c>
      <c r="F101" s="91" t="s">
        <v>1656</v>
      </c>
      <c r="G101" s="92" t="s">
        <v>1656</v>
      </c>
      <c r="H101" s="287">
        <v>19.28</v>
      </c>
      <c r="I101" s="271">
        <f>(K101*4)/H101*100</f>
        <v>1.2448132780082988</v>
      </c>
      <c r="J101" s="401">
        <v>0.05</v>
      </c>
      <c r="K101" s="197">
        <v>0.06</v>
      </c>
      <c r="L101" s="117">
        <f>((K101/J101)-1)*100</f>
        <v>19.999999999999996</v>
      </c>
      <c r="M101" s="418">
        <v>40331</v>
      </c>
      <c r="N101" s="65">
        <v>40333</v>
      </c>
      <c r="O101" s="55">
        <v>40354</v>
      </c>
      <c r="P101" s="64" t="s">
        <v>1430</v>
      </c>
      <c r="Q101" s="51"/>
      <c r="R101" s="348">
        <f>K101*4</f>
        <v>0.24</v>
      </c>
      <c r="S101" s="463">
        <f t="shared" si="1"/>
        <v>34.78260869565217</v>
      </c>
      <c r="T101" s="52">
        <f>H101/U101</f>
        <v>27.94202898550725</v>
      </c>
      <c r="U101" s="264">
        <v>0.69</v>
      </c>
      <c r="V101" s="268">
        <v>1.84</v>
      </c>
      <c r="W101" s="264">
        <v>2.28</v>
      </c>
      <c r="X101" s="264">
        <v>2.9</v>
      </c>
      <c r="Y101" s="268">
        <v>0.74</v>
      </c>
      <c r="Z101" s="264">
        <v>0.94</v>
      </c>
      <c r="AA101" s="253">
        <f>(Z101/Y101-1)*100</f>
        <v>27.027027027027017</v>
      </c>
      <c r="AB101" s="265" t="s">
        <v>1145</v>
      </c>
      <c r="AC101" s="264">
        <v>17.2</v>
      </c>
      <c r="AD101" s="264">
        <v>22.38</v>
      </c>
      <c r="AE101" s="379">
        <f>((H101-AC101)/AC101)*100</f>
        <v>12.093023255813964</v>
      </c>
      <c r="AF101" s="256">
        <f>((H101-AD101)/AD101)*100</f>
        <v>-13.851653261840921</v>
      </c>
    </row>
    <row r="102" spans="1:32" ht="12.75">
      <c r="A102" s="30" t="s">
        <v>1048</v>
      </c>
      <c r="B102" s="31" t="s">
        <v>1049</v>
      </c>
      <c r="C102" s="31" t="s">
        <v>1355</v>
      </c>
      <c r="D102" s="183">
        <v>5</v>
      </c>
      <c r="E102" s="41">
        <v>410</v>
      </c>
      <c r="F102" s="111" t="s">
        <v>1656</v>
      </c>
      <c r="G102" s="73" t="s">
        <v>1656</v>
      </c>
      <c r="H102" s="285">
        <v>23.55</v>
      </c>
      <c r="I102" s="172">
        <f>(K102*4)/H102*100</f>
        <v>1.78343949044586</v>
      </c>
      <c r="J102" s="397">
        <v>0.095</v>
      </c>
      <c r="K102" s="199">
        <v>0.105</v>
      </c>
      <c r="L102" s="138">
        <f>((K102/J102)-1)*100</f>
        <v>10.526315789473673</v>
      </c>
      <c r="M102" s="162">
        <v>40493</v>
      </c>
      <c r="N102" s="37">
        <v>40497</v>
      </c>
      <c r="O102" s="38">
        <v>40513</v>
      </c>
      <c r="P102" s="36" t="s">
        <v>501</v>
      </c>
      <c r="Q102" s="31"/>
      <c r="R102" s="461">
        <f>K102*4</f>
        <v>0.42</v>
      </c>
      <c r="S102" s="466">
        <f t="shared" si="1"/>
        <v>2100</v>
      </c>
      <c r="T102" s="33" t="s">
        <v>1276</v>
      </c>
      <c r="U102" s="260">
        <v>0.02</v>
      </c>
      <c r="V102" s="266">
        <v>1.41</v>
      </c>
      <c r="W102" s="260">
        <v>0.18</v>
      </c>
      <c r="X102" s="260">
        <v>2.83</v>
      </c>
      <c r="Y102" s="266">
        <v>1.78</v>
      </c>
      <c r="Z102" s="260">
        <v>1.98</v>
      </c>
      <c r="AA102" s="252">
        <f>(Z102/Y102-1)*100</f>
        <v>11.23595505617978</v>
      </c>
      <c r="AB102" s="261" t="s">
        <v>1146</v>
      </c>
      <c r="AC102" s="260">
        <v>19.08</v>
      </c>
      <c r="AD102" s="260">
        <v>23.76</v>
      </c>
      <c r="AE102" s="378">
        <f>((H102-AC102)/AC102)*100</f>
        <v>23.427672955974856</v>
      </c>
      <c r="AF102" s="255">
        <f>((H102-AD102)/AD102)*100</f>
        <v>-0.8838383838383874</v>
      </c>
    </row>
    <row r="103" spans="1:32" ht="12.75">
      <c r="A103" s="40" t="s">
        <v>1440</v>
      </c>
      <c r="B103" s="41" t="s">
        <v>1441</v>
      </c>
      <c r="C103" s="41" t="s">
        <v>563</v>
      </c>
      <c r="D103" s="184">
        <v>7</v>
      </c>
      <c r="E103" s="41">
        <v>290</v>
      </c>
      <c r="F103" s="81" t="s">
        <v>1656</v>
      </c>
      <c r="G103" s="72" t="s">
        <v>1656</v>
      </c>
      <c r="H103" s="286">
        <v>70.33</v>
      </c>
      <c r="I103" s="116">
        <f>(K103*4)/H103*100</f>
        <v>2.2749893359874878</v>
      </c>
      <c r="J103" s="400">
        <v>0.35</v>
      </c>
      <c r="K103" s="198">
        <v>0.4</v>
      </c>
      <c r="L103" s="116">
        <f>((K103/J103)-1)*100</f>
        <v>14.285714285714302</v>
      </c>
      <c r="M103" s="214">
        <v>40234</v>
      </c>
      <c r="N103" s="46">
        <v>40238</v>
      </c>
      <c r="O103" s="47">
        <v>40252</v>
      </c>
      <c r="P103" s="45" t="s">
        <v>502</v>
      </c>
      <c r="Q103" s="41"/>
      <c r="R103" s="460">
        <f>K103*4</f>
        <v>1.6</v>
      </c>
      <c r="S103" s="463">
        <f t="shared" si="1"/>
        <v>20.486555697823306</v>
      </c>
      <c r="T103" s="42">
        <f>H103/U103</f>
        <v>9.005121638924455</v>
      </c>
      <c r="U103" s="262">
        <v>7.81</v>
      </c>
      <c r="V103" s="267">
        <v>1.08</v>
      </c>
      <c r="W103" s="262">
        <v>0.51</v>
      </c>
      <c r="X103" s="262">
        <v>1.16</v>
      </c>
      <c r="Y103" s="267">
        <v>8.18</v>
      </c>
      <c r="Z103" s="262">
        <v>8.32</v>
      </c>
      <c r="AA103" s="251">
        <f>(Z103/Y103-1)*100</f>
        <v>1.7114914425427896</v>
      </c>
      <c r="AB103" s="263" t="s">
        <v>1147</v>
      </c>
      <c r="AC103" s="262">
        <v>66.8</v>
      </c>
      <c r="AD103" s="262">
        <v>97.81</v>
      </c>
      <c r="AE103" s="377">
        <f>((H103-AC103)/AC103)*100</f>
        <v>5.284431137724553</v>
      </c>
      <c r="AF103" s="254">
        <f>((H103-AD103)/AD103)*100</f>
        <v>-28.095286780492795</v>
      </c>
    </row>
    <row r="104" spans="1:32" ht="12.75">
      <c r="A104" s="119" t="s">
        <v>1457</v>
      </c>
      <c r="B104" s="41" t="s">
        <v>1456</v>
      </c>
      <c r="C104" s="41" t="s">
        <v>1582</v>
      </c>
      <c r="D104" s="184">
        <v>7</v>
      </c>
      <c r="E104" s="41">
        <v>330</v>
      </c>
      <c r="F104" s="59" t="s">
        <v>1272</v>
      </c>
      <c r="G104" s="60" t="s">
        <v>1272</v>
      </c>
      <c r="H104" s="286">
        <v>35.35</v>
      </c>
      <c r="I104" s="116">
        <f>(K104*4)/H104*100</f>
        <v>4.582743988684583</v>
      </c>
      <c r="J104" s="198">
        <v>0.395</v>
      </c>
      <c r="K104" s="198">
        <v>0.405</v>
      </c>
      <c r="L104" s="116">
        <f>((K104/J104)-1)*100</f>
        <v>2.5316455696202445</v>
      </c>
      <c r="M104" s="214">
        <v>40520</v>
      </c>
      <c r="N104" s="46">
        <v>40522</v>
      </c>
      <c r="O104" s="47">
        <v>40547</v>
      </c>
      <c r="P104" s="45" t="s">
        <v>505</v>
      </c>
      <c r="Q104" s="41"/>
      <c r="R104" s="460">
        <f>K104*4</f>
        <v>1.62</v>
      </c>
      <c r="S104" s="463">
        <f t="shared" si="1"/>
        <v>66.12244897959184</v>
      </c>
      <c r="T104" s="42">
        <f>H104/U104</f>
        <v>14.428571428571429</v>
      </c>
      <c r="U104" s="262">
        <v>2.45</v>
      </c>
      <c r="V104" s="267">
        <v>4.03</v>
      </c>
      <c r="W104" s="262">
        <v>0.46</v>
      </c>
      <c r="X104" s="262">
        <v>1.46</v>
      </c>
      <c r="Y104" s="267">
        <v>2.54</v>
      </c>
      <c r="Z104" s="262">
        <v>2.63</v>
      </c>
      <c r="AA104" s="251">
        <f>(Z104/Y104-1)*100</f>
        <v>3.543307086614167</v>
      </c>
      <c r="AB104" s="263" t="s">
        <v>1148</v>
      </c>
      <c r="AC104" s="262">
        <v>30.81</v>
      </c>
      <c r="AD104" s="262">
        <v>35.92</v>
      </c>
      <c r="AE104" s="377">
        <f>((H104-AC104)/AC104)*100</f>
        <v>14.735475494969174</v>
      </c>
      <c r="AF104" s="254">
        <f>((H104-AD104)/AD104)*100</f>
        <v>-1.5868596881959918</v>
      </c>
    </row>
    <row r="105" spans="1:32" ht="12.75">
      <c r="A105" s="118" t="s">
        <v>1936</v>
      </c>
      <c r="B105" s="41" t="s">
        <v>1937</v>
      </c>
      <c r="C105" s="41" t="s">
        <v>1544</v>
      </c>
      <c r="D105" s="184">
        <v>8</v>
      </c>
      <c r="E105" s="41">
        <v>280</v>
      </c>
      <c r="F105" s="81" t="s">
        <v>1656</v>
      </c>
      <c r="G105" s="72" t="s">
        <v>1656</v>
      </c>
      <c r="H105" s="286">
        <v>65.61</v>
      </c>
      <c r="I105" s="116">
        <f>(K105*4)/H105*100</f>
        <v>3.353147386069197</v>
      </c>
      <c r="J105" s="198">
        <v>0.538</v>
      </c>
      <c r="K105" s="198">
        <v>0.55</v>
      </c>
      <c r="L105" s="116">
        <f>((K105/J105)-1)*100</f>
        <v>2.230483271375472</v>
      </c>
      <c r="M105" s="214">
        <v>40520</v>
      </c>
      <c r="N105" s="46">
        <v>40522</v>
      </c>
      <c r="O105" s="47">
        <v>40546</v>
      </c>
      <c r="P105" s="45" t="s">
        <v>1985</v>
      </c>
      <c r="Q105" s="41"/>
      <c r="R105" s="460">
        <f>K105*4</f>
        <v>2.2</v>
      </c>
      <c r="S105" s="463">
        <f t="shared" si="1"/>
        <v>84.61538461538461</v>
      </c>
      <c r="T105" s="42">
        <f>H105/U105</f>
        <v>25.234615384615385</v>
      </c>
      <c r="U105" s="262">
        <v>2.6</v>
      </c>
      <c r="V105" s="267">
        <v>2.06</v>
      </c>
      <c r="W105" s="262">
        <v>5.81</v>
      </c>
      <c r="X105" s="262">
        <v>8.16</v>
      </c>
      <c r="Y105" s="267">
        <v>2.71</v>
      </c>
      <c r="Z105" s="262">
        <v>3.02</v>
      </c>
      <c r="AA105" s="251">
        <f>(Z105/Y105-1)*100</f>
        <v>11.439114391143912</v>
      </c>
      <c r="AB105" s="263" t="s">
        <v>1149</v>
      </c>
      <c r="AC105" s="262">
        <v>54.4</v>
      </c>
      <c r="AD105" s="262">
        <v>71.71</v>
      </c>
      <c r="AE105" s="377">
        <f>((H105-AC105)/AC105)*100</f>
        <v>20.606617647058826</v>
      </c>
      <c r="AF105" s="254">
        <f>((H105-AD105)/AD105)*100</f>
        <v>-8.506484451262022</v>
      </c>
    </row>
    <row r="106" spans="1:32" ht="12.75">
      <c r="A106" s="49" t="s">
        <v>1990</v>
      </c>
      <c r="B106" s="51" t="s">
        <v>1991</v>
      </c>
      <c r="C106" s="51" t="s">
        <v>1549</v>
      </c>
      <c r="D106" s="185">
        <v>9</v>
      </c>
      <c r="E106" s="41">
        <v>225</v>
      </c>
      <c r="F106" s="91" t="s">
        <v>1656</v>
      </c>
      <c r="G106" s="92" t="s">
        <v>1656</v>
      </c>
      <c r="H106" s="287">
        <v>15.05</v>
      </c>
      <c r="I106" s="117">
        <f>(K106*4)/H106*100</f>
        <v>4.809365606707798</v>
      </c>
      <c r="J106" s="454">
        <v>0.1723356009070295</v>
      </c>
      <c r="K106" s="197">
        <v>0.18095238095238095</v>
      </c>
      <c r="L106" s="117">
        <f>((K106/J106)-1)*100</f>
        <v>4.999999999999982</v>
      </c>
      <c r="M106" s="418">
        <v>40231</v>
      </c>
      <c r="N106" s="65">
        <v>40233</v>
      </c>
      <c r="O106" s="55">
        <v>40245</v>
      </c>
      <c r="P106" s="64" t="s">
        <v>516</v>
      </c>
      <c r="Q106" s="455" t="s">
        <v>1681</v>
      </c>
      <c r="R106" s="348">
        <f>K106*4</f>
        <v>0.7238095238095238</v>
      </c>
      <c r="S106" s="465">
        <f t="shared" si="1"/>
        <v>77.8289810547875</v>
      </c>
      <c r="T106" s="52">
        <f>H106/U106</f>
        <v>16.182795698924732</v>
      </c>
      <c r="U106" s="264">
        <v>0.93</v>
      </c>
      <c r="V106" s="268" t="s">
        <v>1656</v>
      </c>
      <c r="W106" s="264">
        <v>1.81</v>
      </c>
      <c r="X106" s="264">
        <v>0.68</v>
      </c>
      <c r="Y106" s="268" t="s">
        <v>1656</v>
      </c>
      <c r="Z106" s="264" t="s">
        <v>1656</v>
      </c>
      <c r="AA106" s="253" t="s">
        <v>1276</v>
      </c>
      <c r="AB106" s="265" t="s">
        <v>1150</v>
      </c>
      <c r="AC106" s="264">
        <v>14.01</v>
      </c>
      <c r="AD106" s="264">
        <v>18.48</v>
      </c>
      <c r="AE106" s="379">
        <f>((H106-AC106)/AC106)*100</f>
        <v>7.423269093504646</v>
      </c>
      <c r="AF106" s="256">
        <f>((H106-AD106)/AD106)*100</f>
        <v>-18.56060606060606</v>
      </c>
    </row>
    <row r="107" spans="1:32" ht="12.75">
      <c r="A107" s="30" t="s">
        <v>1476</v>
      </c>
      <c r="B107" s="31" t="s">
        <v>1477</v>
      </c>
      <c r="C107" s="31" t="s">
        <v>562</v>
      </c>
      <c r="D107" s="183">
        <v>5</v>
      </c>
      <c r="E107" s="41">
        <v>395</v>
      </c>
      <c r="F107" s="111" t="s">
        <v>1656</v>
      </c>
      <c r="G107" s="73" t="s">
        <v>1656</v>
      </c>
      <c r="H107" s="285">
        <v>35.95</v>
      </c>
      <c r="I107" s="172">
        <f>(K107*4)/H107*100</f>
        <v>0.5563282336578581</v>
      </c>
      <c r="J107" s="397">
        <v>0.045</v>
      </c>
      <c r="K107" s="199">
        <v>0.05</v>
      </c>
      <c r="L107" s="138">
        <f>((K107/J107)-1)*100</f>
        <v>11.111111111111116</v>
      </c>
      <c r="M107" s="162">
        <v>40395</v>
      </c>
      <c r="N107" s="37">
        <v>40399</v>
      </c>
      <c r="O107" s="38">
        <v>40417</v>
      </c>
      <c r="P107" s="36" t="s">
        <v>552</v>
      </c>
      <c r="Q107" s="31"/>
      <c r="R107" s="461">
        <f>K107*4</f>
        <v>0.2</v>
      </c>
      <c r="S107" s="463">
        <f t="shared" si="1"/>
        <v>12.195121951219514</v>
      </c>
      <c r="T107" s="33">
        <f>H107/U107</f>
        <v>21.920731707317078</v>
      </c>
      <c r="U107" s="260">
        <v>1.64</v>
      </c>
      <c r="V107" s="266">
        <v>1.32</v>
      </c>
      <c r="W107" s="260">
        <v>0.76</v>
      </c>
      <c r="X107" s="260">
        <v>6.47</v>
      </c>
      <c r="Y107" s="266">
        <v>1.8</v>
      </c>
      <c r="Z107" s="260">
        <v>2.16</v>
      </c>
      <c r="AA107" s="252">
        <f>(Z107/Y107-1)*100</f>
        <v>19.999999999999996</v>
      </c>
      <c r="AB107" s="261" t="s">
        <v>1151</v>
      </c>
      <c r="AC107" s="260">
        <v>34.86</v>
      </c>
      <c r="AD107" s="260">
        <v>46.23</v>
      </c>
      <c r="AE107" s="378">
        <f>((H107-AC107)/AC107)*100</f>
        <v>3.1267928858290404</v>
      </c>
      <c r="AF107" s="255">
        <f>((H107-AD107)/AD107)*100</f>
        <v>-22.236642872593542</v>
      </c>
    </row>
    <row r="108" spans="1:32" ht="12.75">
      <c r="A108" s="40" t="s">
        <v>1404</v>
      </c>
      <c r="B108" s="41" t="s">
        <v>1405</v>
      </c>
      <c r="C108" s="41" t="s">
        <v>1363</v>
      </c>
      <c r="D108" s="184">
        <v>8</v>
      </c>
      <c r="E108" s="41">
        <v>265</v>
      </c>
      <c r="F108" s="81" t="s">
        <v>1656</v>
      </c>
      <c r="G108" s="72" t="s">
        <v>1656</v>
      </c>
      <c r="H108" s="286">
        <v>59.04</v>
      </c>
      <c r="I108" s="158">
        <f>(K108*4)/H108*100</f>
        <v>0.575880758807588</v>
      </c>
      <c r="J108" s="400">
        <v>0.08</v>
      </c>
      <c r="K108" s="198">
        <v>0.085</v>
      </c>
      <c r="L108" s="116">
        <f>((K108/J108)-1)*100</f>
        <v>6.25</v>
      </c>
      <c r="M108" s="214">
        <v>40403</v>
      </c>
      <c r="N108" s="46">
        <v>40407</v>
      </c>
      <c r="O108" s="47">
        <v>40421</v>
      </c>
      <c r="P108" s="45" t="s">
        <v>555</v>
      </c>
      <c r="Q108" s="41"/>
      <c r="R108" s="460">
        <f>K108*4</f>
        <v>0.34</v>
      </c>
      <c r="S108" s="463">
        <f t="shared" si="1"/>
        <v>17.171717171717173</v>
      </c>
      <c r="T108" s="42">
        <f>H108/U108</f>
        <v>29.818181818181817</v>
      </c>
      <c r="U108" s="262">
        <v>1.98</v>
      </c>
      <c r="V108" s="267">
        <v>1.7</v>
      </c>
      <c r="W108" s="262">
        <v>2.04</v>
      </c>
      <c r="X108" s="262">
        <v>3.17</v>
      </c>
      <c r="Y108" s="267">
        <v>2.2</v>
      </c>
      <c r="Z108" s="262">
        <v>2.62</v>
      </c>
      <c r="AA108" s="251">
        <f>(Z108/Y108-1)*100</f>
        <v>19.090909090909093</v>
      </c>
      <c r="AB108" s="263" t="s">
        <v>1152</v>
      </c>
      <c r="AC108" s="262">
        <v>30.8</v>
      </c>
      <c r="AD108" s="262">
        <v>47.45</v>
      </c>
      <c r="AE108" s="377">
        <f>((H108-AC108)/AC108)*100</f>
        <v>91.68831168831169</v>
      </c>
      <c r="AF108" s="254">
        <f>((H108-AD108)/AD108)*100</f>
        <v>24.425711275026334</v>
      </c>
    </row>
    <row r="109" spans="1:32" ht="12.75">
      <c r="A109" s="40" t="s">
        <v>2026</v>
      </c>
      <c r="B109" s="41" t="s">
        <v>2027</v>
      </c>
      <c r="C109" s="41" t="s">
        <v>563</v>
      </c>
      <c r="D109" s="184">
        <v>8</v>
      </c>
      <c r="E109" s="41">
        <v>279</v>
      </c>
      <c r="F109" s="59" t="s">
        <v>1272</v>
      </c>
      <c r="G109" s="60" t="s">
        <v>1272</v>
      </c>
      <c r="H109" s="286">
        <v>68.04</v>
      </c>
      <c r="I109" s="116">
        <f>(K109*4)/H109*100</f>
        <v>4.409171075837742</v>
      </c>
      <c r="J109" s="400">
        <v>0.63</v>
      </c>
      <c r="K109" s="198">
        <v>0.75</v>
      </c>
      <c r="L109" s="116">
        <f>((K109/J109)-1)*100</f>
        <v>19.047619047619047</v>
      </c>
      <c r="M109" s="214">
        <v>40511</v>
      </c>
      <c r="N109" s="46">
        <v>40513</v>
      </c>
      <c r="O109" s="47">
        <v>40543</v>
      </c>
      <c r="P109" s="45" t="s">
        <v>504</v>
      </c>
      <c r="Q109" s="41"/>
      <c r="R109" s="460">
        <f>K109*4</f>
        <v>3</v>
      </c>
      <c r="S109" s="463">
        <f t="shared" si="1"/>
        <v>40.48582995951417</v>
      </c>
      <c r="T109" s="42">
        <f>H109/U109</f>
        <v>9.182186234817815</v>
      </c>
      <c r="U109" s="262">
        <v>7.41</v>
      </c>
      <c r="V109" s="267">
        <v>1.23</v>
      </c>
      <c r="W109" s="262">
        <v>0.53</v>
      </c>
      <c r="X109" s="262">
        <v>6.27</v>
      </c>
      <c r="Y109" s="267">
        <v>6.98</v>
      </c>
      <c r="Z109" s="262">
        <v>6.55</v>
      </c>
      <c r="AA109" s="251">
        <f>(Z109/Y109-1)*100</f>
        <v>-6.160458452722073</v>
      </c>
      <c r="AB109" s="263" t="s">
        <v>1153</v>
      </c>
      <c r="AC109" s="262">
        <v>67.68</v>
      </c>
      <c r="AD109" s="262">
        <v>87.18</v>
      </c>
      <c r="AE109" s="377">
        <f>((H109-AC109)/AC109)*100</f>
        <v>0.5319148936170204</v>
      </c>
      <c r="AF109" s="254">
        <f>((H109-AD109)/AD109)*100</f>
        <v>-21.954576737783892</v>
      </c>
    </row>
    <row r="110" spans="1:32" ht="12.75">
      <c r="A110" s="119" t="s">
        <v>158</v>
      </c>
      <c r="B110" s="41" t="s">
        <v>157</v>
      </c>
      <c r="C110" s="41" t="s">
        <v>564</v>
      </c>
      <c r="D110" s="184">
        <v>9</v>
      </c>
      <c r="E110" s="41">
        <v>235</v>
      </c>
      <c r="F110" s="81" t="s">
        <v>1656</v>
      </c>
      <c r="G110" s="72" t="s">
        <v>1656</v>
      </c>
      <c r="H110" s="286">
        <v>23.25</v>
      </c>
      <c r="I110" s="116">
        <f>(K110*4)/H110*100</f>
        <v>3.612903225806451</v>
      </c>
      <c r="J110" s="400">
        <v>0.2</v>
      </c>
      <c r="K110" s="198">
        <v>0.21</v>
      </c>
      <c r="L110" s="116">
        <f>((K110/J110)-1)*100</f>
        <v>4.999999999999982</v>
      </c>
      <c r="M110" s="214">
        <v>40408</v>
      </c>
      <c r="N110" s="46">
        <v>40410</v>
      </c>
      <c r="O110" s="47">
        <v>40428</v>
      </c>
      <c r="P110" s="45" t="s">
        <v>1675</v>
      </c>
      <c r="Q110" s="41"/>
      <c r="R110" s="460">
        <f>K110*4</f>
        <v>0.84</v>
      </c>
      <c r="S110" s="463">
        <f t="shared" si="1"/>
        <v>129.23076923076923</v>
      </c>
      <c r="T110" s="42">
        <f>H110/U110</f>
        <v>35.76923076923077</v>
      </c>
      <c r="U110" s="262">
        <v>0.65</v>
      </c>
      <c r="V110" s="267">
        <v>1.23</v>
      </c>
      <c r="W110" s="262">
        <v>3.24</v>
      </c>
      <c r="X110" s="262">
        <v>3.01</v>
      </c>
      <c r="Y110" s="267">
        <v>1.61</v>
      </c>
      <c r="Z110" s="262">
        <v>1.7</v>
      </c>
      <c r="AA110" s="251">
        <f>(Z110/Y110-1)*100</f>
        <v>5.590062111801242</v>
      </c>
      <c r="AB110" s="263" t="s">
        <v>1154</v>
      </c>
      <c r="AC110" s="262">
        <v>15.8</v>
      </c>
      <c r="AD110" s="262">
        <v>21.36</v>
      </c>
      <c r="AE110" s="377">
        <f>((H110-AC110)/AC110)*100</f>
        <v>47.15189873417721</v>
      </c>
      <c r="AF110" s="254">
        <f>((H110-AD110)/AD110)*100</f>
        <v>8.848314606741576</v>
      </c>
    </row>
    <row r="111" spans="1:32" ht="12.75">
      <c r="A111" s="152" t="s">
        <v>1944</v>
      </c>
      <c r="B111" s="51" t="s">
        <v>1945</v>
      </c>
      <c r="C111" s="51" t="s">
        <v>1355</v>
      </c>
      <c r="D111" s="185">
        <v>5</v>
      </c>
      <c r="E111" s="41">
        <v>386</v>
      </c>
      <c r="F111" s="91" t="s">
        <v>1656</v>
      </c>
      <c r="G111" s="92" t="s">
        <v>1656</v>
      </c>
      <c r="H111" s="287">
        <v>28.52</v>
      </c>
      <c r="I111" s="271">
        <f>(K111*4)/H111*100</f>
        <v>1.262272089761571</v>
      </c>
      <c r="J111" s="401">
        <v>0.07</v>
      </c>
      <c r="K111" s="197">
        <v>0.09</v>
      </c>
      <c r="L111" s="117">
        <f>((K111/J111)-1)*100</f>
        <v>28.57142857142856</v>
      </c>
      <c r="M111" s="418">
        <v>40249</v>
      </c>
      <c r="N111" s="65">
        <v>40253</v>
      </c>
      <c r="O111" s="55">
        <v>40263</v>
      </c>
      <c r="P111" s="64" t="s">
        <v>1700</v>
      </c>
      <c r="Q111" s="51"/>
      <c r="R111" s="348">
        <f>K111*4</f>
        <v>0.36</v>
      </c>
      <c r="S111" s="463">
        <f t="shared" si="1"/>
        <v>33.64485981308411</v>
      </c>
      <c r="T111" s="52">
        <f>H111/U111</f>
        <v>26.654205607476634</v>
      </c>
      <c r="U111" s="264">
        <v>1.07</v>
      </c>
      <c r="V111" s="268">
        <v>2.31</v>
      </c>
      <c r="W111" s="264">
        <v>0.78</v>
      </c>
      <c r="X111" s="264">
        <v>1.57</v>
      </c>
      <c r="Y111" s="268">
        <v>1.48</v>
      </c>
      <c r="Z111" s="264">
        <v>1.62</v>
      </c>
      <c r="AA111" s="253">
        <f>(Z111/Y111-1)*100</f>
        <v>9.459459459459474</v>
      </c>
      <c r="AB111" s="265" t="s">
        <v>1570</v>
      </c>
      <c r="AC111" s="264">
        <v>17.66</v>
      </c>
      <c r="AD111" s="264">
        <v>28.91</v>
      </c>
      <c r="AE111" s="379">
        <f>((H111-AC111)/AC111)*100</f>
        <v>61.49490373725934</v>
      </c>
      <c r="AF111" s="256">
        <f>((H111-AD111)/AD111)*100</f>
        <v>-1.3490141819439658</v>
      </c>
    </row>
    <row r="112" spans="1:32" ht="12.75">
      <c r="A112" s="356" t="s">
        <v>1462</v>
      </c>
      <c r="B112" s="31" t="s">
        <v>1463</v>
      </c>
      <c r="C112" s="31" t="s">
        <v>564</v>
      </c>
      <c r="D112" s="183">
        <v>9</v>
      </c>
      <c r="E112" s="41">
        <v>242</v>
      </c>
      <c r="F112" s="111" t="s">
        <v>1656</v>
      </c>
      <c r="G112" s="73" t="s">
        <v>1656</v>
      </c>
      <c r="H112" s="285">
        <v>33.61</v>
      </c>
      <c r="I112" s="138">
        <f>(K112*4)/H112*100</f>
        <v>4.094019637012793</v>
      </c>
      <c r="J112" s="397">
        <v>0.343</v>
      </c>
      <c r="K112" s="199">
        <v>0.344</v>
      </c>
      <c r="L112" s="172">
        <f>((K112/J112)-1)*100</f>
        <v>0.2915451895043608</v>
      </c>
      <c r="M112" s="162">
        <v>40498</v>
      </c>
      <c r="N112" s="37">
        <v>40500</v>
      </c>
      <c r="O112" s="38">
        <v>40514</v>
      </c>
      <c r="P112" s="36" t="s">
        <v>386</v>
      </c>
      <c r="Q112" s="31"/>
      <c r="R112" s="461">
        <f>K112*4</f>
        <v>1.376</v>
      </c>
      <c r="S112" s="462">
        <f t="shared" si="1"/>
        <v>77.30337078651685</v>
      </c>
      <c r="T112" s="33">
        <f>H112/U112</f>
        <v>18.882022471910112</v>
      </c>
      <c r="U112" s="260">
        <v>1.78</v>
      </c>
      <c r="V112" s="266">
        <v>1.26</v>
      </c>
      <c r="W112" s="260">
        <v>5.02</v>
      </c>
      <c r="X112" s="260">
        <v>3.89</v>
      </c>
      <c r="Y112" s="266">
        <v>2.28</v>
      </c>
      <c r="Z112" s="260">
        <v>2.42</v>
      </c>
      <c r="AA112" s="252">
        <f>(Z112/Y112-1)*100</f>
        <v>6.140350877192979</v>
      </c>
      <c r="AB112" s="261" t="s">
        <v>1155</v>
      </c>
      <c r="AC112" s="260">
        <v>25.54</v>
      </c>
      <c r="AD112" s="260">
        <v>31.71</v>
      </c>
      <c r="AE112" s="378">
        <f>((H112-AC112)/AC112)*100</f>
        <v>31.597494126859832</v>
      </c>
      <c r="AF112" s="255">
        <f>((H112-AD112)/AD112)*100</f>
        <v>5.991800693787444</v>
      </c>
    </row>
    <row r="113" spans="1:32" ht="12.75">
      <c r="A113" s="118" t="s">
        <v>1336</v>
      </c>
      <c r="B113" s="41" t="s">
        <v>1337</v>
      </c>
      <c r="C113" s="41" t="s">
        <v>564</v>
      </c>
      <c r="D113" s="184">
        <v>5</v>
      </c>
      <c r="E113" s="41">
        <v>412</v>
      </c>
      <c r="F113" s="59" t="s">
        <v>1272</v>
      </c>
      <c r="G113" s="60" t="s">
        <v>1247</v>
      </c>
      <c r="H113" s="286">
        <v>25.26</v>
      </c>
      <c r="I113" s="116">
        <f>(K113*4)/H113*100</f>
        <v>2.5336500395882817</v>
      </c>
      <c r="J113" s="400">
        <v>0.13</v>
      </c>
      <c r="K113" s="198">
        <v>0.16</v>
      </c>
      <c r="L113" s="116">
        <f>((K113/J113)-1)*100</f>
        <v>23.076923076923084</v>
      </c>
      <c r="M113" s="214">
        <v>40498</v>
      </c>
      <c r="N113" s="46">
        <v>40500</v>
      </c>
      <c r="O113" s="47">
        <v>40521</v>
      </c>
      <c r="P113" s="45" t="s">
        <v>550</v>
      </c>
      <c r="Q113" s="41"/>
      <c r="R113" s="460">
        <f>K113*4</f>
        <v>0.64</v>
      </c>
      <c r="S113" s="463">
        <f t="shared" si="1"/>
        <v>27.467811158798284</v>
      </c>
      <c r="T113" s="42">
        <f>H113/U113</f>
        <v>10.841201716738198</v>
      </c>
      <c r="U113" s="262">
        <v>2.33</v>
      </c>
      <c r="V113" s="267">
        <v>1.04</v>
      </c>
      <c r="W113" s="262">
        <v>3.29</v>
      </c>
      <c r="X113" s="262">
        <v>4.62</v>
      </c>
      <c r="Y113" s="267">
        <v>2.46</v>
      </c>
      <c r="Z113" s="262">
        <v>2.68</v>
      </c>
      <c r="AA113" s="251">
        <f>(Z113/Y113-1)*100</f>
        <v>8.943089430894325</v>
      </c>
      <c r="AB113" s="263" t="s">
        <v>1156</v>
      </c>
      <c r="AC113" s="262">
        <v>22.73</v>
      </c>
      <c r="AD113" s="262">
        <v>31.58</v>
      </c>
      <c r="AE113" s="377">
        <f>((H113-AC113)/AC113)*100</f>
        <v>11.130664320281571</v>
      </c>
      <c r="AF113" s="254">
        <f>((H113-AD113)/AD113)*100</f>
        <v>-20.01266624445851</v>
      </c>
    </row>
    <row r="114" spans="1:32" ht="12.75">
      <c r="A114" s="118" t="s">
        <v>1977</v>
      </c>
      <c r="B114" s="41" t="s">
        <v>1978</v>
      </c>
      <c r="C114" s="41" t="s">
        <v>1364</v>
      </c>
      <c r="D114" s="184">
        <v>8</v>
      </c>
      <c r="E114" s="41">
        <v>258</v>
      </c>
      <c r="F114" s="81" t="s">
        <v>1656</v>
      </c>
      <c r="G114" s="72" t="s">
        <v>1656</v>
      </c>
      <c r="H114" s="286">
        <v>12.72</v>
      </c>
      <c r="I114" s="116">
        <f>(K114*4)/H114*100</f>
        <v>2.9874213836477987</v>
      </c>
      <c r="J114" s="400">
        <v>0.09</v>
      </c>
      <c r="K114" s="198">
        <v>0.095</v>
      </c>
      <c r="L114" s="116">
        <f>((K114/J114)-1)*100</f>
        <v>5.555555555555558</v>
      </c>
      <c r="M114" s="214">
        <v>40303</v>
      </c>
      <c r="N114" s="46">
        <v>40305</v>
      </c>
      <c r="O114" s="47">
        <v>40319</v>
      </c>
      <c r="P114" s="45" t="s">
        <v>1424</v>
      </c>
      <c r="Q114" s="41"/>
      <c r="R114" s="460">
        <f>K114*4</f>
        <v>0.38</v>
      </c>
      <c r="S114" s="463">
        <f t="shared" si="1"/>
        <v>48.717948717948715</v>
      </c>
      <c r="T114" s="42">
        <f>H114/U114</f>
        <v>16.307692307692307</v>
      </c>
      <c r="U114" s="262">
        <v>0.78</v>
      </c>
      <c r="V114" s="267" t="s">
        <v>1656</v>
      </c>
      <c r="W114" s="262">
        <v>2.26</v>
      </c>
      <c r="X114" s="262">
        <v>2.44</v>
      </c>
      <c r="Y114" s="267" t="s">
        <v>1656</v>
      </c>
      <c r="Z114" s="262" t="s">
        <v>1656</v>
      </c>
      <c r="AA114" s="251" t="s">
        <v>1276</v>
      </c>
      <c r="AB114" s="263" t="s">
        <v>1157</v>
      </c>
      <c r="AC114" s="262">
        <v>8.22</v>
      </c>
      <c r="AD114" s="262">
        <v>12.6</v>
      </c>
      <c r="AE114" s="377">
        <f>((H114-AC114)/AC114)*100</f>
        <v>54.74452554744526</v>
      </c>
      <c r="AF114" s="254">
        <f>((H114-AD114)/AD114)*100</f>
        <v>0.9523809523809603</v>
      </c>
    </row>
    <row r="115" spans="1:32" ht="12.75">
      <c r="A115" s="118" t="s">
        <v>1438</v>
      </c>
      <c r="B115" s="41" t="s">
        <v>1439</v>
      </c>
      <c r="C115" s="41" t="s">
        <v>1365</v>
      </c>
      <c r="D115" s="184">
        <v>6</v>
      </c>
      <c r="E115" s="41">
        <v>374</v>
      </c>
      <c r="F115" s="81" t="s">
        <v>1656</v>
      </c>
      <c r="G115" s="72" t="s">
        <v>1656</v>
      </c>
      <c r="H115" s="286">
        <v>49.44</v>
      </c>
      <c r="I115" s="158">
        <f>(K115*4)/H115*100</f>
        <v>0.9708737864077671</v>
      </c>
      <c r="J115" s="198">
        <v>0.09</v>
      </c>
      <c r="K115" s="198">
        <v>0.12</v>
      </c>
      <c r="L115" s="116">
        <f>((K115/J115)-1)*100</f>
        <v>33.33333333333333</v>
      </c>
      <c r="M115" s="214">
        <v>40513</v>
      </c>
      <c r="N115" s="46">
        <v>40515</v>
      </c>
      <c r="O115" s="47">
        <v>40525</v>
      </c>
      <c r="P115" s="45" t="s">
        <v>503</v>
      </c>
      <c r="Q115" s="359" t="s">
        <v>1618</v>
      </c>
      <c r="R115" s="460">
        <f>K115*4</f>
        <v>0.48</v>
      </c>
      <c r="S115" s="463">
        <f t="shared" si="1"/>
        <v>25</v>
      </c>
      <c r="T115" s="42">
        <f>H115/U115</f>
        <v>25.75</v>
      </c>
      <c r="U115" s="262">
        <v>1.92</v>
      </c>
      <c r="V115" s="267">
        <v>1.04</v>
      </c>
      <c r="W115" s="262">
        <v>1.57</v>
      </c>
      <c r="X115" s="262">
        <v>3.73</v>
      </c>
      <c r="Y115" s="267">
        <v>2.07</v>
      </c>
      <c r="Z115" s="262">
        <v>2.49</v>
      </c>
      <c r="AA115" s="251">
        <f>(Z115/Y115-1)*100</f>
        <v>20.28985507246379</v>
      </c>
      <c r="AB115" s="263" t="s">
        <v>1158</v>
      </c>
      <c r="AC115" s="262">
        <v>27.87</v>
      </c>
      <c r="AD115" s="262">
        <v>43.34</v>
      </c>
      <c r="AE115" s="377">
        <f>((H115-AC115)/AC115)*100</f>
        <v>77.3950484391819</v>
      </c>
      <c r="AF115" s="254">
        <f>((H115-AD115)/AD115)*100</f>
        <v>14.074757729580051</v>
      </c>
    </row>
    <row r="116" spans="1:32" ht="12.75">
      <c r="A116" s="152" t="s">
        <v>127</v>
      </c>
      <c r="B116" s="51" t="s">
        <v>128</v>
      </c>
      <c r="C116" s="51" t="s">
        <v>1359</v>
      </c>
      <c r="D116" s="185">
        <v>8</v>
      </c>
      <c r="E116" s="41">
        <v>263</v>
      </c>
      <c r="F116" s="91" t="s">
        <v>1656</v>
      </c>
      <c r="G116" s="92" t="s">
        <v>1656</v>
      </c>
      <c r="H116" s="287">
        <v>60.14</v>
      </c>
      <c r="I116" s="271">
        <f>(K116*4)/H116*100</f>
        <v>1.4632524110409046</v>
      </c>
      <c r="J116" s="401">
        <v>0.2</v>
      </c>
      <c r="K116" s="197">
        <v>0.22</v>
      </c>
      <c r="L116" s="117">
        <f>((K116/J116)-1)*100</f>
        <v>9.999999999999986</v>
      </c>
      <c r="M116" s="418">
        <v>40368</v>
      </c>
      <c r="N116" s="65">
        <v>40372</v>
      </c>
      <c r="O116" s="55">
        <v>40386</v>
      </c>
      <c r="P116" s="64" t="s">
        <v>1676</v>
      </c>
      <c r="Q116" s="51"/>
      <c r="R116" s="348">
        <f>K116*4</f>
        <v>0.88</v>
      </c>
      <c r="S116" s="465">
        <f t="shared" si="1"/>
        <v>37.13080168776371</v>
      </c>
      <c r="T116" s="52">
        <f>H116/U116</f>
        <v>25.375527426160335</v>
      </c>
      <c r="U116" s="264">
        <v>2.37</v>
      </c>
      <c r="V116" s="268">
        <v>1.07</v>
      </c>
      <c r="W116" s="264">
        <v>2.24</v>
      </c>
      <c r="X116" s="264">
        <v>4.21</v>
      </c>
      <c r="Y116" s="268">
        <v>3.08</v>
      </c>
      <c r="Z116" s="264">
        <v>3.65</v>
      </c>
      <c r="AA116" s="253">
        <f>(Z116/Y116-1)*100</f>
        <v>18.50649350649349</v>
      </c>
      <c r="AB116" s="265" t="s">
        <v>1892</v>
      </c>
      <c r="AC116" s="264">
        <v>42.65</v>
      </c>
      <c r="AD116" s="264">
        <v>57.96</v>
      </c>
      <c r="AE116" s="379">
        <f>((H116-AC116)/AC116)*100</f>
        <v>41.00820633059789</v>
      </c>
      <c r="AF116" s="256">
        <f>((H116-AD116)/AD116)*100</f>
        <v>3.7612146307798473</v>
      </c>
    </row>
    <row r="117" spans="1:32" ht="12.75">
      <c r="A117" s="30" t="s">
        <v>1446</v>
      </c>
      <c r="B117" s="31" t="s">
        <v>1447</v>
      </c>
      <c r="C117" s="31" t="s">
        <v>564</v>
      </c>
      <c r="D117" s="183">
        <v>8</v>
      </c>
      <c r="E117" s="41">
        <v>248</v>
      </c>
      <c r="F117" s="111" t="s">
        <v>1656</v>
      </c>
      <c r="G117" s="73" t="s">
        <v>1656</v>
      </c>
      <c r="H117" s="285">
        <v>34.12</v>
      </c>
      <c r="I117" s="172">
        <f>(K117*4)/H117*100</f>
        <v>1.5240328253223916</v>
      </c>
      <c r="J117" s="397">
        <v>0.12</v>
      </c>
      <c r="K117" s="199">
        <v>0.13</v>
      </c>
      <c r="L117" s="138">
        <f>((K117/J117)-1)*100</f>
        <v>8.333333333333348</v>
      </c>
      <c r="M117" s="162">
        <v>40213</v>
      </c>
      <c r="N117" s="37">
        <v>40217</v>
      </c>
      <c r="O117" s="38">
        <v>40238</v>
      </c>
      <c r="P117" s="36" t="s">
        <v>501</v>
      </c>
      <c r="Q117" s="31"/>
      <c r="R117" s="461">
        <f>K117*4</f>
        <v>0.52</v>
      </c>
      <c r="S117" s="463">
        <f t="shared" si="1"/>
        <v>55.91397849462365</v>
      </c>
      <c r="T117" s="33">
        <f>H117/U117</f>
        <v>36.688172043010745</v>
      </c>
      <c r="U117" s="260">
        <v>0.93</v>
      </c>
      <c r="V117" s="266">
        <v>2.16</v>
      </c>
      <c r="W117" s="260">
        <v>3.25</v>
      </c>
      <c r="X117" s="260">
        <v>3.82</v>
      </c>
      <c r="Y117" s="266">
        <v>1.34</v>
      </c>
      <c r="Z117" s="260">
        <v>1.55</v>
      </c>
      <c r="AA117" s="252">
        <f>(Z117/Y117-1)*100</f>
        <v>15.671641791044767</v>
      </c>
      <c r="AB117" s="261" t="s">
        <v>1159</v>
      </c>
      <c r="AC117" s="260">
        <v>27.88</v>
      </c>
      <c r="AD117" s="260">
        <v>36.98</v>
      </c>
      <c r="AE117" s="378">
        <f>((H117-AC117)/AC117)*100</f>
        <v>22.381635581061687</v>
      </c>
      <c r="AF117" s="255">
        <f>((H117-AD117)/AD117)*100</f>
        <v>-7.733910221741482</v>
      </c>
    </row>
    <row r="118" spans="1:32" ht="12.75">
      <c r="A118" s="40" t="s">
        <v>461</v>
      </c>
      <c r="B118" s="41" t="s">
        <v>462</v>
      </c>
      <c r="C118" s="41" t="s">
        <v>1545</v>
      </c>
      <c r="D118" s="184">
        <v>6</v>
      </c>
      <c r="E118" s="41">
        <v>340</v>
      </c>
      <c r="F118" s="81" t="s">
        <v>1656</v>
      </c>
      <c r="G118" s="72" t="s">
        <v>1656</v>
      </c>
      <c r="H118" s="286">
        <v>20.65</v>
      </c>
      <c r="I118" s="158">
        <f>(K118*4)/H118*100</f>
        <v>1.5496368038740922</v>
      </c>
      <c r="J118" s="400">
        <v>0.07</v>
      </c>
      <c r="K118" s="198">
        <v>0.08</v>
      </c>
      <c r="L118" s="116">
        <f>((K118/J118)-1)*100</f>
        <v>14.28571428571428</v>
      </c>
      <c r="M118" s="214">
        <v>40234</v>
      </c>
      <c r="N118" s="46">
        <v>40238</v>
      </c>
      <c r="O118" s="47">
        <v>40249</v>
      </c>
      <c r="P118" s="45" t="s">
        <v>496</v>
      </c>
      <c r="Q118" s="41"/>
      <c r="R118" s="460">
        <f>K118*4</f>
        <v>0.32</v>
      </c>
      <c r="S118" s="463">
        <f t="shared" si="1"/>
        <v>15.238095238095237</v>
      </c>
      <c r="T118" s="42">
        <f>H118/U118</f>
        <v>9.833333333333332</v>
      </c>
      <c r="U118" s="262">
        <v>2.1</v>
      </c>
      <c r="V118" s="267">
        <v>1.82</v>
      </c>
      <c r="W118" s="262">
        <v>1.17</v>
      </c>
      <c r="X118" s="262">
        <v>1.31</v>
      </c>
      <c r="Y118" s="267">
        <v>1.68</v>
      </c>
      <c r="Z118" s="262">
        <v>1.99</v>
      </c>
      <c r="AA118" s="251">
        <f>(Z118/Y118-1)*100</f>
        <v>18.452380952380953</v>
      </c>
      <c r="AB118" s="263" t="s">
        <v>1160</v>
      </c>
      <c r="AC118" s="262">
        <v>16.06</v>
      </c>
      <c r="AD118" s="262">
        <v>23</v>
      </c>
      <c r="AE118" s="377">
        <f>((H118-AC118)/AC118)*100</f>
        <v>28.58032378580324</v>
      </c>
      <c r="AF118" s="254">
        <f>((H118-AD118)/AD118)*100</f>
        <v>-10.217391304347831</v>
      </c>
    </row>
    <row r="119" spans="1:32" ht="12.75">
      <c r="A119" s="40" t="s">
        <v>1975</v>
      </c>
      <c r="B119" s="41" t="s">
        <v>1976</v>
      </c>
      <c r="C119" s="41" t="s">
        <v>564</v>
      </c>
      <c r="D119" s="184">
        <v>6</v>
      </c>
      <c r="E119" s="41">
        <v>367</v>
      </c>
      <c r="F119" s="81" t="s">
        <v>1656</v>
      </c>
      <c r="G119" s="72" t="s">
        <v>1656</v>
      </c>
      <c r="H119" s="286">
        <v>13.35</v>
      </c>
      <c r="I119" s="116">
        <f>(K119*4)/H119*100</f>
        <v>2.9962546816479403</v>
      </c>
      <c r="J119" s="400">
        <v>0.08</v>
      </c>
      <c r="K119" s="198">
        <v>0.1</v>
      </c>
      <c r="L119" s="116">
        <f>((K119/J119)-1)*100</f>
        <v>25</v>
      </c>
      <c r="M119" s="214">
        <v>40437</v>
      </c>
      <c r="N119" s="46">
        <v>40441</v>
      </c>
      <c r="O119" s="47">
        <v>40463</v>
      </c>
      <c r="P119" s="45" t="s">
        <v>530</v>
      </c>
      <c r="Q119" s="41"/>
      <c r="R119" s="460">
        <f>K119*4</f>
        <v>0.4</v>
      </c>
      <c r="S119" s="463">
        <f t="shared" si="1"/>
        <v>36.36363636363637</v>
      </c>
      <c r="T119" s="42">
        <f>H119/U119</f>
        <v>12.136363636363635</v>
      </c>
      <c r="U119" s="262">
        <v>1.1</v>
      </c>
      <c r="V119" s="267">
        <v>1.45</v>
      </c>
      <c r="W119" s="262">
        <v>2.1</v>
      </c>
      <c r="X119" s="262">
        <v>6.59</v>
      </c>
      <c r="Y119" s="267">
        <v>1.3</v>
      </c>
      <c r="Z119" s="262">
        <v>1.34</v>
      </c>
      <c r="AA119" s="251">
        <f>(Z119/Y119-1)*100</f>
        <v>3.076923076923088</v>
      </c>
      <c r="AB119" s="263" t="s">
        <v>1161</v>
      </c>
      <c r="AC119" s="262">
        <v>12.6</v>
      </c>
      <c r="AD119" s="262">
        <v>16</v>
      </c>
      <c r="AE119" s="377">
        <f>((H119-AC119)/AC119)*100</f>
        <v>5.9523809523809526</v>
      </c>
      <c r="AF119" s="254">
        <f>((H119-AD119)/AD119)*100</f>
        <v>-16.562500000000004</v>
      </c>
    </row>
    <row r="120" spans="1:32" ht="12.75">
      <c r="A120" s="40" t="s">
        <v>1782</v>
      </c>
      <c r="B120" s="41" t="s">
        <v>1783</v>
      </c>
      <c r="C120" s="41" t="s">
        <v>1585</v>
      </c>
      <c r="D120" s="184">
        <v>5</v>
      </c>
      <c r="E120" s="41">
        <v>411</v>
      </c>
      <c r="F120" s="81" t="s">
        <v>1656</v>
      </c>
      <c r="G120" s="72" t="s">
        <v>1656</v>
      </c>
      <c r="H120" s="286">
        <v>36.05</v>
      </c>
      <c r="I120" s="116">
        <f>(K120*4)/H120*100</f>
        <v>5.214979195561719</v>
      </c>
      <c r="J120" s="400">
        <v>0.46</v>
      </c>
      <c r="K120" s="198">
        <v>0.47</v>
      </c>
      <c r="L120" s="116">
        <f>((K120/J120)-1)*100</f>
        <v>2.1739130434782483</v>
      </c>
      <c r="M120" s="214">
        <v>40499</v>
      </c>
      <c r="N120" s="46">
        <v>40501</v>
      </c>
      <c r="O120" s="47">
        <v>40515</v>
      </c>
      <c r="P120" s="45" t="s">
        <v>527</v>
      </c>
      <c r="Q120" s="41"/>
      <c r="R120" s="460">
        <f>K120*4</f>
        <v>1.88</v>
      </c>
      <c r="S120" s="463">
        <f t="shared" si="1"/>
        <v>164.91228070175438</v>
      </c>
      <c r="T120" s="42">
        <f>H120/U120</f>
        <v>31.62280701754386</v>
      </c>
      <c r="U120" s="262">
        <v>1.14</v>
      </c>
      <c r="V120" s="267">
        <v>3.13</v>
      </c>
      <c r="W120" s="262">
        <v>10.67</v>
      </c>
      <c r="X120" s="262">
        <v>2.02</v>
      </c>
      <c r="Y120" s="267">
        <v>2.27</v>
      </c>
      <c r="Z120" s="262">
        <v>2.44</v>
      </c>
      <c r="AA120" s="251">
        <f>(Z120/Y120-1)*100</f>
        <v>7.488986784140961</v>
      </c>
      <c r="AB120" s="263" t="s">
        <v>1162</v>
      </c>
      <c r="AC120" s="262">
        <v>30.91</v>
      </c>
      <c r="AD120" s="262">
        <v>39.15</v>
      </c>
      <c r="AE120" s="377">
        <f>((H120-AC120)/AC120)*100</f>
        <v>16.628922678744733</v>
      </c>
      <c r="AF120" s="254">
        <f>((H120-AD120)/AD120)*100</f>
        <v>-7.918263090676887</v>
      </c>
    </row>
    <row r="121" spans="1:32" ht="12.75">
      <c r="A121" s="351" t="s">
        <v>1346</v>
      </c>
      <c r="B121" s="51" t="s">
        <v>1347</v>
      </c>
      <c r="C121" s="51" t="s">
        <v>220</v>
      </c>
      <c r="D121" s="185">
        <v>7</v>
      </c>
      <c r="E121" s="41">
        <v>282</v>
      </c>
      <c r="F121" s="91" t="s">
        <v>1656</v>
      </c>
      <c r="G121" s="92" t="s">
        <v>1656</v>
      </c>
      <c r="H121" s="287">
        <v>30.41</v>
      </c>
      <c r="I121" s="117">
        <f>(K121*4)/H121*100</f>
        <v>7.102926668858929</v>
      </c>
      <c r="J121" s="401">
        <v>0.535</v>
      </c>
      <c r="K121" s="197">
        <v>0.54</v>
      </c>
      <c r="L121" s="271">
        <f>((K121/J121)-1)*100</f>
        <v>0.9345794392523477</v>
      </c>
      <c r="M121" s="451">
        <v>39933</v>
      </c>
      <c r="N121" s="452">
        <v>39937</v>
      </c>
      <c r="O121" s="453">
        <v>39947</v>
      </c>
      <c r="P121" s="64" t="s">
        <v>523</v>
      </c>
      <c r="Q121" s="51"/>
      <c r="R121" s="348">
        <f>K121*4</f>
        <v>2.16</v>
      </c>
      <c r="S121" s="463">
        <f t="shared" si="1"/>
        <v>140.25974025974025</v>
      </c>
      <c r="T121" s="52">
        <f>H121/U121</f>
        <v>19.746753246753247</v>
      </c>
      <c r="U121" s="264">
        <v>1.54</v>
      </c>
      <c r="V121" s="268">
        <v>7</v>
      </c>
      <c r="W121" s="264">
        <v>11.12</v>
      </c>
      <c r="X121" s="264">
        <v>3.92</v>
      </c>
      <c r="Y121" s="268">
        <v>1.46</v>
      </c>
      <c r="Z121" s="264">
        <v>1.74</v>
      </c>
      <c r="AA121" s="253">
        <f>(Z121/Y121-1)*100</f>
        <v>19.17808219178083</v>
      </c>
      <c r="AB121" s="265" t="s">
        <v>1163</v>
      </c>
      <c r="AC121" s="264">
        <v>18</v>
      </c>
      <c r="AD121" s="264">
        <v>27.56</v>
      </c>
      <c r="AE121" s="379">
        <f>((H121-AC121)/AC121)*100</f>
        <v>68.94444444444444</v>
      </c>
      <c r="AF121" s="256">
        <f>((H121-AD121)/AD121)*100</f>
        <v>10.34107402031931</v>
      </c>
    </row>
    <row r="122" spans="1:32" ht="12.75">
      <c r="A122" s="356" t="s">
        <v>1454</v>
      </c>
      <c r="B122" s="31" t="s">
        <v>1455</v>
      </c>
      <c r="C122" s="31" t="s">
        <v>1619</v>
      </c>
      <c r="D122" s="183">
        <v>9</v>
      </c>
      <c r="E122" s="41">
        <v>244</v>
      </c>
      <c r="F122" s="57" t="s">
        <v>1247</v>
      </c>
      <c r="G122" s="58" t="s">
        <v>1247</v>
      </c>
      <c r="H122" s="285">
        <v>86.13</v>
      </c>
      <c r="I122" s="172">
        <f>(K122*4)/H122*100</f>
        <v>1.439684198304888</v>
      </c>
      <c r="J122" s="199">
        <v>0.27</v>
      </c>
      <c r="K122" s="199">
        <v>0.31</v>
      </c>
      <c r="L122" s="138">
        <f>((K122/J122)-1)*100</f>
        <v>14.814814814814813</v>
      </c>
      <c r="M122" s="162">
        <v>40514</v>
      </c>
      <c r="N122" s="37">
        <v>40518</v>
      </c>
      <c r="O122" s="38">
        <v>40542</v>
      </c>
      <c r="P122" s="36" t="s">
        <v>494</v>
      </c>
      <c r="Q122" s="31"/>
      <c r="R122" s="461">
        <f>K122*4</f>
        <v>1.24</v>
      </c>
      <c r="S122" s="462">
        <f t="shared" si="1"/>
        <v>31.313131313131315</v>
      </c>
      <c r="T122" s="33">
        <f>H122/U122</f>
        <v>21.75</v>
      </c>
      <c r="U122" s="260">
        <v>3.96</v>
      </c>
      <c r="V122" s="266">
        <v>1.89</v>
      </c>
      <c r="W122" s="260">
        <v>2.1</v>
      </c>
      <c r="X122" s="260">
        <v>4.21</v>
      </c>
      <c r="Y122" s="266">
        <v>4.39</v>
      </c>
      <c r="Z122" s="260">
        <v>4.93</v>
      </c>
      <c r="AA122" s="252">
        <f>(Z122/Y122-1)*100</f>
        <v>12.300683371298415</v>
      </c>
      <c r="AB122" s="261" t="s">
        <v>1164</v>
      </c>
      <c r="AC122" s="260">
        <v>60.89</v>
      </c>
      <c r="AD122" s="260">
        <v>78.55</v>
      </c>
      <c r="AE122" s="378">
        <f>((H122-AC122)/AC122)*100</f>
        <v>41.45179832484808</v>
      </c>
      <c r="AF122" s="255">
        <f>((H122-AD122)/AD122)*100</f>
        <v>9.649904519414385</v>
      </c>
    </row>
    <row r="123" spans="1:32" ht="12.75">
      <c r="A123" s="118" t="s">
        <v>110</v>
      </c>
      <c r="B123" s="41" t="s">
        <v>111</v>
      </c>
      <c r="C123" s="41" t="s">
        <v>1358</v>
      </c>
      <c r="D123" s="184">
        <v>6</v>
      </c>
      <c r="E123" s="41">
        <v>358</v>
      </c>
      <c r="F123" s="81" t="s">
        <v>1656</v>
      </c>
      <c r="G123" s="72" t="s">
        <v>1656</v>
      </c>
      <c r="H123" s="286">
        <v>33.92</v>
      </c>
      <c r="I123" s="158">
        <f>(K123*4)/H123*100</f>
        <v>1.5330188679245282</v>
      </c>
      <c r="J123" s="400">
        <v>0.05</v>
      </c>
      <c r="K123" s="198">
        <v>0.13</v>
      </c>
      <c r="L123" s="116">
        <f>((K123/J123)-1)*100</f>
        <v>160</v>
      </c>
      <c r="M123" s="214">
        <v>40395</v>
      </c>
      <c r="N123" s="46">
        <v>40399</v>
      </c>
      <c r="O123" s="47">
        <v>40409</v>
      </c>
      <c r="P123" s="45" t="s">
        <v>540</v>
      </c>
      <c r="Q123" s="132" t="s">
        <v>572</v>
      </c>
      <c r="R123" s="460">
        <f>K123*4</f>
        <v>0.52</v>
      </c>
      <c r="S123" s="463">
        <f t="shared" si="1"/>
        <v>11.954022988505749</v>
      </c>
      <c r="T123" s="42">
        <f>H123/U123</f>
        <v>7.797701149425288</v>
      </c>
      <c r="U123" s="262">
        <v>4.35</v>
      </c>
      <c r="V123" s="267">
        <v>1.1</v>
      </c>
      <c r="W123" s="262">
        <v>2.83</v>
      </c>
      <c r="X123" s="262">
        <v>1.24</v>
      </c>
      <c r="Y123" s="267">
        <v>3.05</v>
      </c>
      <c r="Z123" s="262">
        <v>3.8</v>
      </c>
      <c r="AA123" s="251">
        <f>(Z123/Y123-1)*100</f>
        <v>24.590163934426236</v>
      </c>
      <c r="AB123" s="263" t="s">
        <v>1165</v>
      </c>
      <c r="AC123" s="262">
        <v>26.23</v>
      </c>
      <c r="AD123" s="262">
        <v>45.6</v>
      </c>
      <c r="AE123" s="377">
        <f>((H123-AC123)/AC123)*100</f>
        <v>29.317575295463215</v>
      </c>
      <c r="AF123" s="254">
        <f>((H123-AD123)/AD123)*100</f>
        <v>-25.614035087719294</v>
      </c>
    </row>
    <row r="124" spans="1:32" ht="12.75">
      <c r="A124" s="40" t="s">
        <v>121</v>
      </c>
      <c r="B124" s="41" t="s">
        <v>122</v>
      </c>
      <c r="C124" s="41" t="s">
        <v>1361</v>
      </c>
      <c r="D124" s="184">
        <v>9</v>
      </c>
      <c r="E124" s="41">
        <v>236</v>
      </c>
      <c r="F124" s="59" t="s">
        <v>1272</v>
      </c>
      <c r="G124" s="60" t="s">
        <v>1272</v>
      </c>
      <c r="H124" s="286">
        <v>60.17</v>
      </c>
      <c r="I124" s="116">
        <f>(K124*4)/H124*100</f>
        <v>2.3932192122320095</v>
      </c>
      <c r="J124" s="400">
        <v>0.34</v>
      </c>
      <c r="K124" s="198">
        <v>0.36</v>
      </c>
      <c r="L124" s="116">
        <f>((K124/J124)-1)*100</f>
        <v>5.88235294117645</v>
      </c>
      <c r="M124" s="214">
        <v>40394</v>
      </c>
      <c r="N124" s="46">
        <v>40396</v>
      </c>
      <c r="O124" s="47">
        <v>40431</v>
      </c>
      <c r="P124" s="45" t="s">
        <v>497</v>
      </c>
      <c r="Q124" s="41"/>
      <c r="R124" s="460">
        <f>K124*4</f>
        <v>1.44</v>
      </c>
      <c r="S124" s="463">
        <f t="shared" si="1"/>
        <v>38.605898123324394</v>
      </c>
      <c r="T124" s="42">
        <f>H124/U124</f>
        <v>16.131367292225203</v>
      </c>
      <c r="U124" s="262">
        <v>3.73</v>
      </c>
      <c r="V124" s="267">
        <v>1.19</v>
      </c>
      <c r="W124" s="262">
        <v>2.4</v>
      </c>
      <c r="X124" s="262">
        <v>2.05</v>
      </c>
      <c r="Y124" s="267">
        <v>4.04</v>
      </c>
      <c r="Z124" s="262">
        <v>4.63</v>
      </c>
      <c r="AA124" s="251">
        <f>(Z124/Y124-1)*100</f>
        <v>14.603960396039595</v>
      </c>
      <c r="AB124" s="263" t="s">
        <v>1166</v>
      </c>
      <c r="AC124" s="262">
        <v>46.18</v>
      </c>
      <c r="AD124" s="262">
        <v>61.59</v>
      </c>
      <c r="AE124" s="377">
        <f>((H124-AC124)/AC124)*100</f>
        <v>30.294499783456047</v>
      </c>
      <c r="AF124" s="254">
        <f>((H124-AD124)/AD124)*100</f>
        <v>-2.3055690858905695</v>
      </c>
    </row>
    <row r="125" spans="1:32" ht="12.75">
      <c r="A125" s="40" t="s">
        <v>1986</v>
      </c>
      <c r="B125" s="41" t="s">
        <v>1987</v>
      </c>
      <c r="C125" s="41" t="s">
        <v>563</v>
      </c>
      <c r="D125" s="184">
        <v>7</v>
      </c>
      <c r="E125" s="41">
        <v>307</v>
      </c>
      <c r="F125" s="59" t="s">
        <v>1272</v>
      </c>
      <c r="G125" s="60" t="s">
        <v>1272</v>
      </c>
      <c r="H125" s="286">
        <v>61.68</v>
      </c>
      <c r="I125" s="116">
        <f>(K125*4)/H125*100</f>
        <v>3.04798962386511</v>
      </c>
      <c r="J125" s="400">
        <v>0.43</v>
      </c>
      <c r="K125" s="198">
        <v>0.47</v>
      </c>
      <c r="L125" s="116">
        <f>((K125/J125)-1)*100</f>
        <v>9.302325581395344</v>
      </c>
      <c r="M125" s="214">
        <v>40325</v>
      </c>
      <c r="N125" s="46">
        <v>40330</v>
      </c>
      <c r="O125" s="47">
        <v>40341</v>
      </c>
      <c r="P125" s="45" t="s">
        <v>496</v>
      </c>
      <c r="Q125" s="41"/>
      <c r="R125" s="460">
        <f>K125*4</f>
        <v>1.88</v>
      </c>
      <c r="S125" s="463">
        <f t="shared" si="1"/>
        <v>27.485380116959064</v>
      </c>
      <c r="T125" s="42">
        <f>H125/U125</f>
        <v>9.017543859649123</v>
      </c>
      <c r="U125" s="262">
        <v>6.84</v>
      </c>
      <c r="V125" s="267">
        <v>0.82</v>
      </c>
      <c r="W125" s="262">
        <v>0.51</v>
      </c>
      <c r="X125" s="262">
        <v>1.36</v>
      </c>
      <c r="Y125" s="267">
        <v>6.86</v>
      </c>
      <c r="Z125" s="262">
        <v>6.86</v>
      </c>
      <c r="AA125" s="251">
        <f>(Z125/Y125-1)*100</f>
        <v>0</v>
      </c>
      <c r="AB125" s="263" t="s">
        <v>1167</v>
      </c>
      <c r="AC125" s="262">
        <v>53.5</v>
      </c>
      <c r="AD125" s="262">
        <v>69.8</v>
      </c>
      <c r="AE125" s="377">
        <f>((H125-AC125)/AC125)*100</f>
        <v>15.289719626168225</v>
      </c>
      <c r="AF125" s="254">
        <f>((H125-AD125)/AD125)*100</f>
        <v>-11.633237822349567</v>
      </c>
    </row>
    <row r="126" spans="1:32" ht="12.75">
      <c r="A126" s="49" t="s">
        <v>1510</v>
      </c>
      <c r="B126" s="51" t="s">
        <v>1511</v>
      </c>
      <c r="C126" s="51" t="s">
        <v>1543</v>
      </c>
      <c r="D126" s="185">
        <v>9</v>
      </c>
      <c r="E126" s="41">
        <v>228</v>
      </c>
      <c r="F126" s="61" t="s">
        <v>1272</v>
      </c>
      <c r="G126" s="63" t="s">
        <v>1272</v>
      </c>
      <c r="H126" s="287">
        <v>53.41</v>
      </c>
      <c r="I126" s="117">
        <f>(K126)/H126*100</f>
        <v>3.7202771016663547</v>
      </c>
      <c r="J126" s="401">
        <v>1.72</v>
      </c>
      <c r="K126" s="197">
        <v>1.987</v>
      </c>
      <c r="L126" s="117">
        <f>((K126/J126)-1)*100</f>
        <v>15.523255813953485</v>
      </c>
      <c r="M126" s="418">
        <v>40239</v>
      </c>
      <c r="N126" s="65">
        <v>40241</v>
      </c>
      <c r="O126" s="55">
        <v>40284</v>
      </c>
      <c r="P126" s="64" t="s">
        <v>387</v>
      </c>
      <c r="Q126" s="51" t="s">
        <v>1690</v>
      </c>
      <c r="R126" s="348">
        <f>K126</f>
        <v>1.987</v>
      </c>
      <c r="S126" s="465">
        <f t="shared" si="1"/>
        <v>45.783410138248854</v>
      </c>
      <c r="T126" s="52">
        <f>H126/U126</f>
        <v>12.306451612903226</v>
      </c>
      <c r="U126" s="264">
        <v>4.34</v>
      </c>
      <c r="V126" s="268">
        <v>2.26</v>
      </c>
      <c r="W126" s="264">
        <v>2.49</v>
      </c>
      <c r="X126" s="264">
        <v>1.89</v>
      </c>
      <c r="Y126" s="268">
        <v>5.25</v>
      </c>
      <c r="Z126" s="264">
        <v>5.31</v>
      </c>
      <c r="AA126" s="253">
        <f>(Z126/Y126-1)*100</f>
        <v>1.1428571428571344</v>
      </c>
      <c r="AB126" s="265" t="s">
        <v>1168</v>
      </c>
      <c r="AC126" s="264">
        <v>43.48</v>
      </c>
      <c r="AD126" s="264">
        <v>56.42</v>
      </c>
      <c r="AE126" s="379">
        <f>((H126-AC126)/AC126)*100</f>
        <v>22.83808647654094</v>
      </c>
      <c r="AF126" s="256">
        <f>((H126-AD126)/AD126)*100</f>
        <v>-5.334987593052118</v>
      </c>
    </row>
    <row r="127" spans="1:32" ht="12.75">
      <c r="A127" s="30" t="s">
        <v>578</v>
      </c>
      <c r="B127" s="31" t="s">
        <v>579</v>
      </c>
      <c r="C127" s="31" t="s">
        <v>1543</v>
      </c>
      <c r="D127" s="183">
        <v>9</v>
      </c>
      <c r="E127" s="41">
        <v>245</v>
      </c>
      <c r="F127" s="57" t="s">
        <v>1247</v>
      </c>
      <c r="G127" s="58" t="s">
        <v>1247</v>
      </c>
      <c r="H127" s="285">
        <v>99.42</v>
      </c>
      <c r="I127" s="172">
        <f>(K127)/H127*100</f>
        <v>1.4152082076041037</v>
      </c>
      <c r="J127" s="397">
        <v>1.034</v>
      </c>
      <c r="K127" s="199">
        <v>1.407</v>
      </c>
      <c r="L127" s="138">
        <f>((K127/J127)-1)*100</f>
        <v>36.07350096711799</v>
      </c>
      <c r="M127" s="162">
        <v>40262</v>
      </c>
      <c r="N127" s="37">
        <v>40266</v>
      </c>
      <c r="O127" s="38" t="s">
        <v>1276</v>
      </c>
      <c r="P127" s="36" t="s">
        <v>1276</v>
      </c>
      <c r="Q127" s="31" t="s">
        <v>1690</v>
      </c>
      <c r="R127" s="461">
        <f>K127</f>
        <v>1.407</v>
      </c>
      <c r="S127" s="463">
        <f t="shared" si="1"/>
        <v>36.54545454545455</v>
      </c>
      <c r="T127" s="33">
        <f>H127/U127</f>
        <v>25.823376623376625</v>
      </c>
      <c r="U127" s="260">
        <v>3.85</v>
      </c>
      <c r="V127" s="266">
        <v>1.27</v>
      </c>
      <c r="W127" s="260">
        <v>5.66</v>
      </c>
      <c r="X127" s="260">
        <v>9.54</v>
      </c>
      <c r="Y127" s="266">
        <v>4.47</v>
      </c>
      <c r="Z127" s="260">
        <v>5.22</v>
      </c>
      <c r="AA127" s="252">
        <f>(Z127/Y127-1)*100</f>
        <v>16.778523489932894</v>
      </c>
      <c r="AB127" s="261" t="s">
        <v>1169</v>
      </c>
      <c r="AC127" s="260">
        <v>63.51</v>
      </c>
      <c r="AD127" s="260">
        <v>90.63</v>
      </c>
      <c r="AE127" s="378">
        <f>((H127-AC127)/AC127)*100</f>
        <v>56.542276806802086</v>
      </c>
      <c r="AF127" s="255">
        <f>((H127-AD127)/AD127)*100</f>
        <v>9.698775239986766</v>
      </c>
    </row>
    <row r="128" spans="1:32" ht="12.75">
      <c r="A128" s="40" t="s">
        <v>576</v>
      </c>
      <c r="B128" s="41" t="s">
        <v>577</v>
      </c>
      <c r="C128" s="41" t="s">
        <v>1573</v>
      </c>
      <c r="D128" s="184">
        <v>8</v>
      </c>
      <c r="E128" s="41">
        <v>252</v>
      </c>
      <c r="F128" s="81" t="s">
        <v>1656</v>
      </c>
      <c r="G128" s="72" t="s">
        <v>1656</v>
      </c>
      <c r="H128" s="286">
        <v>31.61</v>
      </c>
      <c r="I128" s="158">
        <f>(K128*4)/H128*100</f>
        <v>1.5817779183802596</v>
      </c>
      <c r="J128" s="400">
        <v>0.115</v>
      </c>
      <c r="K128" s="198">
        <v>0.125</v>
      </c>
      <c r="L128" s="116">
        <f>((K128/J128)-1)*100</f>
        <v>8.695652173913038</v>
      </c>
      <c r="M128" s="214">
        <v>40233</v>
      </c>
      <c r="N128" s="46">
        <v>40235</v>
      </c>
      <c r="O128" s="47">
        <v>40254</v>
      </c>
      <c r="P128" s="45" t="s">
        <v>556</v>
      </c>
      <c r="Q128" s="41"/>
      <c r="R128" s="460">
        <f>K128*4</f>
        <v>0.5</v>
      </c>
      <c r="S128" s="463">
        <f t="shared" si="1"/>
        <v>25.125628140703515</v>
      </c>
      <c r="T128" s="42">
        <f>H128/U128</f>
        <v>15.884422110552764</v>
      </c>
      <c r="U128" s="262">
        <v>1.99</v>
      </c>
      <c r="V128" s="267">
        <v>1.06</v>
      </c>
      <c r="W128" s="262">
        <v>1.31</v>
      </c>
      <c r="X128" s="262">
        <v>4.59</v>
      </c>
      <c r="Y128" s="267">
        <v>2.07</v>
      </c>
      <c r="Z128" s="262">
        <v>2.35</v>
      </c>
      <c r="AA128" s="251">
        <f>(Z128/Y128-1)*100</f>
        <v>13.526570048309194</v>
      </c>
      <c r="AB128" s="263" t="s">
        <v>1170</v>
      </c>
      <c r="AC128" s="262">
        <v>22.86</v>
      </c>
      <c r="AD128" s="262">
        <v>33.99</v>
      </c>
      <c r="AE128" s="377">
        <f>((H128-AC128)/AC128)*100</f>
        <v>38.276465441819774</v>
      </c>
      <c r="AF128" s="254">
        <f>((H128-AD128)/AD128)*100</f>
        <v>-7.002059429243903</v>
      </c>
    </row>
    <row r="129" spans="1:32" ht="12.75">
      <c r="A129" s="40" t="s">
        <v>1663</v>
      </c>
      <c r="B129" s="41" t="s">
        <v>1664</v>
      </c>
      <c r="C129" s="41" t="s">
        <v>1358</v>
      </c>
      <c r="D129" s="184">
        <v>5</v>
      </c>
      <c r="E129" s="41">
        <v>405</v>
      </c>
      <c r="F129" s="81" t="s">
        <v>1656</v>
      </c>
      <c r="G129" s="72" t="s">
        <v>1656</v>
      </c>
      <c r="H129" s="286">
        <v>35.38</v>
      </c>
      <c r="I129" s="116">
        <f>(K129*4)/H129*100</f>
        <v>5.42679479932165</v>
      </c>
      <c r="J129" s="400">
        <v>0.46</v>
      </c>
      <c r="K129" s="198">
        <v>0.48</v>
      </c>
      <c r="L129" s="116">
        <f>((K129/J129)-1)*100</f>
        <v>4.347826086956519</v>
      </c>
      <c r="M129" s="214">
        <v>40479</v>
      </c>
      <c r="N129" s="46">
        <v>40483</v>
      </c>
      <c r="O129" s="47">
        <v>40492</v>
      </c>
      <c r="P129" s="45" t="s">
        <v>522</v>
      </c>
      <c r="Q129" s="41"/>
      <c r="R129" s="460">
        <f>K129*4</f>
        <v>1.92</v>
      </c>
      <c r="S129" s="463">
        <f t="shared" si="1"/>
        <v>110.34482758620689</v>
      </c>
      <c r="T129" s="42">
        <f>H129/U129</f>
        <v>20.333333333333336</v>
      </c>
      <c r="U129" s="262">
        <v>1.74</v>
      </c>
      <c r="V129" s="267">
        <v>3.83</v>
      </c>
      <c r="W129" s="262">
        <v>23.56</v>
      </c>
      <c r="X129" s="262">
        <v>2.81</v>
      </c>
      <c r="Y129" s="267">
        <v>1.66</v>
      </c>
      <c r="Z129" s="262">
        <v>1.64</v>
      </c>
      <c r="AA129" s="251">
        <f>(Z129/Y129-1)*100</f>
        <v>-1.2048192771084376</v>
      </c>
      <c r="AB129" s="263" t="s">
        <v>719</v>
      </c>
      <c r="AC129" s="262">
        <v>24.75</v>
      </c>
      <c r="AD129" s="262">
        <v>31.5</v>
      </c>
      <c r="AE129" s="377">
        <f>((H129-AC129)/AC129)*100</f>
        <v>42.94949494949496</v>
      </c>
      <c r="AF129" s="254">
        <f>((H129-AD129)/AD129)*100</f>
        <v>12.317460317460325</v>
      </c>
    </row>
    <row r="130" spans="1:32" ht="12.75">
      <c r="A130" s="40" t="s">
        <v>453</v>
      </c>
      <c r="B130" s="41" t="s">
        <v>454</v>
      </c>
      <c r="C130" s="41" t="s">
        <v>1358</v>
      </c>
      <c r="D130" s="184">
        <v>8</v>
      </c>
      <c r="E130" s="41">
        <v>262</v>
      </c>
      <c r="F130" s="59" t="s">
        <v>1272</v>
      </c>
      <c r="G130" s="60" t="s">
        <v>1272</v>
      </c>
      <c r="H130" s="286">
        <v>88.17</v>
      </c>
      <c r="I130" s="158">
        <f>(K130*4)/H130*100</f>
        <v>1.7239423840308494</v>
      </c>
      <c r="J130" s="400">
        <v>0.33</v>
      </c>
      <c r="K130" s="198">
        <v>0.38</v>
      </c>
      <c r="L130" s="116">
        <f>((K130/J130)-1)*100</f>
        <v>15.151515151515138</v>
      </c>
      <c r="M130" s="214">
        <v>40337</v>
      </c>
      <c r="N130" s="46">
        <v>40339</v>
      </c>
      <c r="O130" s="47">
        <v>40374</v>
      </c>
      <c r="P130" s="45" t="s">
        <v>507</v>
      </c>
      <c r="Q130" s="41"/>
      <c r="R130" s="460">
        <f>K130*4</f>
        <v>1.52</v>
      </c>
      <c r="S130" s="463">
        <f t="shared" si="1"/>
        <v>29.118773946360154</v>
      </c>
      <c r="T130" s="42">
        <f>H130/U130</f>
        <v>16.890804597701152</v>
      </c>
      <c r="U130" s="262">
        <v>5.22</v>
      </c>
      <c r="V130" s="267">
        <v>1.26</v>
      </c>
      <c r="W130" s="262">
        <v>3.81</v>
      </c>
      <c r="X130" s="262">
        <v>2.28</v>
      </c>
      <c r="Y130" s="267">
        <v>5.56</v>
      </c>
      <c r="Z130" s="262">
        <v>6.82</v>
      </c>
      <c r="AA130" s="251">
        <f>(Z130/Y130-1)*100</f>
        <v>22.661870503597136</v>
      </c>
      <c r="AB130" s="263" t="s">
        <v>1171</v>
      </c>
      <c r="AC130" s="262">
        <v>72.13</v>
      </c>
      <c r="AD130" s="262">
        <v>90.99</v>
      </c>
      <c r="AE130" s="377">
        <f>((H130-AC130)/AC130)*100</f>
        <v>22.23762650769445</v>
      </c>
      <c r="AF130" s="254">
        <f>((H130-AD130)/AD130)*100</f>
        <v>-3.0992416749093232</v>
      </c>
    </row>
    <row r="131" spans="1:32" ht="12.75">
      <c r="A131" s="49" t="s">
        <v>780</v>
      </c>
      <c r="B131" s="51" t="s">
        <v>781</v>
      </c>
      <c r="C131" s="51" t="s">
        <v>1602</v>
      </c>
      <c r="D131" s="185">
        <v>8</v>
      </c>
      <c r="E131" s="41">
        <v>266</v>
      </c>
      <c r="F131" s="91" t="s">
        <v>1656</v>
      </c>
      <c r="G131" s="92" t="s">
        <v>1656</v>
      </c>
      <c r="H131" s="287">
        <v>22.41</v>
      </c>
      <c r="I131" s="117">
        <f>(K131*4)/H131*100</f>
        <v>2.85586791610888</v>
      </c>
      <c r="J131" s="401">
        <v>0.15</v>
      </c>
      <c r="K131" s="197">
        <v>0.16</v>
      </c>
      <c r="L131" s="117">
        <f>((K131/J131)-1)*100</f>
        <v>6.666666666666665</v>
      </c>
      <c r="M131" s="418">
        <v>40408</v>
      </c>
      <c r="N131" s="65">
        <v>40410</v>
      </c>
      <c r="O131" s="55">
        <v>40424</v>
      </c>
      <c r="P131" s="64" t="s">
        <v>527</v>
      </c>
      <c r="Q131" s="51"/>
      <c r="R131" s="348">
        <f>K131*4</f>
        <v>0.64</v>
      </c>
      <c r="S131" s="463">
        <f t="shared" si="1"/>
        <v>49.230769230769226</v>
      </c>
      <c r="T131" s="52">
        <f>H131/U131</f>
        <v>17.23846153846154</v>
      </c>
      <c r="U131" s="264">
        <v>1.3</v>
      </c>
      <c r="V131" s="268" t="s">
        <v>1390</v>
      </c>
      <c r="W131" s="264">
        <v>0.72</v>
      </c>
      <c r="X131" s="264">
        <v>1.75</v>
      </c>
      <c r="Y131" s="268">
        <v>1.46</v>
      </c>
      <c r="Z131" s="264">
        <v>1.54</v>
      </c>
      <c r="AA131" s="253">
        <f>(Z131/Y131-1)*100</f>
        <v>5.47945205479452</v>
      </c>
      <c r="AB131" s="265" t="s">
        <v>1172</v>
      </c>
      <c r="AC131" s="264">
        <v>14.75</v>
      </c>
      <c r="AD131" s="264">
        <v>23.53</v>
      </c>
      <c r="AE131" s="379">
        <f>((H131-AC131)/AC131)*100</f>
        <v>51.93220338983051</v>
      </c>
      <c r="AF131" s="256">
        <f>((H131-AD131)/AD131)*100</f>
        <v>-4.75988100297493</v>
      </c>
    </row>
    <row r="132" spans="1:32" ht="12.75">
      <c r="A132" s="30" t="s">
        <v>1021</v>
      </c>
      <c r="B132" s="31" t="s">
        <v>1022</v>
      </c>
      <c r="C132" s="31" t="s">
        <v>1585</v>
      </c>
      <c r="D132" s="183">
        <v>7</v>
      </c>
      <c r="E132" s="41">
        <v>327</v>
      </c>
      <c r="F132" s="57" t="s">
        <v>1272</v>
      </c>
      <c r="G132" s="58" t="s">
        <v>1272</v>
      </c>
      <c r="H132" s="285">
        <v>21.11</v>
      </c>
      <c r="I132" s="138">
        <f>(K132*4)/H132*100</f>
        <v>7.010895310279489</v>
      </c>
      <c r="J132" s="397">
        <v>0.36</v>
      </c>
      <c r="K132" s="199">
        <v>0.37</v>
      </c>
      <c r="L132" s="138">
        <f>((K132/J132)-1)*100</f>
        <v>2.77777777777779</v>
      </c>
      <c r="M132" s="162">
        <v>40478</v>
      </c>
      <c r="N132" s="37">
        <v>40480</v>
      </c>
      <c r="O132" s="38">
        <v>40497</v>
      </c>
      <c r="P132" s="36" t="s">
        <v>513</v>
      </c>
      <c r="Q132" s="31"/>
      <c r="R132" s="461">
        <f>K132*4</f>
        <v>1.48</v>
      </c>
      <c r="S132" s="462">
        <f t="shared" si="1"/>
        <v>220.89552238805967</v>
      </c>
      <c r="T132" s="33">
        <f>H132/U132</f>
        <v>31.507462686567163</v>
      </c>
      <c r="U132" s="260">
        <v>0.67</v>
      </c>
      <c r="V132" s="266">
        <v>2.96</v>
      </c>
      <c r="W132" s="260">
        <v>9.02</v>
      </c>
      <c r="X132" s="260">
        <v>2.29</v>
      </c>
      <c r="Y132" s="266">
        <v>1.61</v>
      </c>
      <c r="Z132" s="260">
        <v>1.85</v>
      </c>
      <c r="AA132" s="252">
        <f>(Z132/Y132-1)*100</f>
        <v>14.906832298136653</v>
      </c>
      <c r="AB132" s="261" t="s">
        <v>1173</v>
      </c>
      <c r="AC132" s="260">
        <v>17</v>
      </c>
      <c r="AD132" s="260">
        <v>23.37</v>
      </c>
      <c r="AE132" s="378">
        <f>((H132-AC132)/AC132)*100</f>
        <v>24.17647058823529</v>
      </c>
      <c r="AF132" s="255">
        <f>((H132-AD132)/AD132)*100</f>
        <v>-9.670517757809163</v>
      </c>
    </row>
    <row r="133" spans="1:32" ht="12.75">
      <c r="A133" s="40" t="s">
        <v>442</v>
      </c>
      <c r="B133" s="41" t="s">
        <v>443</v>
      </c>
      <c r="C133" s="41" t="s">
        <v>1582</v>
      </c>
      <c r="D133" s="184">
        <v>8</v>
      </c>
      <c r="E133" s="41">
        <v>275</v>
      </c>
      <c r="F133" s="59" t="s">
        <v>1272</v>
      </c>
      <c r="G133" s="60" t="s">
        <v>1272</v>
      </c>
      <c r="H133" s="286">
        <v>51.11</v>
      </c>
      <c r="I133" s="116">
        <f>(K133*4)/H133*100</f>
        <v>3.756603404421835</v>
      </c>
      <c r="J133" s="400">
        <v>0.46</v>
      </c>
      <c r="K133" s="198">
        <v>0.48</v>
      </c>
      <c r="L133" s="116">
        <f>((K133/J133)-1)*100</f>
        <v>4.347826086956519</v>
      </c>
      <c r="M133" s="214">
        <v>40478</v>
      </c>
      <c r="N133" s="46">
        <v>40480</v>
      </c>
      <c r="O133" s="47">
        <v>40494</v>
      </c>
      <c r="P133" s="45" t="s">
        <v>512</v>
      </c>
      <c r="Q133" s="41"/>
      <c r="R133" s="460">
        <f>K133*4</f>
        <v>1.92</v>
      </c>
      <c r="S133" s="463">
        <f t="shared" si="1"/>
        <v>59.813084112149525</v>
      </c>
      <c r="T133" s="42">
        <f>H133/U133</f>
        <v>15.922118380062305</v>
      </c>
      <c r="U133" s="262">
        <v>3.21</v>
      </c>
      <c r="V133" s="267">
        <v>2.54</v>
      </c>
      <c r="W133" s="262">
        <v>0.41</v>
      </c>
      <c r="X133" s="262">
        <v>2.25</v>
      </c>
      <c r="Y133" s="267">
        <v>3.01</v>
      </c>
      <c r="Z133" s="262">
        <v>3.21</v>
      </c>
      <c r="AA133" s="251">
        <f>(Z133/Y133-1)*100</f>
        <v>6.644518272425248</v>
      </c>
      <c r="AB133" s="263" t="s">
        <v>1174</v>
      </c>
      <c r="AC133" s="262">
        <v>29.56</v>
      </c>
      <c r="AD133" s="262">
        <v>50.85</v>
      </c>
      <c r="AE133" s="377">
        <f>((H133-AC133)/AC133)*100</f>
        <v>72.90257104194858</v>
      </c>
      <c r="AF133" s="254">
        <f>((H133-AD133)/AD133)*100</f>
        <v>0.5113077679449322</v>
      </c>
    </row>
    <row r="134" spans="1:32" ht="12.75">
      <c r="A134" s="40" t="s">
        <v>1408</v>
      </c>
      <c r="B134" s="41" t="s">
        <v>1409</v>
      </c>
      <c r="C134" s="41" t="s">
        <v>220</v>
      </c>
      <c r="D134" s="184">
        <v>5</v>
      </c>
      <c r="E134" s="41">
        <v>406</v>
      </c>
      <c r="F134" s="81" t="s">
        <v>1656</v>
      </c>
      <c r="G134" s="72" t="s">
        <v>1656</v>
      </c>
      <c r="H134" s="286">
        <v>79.21</v>
      </c>
      <c r="I134" s="116">
        <f>(K134*4)/H134*100</f>
        <v>5.706350208307032</v>
      </c>
      <c r="J134" s="400">
        <v>1.12</v>
      </c>
      <c r="K134" s="198">
        <v>1.13</v>
      </c>
      <c r="L134" s="158">
        <f>((K134/J134)-1)*100</f>
        <v>0.8928571428571175</v>
      </c>
      <c r="M134" s="214">
        <v>40478</v>
      </c>
      <c r="N134" s="46">
        <v>40480</v>
      </c>
      <c r="O134" s="47">
        <v>40494</v>
      </c>
      <c r="P134" s="45" t="s">
        <v>512</v>
      </c>
      <c r="Q134" s="41"/>
      <c r="R134" s="460">
        <f>K134*4</f>
        <v>4.52</v>
      </c>
      <c r="S134" s="463">
        <f t="shared" si="1"/>
        <v>135.32934131736528</v>
      </c>
      <c r="T134" s="42">
        <f>H134/U134</f>
        <v>23.715568862275447</v>
      </c>
      <c r="U134" s="262">
        <v>3.34</v>
      </c>
      <c r="V134" s="267">
        <v>4.78</v>
      </c>
      <c r="W134" s="262">
        <v>0.94</v>
      </c>
      <c r="X134" s="262">
        <v>2.53</v>
      </c>
      <c r="Y134" s="267">
        <v>3.32</v>
      </c>
      <c r="Z134" s="262">
        <v>3.89</v>
      </c>
      <c r="AA134" s="251">
        <f>(Z134/Y134-1)*100</f>
        <v>17.168674698795193</v>
      </c>
      <c r="AB134" s="263" t="s">
        <v>1175</v>
      </c>
      <c r="AC134" s="262">
        <v>25.57</v>
      </c>
      <c r="AD134" s="262">
        <v>71.69</v>
      </c>
      <c r="AE134" s="377">
        <f>((H134-AC134)/AC134)*100</f>
        <v>209.77708251857644</v>
      </c>
      <c r="AF134" s="254">
        <f>((H134-AD134)/AD134)*100</f>
        <v>10.489608034593383</v>
      </c>
    </row>
    <row r="135" spans="1:32" ht="12.75">
      <c r="A135" s="40" t="s">
        <v>2004</v>
      </c>
      <c r="B135" s="41" t="s">
        <v>2005</v>
      </c>
      <c r="C135" s="41" t="s">
        <v>1575</v>
      </c>
      <c r="D135" s="184">
        <v>6</v>
      </c>
      <c r="E135" s="41">
        <v>338</v>
      </c>
      <c r="F135" s="59" t="s">
        <v>1272</v>
      </c>
      <c r="G135" s="60" t="s">
        <v>1272</v>
      </c>
      <c r="H135" s="286">
        <v>45.27</v>
      </c>
      <c r="I135" s="158">
        <f>(K135*4)/H135*100</f>
        <v>1.4137397835210956</v>
      </c>
      <c r="J135" s="400">
        <v>0.145</v>
      </c>
      <c r="K135" s="198">
        <v>0.16</v>
      </c>
      <c r="L135" s="116">
        <f>((K135/J135)-1)*100</f>
        <v>10.344827586206918</v>
      </c>
      <c r="M135" s="214">
        <v>40214</v>
      </c>
      <c r="N135" s="46">
        <v>40218</v>
      </c>
      <c r="O135" s="47">
        <v>40232</v>
      </c>
      <c r="P135" s="45" t="s">
        <v>544</v>
      </c>
      <c r="Q135" s="41"/>
      <c r="R135" s="460">
        <f>K135*4</f>
        <v>0.64</v>
      </c>
      <c r="S135" s="463">
        <f t="shared" si="1"/>
        <v>31.527093596059117</v>
      </c>
      <c r="T135" s="42">
        <f>H135/U135</f>
        <v>22.30049261083744</v>
      </c>
      <c r="U135" s="262">
        <v>2.03</v>
      </c>
      <c r="V135" s="267">
        <v>1.6</v>
      </c>
      <c r="W135" s="262">
        <v>2.17</v>
      </c>
      <c r="X135" s="262">
        <v>4.41</v>
      </c>
      <c r="Y135" s="267">
        <v>2.47</v>
      </c>
      <c r="Z135" s="262">
        <v>2.81</v>
      </c>
      <c r="AA135" s="251">
        <f>(Z135/Y135-1)*100</f>
        <v>13.765182186234814</v>
      </c>
      <c r="AB135" s="263" t="s">
        <v>1176</v>
      </c>
      <c r="AC135" s="262">
        <v>31.06</v>
      </c>
      <c r="AD135" s="262">
        <v>41.82</v>
      </c>
      <c r="AE135" s="377">
        <f>((H135-AC135)/AC135)*100</f>
        <v>45.75016097875082</v>
      </c>
      <c r="AF135" s="254">
        <f>((H135-AD135)/AD135)*100</f>
        <v>8.249641319942617</v>
      </c>
    </row>
    <row r="136" spans="1:32" ht="12.75">
      <c r="A136" s="49" t="s">
        <v>1522</v>
      </c>
      <c r="B136" s="51" t="s">
        <v>1523</v>
      </c>
      <c r="C136" s="51" t="s">
        <v>1543</v>
      </c>
      <c r="D136" s="185">
        <v>8</v>
      </c>
      <c r="E136" s="41">
        <v>278</v>
      </c>
      <c r="F136" s="91" t="s">
        <v>1656</v>
      </c>
      <c r="G136" s="92" t="s">
        <v>1656</v>
      </c>
      <c r="H136" s="287">
        <v>60.24</v>
      </c>
      <c r="I136" s="271">
        <f>(K136*4)/H136*100</f>
        <v>0.46480743691899074</v>
      </c>
      <c r="J136" s="401">
        <v>0.0625</v>
      </c>
      <c r="K136" s="197">
        <v>0.07</v>
      </c>
      <c r="L136" s="117">
        <f>((K136/J136)-1)*100</f>
        <v>12.00000000000001</v>
      </c>
      <c r="M136" s="418">
        <v>40506</v>
      </c>
      <c r="N136" s="65">
        <v>40508</v>
      </c>
      <c r="O136" s="55">
        <v>40526</v>
      </c>
      <c r="P136" s="64" t="s">
        <v>528</v>
      </c>
      <c r="Q136" s="51"/>
      <c r="R136" s="348">
        <f>K136*4</f>
        <v>0.28</v>
      </c>
      <c r="S136" s="465">
        <f aca="true" t="shared" si="2" ref="S136:S198">R136/U136*100</f>
        <v>10.606060606060606</v>
      </c>
      <c r="T136" s="52">
        <f>H136/U136</f>
        <v>22.818181818181817</v>
      </c>
      <c r="U136" s="264">
        <v>2.64</v>
      </c>
      <c r="V136" s="268">
        <v>1.26</v>
      </c>
      <c r="W136" s="264">
        <v>2.36</v>
      </c>
      <c r="X136" s="264">
        <v>4.68</v>
      </c>
      <c r="Y136" s="268">
        <v>3.67</v>
      </c>
      <c r="Z136" s="264">
        <v>3.98</v>
      </c>
      <c r="AA136" s="253">
        <f>(Z136/Y136-1)*100</f>
        <v>8.446866485013626</v>
      </c>
      <c r="AB136" s="265" t="s">
        <v>1177</v>
      </c>
      <c r="AC136" s="264">
        <v>37.46</v>
      </c>
      <c r="AD136" s="264">
        <v>68.38</v>
      </c>
      <c r="AE136" s="379">
        <f>((H136-AC136)/AC136)*100</f>
        <v>60.8115323011212</v>
      </c>
      <c r="AF136" s="256">
        <f>((H136-AD136)/AD136)*100</f>
        <v>-11.904065516232807</v>
      </c>
    </row>
    <row r="137" spans="1:32" ht="12.75">
      <c r="A137" s="30" t="s">
        <v>209</v>
      </c>
      <c r="B137" s="31" t="s">
        <v>210</v>
      </c>
      <c r="C137" s="31" t="s">
        <v>1366</v>
      </c>
      <c r="D137" s="183">
        <v>6</v>
      </c>
      <c r="E137" s="41">
        <v>344</v>
      </c>
      <c r="F137" s="57" t="s">
        <v>1272</v>
      </c>
      <c r="G137" s="58" t="s">
        <v>1247</v>
      </c>
      <c r="H137" s="285">
        <v>46.93</v>
      </c>
      <c r="I137" s="138">
        <f>(K137*4)/H137*100</f>
        <v>3.878116343490305</v>
      </c>
      <c r="J137" s="397">
        <v>0.42</v>
      </c>
      <c r="K137" s="199">
        <v>0.455</v>
      </c>
      <c r="L137" s="138">
        <f>((K137/J137)-1)*100</f>
        <v>8.333333333333348</v>
      </c>
      <c r="M137" s="162">
        <v>40266</v>
      </c>
      <c r="N137" s="37">
        <v>40268</v>
      </c>
      <c r="O137" s="38">
        <v>40283</v>
      </c>
      <c r="P137" s="36" t="s">
        <v>507</v>
      </c>
      <c r="Q137" s="31"/>
      <c r="R137" s="461">
        <f>K137*4</f>
        <v>1.82</v>
      </c>
      <c r="S137" s="463">
        <f t="shared" si="2"/>
        <v>62.54295532646048</v>
      </c>
      <c r="T137" s="33">
        <f>H137/U137</f>
        <v>16.127147766323024</v>
      </c>
      <c r="U137" s="260">
        <v>2.91</v>
      </c>
      <c r="V137" s="266">
        <v>2.12</v>
      </c>
      <c r="W137" s="260">
        <v>1.33</v>
      </c>
      <c r="X137" s="260">
        <v>1.66</v>
      </c>
      <c r="Y137" s="266">
        <v>3.42</v>
      </c>
      <c r="Z137" s="260">
        <v>3.72</v>
      </c>
      <c r="AA137" s="252">
        <f>(Z137/Y137-1)*100</f>
        <v>8.771929824561408</v>
      </c>
      <c r="AB137" s="261" t="s">
        <v>1178</v>
      </c>
      <c r="AC137" s="260">
        <v>34.95</v>
      </c>
      <c r="AD137" s="260">
        <v>47.29</v>
      </c>
      <c r="AE137" s="378">
        <f>((H137-AC137)/AC137)*100</f>
        <v>34.27753934191701</v>
      </c>
      <c r="AF137" s="255">
        <f>((H137-AD137)/AD137)*100</f>
        <v>-0.7612603087333463</v>
      </c>
    </row>
    <row r="138" spans="1:32" ht="12.75">
      <c r="A138" s="40" t="s">
        <v>568</v>
      </c>
      <c r="B138" s="41" t="s">
        <v>569</v>
      </c>
      <c r="C138" s="41" t="s">
        <v>1367</v>
      </c>
      <c r="D138" s="184">
        <v>6</v>
      </c>
      <c r="E138" s="41">
        <v>353</v>
      </c>
      <c r="F138" s="81" t="s">
        <v>1656</v>
      </c>
      <c r="G138" s="72" t="s">
        <v>1656</v>
      </c>
      <c r="H138" s="286">
        <v>24.92</v>
      </c>
      <c r="I138" s="116">
        <f>(K138*4)/H138*100</f>
        <v>2.407704654895666</v>
      </c>
      <c r="J138" s="400">
        <v>0.125</v>
      </c>
      <c r="K138" s="198">
        <v>0.15</v>
      </c>
      <c r="L138" s="116">
        <f>((K138/J138)-1)*100</f>
        <v>19.999999999999996</v>
      </c>
      <c r="M138" s="214">
        <v>40340</v>
      </c>
      <c r="N138" s="46">
        <v>40344</v>
      </c>
      <c r="O138" s="47">
        <v>40358</v>
      </c>
      <c r="P138" s="45" t="s">
        <v>545</v>
      </c>
      <c r="Q138" s="41"/>
      <c r="R138" s="460">
        <f>K138*4</f>
        <v>0.6</v>
      </c>
      <c r="S138" s="463">
        <f t="shared" si="2"/>
        <v>74.99999999999999</v>
      </c>
      <c r="T138" s="42">
        <f>H138/U138</f>
        <v>31.150000000000002</v>
      </c>
      <c r="U138" s="262">
        <v>0.8</v>
      </c>
      <c r="V138" s="267">
        <v>1.74</v>
      </c>
      <c r="W138" s="262">
        <v>2.06</v>
      </c>
      <c r="X138" s="262">
        <v>2.4</v>
      </c>
      <c r="Y138" s="267">
        <v>1.03</v>
      </c>
      <c r="Z138" s="262">
        <v>1.49</v>
      </c>
      <c r="AA138" s="251">
        <f>(Z138/Y138-1)*100</f>
        <v>44.66019417475729</v>
      </c>
      <c r="AB138" s="263" t="s">
        <v>1561</v>
      </c>
      <c r="AC138" s="262">
        <v>20.86</v>
      </c>
      <c r="AD138" s="262">
        <v>29.69</v>
      </c>
      <c r="AE138" s="377">
        <f>((H138-AC138)/AC138)*100</f>
        <v>19.463087248322157</v>
      </c>
      <c r="AF138" s="254">
        <f>((H138-AD138)/AD138)*100</f>
        <v>-16.06601549343213</v>
      </c>
    </row>
    <row r="139" spans="1:32" ht="12.75">
      <c r="A139" s="40" t="s">
        <v>1483</v>
      </c>
      <c r="B139" s="41" t="s">
        <v>1484</v>
      </c>
      <c r="C139" s="41" t="s">
        <v>1556</v>
      </c>
      <c r="D139" s="184">
        <v>5</v>
      </c>
      <c r="E139" s="41">
        <v>392</v>
      </c>
      <c r="F139" s="81" t="s">
        <v>1656</v>
      </c>
      <c r="G139" s="72" t="s">
        <v>1656</v>
      </c>
      <c r="H139" s="286">
        <v>21.17</v>
      </c>
      <c r="I139" s="116">
        <f>(K139*4)/H139*100</f>
        <v>4.912612187057156</v>
      </c>
      <c r="J139" s="400">
        <v>0.255</v>
      </c>
      <c r="K139" s="198">
        <v>0.26</v>
      </c>
      <c r="L139" s="158">
        <f>((K139/J139)-1)*100</f>
        <v>1.9607843137254832</v>
      </c>
      <c r="M139" s="214">
        <v>40352</v>
      </c>
      <c r="N139" s="46">
        <v>40354</v>
      </c>
      <c r="O139" s="47">
        <v>40374</v>
      </c>
      <c r="P139" s="45" t="s">
        <v>507</v>
      </c>
      <c r="Q139" s="41"/>
      <c r="R139" s="460">
        <f>K139*4</f>
        <v>1.04</v>
      </c>
      <c r="S139" s="463">
        <f t="shared" si="2"/>
        <v>72.22222222222223</v>
      </c>
      <c r="T139" s="42">
        <f>H139/U139</f>
        <v>14.701388888888891</v>
      </c>
      <c r="U139" s="262">
        <v>1.44</v>
      </c>
      <c r="V139" s="267">
        <v>2.29</v>
      </c>
      <c r="W139" s="262">
        <v>0.88</v>
      </c>
      <c r="X139" s="262">
        <v>1</v>
      </c>
      <c r="Y139" s="267">
        <v>1.71</v>
      </c>
      <c r="Z139" s="262">
        <v>1.79</v>
      </c>
      <c r="AA139" s="251">
        <f>(Z139/Y139-1)*100</f>
        <v>4.678362573099415</v>
      </c>
      <c r="AB139" s="263" t="s">
        <v>1179</v>
      </c>
      <c r="AC139" s="262">
        <v>17.46</v>
      </c>
      <c r="AD139" s="262">
        <v>21.39</v>
      </c>
      <c r="AE139" s="377">
        <f>((H139-AC139)/AC139)*100</f>
        <v>21.248568155784657</v>
      </c>
      <c r="AF139" s="254">
        <f>((H139-AD139)/AD139)*100</f>
        <v>-1.0285179990649782</v>
      </c>
    </row>
    <row r="140" spans="1:32" ht="12.75">
      <c r="A140" s="40" t="s">
        <v>642</v>
      </c>
      <c r="B140" s="41" t="s">
        <v>643</v>
      </c>
      <c r="C140" s="41" t="s">
        <v>1556</v>
      </c>
      <c r="D140" s="184">
        <v>8</v>
      </c>
      <c r="E140" s="41">
        <v>254</v>
      </c>
      <c r="F140" s="59" t="s">
        <v>1272</v>
      </c>
      <c r="G140" s="60" t="s">
        <v>1272</v>
      </c>
      <c r="H140" s="286">
        <v>25.41</v>
      </c>
      <c r="I140" s="116">
        <f>(K140*4)/H140*100</f>
        <v>5.509641873278237</v>
      </c>
      <c r="J140" s="400">
        <v>0.345</v>
      </c>
      <c r="K140" s="198">
        <v>0.35</v>
      </c>
      <c r="L140" s="158">
        <f>((K140/J140)-1)*100</f>
        <v>1.449275362318847</v>
      </c>
      <c r="M140" s="214">
        <v>40245</v>
      </c>
      <c r="N140" s="46">
        <v>40247</v>
      </c>
      <c r="O140" s="47">
        <v>40269</v>
      </c>
      <c r="P140" s="45" t="s">
        <v>495</v>
      </c>
      <c r="Q140" s="41"/>
      <c r="R140" s="460">
        <f>K140*4</f>
        <v>1.4</v>
      </c>
      <c r="S140" s="463">
        <f t="shared" si="2"/>
        <v>77.34806629834253</v>
      </c>
      <c r="T140" s="42">
        <f>H140/U140</f>
        <v>14.03867403314917</v>
      </c>
      <c r="U140" s="262">
        <v>1.81</v>
      </c>
      <c r="V140" s="267">
        <v>2.47</v>
      </c>
      <c r="W140" s="262">
        <v>1.45</v>
      </c>
      <c r="X140" s="262">
        <v>1.48</v>
      </c>
      <c r="Y140" s="267">
        <v>2.86</v>
      </c>
      <c r="Z140" s="262">
        <v>2.62</v>
      </c>
      <c r="AA140" s="251">
        <f>(Z140/Y140-1)*100</f>
        <v>-8.391608391608385</v>
      </c>
      <c r="AB140" s="263" t="s">
        <v>1180</v>
      </c>
      <c r="AC140" s="262">
        <v>23.75</v>
      </c>
      <c r="AD140" s="262">
        <v>33.05</v>
      </c>
      <c r="AE140" s="377">
        <f>((H140-AC140)/AC140)*100</f>
        <v>6.989473684210528</v>
      </c>
      <c r="AF140" s="254">
        <f>((H140-AD140)/AD140)*100</f>
        <v>-23.116490166414515</v>
      </c>
    </row>
    <row r="141" spans="1:32" ht="12.75">
      <c r="A141" s="49" t="s">
        <v>1502</v>
      </c>
      <c r="B141" s="51" t="s">
        <v>1503</v>
      </c>
      <c r="C141" s="51" t="s">
        <v>1366</v>
      </c>
      <c r="D141" s="185">
        <v>7</v>
      </c>
      <c r="E141" s="41">
        <v>295</v>
      </c>
      <c r="F141" s="61" t="s">
        <v>1272</v>
      </c>
      <c r="G141" s="63" t="s">
        <v>1272</v>
      </c>
      <c r="H141" s="287">
        <v>30.83</v>
      </c>
      <c r="I141" s="117">
        <f>(K141*4)/H141*100</f>
        <v>4.443723645799547</v>
      </c>
      <c r="J141" s="401">
        <v>0.3325</v>
      </c>
      <c r="K141" s="197">
        <v>0.3425</v>
      </c>
      <c r="L141" s="117">
        <f>((K141/J141)-1)*100</f>
        <v>3.007518796992481</v>
      </c>
      <c r="M141" s="418">
        <v>40245</v>
      </c>
      <c r="N141" s="65">
        <v>40247</v>
      </c>
      <c r="O141" s="55">
        <v>40268</v>
      </c>
      <c r="P141" s="64" t="s">
        <v>504</v>
      </c>
      <c r="Q141" s="51"/>
      <c r="R141" s="348">
        <f>K141*4</f>
        <v>1.37</v>
      </c>
      <c r="S141" s="463">
        <f t="shared" si="2"/>
        <v>42.54658385093168</v>
      </c>
      <c r="T141" s="52">
        <f>H141/U141</f>
        <v>9.574534161490682</v>
      </c>
      <c r="U141" s="264">
        <v>3.22</v>
      </c>
      <c r="V141" s="268">
        <v>4.86</v>
      </c>
      <c r="W141" s="264">
        <v>1.27</v>
      </c>
      <c r="X141" s="264">
        <v>1.63</v>
      </c>
      <c r="Y141" s="268">
        <v>3.15</v>
      </c>
      <c r="Z141" s="264">
        <v>2.86</v>
      </c>
      <c r="AA141" s="253">
        <f>(Z141/Y141-1)*100</f>
        <v>-9.206349206349207</v>
      </c>
      <c r="AB141" s="265" t="s">
        <v>1181</v>
      </c>
      <c r="AC141" s="264">
        <v>29.02</v>
      </c>
      <c r="AD141" s="264">
        <v>34.93</v>
      </c>
      <c r="AE141" s="379">
        <f>((H141-AC141)/AC141)*100</f>
        <v>6.237077877325977</v>
      </c>
      <c r="AF141" s="256">
        <f>((H141-AD141)/AD141)*100</f>
        <v>-11.737761236759237</v>
      </c>
    </row>
    <row r="142" spans="1:32" ht="12.75">
      <c r="A142" s="30" t="s">
        <v>211</v>
      </c>
      <c r="B142" s="31" t="s">
        <v>212</v>
      </c>
      <c r="C142" s="31" t="s">
        <v>1360</v>
      </c>
      <c r="D142" s="183">
        <v>8</v>
      </c>
      <c r="E142" s="41">
        <v>260</v>
      </c>
      <c r="F142" s="57" t="s">
        <v>1272</v>
      </c>
      <c r="G142" s="58" t="s">
        <v>1247</v>
      </c>
      <c r="H142" s="285">
        <v>46.82</v>
      </c>
      <c r="I142" s="172">
        <f>(K142*4)/H142*100</f>
        <v>1.6232379325074753</v>
      </c>
      <c r="J142" s="397">
        <v>0.17</v>
      </c>
      <c r="K142" s="199">
        <v>0.19</v>
      </c>
      <c r="L142" s="138">
        <f>((K142/J142)-1)*100</f>
        <v>11.764705882352944</v>
      </c>
      <c r="M142" s="162">
        <v>40324</v>
      </c>
      <c r="N142" s="37">
        <v>40326</v>
      </c>
      <c r="O142" s="38">
        <v>40354</v>
      </c>
      <c r="P142" s="36" t="s">
        <v>1430</v>
      </c>
      <c r="Q142" s="31"/>
      <c r="R142" s="461">
        <f>K142*4</f>
        <v>0.76</v>
      </c>
      <c r="S142" s="462">
        <f t="shared" si="2"/>
        <v>38.775510204081634</v>
      </c>
      <c r="T142" s="33">
        <f>H142/U142</f>
        <v>23.887755102040817</v>
      </c>
      <c r="U142" s="260">
        <v>1.96</v>
      </c>
      <c r="V142" s="266">
        <v>1.02</v>
      </c>
      <c r="W142" s="260">
        <v>6.96</v>
      </c>
      <c r="X142" s="260">
        <v>3.65</v>
      </c>
      <c r="Y142" s="266">
        <v>2.78</v>
      </c>
      <c r="Z142" s="260">
        <v>3.06</v>
      </c>
      <c r="AA142" s="252">
        <f>(Z142/Y142-1)*100</f>
        <v>10.07194244604317</v>
      </c>
      <c r="AB142" s="261" t="s">
        <v>1182</v>
      </c>
      <c r="AC142" s="260">
        <v>31.63</v>
      </c>
      <c r="AD142" s="260">
        <v>49.8</v>
      </c>
      <c r="AE142" s="378">
        <f>((H142-AC142)/AC142)*100</f>
        <v>48.02402782168828</v>
      </c>
      <c r="AF142" s="255">
        <f>((H142-AD142)/AD142)*100</f>
        <v>-5.983935742971882</v>
      </c>
    </row>
    <row r="143" spans="1:32" ht="12.75">
      <c r="A143" s="40" t="s">
        <v>213</v>
      </c>
      <c r="B143" s="41" t="s">
        <v>214</v>
      </c>
      <c r="C143" s="41" t="s">
        <v>563</v>
      </c>
      <c r="D143" s="184">
        <v>6</v>
      </c>
      <c r="E143" s="41">
        <v>346</v>
      </c>
      <c r="F143" s="59" t="s">
        <v>1272</v>
      </c>
      <c r="G143" s="60" t="s">
        <v>1272</v>
      </c>
      <c r="H143" s="286">
        <v>46.25</v>
      </c>
      <c r="I143" s="116">
        <f>(K143*4)/H143*100</f>
        <v>3.2432432432432434</v>
      </c>
      <c r="J143" s="400">
        <v>0.31</v>
      </c>
      <c r="K143" s="198">
        <v>0.375</v>
      </c>
      <c r="L143" s="116">
        <f>((K143/J143)-1)*100</f>
        <v>20.967741935483875</v>
      </c>
      <c r="M143" s="214">
        <v>40269</v>
      </c>
      <c r="N143" s="46">
        <v>40274</v>
      </c>
      <c r="O143" s="47">
        <v>40297</v>
      </c>
      <c r="P143" s="45" t="s">
        <v>547</v>
      </c>
      <c r="Q143" s="41"/>
      <c r="R143" s="460">
        <f>K143*4</f>
        <v>1.5</v>
      </c>
      <c r="S143" s="463">
        <f t="shared" si="2"/>
        <v>30.927835051546392</v>
      </c>
      <c r="T143" s="42">
        <f>H143/U143</f>
        <v>9.536082474226804</v>
      </c>
      <c r="U143" s="262">
        <v>4.85</v>
      </c>
      <c r="V143" s="267">
        <v>1.28</v>
      </c>
      <c r="W143" s="262">
        <v>0.68</v>
      </c>
      <c r="X143" s="262">
        <v>1.68</v>
      </c>
      <c r="Y143" s="267">
        <v>4.58</v>
      </c>
      <c r="Z143" s="262">
        <v>4.88</v>
      </c>
      <c r="AA143" s="251">
        <f>(Z143/Y143-1)*100</f>
        <v>6.550218340611358</v>
      </c>
      <c r="AB143" s="263" t="s">
        <v>1183</v>
      </c>
      <c r="AC143" s="262">
        <v>42.65</v>
      </c>
      <c r="AD143" s="262">
        <v>60.1</v>
      </c>
      <c r="AE143" s="377">
        <f>((H143-AC143)/AC143)*100</f>
        <v>8.440797186400943</v>
      </c>
      <c r="AF143" s="254">
        <f>((H143-AD143)/AD143)*100</f>
        <v>-23.044925124792016</v>
      </c>
    </row>
    <row r="144" spans="1:32" ht="12.75">
      <c r="A144" s="40" t="s">
        <v>468</v>
      </c>
      <c r="B144" s="41" t="s">
        <v>469</v>
      </c>
      <c r="C144" s="41" t="s">
        <v>1362</v>
      </c>
      <c r="D144" s="184">
        <v>6</v>
      </c>
      <c r="E144" s="41">
        <v>356</v>
      </c>
      <c r="F144" s="81" t="s">
        <v>1656</v>
      </c>
      <c r="G144" s="72" t="s">
        <v>1656</v>
      </c>
      <c r="H144" s="286">
        <v>61</v>
      </c>
      <c r="I144" s="158">
        <f>(K144*4)/H144*100</f>
        <v>1.1147540983606559</v>
      </c>
      <c r="J144" s="400">
        <v>0.16</v>
      </c>
      <c r="K144" s="198">
        <v>0.17</v>
      </c>
      <c r="L144" s="116">
        <f>((K144/J144)-1)*100</f>
        <v>6.25</v>
      </c>
      <c r="M144" s="214">
        <v>40352</v>
      </c>
      <c r="N144" s="46">
        <v>40354</v>
      </c>
      <c r="O144" s="47">
        <v>40375</v>
      </c>
      <c r="P144" s="45" t="s">
        <v>553</v>
      </c>
      <c r="Q144" s="41"/>
      <c r="R144" s="460">
        <f>K144*4</f>
        <v>0.68</v>
      </c>
      <c r="S144" s="463">
        <f t="shared" si="2"/>
        <v>16.62591687041565</v>
      </c>
      <c r="T144" s="42">
        <f>H144/U144</f>
        <v>14.91442542787286</v>
      </c>
      <c r="U144" s="262">
        <v>4.09</v>
      </c>
      <c r="V144" s="267">
        <v>1.06</v>
      </c>
      <c r="W144" s="262">
        <v>1.05</v>
      </c>
      <c r="X144" s="262">
        <v>1.7</v>
      </c>
      <c r="Y144" s="267">
        <v>3.92</v>
      </c>
      <c r="Z144" s="262">
        <v>4.52</v>
      </c>
      <c r="AA144" s="251">
        <f>(Z144/Y144-1)*100</f>
        <v>15.306122448979576</v>
      </c>
      <c r="AB144" s="263" t="s">
        <v>1811</v>
      </c>
      <c r="AC144" s="262">
        <v>46.9</v>
      </c>
      <c r="AD144" s="262">
        <v>67.32</v>
      </c>
      <c r="AE144" s="377">
        <f>((H144-AC144)/AC144)*100</f>
        <v>30.06396588486141</v>
      </c>
      <c r="AF144" s="254">
        <f>((H144-AD144)/AD144)*100</f>
        <v>-9.387997623291731</v>
      </c>
    </row>
    <row r="145" spans="1:32" ht="12.75">
      <c r="A145" s="40" t="s">
        <v>155</v>
      </c>
      <c r="B145" s="41" t="s">
        <v>156</v>
      </c>
      <c r="C145" s="41" t="s">
        <v>2014</v>
      </c>
      <c r="D145" s="184">
        <v>8</v>
      </c>
      <c r="E145" s="41">
        <v>272</v>
      </c>
      <c r="F145" s="81" t="s">
        <v>1656</v>
      </c>
      <c r="G145" s="72" t="s">
        <v>1656</v>
      </c>
      <c r="H145" s="286">
        <v>28.14</v>
      </c>
      <c r="I145" s="116">
        <f>(K145*4)/H145*100</f>
        <v>2.8429282160625444</v>
      </c>
      <c r="J145" s="400">
        <v>0.19</v>
      </c>
      <c r="K145" s="198">
        <v>0.2</v>
      </c>
      <c r="L145" s="116">
        <f>((K145/J145)-1)*100</f>
        <v>5.263157894736836</v>
      </c>
      <c r="M145" s="214">
        <v>40450</v>
      </c>
      <c r="N145" s="46">
        <v>40452</v>
      </c>
      <c r="O145" s="47">
        <v>40466</v>
      </c>
      <c r="P145" s="45" t="s">
        <v>507</v>
      </c>
      <c r="Q145" s="41"/>
      <c r="R145" s="460">
        <f>K145*4</f>
        <v>0.8</v>
      </c>
      <c r="S145" s="463">
        <f t="shared" si="2"/>
        <v>77.66990291262135</v>
      </c>
      <c r="T145" s="42">
        <f>H145/U145</f>
        <v>27.320388349514563</v>
      </c>
      <c r="U145" s="262">
        <v>1.03</v>
      </c>
      <c r="V145" s="267">
        <v>1.13</v>
      </c>
      <c r="W145" s="262">
        <v>1.35</v>
      </c>
      <c r="X145" s="262">
        <v>1.4</v>
      </c>
      <c r="Y145" s="267">
        <v>1.7</v>
      </c>
      <c r="Z145" s="262">
        <v>1.92</v>
      </c>
      <c r="AA145" s="251">
        <f>(Z145/Y145-1)*100</f>
        <v>12.941176470588234</v>
      </c>
      <c r="AB145" s="263" t="s">
        <v>1184</v>
      </c>
      <c r="AC145" s="262">
        <v>25.15</v>
      </c>
      <c r="AD145" s="262">
        <v>32.95</v>
      </c>
      <c r="AE145" s="377">
        <f>((H145-AC145)/AC145)*100</f>
        <v>11.888667992047722</v>
      </c>
      <c r="AF145" s="254">
        <f>((H145-AD145)/AD145)*100</f>
        <v>-14.59787556904401</v>
      </c>
    </row>
    <row r="146" spans="1:32" ht="12.75">
      <c r="A146" s="49" t="s">
        <v>1470</v>
      </c>
      <c r="B146" s="51" t="s">
        <v>1471</v>
      </c>
      <c r="C146" s="51" t="s">
        <v>1546</v>
      </c>
      <c r="D146" s="185">
        <v>6</v>
      </c>
      <c r="E146" s="41">
        <v>377</v>
      </c>
      <c r="F146" s="61" t="s">
        <v>1247</v>
      </c>
      <c r="G146" s="63" t="s">
        <v>1247</v>
      </c>
      <c r="H146" s="287">
        <v>30.94</v>
      </c>
      <c r="I146" s="117">
        <f>(K146*4)/H146*100</f>
        <v>6.334841628959276</v>
      </c>
      <c r="J146" s="401">
        <v>0.45</v>
      </c>
      <c r="K146" s="197">
        <v>0.49</v>
      </c>
      <c r="L146" s="117">
        <f>((K146/J146)-1)*100</f>
        <v>8.888888888888879</v>
      </c>
      <c r="M146" s="418">
        <v>40520</v>
      </c>
      <c r="N146" s="65">
        <v>40522</v>
      </c>
      <c r="O146" s="55">
        <v>40546</v>
      </c>
      <c r="P146" s="64" t="s">
        <v>1985</v>
      </c>
      <c r="Q146" s="358"/>
      <c r="R146" s="348">
        <f>K146*4</f>
        <v>1.96</v>
      </c>
      <c r="S146" s="465">
        <f t="shared" si="2"/>
        <v>112.64367816091954</v>
      </c>
      <c r="T146" s="52">
        <f>H146/U146</f>
        <v>17.7816091954023</v>
      </c>
      <c r="U146" s="264">
        <v>1.74</v>
      </c>
      <c r="V146" s="268">
        <v>1.63</v>
      </c>
      <c r="W146" s="264">
        <v>2.15</v>
      </c>
      <c r="X146" s="264">
        <v>2.77</v>
      </c>
      <c r="Y146" s="268">
        <v>2.5</v>
      </c>
      <c r="Z146" s="264">
        <v>2.66</v>
      </c>
      <c r="AA146" s="253">
        <f>(Z146/Y146-1)*100</f>
        <v>6.400000000000006</v>
      </c>
      <c r="AB146" s="265" t="s">
        <v>1185</v>
      </c>
      <c r="AC146" s="264">
        <v>39</v>
      </c>
      <c r="AD146" s="264">
        <v>58.6</v>
      </c>
      <c r="AE146" s="379">
        <f>((H146-AC146)/AC146)*100</f>
        <v>-20.666666666666664</v>
      </c>
      <c r="AF146" s="256">
        <f>((H146-AD146)/AD146)*100</f>
        <v>-47.201365187713314</v>
      </c>
    </row>
    <row r="147" spans="1:32" ht="12.75">
      <c r="A147" s="30" t="s">
        <v>30</v>
      </c>
      <c r="B147" s="31" t="s">
        <v>31</v>
      </c>
      <c r="C147" s="31" t="s">
        <v>1582</v>
      </c>
      <c r="D147" s="183">
        <v>8</v>
      </c>
      <c r="E147" s="41">
        <v>281</v>
      </c>
      <c r="F147" s="57" t="s">
        <v>1272</v>
      </c>
      <c r="G147" s="58" t="s">
        <v>1272</v>
      </c>
      <c r="H147" s="285">
        <v>31.3</v>
      </c>
      <c r="I147" s="138">
        <f>(K147*4)/H147*100</f>
        <v>4.345047923322684</v>
      </c>
      <c r="J147" s="397">
        <v>0.33</v>
      </c>
      <c r="K147" s="199">
        <v>0.34</v>
      </c>
      <c r="L147" s="138">
        <f>((K147/J147)-1)*100</f>
        <v>3.0303030303030276</v>
      </c>
      <c r="M147" s="162">
        <v>40555</v>
      </c>
      <c r="N147" s="37">
        <v>40557</v>
      </c>
      <c r="O147" s="38">
        <v>40575</v>
      </c>
      <c r="P147" s="36" t="s">
        <v>509</v>
      </c>
      <c r="Q147" s="31"/>
      <c r="R147" s="461">
        <f>K147*4</f>
        <v>1.36</v>
      </c>
      <c r="S147" s="463">
        <f t="shared" si="2"/>
        <v>64.76190476190476</v>
      </c>
      <c r="T147" s="33">
        <f>H147/U147</f>
        <v>14.904761904761905</v>
      </c>
      <c r="U147" s="260">
        <v>2.1</v>
      </c>
      <c r="V147" s="266" t="s">
        <v>1656</v>
      </c>
      <c r="W147" s="260">
        <v>0.96</v>
      </c>
      <c r="X147" s="260">
        <v>1.49</v>
      </c>
      <c r="Y147" s="266" t="s">
        <v>1656</v>
      </c>
      <c r="Z147" s="260" t="s">
        <v>1656</v>
      </c>
      <c r="AA147" s="252" t="s">
        <v>1276</v>
      </c>
      <c r="AB147" s="261" t="s">
        <v>1186</v>
      </c>
      <c r="AC147" s="260">
        <v>27.61</v>
      </c>
      <c r="AD147" s="260">
        <v>32.09</v>
      </c>
      <c r="AE147" s="378">
        <f>((H147-AC147)/AC147)*100</f>
        <v>13.364722926475919</v>
      </c>
      <c r="AF147" s="255">
        <f>((H147-AD147)/AD147)*100</f>
        <v>-2.461826114054231</v>
      </c>
    </row>
    <row r="148" spans="1:32" ht="12.75">
      <c r="A148" s="40" t="s">
        <v>46</v>
      </c>
      <c r="B148" s="41" t="s">
        <v>90</v>
      </c>
      <c r="C148" s="41" t="s">
        <v>1544</v>
      </c>
      <c r="D148" s="184">
        <v>8</v>
      </c>
      <c r="E148" s="41">
        <v>267</v>
      </c>
      <c r="F148" s="81" t="s">
        <v>1656</v>
      </c>
      <c r="G148" s="72" t="s">
        <v>1656</v>
      </c>
      <c r="H148" s="286">
        <v>20.02</v>
      </c>
      <c r="I148" s="116">
        <f>(K148*4)/H148*100</f>
        <v>2.097902097902098</v>
      </c>
      <c r="J148" s="400">
        <v>0.1</v>
      </c>
      <c r="K148" s="198">
        <v>0.105</v>
      </c>
      <c r="L148" s="116">
        <f>((K148/J148)-1)*100</f>
        <v>4.999999999999982</v>
      </c>
      <c r="M148" s="214">
        <v>40408</v>
      </c>
      <c r="N148" s="46">
        <v>40410</v>
      </c>
      <c r="O148" s="47">
        <v>40431</v>
      </c>
      <c r="P148" s="45" t="s">
        <v>497</v>
      </c>
      <c r="Q148" s="41"/>
      <c r="R148" s="460">
        <f>K148*4</f>
        <v>0.42</v>
      </c>
      <c r="S148" s="463">
        <f t="shared" si="2"/>
        <v>60</v>
      </c>
      <c r="T148" s="42">
        <f>H148/U148</f>
        <v>28.6</v>
      </c>
      <c r="U148" s="262">
        <v>0.7</v>
      </c>
      <c r="V148" s="267">
        <v>1.92</v>
      </c>
      <c r="W148" s="262">
        <v>5.71</v>
      </c>
      <c r="X148" s="262">
        <v>3.66</v>
      </c>
      <c r="Y148" s="267">
        <v>0.65</v>
      </c>
      <c r="Z148" s="262">
        <v>0.78</v>
      </c>
      <c r="AA148" s="251">
        <f>(Z148/Y148-1)*100</f>
        <v>19.999999999999996</v>
      </c>
      <c r="AB148" s="263" t="s">
        <v>722</v>
      </c>
      <c r="AC148" s="262">
        <v>17.17</v>
      </c>
      <c r="AD148" s="262">
        <v>24.77</v>
      </c>
      <c r="AE148" s="377">
        <f>((H148-AC148)/AC148)*100</f>
        <v>16.598718695398937</v>
      </c>
      <c r="AF148" s="254">
        <f>((H148-AD148)/AD148)*100</f>
        <v>-19.176423092450545</v>
      </c>
    </row>
    <row r="149" spans="1:32" ht="12.75">
      <c r="A149" s="40" t="s">
        <v>1506</v>
      </c>
      <c r="B149" s="41" t="s">
        <v>1507</v>
      </c>
      <c r="C149" s="41" t="s">
        <v>1544</v>
      </c>
      <c r="D149" s="184">
        <v>7</v>
      </c>
      <c r="E149" s="41">
        <v>291</v>
      </c>
      <c r="F149" s="81" t="s">
        <v>1656</v>
      </c>
      <c r="G149" s="72" t="s">
        <v>1656</v>
      </c>
      <c r="H149" s="286">
        <v>27.72</v>
      </c>
      <c r="I149" s="158">
        <f>(K149*4)/H149*100</f>
        <v>1.875901875901876</v>
      </c>
      <c r="J149" s="400">
        <v>0.12</v>
      </c>
      <c r="K149" s="198">
        <v>0.13</v>
      </c>
      <c r="L149" s="116">
        <f>((K149/J149)-1)*100</f>
        <v>8.333333333333348</v>
      </c>
      <c r="M149" s="214">
        <v>40232</v>
      </c>
      <c r="N149" s="46">
        <v>40234</v>
      </c>
      <c r="O149" s="47">
        <v>40253</v>
      </c>
      <c r="P149" s="45" t="s">
        <v>1427</v>
      </c>
      <c r="Q149" s="41"/>
      <c r="R149" s="460">
        <f>K149*4</f>
        <v>0.52</v>
      </c>
      <c r="S149" s="463">
        <f t="shared" si="2"/>
        <v>144.44444444444446</v>
      </c>
      <c r="T149" s="42">
        <f>H149/U149</f>
        <v>77</v>
      </c>
      <c r="U149" s="262">
        <v>0.36</v>
      </c>
      <c r="V149" s="267">
        <v>4.91</v>
      </c>
      <c r="W149" s="262">
        <v>1.35</v>
      </c>
      <c r="X149" s="262">
        <v>4.84</v>
      </c>
      <c r="Y149" s="267">
        <v>0.43</v>
      </c>
      <c r="Z149" s="262">
        <v>0.94</v>
      </c>
      <c r="AA149" s="251">
        <f>(Z149/Y149-1)*100</f>
        <v>118.60465116279069</v>
      </c>
      <c r="AB149" s="263" t="s">
        <v>1187</v>
      </c>
      <c r="AC149" s="262">
        <v>21.16</v>
      </c>
      <c r="AD149" s="262">
        <v>32.25</v>
      </c>
      <c r="AE149" s="377">
        <f>((H149-AC149)/AC149)*100</f>
        <v>31.00189035916824</v>
      </c>
      <c r="AF149" s="254">
        <f>((H149-AD149)/AD149)*100</f>
        <v>-14.04651162790698</v>
      </c>
    </row>
    <row r="150" spans="1:32" ht="12.75">
      <c r="A150" s="40" t="s">
        <v>1444</v>
      </c>
      <c r="B150" s="41" t="s">
        <v>1445</v>
      </c>
      <c r="C150" s="41" t="s">
        <v>1544</v>
      </c>
      <c r="D150" s="184">
        <v>8</v>
      </c>
      <c r="E150" s="41">
        <v>250</v>
      </c>
      <c r="F150" s="81" t="s">
        <v>1656</v>
      </c>
      <c r="G150" s="72" t="s">
        <v>1656</v>
      </c>
      <c r="H150" s="286">
        <v>27.02</v>
      </c>
      <c r="I150" s="158">
        <f>(K150*4)/H150*100</f>
        <v>1.3323464100666174</v>
      </c>
      <c r="J150" s="400">
        <v>0.07</v>
      </c>
      <c r="K150" s="198">
        <v>0.09</v>
      </c>
      <c r="L150" s="116">
        <f>((K150/J150)-1)*100</f>
        <v>28.57142857142856</v>
      </c>
      <c r="M150" s="214">
        <v>40217</v>
      </c>
      <c r="N150" s="46">
        <v>40219</v>
      </c>
      <c r="O150" s="47">
        <v>40247</v>
      </c>
      <c r="P150" s="45" t="s">
        <v>497</v>
      </c>
      <c r="Q150" s="359" t="s">
        <v>1601</v>
      </c>
      <c r="R150" s="460">
        <f>K150*4</f>
        <v>0.36</v>
      </c>
      <c r="S150" s="463">
        <f t="shared" si="2"/>
        <v>39.13043478260869</v>
      </c>
      <c r="T150" s="42">
        <f>H150/U150</f>
        <v>29.3695652173913</v>
      </c>
      <c r="U150" s="262">
        <v>0.92</v>
      </c>
      <c r="V150" s="267">
        <v>3.05</v>
      </c>
      <c r="W150" s="262">
        <v>2.4</v>
      </c>
      <c r="X150" s="262">
        <v>9.35</v>
      </c>
      <c r="Y150" s="267">
        <v>0.9</v>
      </c>
      <c r="Z150" s="262">
        <v>1.02</v>
      </c>
      <c r="AA150" s="251">
        <f>(Z150/Y150-1)*100</f>
        <v>13.33333333333333</v>
      </c>
      <c r="AB150" s="263" t="s">
        <v>1188</v>
      </c>
      <c r="AC150" s="262">
        <v>17.84</v>
      </c>
      <c r="AD150" s="262">
        <v>22.98</v>
      </c>
      <c r="AE150" s="377">
        <f>((H150-AC150)/AC150)*100</f>
        <v>51.45739910313901</v>
      </c>
      <c r="AF150" s="254">
        <f>((H150-AD150)/AD150)*100</f>
        <v>17.5805047867711</v>
      </c>
    </row>
    <row r="151" spans="1:32" ht="12.75">
      <c r="A151" s="49" t="s">
        <v>588</v>
      </c>
      <c r="B151" s="51" t="s">
        <v>589</v>
      </c>
      <c r="C151" s="51" t="s">
        <v>1358</v>
      </c>
      <c r="D151" s="185">
        <v>5</v>
      </c>
      <c r="E151" s="41">
        <v>416</v>
      </c>
      <c r="F151" s="61" t="s">
        <v>1247</v>
      </c>
      <c r="G151" s="63" t="s">
        <v>1247</v>
      </c>
      <c r="H151" s="287">
        <v>60.67</v>
      </c>
      <c r="I151" s="117">
        <f>(K151*4)/H151*100</f>
        <v>5.538157244107466</v>
      </c>
      <c r="J151" s="401">
        <v>0.8</v>
      </c>
      <c r="K151" s="197">
        <v>0.84</v>
      </c>
      <c r="L151" s="117">
        <f>((K151/J151)-1)*100</f>
        <v>4.999999999999982</v>
      </c>
      <c r="M151" s="451">
        <v>39939</v>
      </c>
      <c r="N151" s="452">
        <v>39941</v>
      </c>
      <c r="O151" s="453" t="s">
        <v>1276</v>
      </c>
      <c r="P151" s="64" t="s">
        <v>1276</v>
      </c>
      <c r="Q151" s="51" t="s">
        <v>1422</v>
      </c>
      <c r="R151" s="348">
        <f>K151*4</f>
        <v>3.36</v>
      </c>
      <c r="S151" s="463">
        <f t="shared" si="2"/>
        <v>67.33466933867734</v>
      </c>
      <c r="T151" s="52">
        <f>H151/U151</f>
        <v>12.158316633266534</v>
      </c>
      <c r="U151" s="264">
        <v>4.99</v>
      </c>
      <c r="V151" s="268" t="s">
        <v>1656</v>
      </c>
      <c r="W151" s="264">
        <v>0.54</v>
      </c>
      <c r="X151" s="264">
        <v>1.32</v>
      </c>
      <c r="Y151" s="268" t="s">
        <v>1656</v>
      </c>
      <c r="Z151" s="264" t="s">
        <v>1656</v>
      </c>
      <c r="AA151" s="253" t="s">
        <v>1276</v>
      </c>
      <c r="AB151" s="265" t="s">
        <v>1189</v>
      </c>
      <c r="AC151" s="264">
        <v>49.16</v>
      </c>
      <c r="AD151" s="264">
        <v>68.55</v>
      </c>
      <c r="AE151" s="379">
        <f>((H151-AC151)/AC151)*100</f>
        <v>23.413344182262012</v>
      </c>
      <c r="AF151" s="256">
        <f>((H151-AD151)/AD151)*100</f>
        <v>-11.495258935083875</v>
      </c>
    </row>
    <row r="152" spans="1:32" ht="12.75">
      <c r="A152" s="30" t="s">
        <v>1452</v>
      </c>
      <c r="B152" s="31" t="s">
        <v>1453</v>
      </c>
      <c r="C152" s="31" t="s">
        <v>1354</v>
      </c>
      <c r="D152" s="183">
        <v>7</v>
      </c>
      <c r="E152" s="41">
        <v>332</v>
      </c>
      <c r="F152" s="111" t="s">
        <v>1656</v>
      </c>
      <c r="G152" s="73" t="s">
        <v>1656</v>
      </c>
      <c r="H152" s="285">
        <v>51.52</v>
      </c>
      <c r="I152" s="172">
        <f>(K152*4)/H152*100</f>
        <v>0.8540372670807452</v>
      </c>
      <c r="J152" s="397">
        <v>0.09</v>
      </c>
      <c r="K152" s="199">
        <v>0.11</v>
      </c>
      <c r="L152" s="138">
        <f>((K152/J152)-1)*100</f>
        <v>22.222222222222232</v>
      </c>
      <c r="M152" s="162">
        <v>40546</v>
      </c>
      <c r="N152" s="37">
        <v>40548</v>
      </c>
      <c r="O152" s="38">
        <v>40564</v>
      </c>
      <c r="P152" s="36" t="s">
        <v>324</v>
      </c>
      <c r="Q152" s="31"/>
      <c r="R152" s="461">
        <f>K152*4</f>
        <v>0.44</v>
      </c>
      <c r="S152" s="462">
        <f t="shared" si="2"/>
        <v>80</v>
      </c>
      <c r="T152" s="33">
        <f>H152/U152</f>
        <v>93.67272727272727</v>
      </c>
      <c r="U152" s="260">
        <v>0.55</v>
      </c>
      <c r="V152" s="266">
        <v>8.61</v>
      </c>
      <c r="W152" s="260">
        <v>18.02</v>
      </c>
      <c r="X152" s="260">
        <v>1.98</v>
      </c>
      <c r="Y152" s="266">
        <v>1.19</v>
      </c>
      <c r="Z152" s="260">
        <v>1.62</v>
      </c>
      <c r="AA152" s="252">
        <f>(Z152/Y152-1)*100</f>
        <v>36.13445378151261</v>
      </c>
      <c r="AB152" s="261" t="s">
        <v>1190</v>
      </c>
      <c r="AC152" s="260">
        <v>41.19</v>
      </c>
      <c r="AD152" s="260">
        <v>55.96</v>
      </c>
      <c r="AE152" s="378">
        <f>((H152-AC152)/AC152)*100</f>
        <v>25.07890264627338</v>
      </c>
      <c r="AF152" s="255">
        <f>((H152-AD152)/AD152)*100</f>
        <v>-7.934238741958538</v>
      </c>
    </row>
    <row r="153" spans="1:32" ht="12.75">
      <c r="A153" s="40" t="s">
        <v>1023</v>
      </c>
      <c r="B153" s="41" t="s">
        <v>1024</v>
      </c>
      <c r="C153" s="41" t="s">
        <v>562</v>
      </c>
      <c r="D153" s="184">
        <v>6</v>
      </c>
      <c r="E153" s="41">
        <v>363</v>
      </c>
      <c r="F153" s="59" t="s">
        <v>1247</v>
      </c>
      <c r="G153" s="60" t="s">
        <v>1247</v>
      </c>
      <c r="H153" s="286">
        <v>43.11</v>
      </c>
      <c r="I153" s="116">
        <f>(K153*4)/H153*100</f>
        <v>2.5052192066805845</v>
      </c>
      <c r="J153" s="400">
        <v>0.25</v>
      </c>
      <c r="K153" s="198">
        <v>0.27</v>
      </c>
      <c r="L153" s="116">
        <f>((K153/J153)-1)*100</f>
        <v>8.000000000000007</v>
      </c>
      <c r="M153" s="214">
        <v>40409</v>
      </c>
      <c r="N153" s="46">
        <v>40413</v>
      </c>
      <c r="O153" s="47">
        <v>40438</v>
      </c>
      <c r="P153" s="45" t="s">
        <v>556</v>
      </c>
      <c r="Q153" s="41"/>
      <c r="R153" s="460">
        <f>K153*4</f>
        <v>1.08</v>
      </c>
      <c r="S153" s="463">
        <f t="shared" si="2"/>
        <v>64.67065868263474</v>
      </c>
      <c r="T153" s="42">
        <f>H153/U153</f>
        <v>25.814371257485032</v>
      </c>
      <c r="U153" s="262">
        <v>1.67</v>
      </c>
      <c r="V153" s="267">
        <v>1.44</v>
      </c>
      <c r="W153" s="262">
        <v>0.45</v>
      </c>
      <c r="X153" s="262">
        <v>1.61</v>
      </c>
      <c r="Y153" s="267">
        <v>2.2</v>
      </c>
      <c r="Z153" s="262">
        <v>2.68</v>
      </c>
      <c r="AA153" s="251">
        <f>(Z153/Y153-1)*100</f>
        <v>21.818181818181827</v>
      </c>
      <c r="AB153" s="263" t="s">
        <v>393</v>
      </c>
      <c r="AC153" s="262">
        <v>31.86</v>
      </c>
      <c r="AD153" s="262">
        <v>48.49</v>
      </c>
      <c r="AE153" s="377">
        <f>((H153-AC153)/AC153)*100</f>
        <v>35.31073446327684</v>
      </c>
      <c r="AF153" s="254">
        <f>((H153-AD153)/AD153)*100</f>
        <v>-11.095071148690456</v>
      </c>
    </row>
    <row r="154" spans="1:32" ht="12.75">
      <c r="A154" s="40" t="s">
        <v>197</v>
      </c>
      <c r="B154" s="41" t="s">
        <v>198</v>
      </c>
      <c r="C154" s="41" t="s">
        <v>1355</v>
      </c>
      <c r="D154" s="184">
        <v>6</v>
      </c>
      <c r="E154" s="41">
        <v>355</v>
      </c>
      <c r="F154" s="59" t="s">
        <v>1247</v>
      </c>
      <c r="G154" s="60" t="s">
        <v>1247</v>
      </c>
      <c r="H154" s="286">
        <v>22.99</v>
      </c>
      <c r="I154" s="116">
        <f>(K154*4)/H154*100</f>
        <v>2.0878642888212267</v>
      </c>
      <c r="J154" s="400">
        <v>0.1</v>
      </c>
      <c r="K154" s="198">
        <v>0.12</v>
      </c>
      <c r="L154" s="116">
        <f>((K154/J154)-1)*100</f>
        <v>19.999999999999996</v>
      </c>
      <c r="M154" s="214">
        <v>40351</v>
      </c>
      <c r="N154" s="46">
        <v>40353</v>
      </c>
      <c r="O154" s="47">
        <v>40374</v>
      </c>
      <c r="P154" s="45" t="s">
        <v>507</v>
      </c>
      <c r="Q154" s="41"/>
      <c r="R154" s="460">
        <f>K154*4</f>
        <v>0.48</v>
      </c>
      <c r="S154" s="463">
        <f t="shared" si="2"/>
        <v>-14.769230769230768</v>
      </c>
      <c r="T154" s="42">
        <f>H154/U154</f>
        <v>-7.073846153846153</v>
      </c>
      <c r="U154" s="262">
        <v>-3.25</v>
      </c>
      <c r="V154" s="267">
        <v>1.21</v>
      </c>
      <c r="W154" s="262">
        <v>0.21</v>
      </c>
      <c r="X154" s="262">
        <v>1.73</v>
      </c>
      <c r="Y154" s="267">
        <v>1.53</v>
      </c>
      <c r="Z154" s="262">
        <v>1.73</v>
      </c>
      <c r="AA154" s="251">
        <f>(Z154/Y154-1)*100</f>
        <v>13.0718954248366</v>
      </c>
      <c r="AB154" s="263" t="s">
        <v>1191</v>
      </c>
      <c r="AC154" s="262">
        <v>19.09</v>
      </c>
      <c r="AD154" s="262">
        <v>27.04</v>
      </c>
      <c r="AE154" s="377">
        <f>((H154-AC154)/AC154)*100</f>
        <v>20.429544264012563</v>
      </c>
      <c r="AF154" s="254">
        <f>((H154-AD154)/AD154)*100</f>
        <v>-14.977810650887577</v>
      </c>
    </row>
    <row r="155" spans="1:32" ht="12.75">
      <c r="A155" s="40" t="s">
        <v>1472</v>
      </c>
      <c r="B155" s="41" t="s">
        <v>1473</v>
      </c>
      <c r="C155" s="41" t="s">
        <v>1604</v>
      </c>
      <c r="D155" s="184">
        <v>9</v>
      </c>
      <c r="E155" s="41">
        <v>239</v>
      </c>
      <c r="F155" s="59" t="s">
        <v>1247</v>
      </c>
      <c r="G155" s="60" t="s">
        <v>1247</v>
      </c>
      <c r="H155" s="286">
        <v>44.26</v>
      </c>
      <c r="I155" s="158">
        <f>(K155*4)/H155*100</f>
        <v>1.5363759602349754</v>
      </c>
      <c r="J155" s="400">
        <v>0.15</v>
      </c>
      <c r="K155" s="198">
        <v>0.17</v>
      </c>
      <c r="L155" s="116">
        <f>((K155/J155)-1)*100</f>
        <v>13.333333333333353</v>
      </c>
      <c r="M155" s="214">
        <v>40452</v>
      </c>
      <c r="N155" s="46">
        <v>40456</v>
      </c>
      <c r="O155" s="47">
        <v>40470</v>
      </c>
      <c r="P155" s="45" t="s">
        <v>347</v>
      </c>
      <c r="Q155" s="41"/>
      <c r="R155" s="460">
        <f>K155*4</f>
        <v>0.68</v>
      </c>
      <c r="S155" s="463">
        <f t="shared" si="2"/>
        <v>13.70967741935484</v>
      </c>
      <c r="T155" s="42">
        <f>H155/U155</f>
        <v>8.923387096774194</v>
      </c>
      <c r="U155" s="262">
        <v>4.96</v>
      </c>
      <c r="V155" s="267">
        <v>0.84</v>
      </c>
      <c r="W155" s="262">
        <v>0.51</v>
      </c>
      <c r="X155" s="262">
        <v>1.53</v>
      </c>
      <c r="Y155" s="267">
        <v>5.67</v>
      </c>
      <c r="Z155" s="262">
        <v>3.21</v>
      </c>
      <c r="AA155" s="251">
        <f>(Z155/Y155-1)*100</f>
        <v>-43.386243386243386</v>
      </c>
      <c r="AB155" s="263" t="s">
        <v>1192</v>
      </c>
      <c r="AC155" s="262">
        <v>39.16</v>
      </c>
      <c r="AD155" s="262">
        <v>59.43</v>
      </c>
      <c r="AE155" s="377">
        <f>((H155-AC155)/AC155)*100</f>
        <v>13.023493360572017</v>
      </c>
      <c r="AF155" s="254">
        <f>((H155-AD155)/AD155)*100</f>
        <v>-25.52582870604072</v>
      </c>
    </row>
    <row r="156" spans="1:32" ht="12.75">
      <c r="A156" s="49" t="s">
        <v>457</v>
      </c>
      <c r="B156" s="51" t="s">
        <v>458</v>
      </c>
      <c r="C156" s="51" t="s">
        <v>1582</v>
      </c>
      <c r="D156" s="185">
        <v>5</v>
      </c>
      <c r="E156" s="41">
        <v>379</v>
      </c>
      <c r="F156" s="61" t="s">
        <v>1272</v>
      </c>
      <c r="G156" s="63" t="s">
        <v>1272</v>
      </c>
      <c r="H156" s="287">
        <v>50.09</v>
      </c>
      <c r="I156" s="117">
        <f>(K156*4)/H156*100</f>
        <v>3.1143940906368535</v>
      </c>
      <c r="J156" s="401">
        <v>0.35</v>
      </c>
      <c r="K156" s="197">
        <v>0.39</v>
      </c>
      <c r="L156" s="117">
        <f>((K156/J156)-1)*100</f>
        <v>11.428571428571432</v>
      </c>
      <c r="M156" s="451">
        <v>39889</v>
      </c>
      <c r="N156" s="452">
        <v>39891</v>
      </c>
      <c r="O156" s="453">
        <v>39918</v>
      </c>
      <c r="P156" s="64" t="s">
        <v>507</v>
      </c>
      <c r="Q156" s="51"/>
      <c r="R156" s="348">
        <f>K156*4</f>
        <v>1.56</v>
      </c>
      <c r="S156" s="465">
        <f t="shared" si="2"/>
        <v>52.17391304347826</v>
      </c>
      <c r="T156" s="52">
        <f>H156/U156</f>
        <v>16.752508361204015</v>
      </c>
      <c r="U156" s="264">
        <v>2.99</v>
      </c>
      <c r="V156" s="268">
        <v>2.8</v>
      </c>
      <c r="W156" s="264">
        <v>1.31</v>
      </c>
      <c r="X156" s="264">
        <v>1.37</v>
      </c>
      <c r="Y156" s="268">
        <v>3.64</v>
      </c>
      <c r="Z156" s="264">
        <v>4.19</v>
      </c>
      <c r="AA156" s="253">
        <f>(Z156/Y156-1)*100</f>
        <v>15.109890109890124</v>
      </c>
      <c r="AB156" s="265" t="s">
        <v>1193</v>
      </c>
      <c r="AC156" s="264">
        <v>43.91</v>
      </c>
      <c r="AD156" s="264">
        <v>57.18</v>
      </c>
      <c r="AE156" s="379">
        <f>((H156-AC156)/AC156)*100</f>
        <v>14.07424276930086</v>
      </c>
      <c r="AF156" s="256">
        <f>((H156-AD156)/AD156)*100</f>
        <v>-12.399440363763548</v>
      </c>
    </row>
    <row r="157" spans="1:32" ht="12.75">
      <c r="A157" s="30" t="s">
        <v>6</v>
      </c>
      <c r="B157" s="31" t="s">
        <v>7</v>
      </c>
      <c r="C157" s="31" t="s">
        <v>1585</v>
      </c>
      <c r="D157" s="183">
        <v>9</v>
      </c>
      <c r="E157" s="41">
        <v>241</v>
      </c>
      <c r="F157" s="57" t="s">
        <v>1272</v>
      </c>
      <c r="G157" s="58" t="s">
        <v>1272</v>
      </c>
      <c r="H157" s="285">
        <v>22.33</v>
      </c>
      <c r="I157" s="138">
        <f>(K157*4)/H157*100</f>
        <v>6.627854903716973</v>
      </c>
      <c r="J157" s="397">
        <v>0.36</v>
      </c>
      <c r="K157" s="199">
        <v>0.37</v>
      </c>
      <c r="L157" s="138">
        <f>((K157/J157)-1)*100</f>
        <v>2.77777777777779</v>
      </c>
      <c r="M157" s="162">
        <v>40464</v>
      </c>
      <c r="N157" s="37">
        <v>40466</v>
      </c>
      <c r="O157" s="38">
        <v>40494</v>
      </c>
      <c r="P157" s="36" t="s">
        <v>512</v>
      </c>
      <c r="Q157" s="31"/>
      <c r="R157" s="461">
        <f>K157*4</f>
        <v>1.48</v>
      </c>
      <c r="S157" s="463">
        <f t="shared" si="2"/>
        <v>164.44444444444443</v>
      </c>
      <c r="T157" s="33">
        <f>H157/U157</f>
        <v>24.81111111111111</v>
      </c>
      <c r="U157" s="260">
        <v>0.9</v>
      </c>
      <c r="V157" s="266">
        <v>2.13</v>
      </c>
      <c r="W157" s="260">
        <v>8.73</v>
      </c>
      <c r="X157" s="260">
        <v>1.56</v>
      </c>
      <c r="Y157" s="266">
        <v>1.7</v>
      </c>
      <c r="Z157" s="260">
        <v>1.78</v>
      </c>
      <c r="AA157" s="252">
        <f>(Z157/Y157-1)*100</f>
        <v>4.705882352941182</v>
      </c>
      <c r="AB157" s="261" t="s">
        <v>1190</v>
      </c>
      <c r="AC157" s="260">
        <v>19.25</v>
      </c>
      <c r="AD157" s="260">
        <v>23.66</v>
      </c>
      <c r="AE157" s="378">
        <f>((H157-AC157)/AC157)*100</f>
        <v>15.999999999999993</v>
      </c>
      <c r="AF157" s="255">
        <f>((H157-AD157)/AD157)*100</f>
        <v>-5.621301775147937</v>
      </c>
    </row>
    <row r="158" spans="1:32" ht="12.75">
      <c r="A158" s="40" t="s">
        <v>1971</v>
      </c>
      <c r="B158" s="41" t="s">
        <v>1972</v>
      </c>
      <c r="C158" s="41" t="s">
        <v>1604</v>
      </c>
      <c r="D158" s="184">
        <v>5</v>
      </c>
      <c r="E158" s="41">
        <v>389</v>
      </c>
      <c r="F158" s="59" t="s">
        <v>1272</v>
      </c>
      <c r="G158" s="60" t="s">
        <v>1272</v>
      </c>
      <c r="H158" s="286">
        <v>33.97</v>
      </c>
      <c r="I158" s="116">
        <f>(K158*4)/H158*100</f>
        <v>2.355019134530468</v>
      </c>
      <c r="J158" s="400">
        <v>0.19</v>
      </c>
      <c r="K158" s="198">
        <v>0.2</v>
      </c>
      <c r="L158" s="116">
        <f>((K158/J158)-1)*100</f>
        <v>5.263157894736836</v>
      </c>
      <c r="M158" s="214">
        <v>40302</v>
      </c>
      <c r="N158" s="46">
        <v>40304</v>
      </c>
      <c r="O158" s="47">
        <v>40330</v>
      </c>
      <c r="P158" s="45" t="s">
        <v>501</v>
      </c>
      <c r="Q158" s="41"/>
      <c r="R158" s="460">
        <f>K158*4</f>
        <v>0.8</v>
      </c>
      <c r="S158" s="463">
        <f t="shared" si="2"/>
        <v>40.40404040404041</v>
      </c>
      <c r="T158" s="42">
        <f>H158/U158</f>
        <v>17.156565656565657</v>
      </c>
      <c r="U158" s="262">
        <v>1.98</v>
      </c>
      <c r="V158" s="267">
        <v>2.28</v>
      </c>
      <c r="W158" s="262">
        <v>1.31</v>
      </c>
      <c r="X158" s="262">
        <v>1.76</v>
      </c>
      <c r="Y158" s="267">
        <v>2.15</v>
      </c>
      <c r="Z158" s="262">
        <v>2.32</v>
      </c>
      <c r="AA158" s="251">
        <f>(Z158/Y158-1)*100</f>
        <v>7.906976744186034</v>
      </c>
      <c r="AB158" s="263" t="s">
        <v>1194</v>
      </c>
      <c r="AC158" s="262">
        <v>24.76</v>
      </c>
      <c r="AD158" s="262">
        <v>32.4</v>
      </c>
      <c r="AE158" s="377">
        <f>((H158-AC158)/AC158)*100</f>
        <v>37.19709208400645</v>
      </c>
      <c r="AF158" s="254">
        <f>((H158-AD158)/AD158)*100</f>
        <v>4.84567901234568</v>
      </c>
    </row>
    <row r="159" spans="1:32" ht="12.75">
      <c r="A159" s="40" t="s">
        <v>1416</v>
      </c>
      <c r="B159" s="41" t="s">
        <v>1417</v>
      </c>
      <c r="C159" s="41" t="s">
        <v>1550</v>
      </c>
      <c r="D159" s="184">
        <v>8</v>
      </c>
      <c r="E159" s="41">
        <v>277</v>
      </c>
      <c r="F159" s="81" t="s">
        <v>1656</v>
      </c>
      <c r="G159" s="72" t="s">
        <v>1656</v>
      </c>
      <c r="H159" s="286">
        <v>20.06</v>
      </c>
      <c r="I159" s="116">
        <f>(K159*12)/H159*100</f>
        <v>4.366899302093719</v>
      </c>
      <c r="J159" s="400">
        <v>0.072</v>
      </c>
      <c r="K159" s="198">
        <v>0.073</v>
      </c>
      <c r="L159" s="158">
        <f>((K159/J159)-1)*100</f>
        <v>1.388888888888884</v>
      </c>
      <c r="M159" s="214">
        <v>40493</v>
      </c>
      <c r="N159" s="46">
        <v>40497</v>
      </c>
      <c r="O159" s="47">
        <v>40511</v>
      </c>
      <c r="P159" s="45" t="s">
        <v>348</v>
      </c>
      <c r="Q159" s="132" t="s">
        <v>1423</v>
      </c>
      <c r="R159" s="460">
        <f>K159*12</f>
        <v>0.8759999999999999</v>
      </c>
      <c r="S159" s="463">
        <f t="shared" si="2"/>
        <v>73</v>
      </c>
      <c r="T159" s="42">
        <f>H159/U159</f>
        <v>16.716666666666665</v>
      </c>
      <c r="U159" s="262">
        <v>1.2</v>
      </c>
      <c r="V159" s="267">
        <v>2.32</v>
      </c>
      <c r="W159" s="262">
        <v>2.43</v>
      </c>
      <c r="X159" s="262">
        <v>3.25</v>
      </c>
      <c r="Y159" s="267">
        <v>1.5</v>
      </c>
      <c r="Z159" s="262">
        <v>1.65</v>
      </c>
      <c r="AA159" s="251">
        <f>(Z159/Y159-1)*100</f>
        <v>9.999999999999986</v>
      </c>
      <c r="AB159" s="263" t="s">
        <v>1195</v>
      </c>
      <c r="AC159" s="262">
        <v>17.12</v>
      </c>
      <c r="AD159" s="262">
        <v>20.94</v>
      </c>
      <c r="AE159" s="377">
        <f>((H159-AC159)/AC159)*100</f>
        <v>17.17289719626167</v>
      </c>
      <c r="AF159" s="254">
        <f>((H159-AD159)/AD159)*100</f>
        <v>-4.202483285577854</v>
      </c>
    </row>
    <row r="160" spans="1:32" ht="12.75">
      <c r="A160" s="40" t="s">
        <v>622</v>
      </c>
      <c r="B160" s="41" t="s">
        <v>623</v>
      </c>
      <c r="C160" s="41" t="s">
        <v>1555</v>
      </c>
      <c r="D160" s="184">
        <v>7</v>
      </c>
      <c r="E160" s="41">
        <v>294</v>
      </c>
      <c r="F160" s="81" t="s">
        <v>1656</v>
      </c>
      <c r="G160" s="72" t="s">
        <v>1656</v>
      </c>
      <c r="H160" s="286">
        <v>34.24</v>
      </c>
      <c r="I160" s="158">
        <f>(K160*4)/H160*100</f>
        <v>1.2266355140186915</v>
      </c>
      <c r="J160" s="400">
        <v>0.095</v>
      </c>
      <c r="K160" s="198">
        <v>0.105</v>
      </c>
      <c r="L160" s="116">
        <f>((K160/J160)-1)*100</f>
        <v>10.526315789473673</v>
      </c>
      <c r="M160" s="214">
        <v>40242</v>
      </c>
      <c r="N160" s="46">
        <v>40246</v>
      </c>
      <c r="O160" s="47">
        <v>40260</v>
      </c>
      <c r="P160" s="45" t="s">
        <v>349</v>
      </c>
      <c r="Q160" s="41"/>
      <c r="R160" s="460">
        <f>K160*4</f>
        <v>0.42</v>
      </c>
      <c r="S160" s="463">
        <f t="shared" si="2"/>
        <v>21.31979695431472</v>
      </c>
      <c r="T160" s="42">
        <f>H160/U160</f>
        <v>17.38071065989848</v>
      </c>
      <c r="U160" s="262">
        <v>1.97</v>
      </c>
      <c r="V160" s="267">
        <v>2.36</v>
      </c>
      <c r="W160" s="262">
        <v>0.86</v>
      </c>
      <c r="X160" s="262">
        <v>3.32</v>
      </c>
      <c r="Y160" s="267">
        <v>2.18</v>
      </c>
      <c r="Z160" s="262">
        <v>2.55</v>
      </c>
      <c r="AA160" s="251">
        <f>(Z160/Y160-1)*100</f>
        <v>16.972477064220158</v>
      </c>
      <c r="AB160" s="263" t="s">
        <v>1196</v>
      </c>
      <c r="AC160" s="262">
        <v>25.83</v>
      </c>
      <c r="AD160" s="262">
        <v>34.99</v>
      </c>
      <c r="AE160" s="377">
        <f>((H160-AC160)/AC160)*100</f>
        <v>32.55903987611306</v>
      </c>
      <c r="AF160" s="254">
        <f>((H160-AD160)/AD160)*100</f>
        <v>-2.143469562732209</v>
      </c>
    </row>
    <row r="161" spans="1:32" ht="12.75">
      <c r="A161" s="49" t="s">
        <v>584</v>
      </c>
      <c r="B161" s="51" t="s">
        <v>585</v>
      </c>
      <c r="C161" s="51" t="s">
        <v>977</v>
      </c>
      <c r="D161" s="185">
        <v>5</v>
      </c>
      <c r="E161" s="41">
        <v>403</v>
      </c>
      <c r="F161" s="91" t="s">
        <v>1656</v>
      </c>
      <c r="G161" s="92" t="s">
        <v>1656</v>
      </c>
      <c r="H161" s="287">
        <v>45.49</v>
      </c>
      <c r="I161" s="271">
        <f>(K161*2)/H161*100</f>
        <v>1.9652670916684984</v>
      </c>
      <c r="J161" s="401">
        <v>0.406</v>
      </c>
      <c r="K161" s="197">
        <v>0.447</v>
      </c>
      <c r="L161" s="117">
        <f>((K161/J161)-1)*100</f>
        <v>10.098522167487678</v>
      </c>
      <c r="M161" s="418">
        <v>40464</v>
      </c>
      <c r="N161" s="65">
        <v>40466</v>
      </c>
      <c r="O161" s="55">
        <v>40484</v>
      </c>
      <c r="P161" s="64" t="s">
        <v>323</v>
      </c>
      <c r="Q161" s="358" t="s">
        <v>1689</v>
      </c>
      <c r="R161" s="348">
        <f>K161*2</f>
        <v>0.894</v>
      </c>
      <c r="S161" s="463">
        <f t="shared" si="2"/>
        <v>28.29113924050633</v>
      </c>
      <c r="T161" s="52">
        <f>H161/U161</f>
        <v>14.395569620253164</v>
      </c>
      <c r="U161" s="264">
        <v>3.16</v>
      </c>
      <c r="V161" s="268">
        <v>1.17</v>
      </c>
      <c r="W161" s="264">
        <v>2.07</v>
      </c>
      <c r="X161" s="264">
        <v>3.31</v>
      </c>
      <c r="Y161" s="268">
        <v>3.31</v>
      </c>
      <c r="Z161" s="264">
        <v>3.66</v>
      </c>
      <c r="AA161" s="253">
        <f>(Z161/Y161-1)*100</f>
        <v>10.57401812688823</v>
      </c>
      <c r="AB161" s="265" t="s">
        <v>1175</v>
      </c>
      <c r="AC161" s="264">
        <v>41.61</v>
      </c>
      <c r="AD161" s="264">
        <v>54.11</v>
      </c>
      <c r="AE161" s="379">
        <f>((H161-AC161)/AC161)*100</f>
        <v>9.324681566931032</v>
      </c>
      <c r="AF161" s="256">
        <f>((H161-AD161)/AD161)*100</f>
        <v>-15.930511920162626</v>
      </c>
    </row>
    <row r="162" spans="1:32" ht="12.75">
      <c r="A162" s="30" t="s">
        <v>1644</v>
      </c>
      <c r="B162" s="31" t="s">
        <v>1645</v>
      </c>
      <c r="C162" s="31" t="s">
        <v>1549</v>
      </c>
      <c r="D162" s="183">
        <v>6</v>
      </c>
      <c r="E162" s="41">
        <v>372</v>
      </c>
      <c r="F162" s="111" t="s">
        <v>1656</v>
      </c>
      <c r="G162" s="73" t="s">
        <v>1656</v>
      </c>
      <c r="H162" s="285">
        <v>8.55</v>
      </c>
      <c r="I162" s="138">
        <f>(K162*4)/H162*100</f>
        <v>2.807017543859649</v>
      </c>
      <c r="J162" s="397">
        <v>0.05</v>
      </c>
      <c r="K162" s="199">
        <v>0.06</v>
      </c>
      <c r="L162" s="138">
        <f>((K162/J162)-1)*100</f>
        <v>19.999999999999996</v>
      </c>
      <c r="M162" s="162">
        <v>40494</v>
      </c>
      <c r="N162" s="37">
        <v>40498</v>
      </c>
      <c r="O162" s="38">
        <v>40512</v>
      </c>
      <c r="P162" s="36" t="s">
        <v>538</v>
      </c>
      <c r="Q162" s="31"/>
      <c r="R162" s="461">
        <f>K162*4</f>
        <v>0.24</v>
      </c>
      <c r="S162" s="462">
        <f t="shared" si="2"/>
        <v>58.536585365853654</v>
      </c>
      <c r="T162" s="33">
        <f>H162/U162</f>
        <v>20.853658536585368</v>
      </c>
      <c r="U162" s="260">
        <v>0.41</v>
      </c>
      <c r="V162" s="266" t="s">
        <v>1390</v>
      </c>
      <c r="W162" s="260">
        <v>3.6</v>
      </c>
      <c r="X162" s="260">
        <v>1.18</v>
      </c>
      <c r="Y162" s="266">
        <v>0.43</v>
      </c>
      <c r="Z162" s="260">
        <v>0.51</v>
      </c>
      <c r="AA162" s="252">
        <f>(Z162/Y162-1)*100</f>
        <v>18.60465116279071</v>
      </c>
      <c r="AB162" s="261" t="s">
        <v>1197</v>
      </c>
      <c r="AC162" s="260">
        <v>7.1</v>
      </c>
      <c r="AD162" s="260">
        <v>9.42</v>
      </c>
      <c r="AE162" s="378">
        <f>((H162-AC162)/AC162)*100</f>
        <v>20.422535211267622</v>
      </c>
      <c r="AF162" s="255">
        <f>((H162-AD162)/AD162)*100</f>
        <v>-9.23566878980891</v>
      </c>
    </row>
    <row r="163" spans="1:32" ht="12.75">
      <c r="A163" s="40" t="s">
        <v>483</v>
      </c>
      <c r="B163" s="41" t="s">
        <v>484</v>
      </c>
      <c r="C163" s="41" t="s">
        <v>1556</v>
      </c>
      <c r="D163" s="184">
        <v>9</v>
      </c>
      <c r="E163" s="41">
        <v>230</v>
      </c>
      <c r="F163" s="59" t="s">
        <v>1272</v>
      </c>
      <c r="G163" s="60" t="s">
        <v>1272</v>
      </c>
      <c r="H163" s="286">
        <v>37.72</v>
      </c>
      <c r="I163" s="116">
        <f>(K163*4)/H163*100</f>
        <v>4.825026511134676</v>
      </c>
      <c r="J163" s="400">
        <v>0.4375</v>
      </c>
      <c r="K163" s="198">
        <v>0.455</v>
      </c>
      <c r="L163" s="116">
        <f>((K163/J163)-1)*100</f>
        <v>4.0000000000000036</v>
      </c>
      <c r="M163" s="214">
        <v>40297</v>
      </c>
      <c r="N163" s="46">
        <v>40301</v>
      </c>
      <c r="O163" s="47">
        <v>40334</v>
      </c>
      <c r="P163" s="45" t="s">
        <v>350</v>
      </c>
      <c r="Q163" s="41"/>
      <c r="R163" s="460">
        <f>K163*4</f>
        <v>1.82</v>
      </c>
      <c r="S163" s="463">
        <f t="shared" si="2"/>
        <v>72.8</v>
      </c>
      <c r="T163" s="42">
        <f>H163/U163</f>
        <v>15.088</v>
      </c>
      <c r="U163" s="262">
        <v>2.5</v>
      </c>
      <c r="V163" s="267">
        <v>3</v>
      </c>
      <c r="W163" s="262">
        <v>1.83</v>
      </c>
      <c r="X163" s="262">
        <v>1.94</v>
      </c>
      <c r="Y163" s="267">
        <v>2.38</v>
      </c>
      <c r="Z163" s="262">
        <v>2.52</v>
      </c>
      <c r="AA163" s="251">
        <f>(Z163/Y163-1)*100</f>
        <v>5.882352941176472</v>
      </c>
      <c r="AB163" s="263" t="s">
        <v>1198</v>
      </c>
      <c r="AC163" s="262">
        <v>30.85</v>
      </c>
      <c r="AD163" s="262">
        <v>36.78</v>
      </c>
      <c r="AE163" s="377">
        <f>((H163-AC163)/AC163)*100</f>
        <v>22.26904376012965</v>
      </c>
      <c r="AF163" s="254">
        <f>((H163-AD163)/AD163)*100</f>
        <v>2.555736813485584</v>
      </c>
    </row>
    <row r="164" spans="1:32" ht="12.75">
      <c r="A164" s="40" t="s">
        <v>1458</v>
      </c>
      <c r="B164" s="41" t="s">
        <v>1459</v>
      </c>
      <c r="C164" s="41" t="s">
        <v>977</v>
      </c>
      <c r="D164" s="184">
        <v>8</v>
      </c>
      <c r="E164" s="41">
        <v>246</v>
      </c>
      <c r="F164" s="81" t="s">
        <v>1656</v>
      </c>
      <c r="G164" s="72" t="s">
        <v>1656</v>
      </c>
      <c r="H164" s="286">
        <v>14.99</v>
      </c>
      <c r="I164" s="116">
        <f>(K164*4)/H164*100</f>
        <v>2.6684456304202806</v>
      </c>
      <c r="J164" s="400">
        <v>0.09</v>
      </c>
      <c r="K164" s="198">
        <v>0.1</v>
      </c>
      <c r="L164" s="116">
        <f>((K164/J164)-1)*100</f>
        <v>11.111111111111116</v>
      </c>
      <c r="M164" s="417">
        <v>40135</v>
      </c>
      <c r="N164" s="87">
        <v>40137</v>
      </c>
      <c r="O164" s="88">
        <v>40151</v>
      </c>
      <c r="P164" s="45" t="s">
        <v>515</v>
      </c>
      <c r="Q164" s="41"/>
      <c r="R164" s="460">
        <f>K164*4</f>
        <v>0.4</v>
      </c>
      <c r="S164" s="463">
        <f t="shared" si="2"/>
        <v>25.157232704402517</v>
      </c>
      <c r="T164" s="42">
        <f>H164/U164</f>
        <v>9.427672955974842</v>
      </c>
      <c r="U164" s="262">
        <v>1.59</v>
      </c>
      <c r="V164" s="267" t="s">
        <v>1656</v>
      </c>
      <c r="W164" s="262">
        <v>0.77</v>
      </c>
      <c r="X164" s="262">
        <v>1.89</v>
      </c>
      <c r="Y164" s="267" t="s">
        <v>1656</v>
      </c>
      <c r="Z164" s="262" t="s">
        <v>1656</v>
      </c>
      <c r="AA164" s="251" t="s">
        <v>1276</v>
      </c>
      <c r="AB164" s="263" t="s">
        <v>1199</v>
      </c>
      <c r="AC164" s="262">
        <v>13.31</v>
      </c>
      <c r="AD164" s="262">
        <v>19.99</v>
      </c>
      <c r="AE164" s="377">
        <f>((H164-AC164)/AC164)*100</f>
        <v>12.622088655146504</v>
      </c>
      <c r="AF164" s="254">
        <f>((H164-AD164)/AD164)*100</f>
        <v>-25.012506253126553</v>
      </c>
    </row>
    <row r="165" spans="1:32" ht="12.75">
      <c r="A165" s="40" t="s">
        <v>459</v>
      </c>
      <c r="B165" s="41" t="s">
        <v>460</v>
      </c>
      <c r="C165" s="41" t="s">
        <v>1355</v>
      </c>
      <c r="D165" s="184">
        <v>7</v>
      </c>
      <c r="E165" s="41">
        <v>300</v>
      </c>
      <c r="F165" s="59" t="s">
        <v>1247</v>
      </c>
      <c r="G165" s="60" t="s">
        <v>1247</v>
      </c>
      <c r="H165" s="286">
        <v>22.01</v>
      </c>
      <c r="I165" s="158">
        <f>(K165*4)/H165*100</f>
        <v>1.6356201726487958</v>
      </c>
      <c r="J165" s="400">
        <v>0.0825</v>
      </c>
      <c r="K165" s="198">
        <v>0.09</v>
      </c>
      <c r="L165" s="116">
        <f>((K165/J165)-1)*100</f>
        <v>9.090909090909083</v>
      </c>
      <c r="M165" s="214">
        <v>40261</v>
      </c>
      <c r="N165" s="46">
        <v>40263</v>
      </c>
      <c r="O165" s="47">
        <v>40283</v>
      </c>
      <c r="P165" s="45" t="s">
        <v>507</v>
      </c>
      <c r="Q165" s="41"/>
      <c r="R165" s="460">
        <f>K165*4</f>
        <v>0.36</v>
      </c>
      <c r="S165" s="463">
        <f t="shared" si="2"/>
        <v>31.03448275862069</v>
      </c>
      <c r="T165" s="42">
        <f>H165/U165</f>
        <v>18.974137931034484</v>
      </c>
      <c r="U165" s="262">
        <v>1.16</v>
      </c>
      <c r="V165" s="267">
        <v>1.15</v>
      </c>
      <c r="W165" s="262">
        <v>0.65</v>
      </c>
      <c r="X165" s="262">
        <v>2.34</v>
      </c>
      <c r="Y165" s="267">
        <v>1.29</v>
      </c>
      <c r="Z165" s="262">
        <v>1.55</v>
      </c>
      <c r="AA165" s="251">
        <f>(Z165/Y165-1)*100</f>
        <v>20.155038759689916</v>
      </c>
      <c r="AB165" s="263" t="s">
        <v>1200</v>
      </c>
      <c r="AC165" s="262">
        <v>17.9</v>
      </c>
      <c r="AD165" s="262">
        <v>26</v>
      </c>
      <c r="AE165" s="377">
        <f>((H165-AC165)/AC165)*100</f>
        <v>22.96089385474862</v>
      </c>
      <c r="AF165" s="254">
        <f>((H165-AD165)/AD165)*100</f>
        <v>-15.34615384615384</v>
      </c>
    </row>
    <row r="166" spans="1:32" ht="12.75">
      <c r="A166" s="49" t="s">
        <v>586</v>
      </c>
      <c r="B166" s="51" t="s">
        <v>587</v>
      </c>
      <c r="C166" s="51" t="s">
        <v>977</v>
      </c>
      <c r="D166" s="185">
        <v>6</v>
      </c>
      <c r="E166" s="41">
        <v>364</v>
      </c>
      <c r="F166" s="91" t="s">
        <v>1656</v>
      </c>
      <c r="G166" s="92" t="s">
        <v>1656</v>
      </c>
      <c r="H166" s="287">
        <v>34.41</v>
      </c>
      <c r="I166" s="271">
        <f>(K166*4)/H166*100</f>
        <v>1.743679163034002</v>
      </c>
      <c r="J166" s="401">
        <v>0.11</v>
      </c>
      <c r="K166" s="197">
        <v>0.15</v>
      </c>
      <c r="L166" s="117">
        <f>((K166/J166)-1)*100</f>
        <v>36.36363636363635</v>
      </c>
      <c r="M166" s="418">
        <v>40410</v>
      </c>
      <c r="N166" s="65">
        <v>40414</v>
      </c>
      <c r="O166" s="55">
        <v>40442</v>
      </c>
      <c r="P166" s="64" t="s">
        <v>529</v>
      </c>
      <c r="Q166" s="51"/>
      <c r="R166" s="348">
        <f>K166*4</f>
        <v>0.6</v>
      </c>
      <c r="S166" s="465">
        <f t="shared" si="2"/>
        <v>58.252427184466015</v>
      </c>
      <c r="T166" s="52">
        <f>H166/U166</f>
        <v>33.40776699029126</v>
      </c>
      <c r="U166" s="264">
        <v>1.03</v>
      </c>
      <c r="V166" s="268">
        <v>1.58</v>
      </c>
      <c r="W166" s="264">
        <v>1.76</v>
      </c>
      <c r="X166" s="264">
        <v>2.8</v>
      </c>
      <c r="Y166" s="268">
        <v>2.22</v>
      </c>
      <c r="Z166" s="264">
        <v>2.48</v>
      </c>
      <c r="AA166" s="253">
        <f>(Z166/Y166-1)*100</f>
        <v>11.711711711711704</v>
      </c>
      <c r="AB166" s="265" t="s">
        <v>1131</v>
      </c>
      <c r="AC166" s="264">
        <v>25.65</v>
      </c>
      <c r="AD166" s="264">
        <v>38.16</v>
      </c>
      <c r="AE166" s="379">
        <f>((H166-AC166)/AC166)*100</f>
        <v>34.15204678362572</v>
      </c>
      <c r="AF166" s="256">
        <f>((H166-AD166)/AD166)*100</f>
        <v>-9.827044025157234</v>
      </c>
    </row>
    <row r="167" spans="1:32" ht="12.75">
      <c r="A167" s="30" t="s">
        <v>19</v>
      </c>
      <c r="B167" s="31" t="s">
        <v>20</v>
      </c>
      <c r="C167" s="31" t="s">
        <v>1368</v>
      </c>
      <c r="D167" s="183">
        <v>6</v>
      </c>
      <c r="E167" s="41">
        <v>371</v>
      </c>
      <c r="F167" s="111" t="s">
        <v>1656</v>
      </c>
      <c r="G167" s="73" t="s">
        <v>1656</v>
      </c>
      <c r="H167" s="285">
        <v>29.05</v>
      </c>
      <c r="I167" s="138">
        <f>(K167*4)/H167*100</f>
        <v>7.779690189328743</v>
      </c>
      <c r="J167" s="397">
        <v>0.555</v>
      </c>
      <c r="K167" s="199">
        <v>0.565</v>
      </c>
      <c r="L167" s="172">
        <f>((K167/J167)-1)*100</f>
        <v>1.8018018018017834</v>
      </c>
      <c r="M167" s="162">
        <v>40485</v>
      </c>
      <c r="N167" s="37">
        <v>40487</v>
      </c>
      <c r="O167" s="38">
        <v>40494</v>
      </c>
      <c r="P167" s="36" t="s">
        <v>512</v>
      </c>
      <c r="Q167" s="31"/>
      <c r="R167" s="461">
        <f>K167*4</f>
        <v>2.26</v>
      </c>
      <c r="S167" s="463">
        <f t="shared" si="2"/>
        <v>213.2075471698113</v>
      </c>
      <c r="T167" s="33">
        <f>H167/U167</f>
        <v>27.40566037735849</v>
      </c>
      <c r="U167" s="260">
        <v>1.06</v>
      </c>
      <c r="V167" s="266">
        <v>1.38</v>
      </c>
      <c r="W167" s="260">
        <v>2.46</v>
      </c>
      <c r="X167" s="260">
        <v>2.86</v>
      </c>
      <c r="Y167" s="266">
        <v>1.63</v>
      </c>
      <c r="Z167" s="260">
        <v>-0.6</v>
      </c>
      <c r="AA167" s="252">
        <f>(Z167/Y167-1)*100</f>
        <v>-136.80981595092027</v>
      </c>
      <c r="AB167" s="261" t="s">
        <v>1201</v>
      </c>
      <c r="AC167" s="260">
        <v>17.7</v>
      </c>
      <c r="AD167" s="260">
        <v>25.42</v>
      </c>
      <c r="AE167" s="378">
        <f>((H167-AC167)/AC167)*100</f>
        <v>64.12429378531075</v>
      </c>
      <c r="AF167" s="255">
        <f>((H167-AD167)/AD167)*100</f>
        <v>14.28009441384736</v>
      </c>
    </row>
    <row r="168" spans="1:32" ht="12.75">
      <c r="A168" s="119" t="s">
        <v>1466</v>
      </c>
      <c r="B168" s="41" t="s">
        <v>1467</v>
      </c>
      <c r="C168" s="41" t="s">
        <v>1369</v>
      </c>
      <c r="D168" s="184">
        <v>5</v>
      </c>
      <c r="E168" s="41">
        <v>413</v>
      </c>
      <c r="F168" s="59" t="s">
        <v>1272</v>
      </c>
      <c r="G168" s="60" t="s">
        <v>1272</v>
      </c>
      <c r="H168" s="286">
        <v>135.87</v>
      </c>
      <c r="I168" s="116">
        <f>(K168*4)/H168*100</f>
        <v>2.9439905792301464</v>
      </c>
      <c r="J168" s="400">
        <v>0.75</v>
      </c>
      <c r="K168" s="198">
        <v>1</v>
      </c>
      <c r="L168" s="116">
        <f>((K168/J168)-1)*100</f>
        <v>33.33333333333333</v>
      </c>
      <c r="M168" s="214">
        <v>40506</v>
      </c>
      <c r="N168" s="46">
        <v>40511</v>
      </c>
      <c r="O168" s="47">
        <v>40522</v>
      </c>
      <c r="P168" s="45" t="s">
        <v>497</v>
      </c>
      <c r="Q168" s="41"/>
      <c r="R168" s="460">
        <f>K168*4</f>
        <v>4</v>
      </c>
      <c r="S168" s="463">
        <f t="shared" si="2"/>
        <v>43.01075268817204</v>
      </c>
      <c r="T168" s="42">
        <f>H168/U168</f>
        <v>14.609677419354838</v>
      </c>
      <c r="U168" s="262">
        <v>9.3</v>
      </c>
      <c r="V168" s="267">
        <v>0.92</v>
      </c>
      <c r="W168" s="262">
        <v>3.13</v>
      </c>
      <c r="X168" s="262">
        <v>9.73</v>
      </c>
      <c r="Y168" s="267">
        <v>9.64</v>
      </c>
      <c r="Z168" s="262">
        <v>11.03</v>
      </c>
      <c r="AA168" s="251">
        <f>(Z168/Y168-1)*100</f>
        <v>14.419087136929454</v>
      </c>
      <c r="AB168" s="263" t="s">
        <v>729</v>
      </c>
      <c r="AC168" s="262">
        <v>124.01</v>
      </c>
      <c r="AD168" s="262">
        <v>262.44</v>
      </c>
      <c r="AE168" s="377">
        <f>((H168-AC168)/AC168)*100</f>
        <v>9.56374485928554</v>
      </c>
      <c r="AF168" s="254">
        <f>((H168-AD168)/AD168)*100</f>
        <v>-48.22816643804298</v>
      </c>
    </row>
    <row r="169" spans="1:32" ht="12.75">
      <c r="A169" s="40" t="s">
        <v>455</v>
      </c>
      <c r="B169" s="41" t="s">
        <v>456</v>
      </c>
      <c r="C169" s="41" t="s">
        <v>1358</v>
      </c>
      <c r="D169" s="184">
        <v>5</v>
      </c>
      <c r="E169" s="41">
        <v>390</v>
      </c>
      <c r="F169" s="81" t="s">
        <v>1656</v>
      </c>
      <c r="G169" s="72" t="s">
        <v>1656</v>
      </c>
      <c r="H169" s="286">
        <v>33.61</v>
      </c>
      <c r="I169" s="158">
        <f>(K169*4)/H169*100</f>
        <v>1.178220767628682</v>
      </c>
      <c r="J169" s="400">
        <v>0.093</v>
      </c>
      <c r="K169" s="198">
        <v>0.099</v>
      </c>
      <c r="L169" s="116">
        <f>((K169/J169)-1)*100</f>
        <v>6.451612903225823</v>
      </c>
      <c r="M169" s="214">
        <v>40331</v>
      </c>
      <c r="N169" s="46">
        <v>40333</v>
      </c>
      <c r="O169" s="47">
        <v>40354</v>
      </c>
      <c r="P169" s="45" t="s">
        <v>1430</v>
      </c>
      <c r="Q169" s="41" t="s">
        <v>1742</v>
      </c>
      <c r="R169" s="460">
        <f>K169*4</f>
        <v>0.396</v>
      </c>
      <c r="S169" s="463">
        <f t="shared" si="2"/>
        <v>23.855421686746993</v>
      </c>
      <c r="T169" s="42">
        <f>H169/U169</f>
        <v>20.24698795180723</v>
      </c>
      <c r="U169" s="262">
        <v>1.66</v>
      </c>
      <c r="V169" s="267">
        <v>0.75</v>
      </c>
      <c r="W169" s="262">
        <v>1.68</v>
      </c>
      <c r="X169" s="262">
        <v>1.52</v>
      </c>
      <c r="Y169" s="267">
        <v>1.52</v>
      </c>
      <c r="Z169" s="262">
        <v>2.48</v>
      </c>
      <c r="AA169" s="251">
        <f>(Z169/Y169-1)*100</f>
        <v>63.1578947368421</v>
      </c>
      <c r="AB169" s="263" t="s">
        <v>1202</v>
      </c>
      <c r="AC169" s="262">
        <v>27.65</v>
      </c>
      <c r="AD169" s="262">
        <v>38.22</v>
      </c>
      <c r="AE169" s="377">
        <f>((H169-AC169)/AC169)*100</f>
        <v>21.555153707052447</v>
      </c>
      <c r="AF169" s="254">
        <f>((H169-AD169)/AD169)*100</f>
        <v>-12.061747776033489</v>
      </c>
    </row>
    <row r="170" spans="1:32" ht="12.75">
      <c r="A170" s="40" t="s">
        <v>1418</v>
      </c>
      <c r="B170" s="41" t="s">
        <v>1419</v>
      </c>
      <c r="C170" s="41" t="s">
        <v>220</v>
      </c>
      <c r="D170" s="184">
        <v>9</v>
      </c>
      <c r="E170" s="41">
        <v>240</v>
      </c>
      <c r="F170" s="81" t="s">
        <v>1656</v>
      </c>
      <c r="G170" s="72" t="s">
        <v>1656</v>
      </c>
      <c r="H170" s="286">
        <v>80.65</v>
      </c>
      <c r="I170" s="116">
        <f>(K170*4)/H170*100</f>
        <v>5.802851828890266</v>
      </c>
      <c r="J170" s="400">
        <v>1.14</v>
      </c>
      <c r="K170" s="198">
        <v>1.17</v>
      </c>
      <c r="L170" s="116">
        <f>((K170/J170)-1)*100</f>
        <v>2.6315789473684292</v>
      </c>
      <c r="M170" s="214">
        <v>40486</v>
      </c>
      <c r="N170" s="46">
        <v>40490</v>
      </c>
      <c r="O170" s="47">
        <v>40494</v>
      </c>
      <c r="P170" s="45" t="s">
        <v>512</v>
      </c>
      <c r="Q170" s="41"/>
      <c r="R170" s="460">
        <f>K170*4</f>
        <v>4.68</v>
      </c>
      <c r="S170" s="463">
        <f t="shared" si="2"/>
        <v>50.32258064516129</v>
      </c>
      <c r="T170" s="42">
        <f>H170/U170</f>
        <v>8.672043010752688</v>
      </c>
      <c r="U170" s="262">
        <v>9.3</v>
      </c>
      <c r="V170" s="267">
        <v>3.28</v>
      </c>
      <c r="W170" s="262">
        <v>0.37</v>
      </c>
      <c r="X170" s="262">
        <v>2.86</v>
      </c>
      <c r="Y170" s="267">
        <v>5.45</v>
      </c>
      <c r="Z170" s="262">
        <v>5.55</v>
      </c>
      <c r="AA170" s="251">
        <f>(Z170/Y170-1)*100</f>
        <v>1.83486238532109</v>
      </c>
      <c r="AB170" s="263" t="s">
        <v>1159</v>
      </c>
      <c r="AC170" s="262">
        <v>50.37</v>
      </c>
      <c r="AD170" s="262">
        <v>79.15</v>
      </c>
      <c r="AE170" s="377">
        <f>((H170-AC170)/AC170)*100</f>
        <v>60.11514790549932</v>
      </c>
      <c r="AF170" s="254">
        <f>((H170-AD170)/AD170)*100</f>
        <v>1.8951358180669613</v>
      </c>
    </row>
    <row r="171" spans="1:32" ht="12.75">
      <c r="A171" s="49" t="s">
        <v>2032</v>
      </c>
      <c r="B171" s="51" t="s">
        <v>2033</v>
      </c>
      <c r="C171" s="51" t="s">
        <v>1549</v>
      </c>
      <c r="D171" s="185">
        <v>7</v>
      </c>
      <c r="E171" s="41">
        <v>283</v>
      </c>
      <c r="F171" s="61" t="s">
        <v>1272</v>
      </c>
      <c r="G171" s="63" t="s">
        <v>1272</v>
      </c>
      <c r="H171" s="287">
        <v>31.8</v>
      </c>
      <c r="I171" s="117">
        <f>(K171*4)/H171*100</f>
        <v>4.465408805031446</v>
      </c>
      <c r="J171" s="401">
        <v>0.35</v>
      </c>
      <c r="K171" s="197">
        <v>0.355</v>
      </c>
      <c r="L171" s="271">
        <f>((K171/J171)-1)*100</f>
        <v>1.4285714285714235</v>
      </c>
      <c r="M171" s="451">
        <v>40070</v>
      </c>
      <c r="N171" s="452">
        <v>40072</v>
      </c>
      <c r="O171" s="453">
        <v>40086</v>
      </c>
      <c r="P171" s="64" t="s">
        <v>494</v>
      </c>
      <c r="Q171" s="51"/>
      <c r="R171" s="348">
        <f>K171*4</f>
        <v>1.42</v>
      </c>
      <c r="S171" s="463">
        <f t="shared" si="2"/>
        <v>42.13649851632047</v>
      </c>
      <c r="T171" s="52">
        <f>H171/U171</f>
        <v>9.43620178041543</v>
      </c>
      <c r="U171" s="264">
        <v>3.37</v>
      </c>
      <c r="V171" s="268" t="s">
        <v>1390</v>
      </c>
      <c r="W171" s="264">
        <v>1.59</v>
      </c>
      <c r="X171" s="264">
        <v>0.88</v>
      </c>
      <c r="Y171" s="268">
        <v>3.55</v>
      </c>
      <c r="Z171" s="264">
        <v>3.72</v>
      </c>
      <c r="AA171" s="253">
        <f>(Z171/Y171-1)*100</f>
        <v>4.788732394366213</v>
      </c>
      <c r="AB171" s="265" t="s">
        <v>1203</v>
      </c>
      <c r="AC171" s="264">
        <v>26.01</v>
      </c>
      <c r="AD171" s="264">
        <v>33.83</v>
      </c>
      <c r="AE171" s="379">
        <f>((H171-AC171)/AC171)*100</f>
        <v>22.260668973471738</v>
      </c>
      <c r="AF171" s="256">
        <f>((H171-AD171)/AD171)*100</f>
        <v>-6.000591191250362</v>
      </c>
    </row>
    <row r="172" spans="1:32" ht="12.75">
      <c r="A172" s="30" t="s">
        <v>15</v>
      </c>
      <c r="B172" s="31" t="s">
        <v>16</v>
      </c>
      <c r="C172" s="31" t="s">
        <v>220</v>
      </c>
      <c r="D172" s="183">
        <v>6</v>
      </c>
      <c r="E172" s="41">
        <v>348</v>
      </c>
      <c r="F172" s="111" t="s">
        <v>1656</v>
      </c>
      <c r="G172" s="73" t="s">
        <v>1656</v>
      </c>
      <c r="H172" s="285">
        <v>36.32</v>
      </c>
      <c r="I172" s="138">
        <f>(K172*4)/H172*100</f>
        <v>6.607929515418502</v>
      </c>
      <c r="J172" s="397">
        <v>0.57</v>
      </c>
      <c r="K172" s="199">
        <v>0.6</v>
      </c>
      <c r="L172" s="138">
        <f>((K172/J172)-1)*100</f>
        <v>5.263157894736836</v>
      </c>
      <c r="M172" s="162">
        <v>40303</v>
      </c>
      <c r="N172" s="37">
        <v>40305</v>
      </c>
      <c r="O172" s="38">
        <v>40312</v>
      </c>
      <c r="P172" s="36" t="s">
        <v>523</v>
      </c>
      <c r="Q172" s="31"/>
      <c r="R172" s="461">
        <f>K172*4</f>
        <v>2.4</v>
      </c>
      <c r="S172" s="462">
        <f t="shared" si="2"/>
        <v>272.7272727272727</v>
      </c>
      <c r="T172" s="33">
        <f>H172/U172</f>
        <v>41.27272727272727</v>
      </c>
      <c r="U172" s="260">
        <v>0.88</v>
      </c>
      <c r="V172" s="266">
        <v>3.92</v>
      </c>
      <c r="W172" s="260">
        <v>5.5</v>
      </c>
      <c r="X172" s="260">
        <v>2.39</v>
      </c>
      <c r="Y172" s="266">
        <v>1.83</v>
      </c>
      <c r="Z172" s="260">
        <v>2.11</v>
      </c>
      <c r="AA172" s="252">
        <f>(Z172/Y172-1)*100</f>
        <v>15.300546448087427</v>
      </c>
      <c r="AB172" s="261" t="s">
        <v>1170</v>
      </c>
      <c r="AC172" s="260">
        <v>19.75</v>
      </c>
      <c r="AD172" s="260">
        <v>35.34</v>
      </c>
      <c r="AE172" s="378">
        <f>((H172-AC172)/AC172)*100</f>
        <v>83.89873417721519</v>
      </c>
      <c r="AF172" s="255">
        <f>((H172-AD172)/AD172)*100</f>
        <v>2.773061686474241</v>
      </c>
    </row>
    <row r="173" spans="1:32" ht="12.75">
      <c r="A173" s="40" t="s">
        <v>447</v>
      </c>
      <c r="B173" s="41" t="s">
        <v>448</v>
      </c>
      <c r="C173" s="41" t="s">
        <v>1550</v>
      </c>
      <c r="D173" s="184">
        <v>5</v>
      </c>
      <c r="E173" s="41">
        <v>387</v>
      </c>
      <c r="F173" s="81" t="s">
        <v>1656</v>
      </c>
      <c r="G173" s="72" t="s">
        <v>1656</v>
      </c>
      <c r="H173" s="286">
        <v>64</v>
      </c>
      <c r="I173" s="116">
        <f>(K173*2)/H173*100</f>
        <v>8.421875</v>
      </c>
      <c r="J173" s="400">
        <v>2.207</v>
      </c>
      <c r="K173" s="198">
        <v>2.695</v>
      </c>
      <c r="L173" s="116">
        <f>((K173/J173)-1)*100</f>
        <v>22.111463525147258</v>
      </c>
      <c r="M173" s="214">
        <v>40304</v>
      </c>
      <c r="N173" s="46">
        <v>40308</v>
      </c>
      <c r="O173" s="47">
        <v>40309</v>
      </c>
      <c r="P173" s="45" t="s">
        <v>323</v>
      </c>
      <c r="Q173" s="132" t="s">
        <v>1689</v>
      </c>
      <c r="R173" s="460">
        <f>K173*2</f>
        <v>5.39</v>
      </c>
      <c r="S173" s="463">
        <f t="shared" si="2"/>
        <v>54.66531440162272</v>
      </c>
      <c r="T173" s="42">
        <f>H173/U173</f>
        <v>6.490872210953348</v>
      </c>
      <c r="U173" s="262">
        <v>9.86</v>
      </c>
      <c r="V173" s="267">
        <v>2.03</v>
      </c>
      <c r="W173" s="262">
        <v>1.24</v>
      </c>
      <c r="X173" s="262">
        <v>3.36</v>
      </c>
      <c r="Y173" s="267">
        <v>5</v>
      </c>
      <c r="Z173" s="262">
        <v>5.37</v>
      </c>
      <c r="AA173" s="251">
        <f>(Z173/Y173-1)*100</f>
        <v>7.400000000000007</v>
      </c>
      <c r="AB173" s="263" t="s">
        <v>1204</v>
      </c>
      <c r="AC173" s="262">
        <v>53.21</v>
      </c>
      <c r="AD173" s="262">
        <v>89.62</v>
      </c>
      <c r="AE173" s="377">
        <f>((H173-AC173)/AC173)*100</f>
        <v>20.278143206164252</v>
      </c>
      <c r="AF173" s="254">
        <f>((H173-AD173)/AD173)*100</f>
        <v>-28.58736889087258</v>
      </c>
    </row>
    <row r="174" spans="1:32" ht="12.75">
      <c r="A174" s="40" t="s">
        <v>2028</v>
      </c>
      <c r="B174" s="41" t="s">
        <v>2029</v>
      </c>
      <c r="C174" s="41" t="s">
        <v>564</v>
      </c>
      <c r="D174" s="184">
        <v>7</v>
      </c>
      <c r="E174" s="41">
        <v>328</v>
      </c>
      <c r="F174" s="59" t="s">
        <v>1272</v>
      </c>
      <c r="G174" s="60" t="s">
        <v>1247</v>
      </c>
      <c r="H174" s="286">
        <v>31.8</v>
      </c>
      <c r="I174" s="158">
        <f>(K174*4)/H174*100</f>
        <v>1.6352201257861636</v>
      </c>
      <c r="J174" s="400">
        <v>0.12</v>
      </c>
      <c r="K174" s="198">
        <v>0.13</v>
      </c>
      <c r="L174" s="116">
        <f>((K174/J174)-1)*100</f>
        <v>8.333333333333348</v>
      </c>
      <c r="M174" s="214">
        <v>40479</v>
      </c>
      <c r="N174" s="46">
        <v>40483</v>
      </c>
      <c r="O174" s="47">
        <v>40504</v>
      </c>
      <c r="P174" s="45" t="s">
        <v>351</v>
      </c>
      <c r="Q174" s="41"/>
      <c r="R174" s="460">
        <f>K174*4</f>
        <v>0.52</v>
      </c>
      <c r="S174" s="463">
        <f t="shared" si="2"/>
        <v>22.033898305084747</v>
      </c>
      <c r="T174" s="42">
        <f>H174/U174</f>
        <v>13.474576271186441</v>
      </c>
      <c r="U174" s="262">
        <v>2.36</v>
      </c>
      <c r="V174" s="267">
        <v>1.31</v>
      </c>
      <c r="W174" s="262">
        <v>2.81</v>
      </c>
      <c r="X174" s="262">
        <v>3.8</v>
      </c>
      <c r="Y174" s="267">
        <v>2.49</v>
      </c>
      <c r="Z174" s="262">
        <v>2.54</v>
      </c>
      <c r="AA174" s="251">
        <f>(Z174/Y174-1)*100</f>
        <v>2.008032128514059</v>
      </c>
      <c r="AB174" s="263" t="s">
        <v>1205</v>
      </c>
      <c r="AC174" s="262">
        <v>22.28</v>
      </c>
      <c r="AD174" s="262">
        <v>27.44</v>
      </c>
      <c r="AE174" s="377">
        <f>((H174-AC174)/AC174)*100</f>
        <v>42.72890484739676</v>
      </c>
      <c r="AF174" s="254">
        <f>((H174-AD174)/AD174)*100</f>
        <v>15.889212827988336</v>
      </c>
    </row>
    <row r="175" spans="1:32" ht="12.75">
      <c r="A175" s="40" t="s">
        <v>1500</v>
      </c>
      <c r="B175" s="41" t="s">
        <v>1501</v>
      </c>
      <c r="C175" s="41" t="s">
        <v>1370</v>
      </c>
      <c r="D175" s="184">
        <v>9</v>
      </c>
      <c r="E175" s="41">
        <v>227</v>
      </c>
      <c r="F175" s="81" t="s">
        <v>1656</v>
      </c>
      <c r="G175" s="72" t="s">
        <v>1656</v>
      </c>
      <c r="H175" s="286">
        <v>36.36</v>
      </c>
      <c r="I175" s="116">
        <f>(K175*4)/H175*100</f>
        <v>3.1903190319031904</v>
      </c>
      <c r="J175" s="400">
        <v>0.28</v>
      </c>
      <c r="K175" s="198">
        <v>0.29</v>
      </c>
      <c r="L175" s="116">
        <f>((K175/J175)-1)*100</f>
        <v>3.5714285714285587</v>
      </c>
      <c r="M175" s="214">
        <v>40241</v>
      </c>
      <c r="N175" s="46">
        <v>40245</v>
      </c>
      <c r="O175" s="47">
        <v>40263</v>
      </c>
      <c r="P175" s="45" t="s">
        <v>1700</v>
      </c>
      <c r="Q175" s="41"/>
      <c r="R175" s="460">
        <f>K175*4</f>
        <v>1.16</v>
      </c>
      <c r="S175" s="463">
        <f t="shared" si="2"/>
        <v>112.62135922330097</v>
      </c>
      <c r="T175" s="42">
        <f>H175/U175</f>
        <v>35.300970873786405</v>
      </c>
      <c r="U175" s="262">
        <v>1.03</v>
      </c>
      <c r="V175" s="267">
        <v>2.41</v>
      </c>
      <c r="W175" s="262">
        <v>2.38</v>
      </c>
      <c r="X175" s="262">
        <v>1.61</v>
      </c>
      <c r="Y175" s="267">
        <v>1.79</v>
      </c>
      <c r="Z175" s="262">
        <v>2.38</v>
      </c>
      <c r="AA175" s="251">
        <f>(Z175/Y175-1)*100</f>
        <v>32.96089385474858</v>
      </c>
      <c r="AB175" s="263" t="s">
        <v>1206</v>
      </c>
      <c r="AC175" s="262">
        <v>31.3</v>
      </c>
      <c r="AD175" s="262">
        <v>39.13</v>
      </c>
      <c r="AE175" s="377">
        <f>((H175-AC175)/AC175)*100</f>
        <v>16.16613418530351</v>
      </c>
      <c r="AF175" s="254">
        <f>((H175-AD175)/AD175)*100</f>
        <v>-7.078967544083831</v>
      </c>
    </row>
    <row r="176" spans="1:32" ht="12.75">
      <c r="A176" s="49" t="s">
        <v>199</v>
      </c>
      <c r="B176" s="51" t="s">
        <v>200</v>
      </c>
      <c r="C176" s="51" t="s">
        <v>1355</v>
      </c>
      <c r="D176" s="185">
        <v>8</v>
      </c>
      <c r="E176" s="41">
        <v>261</v>
      </c>
      <c r="F176" s="61" t="s">
        <v>1272</v>
      </c>
      <c r="G176" s="63" t="s">
        <v>1247</v>
      </c>
      <c r="H176" s="287">
        <v>62.1</v>
      </c>
      <c r="I176" s="271">
        <f>(K176*4)/H176*100</f>
        <v>1.610305958132045</v>
      </c>
      <c r="J176" s="401">
        <v>0.2</v>
      </c>
      <c r="K176" s="197">
        <v>0.25</v>
      </c>
      <c r="L176" s="117">
        <f>((K176/J176)-1)*100</f>
        <v>25</v>
      </c>
      <c r="M176" s="418">
        <v>40346</v>
      </c>
      <c r="N176" s="65">
        <v>40350</v>
      </c>
      <c r="O176" s="55">
        <v>40371</v>
      </c>
      <c r="P176" s="64" t="s">
        <v>530</v>
      </c>
      <c r="Q176" s="51"/>
      <c r="R176" s="348">
        <f>K176*4</f>
        <v>1</v>
      </c>
      <c r="S176" s="465">
        <f t="shared" si="2"/>
        <v>40.322580645161295</v>
      </c>
      <c r="T176" s="52">
        <f>H176/U176</f>
        <v>25.040322580645164</v>
      </c>
      <c r="U176" s="264">
        <v>2.48</v>
      </c>
      <c r="V176" s="268">
        <v>1.44</v>
      </c>
      <c r="W176" s="264">
        <v>2.66</v>
      </c>
      <c r="X176" s="264">
        <v>3.9</v>
      </c>
      <c r="Y176" s="268">
        <v>2.72</v>
      </c>
      <c r="Z176" s="264">
        <v>3.07</v>
      </c>
      <c r="AA176" s="253">
        <f>(Z176/Y176-1)*100</f>
        <v>12.867647058823506</v>
      </c>
      <c r="AB176" s="265" t="s">
        <v>1207</v>
      </c>
      <c r="AC176" s="264">
        <v>35.81</v>
      </c>
      <c r="AD176" s="264">
        <v>62.67</v>
      </c>
      <c r="AE176" s="379">
        <f>((H176-AC176)/AC176)*100</f>
        <v>73.41524713767103</v>
      </c>
      <c r="AF176" s="256">
        <f>((H176-AD176)/AD176)*100</f>
        <v>-0.9095260890378175</v>
      </c>
    </row>
    <row r="177" spans="1:32" ht="12.75">
      <c r="A177" s="30" t="s">
        <v>1504</v>
      </c>
      <c r="B177" s="31" t="s">
        <v>1505</v>
      </c>
      <c r="C177" s="31" t="s">
        <v>1609</v>
      </c>
      <c r="D177" s="183">
        <v>5</v>
      </c>
      <c r="E177" s="41">
        <v>385</v>
      </c>
      <c r="F177" s="111" t="s">
        <v>1656</v>
      </c>
      <c r="G177" s="73" t="s">
        <v>1656</v>
      </c>
      <c r="H177" s="285">
        <v>39.43</v>
      </c>
      <c r="I177" s="172">
        <f>(K177*4)/H177*100</f>
        <v>1.2782145574435708</v>
      </c>
      <c r="J177" s="397">
        <v>0.092</v>
      </c>
      <c r="K177" s="199">
        <v>0.126</v>
      </c>
      <c r="L177" s="138">
        <f>((K177/J177)-1)*100</f>
        <v>36.956521739130444</v>
      </c>
      <c r="M177" s="162">
        <v>40241</v>
      </c>
      <c r="N177" s="37">
        <v>40245</v>
      </c>
      <c r="O177" s="38">
        <v>40260</v>
      </c>
      <c r="P177" s="36" t="s">
        <v>349</v>
      </c>
      <c r="Q177" s="31" t="s">
        <v>1742</v>
      </c>
      <c r="R177" s="461">
        <f>K177*4</f>
        <v>0.504</v>
      </c>
      <c r="S177" s="463">
        <f t="shared" si="2"/>
        <v>26.80851063829787</v>
      </c>
      <c r="T177" s="33">
        <f>H177/U177</f>
        <v>20.97340425531915</v>
      </c>
      <c r="U177" s="260">
        <v>1.88</v>
      </c>
      <c r="V177" s="266">
        <v>1.31</v>
      </c>
      <c r="W177" s="260">
        <v>2.96</v>
      </c>
      <c r="X177" s="260">
        <v>5.83</v>
      </c>
      <c r="Y177" s="266">
        <v>2.09</v>
      </c>
      <c r="Z177" s="260">
        <v>2.43</v>
      </c>
      <c r="AA177" s="252">
        <f>(Z177/Y177-1)*100</f>
        <v>16.267942583732076</v>
      </c>
      <c r="AB177" s="261" t="s">
        <v>1208</v>
      </c>
      <c r="AC177" s="260">
        <v>28.33</v>
      </c>
      <c r="AD177" s="260">
        <v>40.83</v>
      </c>
      <c r="AE177" s="378">
        <f>((H177-AC177)/AC177)*100</f>
        <v>39.181080127073784</v>
      </c>
      <c r="AF177" s="255">
        <f>((H177-AD177)/AD177)*100</f>
        <v>-3.4288513348028378</v>
      </c>
    </row>
    <row r="178" spans="1:32" ht="12.75">
      <c r="A178" s="40" t="s">
        <v>2022</v>
      </c>
      <c r="B178" s="41" t="s">
        <v>2023</v>
      </c>
      <c r="C178" s="41" t="s">
        <v>1545</v>
      </c>
      <c r="D178" s="184">
        <v>5</v>
      </c>
      <c r="E178" s="41">
        <v>402</v>
      </c>
      <c r="F178" s="59" t="s">
        <v>1247</v>
      </c>
      <c r="G178" s="60" t="s">
        <v>1247</v>
      </c>
      <c r="H178" s="286">
        <v>57.47</v>
      </c>
      <c r="I178" s="158">
        <f>(K178*4)/H178*100</f>
        <v>1.1136244997389944</v>
      </c>
      <c r="J178" s="400">
        <v>0.15</v>
      </c>
      <c r="K178" s="198">
        <v>0.16</v>
      </c>
      <c r="L178" s="116">
        <f>((K178/J178)-1)*100</f>
        <v>6.666666666666665</v>
      </c>
      <c r="M178" s="214">
        <v>40451</v>
      </c>
      <c r="N178" s="46">
        <v>40453</v>
      </c>
      <c r="O178" s="47">
        <v>40483</v>
      </c>
      <c r="P178" s="45" t="s">
        <v>509</v>
      </c>
      <c r="Q178" s="41"/>
      <c r="R178" s="460">
        <f>K178*4</f>
        <v>0.64</v>
      </c>
      <c r="S178" s="463">
        <f t="shared" si="2"/>
        <v>11.111111111111112</v>
      </c>
      <c r="T178" s="42">
        <f>H178/U178</f>
        <v>9.977430555555555</v>
      </c>
      <c r="U178" s="262">
        <v>5.76</v>
      </c>
      <c r="V178" s="267">
        <v>0.91</v>
      </c>
      <c r="W178" s="262">
        <v>1.37</v>
      </c>
      <c r="X178" s="262">
        <v>1.1</v>
      </c>
      <c r="Y178" s="267">
        <v>6.36</v>
      </c>
      <c r="Z178" s="262">
        <v>6.88</v>
      </c>
      <c r="AA178" s="251">
        <f>(Z178/Y178-1)*100</f>
        <v>8.176100628930815</v>
      </c>
      <c r="AB178" s="263" t="s">
        <v>1209</v>
      </c>
      <c r="AC178" s="262">
        <v>41.88</v>
      </c>
      <c r="AD178" s="262">
        <v>56.54</v>
      </c>
      <c r="AE178" s="377">
        <f>((H178-AC178)/AC178)*100</f>
        <v>37.22540592168098</v>
      </c>
      <c r="AF178" s="254">
        <f>((H178-AD178)/AD178)*100</f>
        <v>1.6448532012734343</v>
      </c>
    </row>
    <row r="179" spans="1:32" ht="12.75">
      <c r="A179" s="119" t="s">
        <v>1994</v>
      </c>
      <c r="B179" s="41" t="s">
        <v>1345</v>
      </c>
      <c r="C179" s="41" t="s">
        <v>220</v>
      </c>
      <c r="D179" s="184">
        <v>6</v>
      </c>
      <c r="E179" s="41">
        <v>347</v>
      </c>
      <c r="F179" s="81" t="s">
        <v>1656</v>
      </c>
      <c r="G179" s="72" t="s">
        <v>1656</v>
      </c>
      <c r="H179" s="286">
        <v>35.24</v>
      </c>
      <c r="I179" s="116">
        <f>(K179*4)/H179*100</f>
        <v>6.81044267877412</v>
      </c>
      <c r="J179" s="400">
        <v>0.59</v>
      </c>
      <c r="K179" s="198">
        <v>0.6</v>
      </c>
      <c r="L179" s="158">
        <f>((K179/J179)-1)*100</f>
        <v>1.6949152542372836</v>
      </c>
      <c r="M179" s="214">
        <v>40296</v>
      </c>
      <c r="N179" s="46">
        <v>40298</v>
      </c>
      <c r="O179" s="47">
        <v>40309</v>
      </c>
      <c r="P179" s="45" t="s">
        <v>511</v>
      </c>
      <c r="Q179" s="41"/>
      <c r="R179" s="460">
        <f>K179*4</f>
        <v>2.4</v>
      </c>
      <c r="S179" s="463">
        <f t="shared" si="2"/>
        <v>97.165991902834</v>
      </c>
      <c r="T179" s="42">
        <f>H179/U179</f>
        <v>14.267206477732794</v>
      </c>
      <c r="U179" s="262">
        <v>2.47</v>
      </c>
      <c r="V179" s="267">
        <v>3.7</v>
      </c>
      <c r="W179" s="262">
        <v>3.42</v>
      </c>
      <c r="X179" s="262">
        <v>1.68</v>
      </c>
      <c r="Y179" s="267">
        <v>2.38</v>
      </c>
      <c r="Z179" s="262">
        <v>2.25</v>
      </c>
      <c r="AA179" s="251">
        <f>(Z179/Y179-1)*100</f>
        <v>-5.462184873949571</v>
      </c>
      <c r="AB179" s="263" t="s">
        <v>1210</v>
      </c>
      <c r="AC179" s="262">
        <v>10.81</v>
      </c>
      <c r="AD179" s="262">
        <v>35.52</v>
      </c>
      <c r="AE179" s="377">
        <f>((H179-AC179)/AC179)*100</f>
        <v>225.99444958371876</v>
      </c>
      <c r="AF179" s="254">
        <f>((H179-AD179)/AD179)*100</f>
        <v>-0.7882882882882913</v>
      </c>
    </row>
    <row r="180" spans="1:32" ht="12.75">
      <c r="A180" s="118" t="s">
        <v>1761</v>
      </c>
      <c r="B180" s="41" t="s">
        <v>1762</v>
      </c>
      <c r="C180" s="41" t="s">
        <v>1545</v>
      </c>
      <c r="D180" s="184">
        <v>6</v>
      </c>
      <c r="E180" s="41">
        <v>354</v>
      </c>
      <c r="F180" s="59" t="s">
        <v>1247</v>
      </c>
      <c r="G180" s="60" t="s">
        <v>1247</v>
      </c>
      <c r="H180" s="286">
        <v>53.99</v>
      </c>
      <c r="I180" s="116">
        <f>(K180*4)/H180*100</f>
        <v>2.6671605852935727</v>
      </c>
      <c r="J180" s="400">
        <v>0.33</v>
      </c>
      <c r="K180" s="198">
        <v>0.36</v>
      </c>
      <c r="L180" s="116">
        <f>((K180/J180)-1)*100</f>
        <v>9.090909090909083</v>
      </c>
      <c r="M180" s="214">
        <v>40337</v>
      </c>
      <c r="N180" s="46">
        <v>40339</v>
      </c>
      <c r="O180" s="47">
        <v>40359</v>
      </c>
      <c r="P180" s="45" t="s">
        <v>494</v>
      </c>
      <c r="Q180" s="41"/>
      <c r="R180" s="460">
        <f>K180*4</f>
        <v>1.44</v>
      </c>
      <c r="S180" s="463">
        <f t="shared" si="2"/>
        <v>20.281690140845072</v>
      </c>
      <c r="T180" s="42">
        <f>H180/U180</f>
        <v>7.604225352112676</v>
      </c>
      <c r="U180" s="262">
        <v>7.1</v>
      </c>
      <c r="V180" s="267">
        <v>1.09</v>
      </c>
      <c r="W180" s="262">
        <v>0.99</v>
      </c>
      <c r="X180" s="262">
        <v>0.92</v>
      </c>
      <c r="Y180" s="267">
        <v>6.09</v>
      </c>
      <c r="Z180" s="262">
        <v>5.99</v>
      </c>
      <c r="AA180" s="251">
        <f>(Z180/Y180-1)*100</f>
        <v>-1.6420361247947435</v>
      </c>
      <c r="AB180" s="263" t="s">
        <v>1211</v>
      </c>
      <c r="AC180" s="262">
        <v>47.35</v>
      </c>
      <c r="AD180" s="262">
        <v>54.83</v>
      </c>
      <c r="AE180" s="377">
        <f>((H180-AC180)/AC180)*100</f>
        <v>14.02323125659979</v>
      </c>
      <c r="AF180" s="254">
        <f>((H180-AD180)/AD180)*100</f>
        <v>-1.5320080248039327</v>
      </c>
    </row>
    <row r="181" spans="1:32" ht="12.75">
      <c r="A181" s="152" t="s">
        <v>1983</v>
      </c>
      <c r="B181" s="51" t="s">
        <v>1984</v>
      </c>
      <c r="C181" s="51" t="s">
        <v>1361</v>
      </c>
      <c r="D181" s="185">
        <v>5</v>
      </c>
      <c r="E181" s="41">
        <v>414</v>
      </c>
      <c r="F181" s="61" t="s">
        <v>1272</v>
      </c>
      <c r="G181" s="63" t="s">
        <v>1272</v>
      </c>
      <c r="H181" s="287">
        <v>90.11</v>
      </c>
      <c r="I181" s="271">
        <f>(K181*4)/H181*100</f>
        <v>1.6868272111863278</v>
      </c>
      <c r="J181" s="401">
        <v>0.33</v>
      </c>
      <c r="K181" s="197">
        <v>0.38</v>
      </c>
      <c r="L181" s="117">
        <f>((K181/J181)-1)*100</f>
        <v>15.151515151515138</v>
      </c>
      <c r="M181" s="418">
        <v>40508</v>
      </c>
      <c r="N181" s="65">
        <v>40512</v>
      </c>
      <c r="O181" s="55">
        <v>40546</v>
      </c>
      <c r="P181" s="64" t="s">
        <v>1985</v>
      </c>
      <c r="Q181" s="51"/>
      <c r="R181" s="348">
        <f>K181*4</f>
        <v>1.52</v>
      </c>
      <c r="S181" s="463">
        <f t="shared" si="2"/>
        <v>29.980276134122285</v>
      </c>
      <c r="T181" s="52">
        <f>H181/U181</f>
        <v>17.77317554240631</v>
      </c>
      <c r="U181" s="264">
        <v>5.07</v>
      </c>
      <c r="V181" s="268">
        <v>1.07</v>
      </c>
      <c r="W181" s="264">
        <v>2.74</v>
      </c>
      <c r="X181" s="264">
        <v>2.56</v>
      </c>
      <c r="Y181" s="268">
        <v>5.43</v>
      </c>
      <c r="Z181" s="264">
        <v>6.43</v>
      </c>
      <c r="AA181" s="253">
        <f>(Z181/Y181-1)*100</f>
        <v>18.416206261510126</v>
      </c>
      <c r="AB181" s="265" t="s">
        <v>1212</v>
      </c>
      <c r="AC181" s="264">
        <v>60.41</v>
      </c>
      <c r="AD181" s="264">
        <v>92.71</v>
      </c>
      <c r="AE181" s="379">
        <f>((H181-AC181)/AC181)*100</f>
        <v>49.16404568780004</v>
      </c>
      <c r="AF181" s="256">
        <f>((H181-AD181)/AD181)*100</f>
        <v>-2.804443965052308</v>
      </c>
    </row>
    <row r="182" spans="1:32" ht="12.75">
      <c r="A182" s="30" t="s">
        <v>1979</v>
      </c>
      <c r="B182" s="31" t="s">
        <v>1980</v>
      </c>
      <c r="C182" s="31" t="s">
        <v>1549</v>
      </c>
      <c r="D182" s="183">
        <v>5</v>
      </c>
      <c r="E182" s="41">
        <v>388</v>
      </c>
      <c r="F182" s="111" t="s">
        <v>1656</v>
      </c>
      <c r="G182" s="73" t="s">
        <v>1656</v>
      </c>
      <c r="H182" s="285">
        <v>6.5</v>
      </c>
      <c r="I182" s="138">
        <f>(K182*4)/H182*100</f>
        <v>6.769230769230769</v>
      </c>
      <c r="J182" s="397">
        <v>0.1</v>
      </c>
      <c r="K182" s="199">
        <v>0.11</v>
      </c>
      <c r="L182" s="138">
        <f>((K182/J182)-1)*100</f>
        <v>9.999999999999986</v>
      </c>
      <c r="M182" s="162">
        <v>40308</v>
      </c>
      <c r="N182" s="37">
        <v>40310</v>
      </c>
      <c r="O182" s="38">
        <v>40326</v>
      </c>
      <c r="P182" s="36" t="s">
        <v>385</v>
      </c>
      <c r="Q182" s="31"/>
      <c r="R182" s="461">
        <f>K182*4</f>
        <v>0.44</v>
      </c>
      <c r="S182" s="462">
        <f t="shared" si="2"/>
        <v>314.2857142857143</v>
      </c>
      <c r="T182" s="33">
        <f>H182/U182</f>
        <v>46.42857142857142</v>
      </c>
      <c r="U182" s="260">
        <v>0.14</v>
      </c>
      <c r="V182" s="266" t="s">
        <v>1656</v>
      </c>
      <c r="W182" s="260">
        <v>3.63</v>
      </c>
      <c r="X182" s="260">
        <v>0.92</v>
      </c>
      <c r="Y182" s="266" t="s">
        <v>1656</v>
      </c>
      <c r="Z182" s="260" t="s">
        <v>1656</v>
      </c>
      <c r="AA182" s="252" t="s">
        <v>1276</v>
      </c>
      <c r="AB182" s="261" t="s">
        <v>1213</v>
      </c>
      <c r="AC182" s="260">
        <v>6.06</v>
      </c>
      <c r="AD182" s="260">
        <v>8</v>
      </c>
      <c r="AE182" s="378">
        <f>((H182-AC182)/AC182)*100</f>
        <v>7.260726072607268</v>
      </c>
      <c r="AF182" s="255">
        <f>((H182-AD182)/AD182)*100</f>
        <v>-18.75</v>
      </c>
    </row>
    <row r="183" spans="1:32" ht="12.75">
      <c r="A183" s="40" t="s">
        <v>778</v>
      </c>
      <c r="B183" s="41" t="s">
        <v>779</v>
      </c>
      <c r="C183" s="41" t="s">
        <v>1359</v>
      </c>
      <c r="D183" s="184">
        <v>9</v>
      </c>
      <c r="E183" s="41">
        <v>233</v>
      </c>
      <c r="F183" s="59" t="s">
        <v>1272</v>
      </c>
      <c r="G183" s="60" t="s">
        <v>1272</v>
      </c>
      <c r="H183" s="286">
        <v>80.86</v>
      </c>
      <c r="I183" s="158">
        <f>(K183*4)/H183*100</f>
        <v>0.8162255750680188</v>
      </c>
      <c r="J183" s="400">
        <v>0.16</v>
      </c>
      <c r="K183" s="198">
        <v>0.165</v>
      </c>
      <c r="L183" s="116">
        <f>((K183/J183)-1)*100</f>
        <v>3.125</v>
      </c>
      <c r="M183" s="214">
        <v>40352</v>
      </c>
      <c r="N183" s="46">
        <v>40354</v>
      </c>
      <c r="O183" s="47">
        <v>40374</v>
      </c>
      <c r="P183" s="45" t="s">
        <v>507</v>
      </c>
      <c r="Q183" s="41"/>
      <c r="R183" s="460">
        <f>K183*4</f>
        <v>0.66</v>
      </c>
      <c r="S183" s="463">
        <f t="shared" si="2"/>
        <v>19.469026548672566</v>
      </c>
      <c r="T183" s="42">
        <f>H183/U183</f>
        <v>23.852507374631266</v>
      </c>
      <c r="U183" s="262">
        <v>3.39</v>
      </c>
      <c r="V183" s="267">
        <v>-1.64</v>
      </c>
      <c r="W183" s="262">
        <v>1.21</v>
      </c>
      <c r="X183" s="262">
        <v>2.54</v>
      </c>
      <c r="Y183" s="267">
        <v>3.96</v>
      </c>
      <c r="Z183" s="262">
        <v>4.81</v>
      </c>
      <c r="AA183" s="251">
        <f>(Z183/Y183-1)*100</f>
        <v>21.464646464646453</v>
      </c>
      <c r="AB183" s="263" t="s">
        <v>391</v>
      </c>
      <c r="AC183" s="262">
        <v>65.3</v>
      </c>
      <c r="AD183" s="262">
        <v>88.08</v>
      </c>
      <c r="AE183" s="377">
        <f>((H183-AC183)/AC183)*100</f>
        <v>23.82848392036754</v>
      </c>
      <c r="AF183" s="254">
        <f>((H183-AD183)/AD183)*100</f>
        <v>-8.197093551316984</v>
      </c>
    </row>
    <row r="184" spans="1:32" ht="12.75">
      <c r="A184" s="40" t="s">
        <v>2034</v>
      </c>
      <c r="B184" s="41" t="s">
        <v>2035</v>
      </c>
      <c r="C184" s="41" t="s">
        <v>1550</v>
      </c>
      <c r="D184" s="184">
        <v>6</v>
      </c>
      <c r="E184" s="41">
        <v>369</v>
      </c>
      <c r="F184" s="59" t="s">
        <v>1247</v>
      </c>
      <c r="G184" s="60" t="s">
        <v>1272</v>
      </c>
      <c r="H184" s="286">
        <v>32.01</v>
      </c>
      <c r="I184" s="116">
        <f>(K184*4)/H184*100</f>
        <v>6.091846298031865</v>
      </c>
      <c r="J184" s="400">
        <v>0.475</v>
      </c>
      <c r="K184" s="198">
        <v>0.4875</v>
      </c>
      <c r="L184" s="116">
        <f>((K184/J184)-1)*100</f>
        <v>2.6315789473684292</v>
      </c>
      <c r="M184" s="214">
        <v>40457</v>
      </c>
      <c r="N184" s="46">
        <v>40459</v>
      </c>
      <c r="O184" s="47">
        <v>40483</v>
      </c>
      <c r="P184" s="45" t="s">
        <v>509</v>
      </c>
      <c r="Q184" s="41"/>
      <c r="R184" s="460">
        <f>K184*4</f>
        <v>1.95</v>
      </c>
      <c r="S184" s="464">
        <f t="shared" si="2"/>
        <v>1218.75</v>
      </c>
      <c r="T184" s="42">
        <f>H184/U184</f>
        <v>200.06249999999997</v>
      </c>
      <c r="U184" s="262">
        <v>0.16</v>
      </c>
      <c r="V184" s="267">
        <v>2.17</v>
      </c>
      <c r="W184" s="262">
        <v>0.84</v>
      </c>
      <c r="X184" s="262">
        <v>2.38</v>
      </c>
      <c r="Y184" s="267">
        <v>2.25</v>
      </c>
      <c r="Z184" s="262">
        <v>2.28</v>
      </c>
      <c r="AA184" s="251">
        <f>(Z184/Y184-1)*100</f>
        <v>1.3333333333333197</v>
      </c>
      <c r="AB184" s="263" t="s">
        <v>1214</v>
      </c>
      <c r="AC184" s="262">
        <v>25.99</v>
      </c>
      <c r="AD184" s="262">
        <v>34.13</v>
      </c>
      <c r="AE184" s="377">
        <f>((H184-AC184)/AC184)*100</f>
        <v>23.162754905732974</v>
      </c>
      <c r="AF184" s="254">
        <f>((H184-AD184)/AD184)*100</f>
        <v>-6.211544096103148</v>
      </c>
    </row>
    <row r="185" spans="1:32" ht="12.75">
      <c r="A185" s="119" t="s">
        <v>41</v>
      </c>
      <c r="B185" s="41" t="s">
        <v>40</v>
      </c>
      <c r="C185" s="41" t="s">
        <v>1371</v>
      </c>
      <c r="D185" s="184">
        <v>7</v>
      </c>
      <c r="E185" s="41">
        <v>301</v>
      </c>
      <c r="F185" s="81" t="s">
        <v>1656</v>
      </c>
      <c r="G185" s="72" t="s">
        <v>1656</v>
      </c>
      <c r="H185" s="286">
        <v>31.52</v>
      </c>
      <c r="I185" s="116">
        <f>(K185*4)/H185*100</f>
        <v>3.1725888324873095</v>
      </c>
      <c r="J185" s="400">
        <v>0.24</v>
      </c>
      <c r="K185" s="198">
        <v>0.25</v>
      </c>
      <c r="L185" s="116">
        <f>((K185/J185)-1)*100</f>
        <v>4.166666666666674</v>
      </c>
      <c r="M185" s="214">
        <v>40267</v>
      </c>
      <c r="N185" s="46">
        <v>40269</v>
      </c>
      <c r="O185" s="47">
        <v>40290</v>
      </c>
      <c r="P185" s="45" t="s">
        <v>508</v>
      </c>
      <c r="Q185" s="41"/>
      <c r="R185" s="460">
        <f>K185*4</f>
        <v>1</v>
      </c>
      <c r="S185" s="463">
        <f t="shared" si="2"/>
        <v>53.475935828877</v>
      </c>
      <c r="T185" s="42">
        <f>H185/U185</f>
        <v>16.855614973262032</v>
      </c>
      <c r="U185" s="262">
        <v>1.87</v>
      </c>
      <c r="V185" s="267" t="s">
        <v>1390</v>
      </c>
      <c r="W185" s="262">
        <v>0.34</v>
      </c>
      <c r="X185" s="262">
        <v>2.07</v>
      </c>
      <c r="Y185" s="267">
        <v>2.13</v>
      </c>
      <c r="Z185" s="262">
        <v>2.3</v>
      </c>
      <c r="AA185" s="251">
        <f>(Z185/Y185-1)*100</f>
        <v>7.9812206572769995</v>
      </c>
      <c r="AB185" s="263" t="s">
        <v>1215</v>
      </c>
      <c r="AC185" s="262">
        <v>24.36</v>
      </c>
      <c r="AD185" s="262">
        <v>30.97</v>
      </c>
      <c r="AE185" s="377">
        <f>((H185-AC185)/AC185)*100</f>
        <v>29.392446633825948</v>
      </c>
      <c r="AF185" s="254">
        <f>((H185-AD185)/AD185)*100</f>
        <v>1.7759121730707161</v>
      </c>
    </row>
    <row r="186" spans="1:32" ht="12.75">
      <c r="A186" s="49" t="s">
        <v>1479</v>
      </c>
      <c r="B186" s="51" t="s">
        <v>1480</v>
      </c>
      <c r="C186" s="51" t="s">
        <v>1544</v>
      </c>
      <c r="D186" s="185">
        <v>7</v>
      </c>
      <c r="E186" s="41">
        <v>319</v>
      </c>
      <c r="F186" s="91" t="s">
        <v>1656</v>
      </c>
      <c r="G186" s="92" t="s">
        <v>1656</v>
      </c>
      <c r="H186" s="287">
        <v>30.37</v>
      </c>
      <c r="I186" s="271">
        <f>(K186*4)/H186*100</f>
        <v>0.790253539677313</v>
      </c>
      <c r="J186" s="401">
        <v>0.05</v>
      </c>
      <c r="K186" s="197">
        <v>0.06</v>
      </c>
      <c r="L186" s="117">
        <f>((K186/J186)-1)*100</f>
        <v>19.999999999999996</v>
      </c>
      <c r="M186" s="418">
        <v>40385</v>
      </c>
      <c r="N186" s="65">
        <v>40387</v>
      </c>
      <c r="O186" s="55">
        <v>40401</v>
      </c>
      <c r="P186" s="64" t="s">
        <v>511</v>
      </c>
      <c r="Q186" s="51"/>
      <c r="R186" s="348">
        <f>K186*4</f>
        <v>0.24</v>
      </c>
      <c r="S186" s="465">
        <f t="shared" si="2"/>
        <v>5.194805194805195</v>
      </c>
      <c r="T186" s="52">
        <f>H186/U186</f>
        <v>6.573593073593074</v>
      </c>
      <c r="U186" s="264">
        <v>4.62</v>
      </c>
      <c r="V186" s="268">
        <v>0.63</v>
      </c>
      <c r="W186" s="264">
        <v>0.17</v>
      </c>
      <c r="X186" s="264">
        <v>1.31</v>
      </c>
      <c r="Y186" s="268">
        <v>4.73</v>
      </c>
      <c r="Z186" s="264">
        <v>4.94</v>
      </c>
      <c r="AA186" s="253">
        <f>(Z186/Y186-1)*100</f>
        <v>4.439746300211422</v>
      </c>
      <c r="AB186" s="265" t="s">
        <v>1216</v>
      </c>
      <c r="AC186" s="264">
        <v>26.28</v>
      </c>
      <c r="AD186" s="264">
        <v>54</v>
      </c>
      <c r="AE186" s="379">
        <f>((H186-AC186)/AC186)*100</f>
        <v>15.563165905631656</v>
      </c>
      <c r="AF186" s="256">
        <f>((H186-AD186)/AD186)*100</f>
        <v>-43.75925925925926</v>
      </c>
    </row>
    <row r="187" spans="1:32" ht="12.75">
      <c r="A187" s="30" t="s">
        <v>1778</v>
      </c>
      <c r="B187" s="31" t="s">
        <v>1779</v>
      </c>
      <c r="C187" s="31" t="s">
        <v>1545</v>
      </c>
      <c r="D187" s="183">
        <v>7</v>
      </c>
      <c r="E187" s="41">
        <v>311</v>
      </c>
      <c r="F187" s="111" t="s">
        <v>1656</v>
      </c>
      <c r="G187" s="73" t="s">
        <v>1656</v>
      </c>
      <c r="H187" s="285">
        <v>26.69</v>
      </c>
      <c r="I187" s="172">
        <f>(K187*4)/H187*100</f>
        <v>1.049082053203447</v>
      </c>
      <c r="J187" s="397">
        <v>0.06</v>
      </c>
      <c r="K187" s="199">
        <v>0.07</v>
      </c>
      <c r="L187" s="138">
        <f>((K187/J187)-1)*100</f>
        <v>16.666666666666675</v>
      </c>
      <c r="M187" s="162">
        <v>40339</v>
      </c>
      <c r="N187" s="37">
        <v>40343</v>
      </c>
      <c r="O187" s="38">
        <v>40360</v>
      </c>
      <c r="P187" s="36" t="s">
        <v>495</v>
      </c>
      <c r="Q187" s="31"/>
      <c r="R187" s="461">
        <f>K187*4</f>
        <v>0.28</v>
      </c>
      <c r="S187" s="463">
        <f t="shared" si="2"/>
        <v>9.75609756097561</v>
      </c>
      <c r="T187" s="33">
        <f>H187/U187</f>
        <v>9.29965156794425</v>
      </c>
      <c r="U187" s="260">
        <v>2.87</v>
      </c>
      <c r="V187" s="266">
        <v>1.01</v>
      </c>
      <c r="W187" s="260">
        <v>0.84</v>
      </c>
      <c r="X187" s="260">
        <v>1.03</v>
      </c>
      <c r="Y187" s="266">
        <v>2.68</v>
      </c>
      <c r="Z187" s="260">
        <v>2.58</v>
      </c>
      <c r="AA187" s="252">
        <f>(Z187/Y187-1)*100</f>
        <v>-3.731343283582089</v>
      </c>
      <c r="AB187" s="261" t="s">
        <v>1217</v>
      </c>
      <c r="AC187" s="260">
        <v>23.3</v>
      </c>
      <c r="AD187" s="260">
        <v>28.13</v>
      </c>
      <c r="AE187" s="378">
        <f>((H187-AC187)/AC187)*100</f>
        <v>14.54935622317597</v>
      </c>
      <c r="AF187" s="255">
        <f>((H187-AD187)/AD187)*100</f>
        <v>-5.119089939566292</v>
      </c>
    </row>
    <row r="188" spans="1:32" ht="12.75">
      <c r="A188" s="40" t="s">
        <v>2014</v>
      </c>
      <c r="B188" s="41" t="s">
        <v>2015</v>
      </c>
      <c r="C188" s="41" t="s">
        <v>2014</v>
      </c>
      <c r="D188" s="184">
        <v>7</v>
      </c>
      <c r="E188" s="41">
        <v>292</v>
      </c>
      <c r="F188" s="59" t="s">
        <v>1272</v>
      </c>
      <c r="G188" s="60" t="s">
        <v>1247</v>
      </c>
      <c r="H188" s="286">
        <v>34.25</v>
      </c>
      <c r="I188" s="116">
        <f>(K188*4)/H188*100</f>
        <v>3.678832116788321</v>
      </c>
      <c r="J188" s="400">
        <v>0.29</v>
      </c>
      <c r="K188" s="198">
        <v>0.315</v>
      </c>
      <c r="L188" s="116">
        <f>((K188/J188)-1)*100</f>
        <v>8.62068965517242</v>
      </c>
      <c r="M188" s="214">
        <v>40238</v>
      </c>
      <c r="N188" s="46">
        <v>40240</v>
      </c>
      <c r="O188" s="47">
        <v>40256</v>
      </c>
      <c r="P188" s="45" t="s">
        <v>352</v>
      </c>
      <c r="Q188" s="41"/>
      <c r="R188" s="460">
        <f>K188*4</f>
        <v>1.26</v>
      </c>
      <c r="S188" s="463">
        <f t="shared" si="2"/>
        <v>62.06896551724138</v>
      </c>
      <c r="T188" s="42">
        <f>H188/U188</f>
        <v>16.87192118226601</v>
      </c>
      <c r="U188" s="262">
        <v>2.03</v>
      </c>
      <c r="V188" s="267">
        <v>1.61</v>
      </c>
      <c r="W188" s="262">
        <v>1.33</v>
      </c>
      <c r="X188" s="262">
        <v>2.68</v>
      </c>
      <c r="Y188" s="267">
        <v>2.05</v>
      </c>
      <c r="Z188" s="262">
        <v>2.3</v>
      </c>
      <c r="AA188" s="251">
        <f>(Z188/Y188-1)*100</f>
        <v>12.195121951219523</v>
      </c>
      <c r="AB188" s="263" t="s">
        <v>1218</v>
      </c>
      <c r="AC188" s="262">
        <v>31.11</v>
      </c>
      <c r="AD188" s="262">
        <v>37.25</v>
      </c>
      <c r="AE188" s="377">
        <f>((H188-AC188)/AC188)*100</f>
        <v>10.09321761491482</v>
      </c>
      <c r="AF188" s="254">
        <f>((H188-AD188)/AD188)*100</f>
        <v>-8.053691275167784</v>
      </c>
    </row>
    <row r="189" spans="1:32" ht="12.75">
      <c r="A189" s="40" t="s">
        <v>1498</v>
      </c>
      <c r="B189" s="41" t="s">
        <v>1499</v>
      </c>
      <c r="C189" s="41" t="s">
        <v>1362</v>
      </c>
      <c r="D189" s="184">
        <v>9</v>
      </c>
      <c r="E189" s="41">
        <v>229</v>
      </c>
      <c r="F189" s="81" t="s">
        <v>1656</v>
      </c>
      <c r="G189" s="72" t="s">
        <v>1656</v>
      </c>
      <c r="H189" s="286">
        <v>60.27</v>
      </c>
      <c r="I189" s="116">
        <f>(K189*4)/H189*100</f>
        <v>3.451136552181848</v>
      </c>
      <c r="J189" s="400">
        <v>0.48</v>
      </c>
      <c r="K189" s="198">
        <v>0.52</v>
      </c>
      <c r="L189" s="116">
        <f>((K189/J189)-1)*100</f>
        <v>8.333333333333348</v>
      </c>
      <c r="M189" s="214">
        <v>40281</v>
      </c>
      <c r="N189" s="46">
        <v>40283</v>
      </c>
      <c r="O189" s="47">
        <v>40298</v>
      </c>
      <c r="P189" s="45" t="s">
        <v>500</v>
      </c>
      <c r="Q189" s="41"/>
      <c r="R189" s="460">
        <f>K189*4</f>
        <v>2.08</v>
      </c>
      <c r="S189" s="463">
        <f t="shared" si="2"/>
        <v>87.76371308016877</v>
      </c>
      <c r="T189" s="42">
        <f>H189/U189</f>
        <v>25.430379746835442</v>
      </c>
      <c r="U189" s="262">
        <v>2.37</v>
      </c>
      <c r="V189" s="267">
        <v>1.47</v>
      </c>
      <c r="W189" s="262">
        <v>0.71</v>
      </c>
      <c r="X189" s="262">
        <v>2.54</v>
      </c>
      <c r="Y189" s="267">
        <v>2.46</v>
      </c>
      <c r="Z189" s="262">
        <v>3.16</v>
      </c>
      <c r="AA189" s="251">
        <f>(Z189/Y189-1)*100</f>
        <v>28.45528455284554</v>
      </c>
      <c r="AB189" s="263" t="s">
        <v>1219</v>
      </c>
      <c r="AC189" s="262">
        <v>47.34</v>
      </c>
      <c r="AD189" s="262">
        <v>65.59</v>
      </c>
      <c r="AE189" s="377">
        <f>((H189-AC189)/AC189)*100</f>
        <v>27.313054499366284</v>
      </c>
      <c r="AF189" s="254">
        <f>((H189-AD189)/AD189)*100</f>
        <v>-8.110992529348986</v>
      </c>
    </row>
    <row r="190" spans="1:32" ht="12.75">
      <c r="A190" s="40" t="s">
        <v>201</v>
      </c>
      <c r="B190" s="41" t="s">
        <v>202</v>
      </c>
      <c r="C190" s="41" t="s">
        <v>1556</v>
      </c>
      <c r="D190" s="184">
        <v>6</v>
      </c>
      <c r="E190" s="41">
        <v>343</v>
      </c>
      <c r="F190" s="59" t="s">
        <v>1272</v>
      </c>
      <c r="G190" s="60" t="s">
        <v>1272</v>
      </c>
      <c r="H190" s="286">
        <v>24.91</v>
      </c>
      <c r="I190" s="116">
        <f>(K190*4)/H190*100</f>
        <v>4.97792051384986</v>
      </c>
      <c r="J190" s="400">
        <v>0.3</v>
      </c>
      <c r="K190" s="198">
        <v>0.31</v>
      </c>
      <c r="L190" s="116">
        <f>((K190/J190)-1)*100</f>
        <v>3.3333333333333437</v>
      </c>
      <c r="M190" s="214">
        <v>40242</v>
      </c>
      <c r="N190" s="46">
        <v>40246</v>
      </c>
      <c r="O190" s="47">
        <v>40269</v>
      </c>
      <c r="P190" s="45" t="s">
        <v>495</v>
      </c>
      <c r="Q190" s="41"/>
      <c r="R190" s="460">
        <f>K190*4</f>
        <v>1.24</v>
      </c>
      <c r="S190" s="463">
        <f t="shared" si="2"/>
        <v>66.31016042780749</v>
      </c>
      <c r="T190" s="42">
        <f>H190/U190</f>
        <v>13.320855614973262</v>
      </c>
      <c r="U190" s="262">
        <v>1.87</v>
      </c>
      <c r="V190" s="267">
        <v>1.74</v>
      </c>
      <c r="W190" s="262">
        <v>1.37</v>
      </c>
      <c r="X190" s="262">
        <v>1.16</v>
      </c>
      <c r="Y190" s="267">
        <v>1.87</v>
      </c>
      <c r="Z190" s="262">
        <v>1.76</v>
      </c>
      <c r="AA190" s="251">
        <f>(Z190/Y190-1)*100</f>
        <v>-5.882352941176472</v>
      </c>
      <c r="AB190" s="263" t="s">
        <v>1220</v>
      </c>
      <c r="AC190" s="262">
        <v>20.56</v>
      </c>
      <c r="AD190" s="262">
        <v>24.63</v>
      </c>
      <c r="AE190" s="377">
        <f>((H190-AC190)/AC190)*100</f>
        <v>21.15758754863814</v>
      </c>
      <c r="AF190" s="254">
        <f>((H190-AD190)/AD190)*100</f>
        <v>1.136825010150228</v>
      </c>
    </row>
    <row r="191" spans="1:32" ht="12.75">
      <c r="A191" s="49" t="s">
        <v>34</v>
      </c>
      <c r="B191" s="51" t="s">
        <v>35</v>
      </c>
      <c r="C191" s="51" t="s">
        <v>1602</v>
      </c>
      <c r="D191" s="185">
        <v>7</v>
      </c>
      <c r="E191" s="41">
        <v>321</v>
      </c>
      <c r="F191" s="91" t="s">
        <v>1656</v>
      </c>
      <c r="G191" s="92" t="s">
        <v>1656</v>
      </c>
      <c r="H191" s="287">
        <v>37.76</v>
      </c>
      <c r="I191" s="271">
        <f>(K191*4)/H191*100</f>
        <v>0.6726694915254238</v>
      </c>
      <c r="J191" s="401">
        <v>0.0575</v>
      </c>
      <c r="K191" s="197">
        <v>0.0635</v>
      </c>
      <c r="L191" s="117">
        <f>((K191/J191)-1)*100</f>
        <v>10.43478260869566</v>
      </c>
      <c r="M191" s="418">
        <v>40420</v>
      </c>
      <c r="N191" s="65">
        <v>40422</v>
      </c>
      <c r="O191" s="55">
        <v>40437</v>
      </c>
      <c r="P191" s="64" t="s">
        <v>1427</v>
      </c>
      <c r="Q191" s="51"/>
      <c r="R191" s="348">
        <f>K191*4</f>
        <v>0.254</v>
      </c>
      <c r="S191" s="463">
        <f t="shared" si="2"/>
        <v>11.238938053097346</v>
      </c>
      <c r="T191" s="52">
        <f>H191/U191</f>
        <v>16.707964601769913</v>
      </c>
      <c r="U191" s="264">
        <v>2.26</v>
      </c>
      <c r="V191" s="268">
        <v>1.95</v>
      </c>
      <c r="W191" s="264">
        <v>0.83</v>
      </c>
      <c r="X191" s="264">
        <v>1.76</v>
      </c>
      <c r="Y191" s="268">
        <v>2.81</v>
      </c>
      <c r="Z191" s="264">
        <v>2.63</v>
      </c>
      <c r="AA191" s="253">
        <f>(Z191/Y191-1)*100</f>
        <v>-6.4056939501779375</v>
      </c>
      <c r="AB191" s="265" t="s">
        <v>1862</v>
      </c>
      <c r="AC191" s="264">
        <v>17.34</v>
      </c>
      <c r="AD191" s="264">
        <v>30.1</v>
      </c>
      <c r="AE191" s="379">
        <f>((H191-AC191)/AC191)*100</f>
        <v>117.76239907727796</v>
      </c>
      <c r="AF191" s="256">
        <f>((H191-AD191)/AD191)*100</f>
        <v>25.44850498338869</v>
      </c>
    </row>
    <row r="192" spans="1:32" ht="12.75">
      <c r="A192" s="30" t="s">
        <v>203</v>
      </c>
      <c r="B192" s="31" t="s">
        <v>204</v>
      </c>
      <c r="C192" s="31" t="s">
        <v>1358</v>
      </c>
      <c r="D192" s="183">
        <v>7</v>
      </c>
      <c r="E192" s="41">
        <v>310</v>
      </c>
      <c r="F192" s="57" t="s">
        <v>1247</v>
      </c>
      <c r="G192" s="58" t="s">
        <v>1247</v>
      </c>
      <c r="H192" s="285">
        <v>22.81</v>
      </c>
      <c r="I192" s="138">
        <f>(K192*4)/H192*100</f>
        <v>2.192021043402017</v>
      </c>
      <c r="J192" s="397">
        <v>0.11</v>
      </c>
      <c r="K192" s="199">
        <v>0.125</v>
      </c>
      <c r="L192" s="138">
        <f>((K192/J192)-1)*100</f>
        <v>13.636363636363647</v>
      </c>
      <c r="M192" s="162">
        <v>40338</v>
      </c>
      <c r="N192" s="37">
        <v>40340</v>
      </c>
      <c r="O192" s="38">
        <v>40357</v>
      </c>
      <c r="P192" s="36" t="s">
        <v>353</v>
      </c>
      <c r="Q192" s="31"/>
      <c r="R192" s="461">
        <f>K192*4</f>
        <v>0.5</v>
      </c>
      <c r="S192" s="462">
        <f t="shared" si="2"/>
        <v>-26.595744680851062</v>
      </c>
      <c r="T192" s="33">
        <f>H192/U192</f>
        <v>-12.132978723404255</v>
      </c>
      <c r="U192" s="260">
        <v>-1.88</v>
      </c>
      <c r="V192" s="266">
        <v>1.38</v>
      </c>
      <c r="W192" s="260">
        <v>1.4</v>
      </c>
      <c r="X192" s="260">
        <v>1.9</v>
      </c>
      <c r="Y192" s="266">
        <v>1.17</v>
      </c>
      <c r="Z192" s="260">
        <v>1.25</v>
      </c>
      <c r="AA192" s="252">
        <f>(Z192/Y192-1)*100</f>
        <v>6.8376068376068355</v>
      </c>
      <c r="AB192" s="261" t="s">
        <v>1221</v>
      </c>
      <c r="AC192" s="260">
        <v>17.53</v>
      </c>
      <c r="AD192" s="260">
        <v>24.66</v>
      </c>
      <c r="AE192" s="378">
        <f>((H192-AC192)/AC192)*100</f>
        <v>30.119794637763817</v>
      </c>
      <c r="AF192" s="255">
        <f>((H192-AD192)/AD192)*100</f>
        <v>-7.502027575020281</v>
      </c>
    </row>
    <row r="193" spans="1:32" ht="12.75">
      <c r="A193" s="40" t="s">
        <v>153</v>
      </c>
      <c r="B193" s="41" t="s">
        <v>154</v>
      </c>
      <c r="C193" s="41" t="s">
        <v>220</v>
      </c>
      <c r="D193" s="184">
        <v>6</v>
      </c>
      <c r="E193" s="41">
        <v>370</v>
      </c>
      <c r="F193" s="81" t="s">
        <v>1656</v>
      </c>
      <c r="G193" s="72" t="s">
        <v>1656</v>
      </c>
      <c r="H193" s="286">
        <v>47.05</v>
      </c>
      <c r="I193" s="116">
        <f>(K193*4)/H193*100</f>
        <v>5.844845908607865</v>
      </c>
      <c r="J193" s="400">
        <v>0.6725</v>
      </c>
      <c r="K193" s="198">
        <v>0.6875</v>
      </c>
      <c r="L193" s="116">
        <f>((K193/J193)-1)*100</f>
        <v>2.230483271375472</v>
      </c>
      <c r="M193" s="214">
        <v>40485</v>
      </c>
      <c r="N193" s="46">
        <v>40487</v>
      </c>
      <c r="O193" s="47">
        <v>40494</v>
      </c>
      <c r="P193" s="45" t="s">
        <v>512</v>
      </c>
      <c r="Q193" s="41"/>
      <c r="R193" s="460">
        <f>K193*4</f>
        <v>2.75</v>
      </c>
      <c r="S193" s="463">
        <f t="shared" si="2"/>
        <v>176.28205128205127</v>
      </c>
      <c r="T193" s="42">
        <f>H193/U193</f>
        <v>30.16025641025641</v>
      </c>
      <c r="U193" s="262">
        <v>1.56</v>
      </c>
      <c r="V193" s="267">
        <v>3.72</v>
      </c>
      <c r="W193" s="262">
        <v>9.61</v>
      </c>
      <c r="X193" s="262">
        <v>2.72</v>
      </c>
      <c r="Y193" s="267">
        <v>2.53</v>
      </c>
      <c r="Z193" s="262">
        <v>3.09</v>
      </c>
      <c r="AA193" s="251">
        <f>(Z193/Y193-1)*100</f>
        <v>22.134387351778663</v>
      </c>
      <c r="AB193" s="263" t="s">
        <v>1222</v>
      </c>
      <c r="AC193" s="262">
        <v>27.81</v>
      </c>
      <c r="AD193" s="262">
        <v>48.95</v>
      </c>
      <c r="AE193" s="377">
        <f>((H193-AC193)/AC193)*100</f>
        <v>69.18374685364977</v>
      </c>
      <c r="AF193" s="254">
        <f>((H193-AD193)/AD193)*100</f>
        <v>-3.8815117466802973</v>
      </c>
    </row>
    <row r="194" spans="1:32" ht="12.75">
      <c r="A194" s="40" t="s">
        <v>1412</v>
      </c>
      <c r="B194" s="41" t="s">
        <v>1413</v>
      </c>
      <c r="C194" s="41" t="s">
        <v>1355</v>
      </c>
      <c r="D194" s="184">
        <v>5</v>
      </c>
      <c r="E194" s="41">
        <v>394</v>
      </c>
      <c r="F194" s="81" t="s">
        <v>1656</v>
      </c>
      <c r="G194" s="72" t="s">
        <v>1656</v>
      </c>
      <c r="H194" s="286">
        <v>33.27</v>
      </c>
      <c r="I194" s="158">
        <f>(K194*4)/H194*100</f>
        <v>1.803426510369702</v>
      </c>
      <c r="J194" s="400">
        <v>0.13</v>
      </c>
      <c r="K194" s="198">
        <v>0.15</v>
      </c>
      <c r="L194" s="116">
        <f>((K194/J194)-1)*100</f>
        <v>15.384615384615374</v>
      </c>
      <c r="M194" s="214">
        <v>40382</v>
      </c>
      <c r="N194" s="46">
        <v>40386</v>
      </c>
      <c r="O194" s="47">
        <v>40414</v>
      </c>
      <c r="P194" s="45" t="s">
        <v>549</v>
      </c>
      <c r="Q194" s="41"/>
      <c r="R194" s="460">
        <f>K194*4</f>
        <v>0.6</v>
      </c>
      <c r="S194" s="463">
        <f t="shared" si="2"/>
        <v>37.73584905660377</v>
      </c>
      <c r="T194" s="42">
        <f>H194/U194</f>
        <v>20.924528301886795</v>
      </c>
      <c r="U194" s="262">
        <v>1.59</v>
      </c>
      <c r="V194" s="267">
        <v>1.26</v>
      </c>
      <c r="W194" s="262">
        <v>1.05</v>
      </c>
      <c r="X194" s="262">
        <v>2.98</v>
      </c>
      <c r="Y194" s="267">
        <v>1.81</v>
      </c>
      <c r="Z194" s="262">
        <v>2.03</v>
      </c>
      <c r="AA194" s="251">
        <f>(Z194/Y194-1)*100</f>
        <v>12.154696132596676</v>
      </c>
      <c r="AB194" s="263" t="s">
        <v>1223</v>
      </c>
      <c r="AC194" s="262">
        <v>18.42</v>
      </c>
      <c r="AD194" s="262">
        <v>31.7</v>
      </c>
      <c r="AE194" s="377">
        <f>((H194-AC194)/AC194)*100</f>
        <v>80.61889250814332</v>
      </c>
      <c r="AF194" s="254">
        <f>((H194-AD194)/AD194)*100</f>
        <v>4.952681388012631</v>
      </c>
    </row>
    <row r="195" spans="1:32" ht="12.75">
      <c r="A195" s="40" t="s">
        <v>2008</v>
      </c>
      <c r="B195" s="41" t="s">
        <v>2009</v>
      </c>
      <c r="C195" s="41" t="s">
        <v>1366</v>
      </c>
      <c r="D195" s="184">
        <v>7</v>
      </c>
      <c r="E195" s="41">
        <v>288</v>
      </c>
      <c r="F195" s="59" t="s">
        <v>1272</v>
      </c>
      <c r="G195" s="60" t="s">
        <v>1272</v>
      </c>
      <c r="H195" s="286">
        <v>60.22</v>
      </c>
      <c r="I195" s="116">
        <f>(K195*4)/H195*100</f>
        <v>2.6569246097641983</v>
      </c>
      <c r="J195" s="400">
        <v>0.3375</v>
      </c>
      <c r="K195" s="198">
        <v>0.4</v>
      </c>
      <c r="L195" s="116">
        <f>((K195/J195)-1)*100</f>
        <v>18.518518518518512</v>
      </c>
      <c r="M195" s="214">
        <v>40219</v>
      </c>
      <c r="N195" s="46">
        <v>40221</v>
      </c>
      <c r="O195" s="47">
        <v>40238</v>
      </c>
      <c r="P195" s="45" t="s">
        <v>501</v>
      </c>
      <c r="Q195" s="41"/>
      <c r="R195" s="460">
        <f>K195*4</f>
        <v>1.6</v>
      </c>
      <c r="S195" s="463">
        <f t="shared" si="2"/>
        <v>42.10526315789474</v>
      </c>
      <c r="T195" s="42">
        <f>H195/U195</f>
        <v>15.847368421052632</v>
      </c>
      <c r="U195" s="262">
        <v>3.8</v>
      </c>
      <c r="V195" s="267">
        <v>1.58</v>
      </c>
      <c r="W195" s="262">
        <v>1.67</v>
      </c>
      <c r="X195" s="262">
        <v>1.88</v>
      </c>
      <c r="Y195" s="267">
        <v>3.8</v>
      </c>
      <c r="Z195" s="262">
        <v>4.16</v>
      </c>
      <c r="AA195" s="251">
        <f>(Z195/Y195-1)*100</f>
        <v>9.473684210526322</v>
      </c>
      <c r="AB195" s="263" t="s">
        <v>1224</v>
      </c>
      <c r="AC195" s="262">
        <v>45.28</v>
      </c>
      <c r="AD195" s="262">
        <v>56.39</v>
      </c>
      <c r="AE195" s="377">
        <f>((H195-AC195)/AC195)*100</f>
        <v>32.994699646643106</v>
      </c>
      <c r="AF195" s="254">
        <f>((H195-AD195)/AD195)*100</f>
        <v>6.791984394396167</v>
      </c>
    </row>
    <row r="196" spans="1:32" ht="12.75">
      <c r="A196" s="49" t="s">
        <v>205</v>
      </c>
      <c r="B196" s="51" t="s">
        <v>206</v>
      </c>
      <c r="C196" s="51" t="s">
        <v>1366</v>
      </c>
      <c r="D196" s="185">
        <v>7</v>
      </c>
      <c r="E196" s="41">
        <v>316</v>
      </c>
      <c r="F196" s="61" t="s">
        <v>1272</v>
      </c>
      <c r="G196" s="63" t="s">
        <v>1247</v>
      </c>
      <c r="H196" s="287">
        <v>23.5</v>
      </c>
      <c r="I196" s="117">
        <f>(K196*4)/H196*100</f>
        <v>4.297872340425532</v>
      </c>
      <c r="J196" s="401">
        <v>0.245</v>
      </c>
      <c r="K196" s="197">
        <v>0.2525</v>
      </c>
      <c r="L196" s="117">
        <f>((K196/J196)-1)*100</f>
        <v>3.0612244897959107</v>
      </c>
      <c r="M196" s="418">
        <v>40351</v>
      </c>
      <c r="N196" s="65">
        <v>40353</v>
      </c>
      <c r="O196" s="55">
        <v>40379</v>
      </c>
      <c r="P196" s="64" t="s">
        <v>546</v>
      </c>
      <c r="Q196" s="51"/>
      <c r="R196" s="348">
        <f>K196*4</f>
        <v>1.01</v>
      </c>
      <c r="S196" s="465">
        <f t="shared" si="2"/>
        <v>59.411764705882355</v>
      </c>
      <c r="T196" s="52">
        <f>H196/U196</f>
        <v>13.823529411764707</v>
      </c>
      <c r="U196" s="264">
        <v>1.7</v>
      </c>
      <c r="V196" s="268">
        <v>2.15</v>
      </c>
      <c r="W196" s="264">
        <v>1.04</v>
      </c>
      <c r="X196" s="264">
        <v>1.42</v>
      </c>
      <c r="Y196" s="268">
        <v>1.64</v>
      </c>
      <c r="Z196" s="264">
        <v>1.74</v>
      </c>
      <c r="AA196" s="253">
        <f>(Z196/Y196-1)*100</f>
        <v>6.0975609756097615</v>
      </c>
      <c r="AB196" s="265" t="s">
        <v>1184</v>
      </c>
      <c r="AC196" s="264">
        <v>19.81</v>
      </c>
      <c r="AD196" s="264">
        <v>23.02</v>
      </c>
      <c r="AE196" s="379">
        <f>((H196-AC196)/AC196)*100</f>
        <v>18.62695608278648</v>
      </c>
      <c r="AF196" s="256">
        <f>((H196-AD196)/AD196)*100</f>
        <v>2.085143353605562</v>
      </c>
    </row>
    <row r="197" spans="1:32" ht="12.75">
      <c r="A197" s="30" t="s">
        <v>135</v>
      </c>
      <c r="B197" s="31" t="s">
        <v>136</v>
      </c>
      <c r="C197" s="31" t="s">
        <v>564</v>
      </c>
      <c r="D197" s="183">
        <v>6</v>
      </c>
      <c r="E197" s="41">
        <v>336</v>
      </c>
      <c r="F197" s="111" t="s">
        <v>1656</v>
      </c>
      <c r="G197" s="73" t="s">
        <v>1656</v>
      </c>
      <c r="H197" s="285">
        <v>27.13</v>
      </c>
      <c r="I197" s="138">
        <f>(K197*4)/H197*100</f>
        <v>2.3590121636564687</v>
      </c>
      <c r="J197" s="397">
        <v>0.14</v>
      </c>
      <c r="K197" s="199">
        <v>0.16</v>
      </c>
      <c r="L197" s="138">
        <f>((K197/J197)-1)*100</f>
        <v>14.28571428571428</v>
      </c>
      <c r="M197" s="456">
        <v>40119</v>
      </c>
      <c r="N197" s="363">
        <v>40121</v>
      </c>
      <c r="O197" s="457">
        <v>40141</v>
      </c>
      <c r="P197" s="36" t="s">
        <v>549</v>
      </c>
      <c r="Q197" s="31"/>
      <c r="R197" s="461">
        <f>K197*4</f>
        <v>0.64</v>
      </c>
      <c r="S197" s="463">
        <f t="shared" si="2"/>
        <v>30.046948356807512</v>
      </c>
      <c r="T197" s="33">
        <f>H197/U197</f>
        <v>12.737089201877934</v>
      </c>
      <c r="U197" s="260">
        <v>2.13</v>
      </c>
      <c r="V197" s="266">
        <v>0.85</v>
      </c>
      <c r="W197" s="260">
        <v>3.15</v>
      </c>
      <c r="X197" s="260">
        <v>3.5</v>
      </c>
      <c r="Y197" s="266">
        <v>2.37</v>
      </c>
      <c r="Z197" s="260">
        <v>2.33</v>
      </c>
      <c r="AA197" s="252">
        <f>(Z197/Y197-1)*100</f>
        <v>-1.6877637130801704</v>
      </c>
      <c r="AB197" s="261" t="s">
        <v>1225</v>
      </c>
      <c r="AC197" s="260">
        <v>22.75</v>
      </c>
      <c r="AD197" s="260">
        <v>29.4</v>
      </c>
      <c r="AE197" s="378">
        <f>((H197-AC197)/AC197)*100</f>
        <v>19.25274725274725</v>
      </c>
      <c r="AF197" s="255">
        <f>((H197-AD197)/AD197)*100</f>
        <v>-7.721088435374149</v>
      </c>
    </row>
    <row r="198" spans="1:32" ht="12.75">
      <c r="A198" s="49" t="s">
        <v>2024</v>
      </c>
      <c r="B198" s="51" t="s">
        <v>2025</v>
      </c>
      <c r="C198" s="51" t="s">
        <v>1609</v>
      </c>
      <c r="D198" s="185">
        <v>7</v>
      </c>
      <c r="E198" s="41">
        <v>323</v>
      </c>
      <c r="F198" s="61" t="s">
        <v>1247</v>
      </c>
      <c r="G198" s="63" t="s">
        <v>1247</v>
      </c>
      <c r="H198" s="287">
        <v>50.08</v>
      </c>
      <c r="I198" s="117">
        <f>(K198*4)/H198*100</f>
        <v>1.996805111821086</v>
      </c>
      <c r="J198" s="401">
        <v>0.21</v>
      </c>
      <c r="K198" s="197">
        <v>0.25</v>
      </c>
      <c r="L198" s="117">
        <f>((K198/J198)-1)*100</f>
        <v>19.047619047619047</v>
      </c>
      <c r="M198" s="418">
        <v>40464</v>
      </c>
      <c r="N198" s="65">
        <v>40466</v>
      </c>
      <c r="O198" s="55">
        <v>40487</v>
      </c>
      <c r="P198" s="64" t="s">
        <v>886</v>
      </c>
      <c r="Q198" s="51"/>
      <c r="R198" s="348">
        <f>K198*4</f>
        <v>1</v>
      </c>
      <c r="S198" s="465">
        <f t="shared" si="2"/>
        <v>44.052863436123346</v>
      </c>
      <c r="T198" s="52">
        <f>H198/U198</f>
        <v>22.06167400881057</v>
      </c>
      <c r="U198" s="264">
        <v>2.27</v>
      </c>
      <c r="V198" s="268">
        <v>1.65</v>
      </c>
      <c r="W198" s="264">
        <v>2.1</v>
      </c>
      <c r="X198" s="264">
        <v>15.04</v>
      </c>
      <c r="Y198" s="268">
        <v>2.5</v>
      </c>
      <c r="Z198" s="264">
        <v>2.81</v>
      </c>
      <c r="AA198" s="253">
        <f>(Z198/Y198-1)*100</f>
        <v>12.400000000000011</v>
      </c>
      <c r="AB198" s="265" t="s">
        <v>1226</v>
      </c>
      <c r="AC198" s="264">
        <v>32.49</v>
      </c>
      <c r="AD198" s="264">
        <v>44</v>
      </c>
      <c r="AE198" s="379">
        <f>((H198-AC198)/AC198)*100</f>
        <v>54.13973530317019</v>
      </c>
      <c r="AF198" s="256">
        <f>((H198-AD198)/AD198)*100</f>
        <v>13.818181818181815</v>
      </c>
    </row>
    <row r="199" spans="1:32" ht="12.75">
      <c r="A199" s="83" t="s">
        <v>1306</v>
      </c>
      <c r="B199" s="165">
        <f>COUNT(M7:M198)</f>
        <v>192</v>
      </c>
      <c r="C199" s="165"/>
      <c r="D199" s="93">
        <f>AVERAGE(D7:D198)</f>
        <v>6.786458333333333</v>
      </c>
      <c r="E199" s="439"/>
      <c r="F199" s="295"/>
      <c r="G199" s="295"/>
      <c r="H199" s="54">
        <f>AVERAGE(H7:H198)</f>
        <v>41.730104166666685</v>
      </c>
      <c r="I199" s="54">
        <f>AVERAGE(I7:I198)</f>
        <v>2.9980676852256187</v>
      </c>
      <c r="J199" s="82"/>
      <c r="K199" s="82"/>
      <c r="L199" s="54">
        <f>((SUM(K7:K198)/SUM(J7:J198))-1)*100</f>
        <v>10.973912509913863</v>
      </c>
      <c r="M199" s="156"/>
      <c r="N199" s="156"/>
      <c r="O199" s="156"/>
      <c r="P199" s="156"/>
      <c r="Q199" s="9"/>
      <c r="R199" s="9"/>
      <c r="S199" s="54">
        <f aca="true" t="shared" si="3" ref="S199:AF199">AVERAGE(S7:S198)</f>
        <v>73.35351349742002</v>
      </c>
      <c r="T199" s="54">
        <f t="shared" si="3"/>
        <v>19.25970665922654</v>
      </c>
      <c r="U199" s="54">
        <f t="shared" si="3"/>
        <v>2.6947643979057605</v>
      </c>
      <c r="V199" s="54">
        <f t="shared" si="3"/>
        <v>1.867757575757575</v>
      </c>
      <c r="W199" s="54">
        <f t="shared" si="3"/>
        <v>2.2220312499999997</v>
      </c>
      <c r="X199" s="54">
        <f t="shared" si="3"/>
        <v>3.1739062499999977</v>
      </c>
      <c r="Y199" s="54">
        <f t="shared" si="3"/>
        <v>2.9909604519774</v>
      </c>
      <c r="Z199" s="54">
        <f t="shared" si="3"/>
        <v>3.299602272727272</v>
      </c>
      <c r="AA199" s="54">
        <f t="shared" si="3"/>
        <v>12.483515679369258</v>
      </c>
      <c r="AB199" s="82"/>
      <c r="AC199" s="54">
        <f t="shared" si="3"/>
        <v>31.434921465968586</v>
      </c>
      <c r="AD199" s="54">
        <f t="shared" si="3"/>
        <v>44.72465968586386</v>
      </c>
      <c r="AE199" s="54">
        <f t="shared" si="3"/>
        <v>35.821227864604374</v>
      </c>
      <c r="AF199" s="54">
        <f t="shared" si="3"/>
        <v>-5.619890362661666</v>
      </c>
    </row>
    <row r="200" spans="5:16" ht="12.75">
      <c r="E200" s="223"/>
      <c r="M200" s="20"/>
      <c r="N200" s="20"/>
      <c r="O200" s="20"/>
      <c r="P200" s="20"/>
    </row>
    <row r="201" spans="13:16" ht="12.75">
      <c r="M201" s="20"/>
      <c r="N201" s="20"/>
      <c r="O201" s="20"/>
      <c r="P201" s="20"/>
    </row>
    <row r="202" spans="13:16" ht="12.75">
      <c r="M202" s="20"/>
      <c r="N202" s="20"/>
      <c r="O202" s="20"/>
      <c r="P202" s="20"/>
    </row>
    <row r="203" spans="13:16" ht="12.75">
      <c r="M203" s="20"/>
      <c r="N203" s="20"/>
      <c r="O203" s="20"/>
      <c r="P203" s="20"/>
    </row>
    <row r="204" spans="13:16" ht="12.75">
      <c r="M204" s="20"/>
      <c r="N204" s="20"/>
      <c r="O204" s="20"/>
      <c r="P204" s="20"/>
    </row>
  </sheetData>
  <hyperlinks>
    <hyperlink ref="G1" r:id="rId1" display="http://dripinvesting.org/Tools/Tools.htm"/>
  </hyperlinks>
  <printOptions/>
  <pageMargins left="0.3" right="0.2" top="0.51" bottom="0.53" header="0.5" footer="0.5"/>
  <pageSetup horizontalDpi="600" verticalDpi="600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21"/>
  <sheetViews>
    <sheetView workbookViewId="0" topLeftCell="A1">
      <selection activeCell="A1" sqref="A1"/>
    </sheetView>
  </sheetViews>
  <sheetFormatPr defaultColWidth="9.140625" defaultRowHeight="12.75"/>
  <cols>
    <col min="1" max="1" width="19.7109375" style="0" customWidth="1"/>
    <col min="2" max="2" width="6.28125" style="0" customWidth="1"/>
    <col min="3" max="3" width="4.28125" style="0" customWidth="1"/>
    <col min="4" max="4" width="7.7109375" style="0" customWidth="1"/>
    <col min="5" max="8" width="5.7109375" style="0" customWidth="1"/>
    <col min="9" max="9" width="27.7109375" style="0" customWidth="1"/>
  </cols>
  <sheetData>
    <row r="1" spans="1:9" ht="12.75">
      <c r="A1" s="336" t="s">
        <v>1348</v>
      </c>
      <c r="B1" s="9"/>
      <c r="C1" s="9"/>
      <c r="D1" s="9"/>
      <c r="E1" s="9"/>
      <c r="F1" s="108" t="s">
        <v>258</v>
      </c>
      <c r="G1" s="9"/>
      <c r="H1" s="9"/>
      <c r="I1" s="9"/>
    </row>
    <row r="2" spans="1:9" ht="12.75">
      <c r="A2" s="30"/>
      <c r="B2" s="17"/>
      <c r="C2" s="183" t="s">
        <v>1655</v>
      </c>
      <c r="D2" s="204" t="s">
        <v>240</v>
      </c>
      <c r="E2" s="57" t="s">
        <v>101</v>
      </c>
      <c r="F2" s="77" t="s">
        <v>257</v>
      </c>
      <c r="G2" s="205" t="s">
        <v>244</v>
      </c>
      <c r="H2" s="204"/>
      <c r="I2" s="31"/>
    </row>
    <row r="3" spans="1:9" ht="12.75">
      <c r="A3" s="152" t="s">
        <v>868</v>
      </c>
      <c r="B3" s="62" t="s">
        <v>869</v>
      </c>
      <c r="C3" s="206" t="s">
        <v>532</v>
      </c>
      <c r="D3" s="78" t="s">
        <v>241</v>
      </c>
      <c r="E3" s="61" t="s">
        <v>242</v>
      </c>
      <c r="F3" s="78" t="s">
        <v>243</v>
      </c>
      <c r="G3" s="62" t="s">
        <v>245</v>
      </c>
      <c r="H3" s="78" t="s">
        <v>246</v>
      </c>
      <c r="I3" s="51" t="s">
        <v>1275</v>
      </c>
    </row>
    <row r="4" spans="1:9" ht="12.75">
      <c r="A4" s="30" t="s">
        <v>1942</v>
      </c>
      <c r="B4" s="31" t="s">
        <v>1943</v>
      </c>
      <c r="C4" s="208">
        <v>8</v>
      </c>
      <c r="D4" s="210">
        <v>40431</v>
      </c>
      <c r="E4" s="57"/>
      <c r="F4" s="204" t="s">
        <v>249</v>
      </c>
      <c r="G4" s="58"/>
      <c r="H4" s="58"/>
      <c r="I4" s="39" t="s">
        <v>1704</v>
      </c>
    </row>
    <row r="5" spans="1:9" ht="12.75">
      <c r="A5" s="40" t="s">
        <v>1512</v>
      </c>
      <c r="B5" s="41" t="s">
        <v>1513</v>
      </c>
      <c r="C5" s="186">
        <v>8</v>
      </c>
      <c r="D5" s="211">
        <v>40471</v>
      </c>
      <c r="E5" s="59"/>
      <c r="F5" s="213" t="s">
        <v>249</v>
      </c>
      <c r="G5" s="60"/>
      <c r="H5" s="60"/>
      <c r="I5" s="48" t="s">
        <v>1704</v>
      </c>
    </row>
    <row r="6" spans="1:9" ht="12.75">
      <c r="A6" s="40" t="s">
        <v>248</v>
      </c>
      <c r="B6" s="41" t="s">
        <v>98</v>
      </c>
      <c r="C6" s="186">
        <v>39</v>
      </c>
      <c r="D6" s="211">
        <v>39477</v>
      </c>
      <c r="E6" s="59"/>
      <c r="F6" s="213"/>
      <c r="G6" s="60"/>
      <c r="H6" s="60" t="s">
        <v>249</v>
      </c>
      <c r="I6" s="140" t="s">
        <v>406</v>
      </c>
    </row>
    <row r="7" spans="1:9" ht="12.75">
      <c r="A7" s="40" t="s">
        <v>472</v>
      </c>
      <c r="B7" s="41" t="s">
        <v>473</v>
      </c>
      <c r="C7" s="186">
        <v>7</v>
      </c>
      <c r="D7" s="211">
        <v>40431</v>
      </c>
      <c r="E7" s="59"/>
      <c r="F7" s="213" t="s">
        <v>249</v>
      </c>
      <c r="G7" s="60"/>
      <c r="H7" s="60"/>
      <c r="I7" s="48" t="s">
        <v>1704</v>
      </c>
    </row>
    <row r="8" spans="1:9" ht="12.75">
      <c r="A8" s="351" t="s">
        <v>278</v>
      </c>
      <c r="B8" s="51" t="s">
        <v>279</v>
      </c>
      <c r="C8" s="209">
        <v>31</v>
      </c>
      <c r="D8" s="212">
        <v>39770</v>
      </c>
      <c r="E8" s="61"/>
      <c r="F8" s="78"/>
      <c r="G8" s="63" t="s">
        <v>249</v>
      </c>
      <c r="H8" s="63"/>
      <c r="I8" s="164" t="s">
        <v>1709</v>
      </c>
    </row>
    <row r="9" spans="1:9" ht="12.75">
      <c r="A9" s="30" t="s">
        <v>474</v>
      </c>
      <c r="B9" s="31" t="s">
        <v>480</v>
      </c>
      <c r="C9" s="208">
        <v>8</v>
      </c>
      <c r="D9" s="210">
        <v>40457</v>
      </c>
      <c r="E9" s="57"/>
      <c r="F9" s="204" t="s">
        <v>249</v>
      </c>
      <c r="G9" s="58"/>
      <c r="H9" s="58"/>
      <c r="I9" s="39" t="s">
        <v>1704</v>
      </c>
    </row>
    <row r="10" spans="1:9" ht="12.75">
      <c r="A10" s="40" t="s">
        <v>412</v>
      </c>
      <c r="B10" s="41" t="s">
        <v>413</v>
      </c>
      <c r="C10" s="186">
        <v>23</v>
      </c>
      <c r="D10" s="211">
        <v>40382</v>
      </c>
      <c r="E10" s="59"/>
      <c r="F10" s="213" t="s">
        <v>249</v>
      </c>
      <c r="G10" s="60"/>
      <c r="H10" s="60"/>
      <c r="I10" s="48" t="s">
        <v>1704</v>
      </c>
    </row>
    <row r="11" spans="1:9" ht="12.75">
      <c r="A11" s="40" t="s">
        <v>327</v>
      </c>
      <c r="B11" s="41" t="s">
        <v>330</v>
      </c>
      <c r="C11" s="186">
        <v>38</v>
      </c>
      <c r="D11" s="211">
        <v>39924</v>
      </c>
      <c r="E11" s="59" t="s">
        <v>249</v>
      </c>
      <c r="F11" s="213"/>
      <c r="G11" s="60"/>
      <c r="H11" s="60"/>
      <c r="I11" s="48"/>
    </row>
    <row r="12" spans="1:9" ht="12.75">
      <c r="A12" s="40" t="s">
        <v>341</v>
      </c>
      <c r="B12" s="41" t="s">
        <v>342</v>
      </c>
      <c r="C12" s="186">
        <v>32</v>
      </c>
      <c r="D12" s="211">
        <v>40029</v>
      </c>
      <c r="E12" s="59" t="s">
        <v>249</v>
      </c>
      <c r="F12" s="213"/>
      <c r="G12" s="60"/>
      <c r="H12" s="60"/>
      <c r="I12" s="48"/>
    </row>
    <row r="13" spans="1:9" ht="12.75">
      <c r="A13" s="49" t="s">
        <v>1730</v>
      </c>
      <c r="B13" s="51" t="s">
        <v>1731</v>
      </c>
      <c r="C13" s="209">
        <v>25</v>
      </c>
      <c r="D13" s="212">
        <v>40426</v>
      </c>
      <c r="E13" s="61"/>
      <c r="F13" s="78" t="s">
        <v>249</v>
      </c>
      <c r="G13" s="63"/>
      <c r="H13" s="63"/>
      <c r="I13" s="56" t="s">
        <v>1704</v>
      </c>
    </row>
    <row r="14" spans="1:9" ht="12.75">
      <c r="A14" s="30" t="s">
        <v>267</v>
      </c>
      <c r="B14" s="31" t="s">
        <v>268</v>
      </c>
      <c r="C14" s="208">
        <v>30</v>
      </c>
      <c r="D14" s="210">
        <v>39727</v>
      </c>
      <c r="E14" s="57" t="s">
        <v>249</v>
      </c>
      <c r="F14" s="204"/>
      <c r="G14" s="58"/>
      <c r="H14" s="58"/>
      <c r="I14" s="39"/>
    </row>
    <row r="15" spans="1:9" ht="12.75">
      <c r="A15" s="40" t="s">
        <v>1387</v>
      </c>
      <c r="B15" s="41" t="s">
        <v>1051</v>
      </c>
      <c r="C15" s="186">
        <v>30</v>
      </c>
      <c r="D15" s="211">
        <v>40476</v>
      </c>
      <c r="E15" s="59"/>
      <c r="F15" s="213" t="s">
        <v>249</v>
      </c>
      <c r="G15" s="60"/>
      <c r="H15" s="60"/>
      <c r="I15" s="48" t="s">
        <v>1704</v>
      </c>
    </row>
    <row r="16" spans="1:9" ht="12.75">
      <c r="A16" s="40" t="s">
        <v>334</v>
      </c>
      <c r="B16" s="41" t="s">
        <v>337</v>
      </c>
      <c r="C16" s="186">
        <v>37</v>
      </c>
      <c r="D16" s="211">
        <v>39944</v>
      </c>
      <c r="E16" s="59" t="s">
        <v>249</v>
      </c>
      <c r="F16" s="213"/>
      <c r="G16" s="60"/>
      <c r="H16" s="60"/>
      <c r="I16" s="48"/>
    </row>
    <row r="17" spans="1:9" ht="12.75">
      <c r="A17" s="118" t="s">
        <v>423</v>
      </c>
      <c r="B17" s="41" t="s">
        <v>428</v>
      </c>
      <c r="C17" s="186">
        <v>12</v>
      </c>
      <c r="D17" s="211">
        <v>40431</v>
      </c>
      <c r="E17" s="59"/>
      <c r="F17" s="213" t="s">
        <v>249</v>
      </c>
      <c r="G17" s="60"/>
      <c r="H17" s="60"/>
      <c r="I17" s="48" t="s">
        <v>1704</v>
      </c>
    </row>
    <row r="18" spans="1:9" ht="12.75">
      <c r="A18" s="49" t="s">
        <v>1518</v>
      </c>
      <c r="B18" s="51" t="s">
        <v>1519</v>
      </c>
      <c r="C18" s="209">
        <v>6</v>
      </c>
      <c r="D18" s="212">
        <v>40476</v>
      </c>
      <c r="E18" s="61"/>
      <c r="F18" s="78" t="s">
        <v>249</v>
      </c>
      <c r="G18" s="63"/>
      <c r="H18" s="63"/>
      <c r="I18" s="56" t="s">
        <v>1704</v>
      </c>
    </row>
    <row r="19" spans="1:9" ht="12.75">
      <c r="A19" s="30" t="s">
        <v>108</v>
      </c>
      <c r="B19" s="31" t="s">
        <v>109</v>
      </c>
      <c r="C19" s="208">
        <v>5</v>
      </c>
      <c r="D19" s="210">
        <v>40444</v>
      </c>
      <c r="E19" s="57"/>
      <c r="F19" s="204"/>
      <c r="G19" s="58" t="s">
        <v>249</v>
      </c>
      <c r="H19" s="58"/>
      <c r="I19" s="352" t="s">
        <v>178</v>
      </c>
    </row>
    <row r="20" spans="1:9" ht="12.75">
      <c r="A20" s="119" t="s">
        <v>489</v>
      </c>
      <c r="B20" s="41" t="s">
        <v>490</v>
      </c>
      <c r="C20" s="186">
        <v>6</v>
      </c>
      <c r="D20" s="211">
        <v>40442</v>
      </c>
      <c r="E20" s="59"/>
      <c r="F20" s="213" t="s">
        <v>249</v>
      </c>
      <c r="G20" s="60"/>
      <c r="H20" s="60"/>
      <c r="I20" s="48" t="s">
        <v>1704</v>
      </c>
    </row>
    <row r="21" spans="1:9" ht="12.75">
      <c r="A21" s="40" t="s">
        <v>1967</v>
      </c>
      <c r="B21" s="41" t="s">
        <v>1968</v>
      </c>
      <c r="C21" s="186">
        <v>5</v>
      </c>
      <c r="D21" s="211">
        <v>40463</v>
      </c>
      <c r="E21" s="59"/>
      <c r="F21" s="213" t="s">
        <v>249</v>
      </c>
      <c r="G21" s="60"/>
      <c r="H21" s="60"/>
      <c r="I21" s="48" t="s">
        <v>1704</v>
      </c>
    </row>
    <row r="22" spans="1:9" ht="12.75">
      <c r="A22" s="40" t="s">
        <v>306</v>
      </c>
      <c r="B22" s="41" t="s">
        <v>314</v>
      </c>
      <c r="C22" s="186">
        <v>20</v>
      </c>
      <c r="D22" s="211">
        <v>39881</v>
      </c>
      <c r="E22" s="59" t="s">
        <v>249</v>
      </c>
      <c r="F22" s="213"/>
      <c r="G22" s="60"/>
      <c r="H22" s="60"/>
      <c r="I22" s="48"/>
    </row>
    <row r="23" spans="1:9" ht="12.75">
      <c r="A23" s="49" t="s">
        <v>137</v>
      </c>
      <c r="B23" s="51" t="s">
        <v>138</v>
      </c>
      <c r="C23" s="209">
        <v>6</v>
      </c>
      <c r="D23" s="212">
        <v>40477</v>
      </c>
      <c r="E23" s="61"/>
      <c r="F23" s="78" t="s">
        <v>249</v>
      </c>
      <c r="G23" s="63"/>
      <c r="H23" s="63"/>
      <c r="I23" s="56" t="s">
        <v>1704</v>
      </c>
    </row>
    <row r="24" spans="1:9" ht="12.75">
      <c r="A24" s="30" t="s">
        <v>373</v>
      </c>
      <c r="B24" s="31" t="s">
        <v>374</v>
      </c>
      <c r="C24" s="208">
        <v>34</v>
      </c>
      <c r="D24" s="210">
        <v>40112</v>
      </c>
      <c r="E24" s="57"/>
      <c r="F24" s="204" t="s">
        <v>249</v>
      </c>
      <c r="G24" s="58"/>
      <c r="H24" s="58"/>
      <c r="I24" s="39" t="s">
        <v>1706</v>
      </c>
    </row>
    <row r="25" spans="1:9" ht="12.75">
      <c r="A25" s="40" t="s">
        <v>112</v>
      </c>
      <c r="B25" s="41" t="s">
        <v>113</v>
      </c>
      <c r="C25" s="186">
        <v>7</v>
      </c>
      <c r="D25" s="211">
        <v>40431</v>
      </c>
      <c r="E25" s="59"/>
      <c r="F25" s="213" t="s">
        <v>249</v>
      </c>
      <c r="G25" s="60"/>
      <c r="H25" s="60"/>
      <c r="I25" s="48" t="s">
        <v>1704</v>
      </c>
    </row>
    <row r="26" spans="1:9" ht="12.75">
      <c r="A26" s="40" t="s">
        <v>590</v>
      </c>
      <c r="B26" s="41" t="s">
        <v>591</v>
      </c>
      <c r="C26" s="186">
        <v>5</v>
      </c>
      <c r="D26" s="211">
        <v>40444</v>
      </c>
      <c r="E26" s="59"/>
      <c r="F26" s="213" t="s">
        <v>249</v>
      </c>
      <c r="G26" s="60"/>
      <c r="H26" s="60"/>
      <c r="I26" s="48" t="s">
        <v>1704</v>
      </c>
    </row>
    <row r="27" spans="1:9" ht="12.75">
      <c r="A27" s="40" t="s">
        <v>1934</v>
      </c>
      <c r="B27" s="41" t="s">
        <v>1935</v>
      </c>
      <c r="C27" s="186">
        <v>7</v>
      </c>
      <c r="D27" s="211">
        <v>40458</v>
      </c>
      <c r="E27" s="59"/>
      <c r="F27" s="213" t="s">
        <v>249</v>
      </c>
      <c r="G27" s="60"/>
      <c r="H27" s="60"/>
      <c r="I27" s="48" t="s">
        <v>1704</v>
      </c>
    </row>
    <row r="28" spans="1:9" ht="12.75">
      <c r="A28" s="49" t="s">
        <v>616</v>
      </c>
      <c r="B28" s="51" t="s">
        <v>617</v>
      </c>
      <c r="C28" s="209">
        <v>18</v>
      </c>
      <c r="D28" s="212">
        <v>40491</v>
      </c>
      <c r="E28" s="61"/>
      <c r="F28" s="78" t="s">
        <v>249</v>
      </c>
      <c r="G28" s="63"/>
      <c r="H28" s="63"/>
      <c r="I28" s="56" t="s">
        <v>1704</v>
      </c>
    </row>
    <row r="29" spans="1:9" ht="12.75">
      <c r="A29" s="30" t="s">
        <v>270</v>
      </c>
      <c r="B29" s="31" t="s">
        <v>269</v>
      </c>
      <c r="C29" s="208">
        <v>39</v>
      </c>
      <c r="D29" s="210">
        <v>39727</v>
      </c>
      <c r="E29" s="57" t="s">
        <v>249</v>
      </c>
      <c r="F29" s="204"/>
      <c r="G29" s="58"/>
      <c r="H29" s="58"/>
      <c r="I29" s="39"/>
    </row>
    <row r="30" spans="1:9" ht="12.75">
      <c r="A30" s="40" t="s">
        <v>1349</v>
      </c>
      <c r="B30" s="41" t="s">
        <v>1350</v>
      </c>
      <c r="C30" s="186">
        <v>5</v>
      </c>
      <c r="D30" s="211">
        <v>40464</v>
      </c>
      <c r="E30" s="59"/>
      <c r="F30" s="213" t="s">
        <v>249</v>
      </c>
      <c r="G30" s="60"/>
      <c r="H30" s="60"/>
      <c r="I30" s="48" t="s">
        <v>1704</v>
      </c>
    </row>
    <row r="31" spans="1:9" ht="12.75">
      <c r="A31" s="40" t="s">
        <v>1774</v>
      </c>
      <c r="B31" s="41" t="s">
        <v>1775</v>
      </c>
      <c r="C31" s="186">
        <v>5</v>
      </c>
      <c r="D31" s="211">
        <v>40436</v>
      </c>
      <c r="E31" s="59"/>
      <c r="F31" s="213" t="s">
        <v>249</v>
      </c>
      <c r="G31" s="60"/>
      <c r="H31" s="60"/>
      <c r="I31" s="48" t="s">
        <v>1704</v>
      </c>
    </row>
    <row r="32" spans="1:9" ht="12.75">
      <c r="A32" s="40" t="s">
        <v>801</v>
      </c>
      <c r="B32" s="41" t="s">
        <v>802</v>
      </c>
      <c r="C32" s="186">
        <v>15</v>
      </c>
      <c r="D32" s="211">
        <v>40497</v>
      </c>
      <c r="E32" s="59"/>
      <c r="F32" s="213" t="s">
        <v>249</v>
      </c>
      <c r="G32" s="60"/>
      <c r="H32" s="60"/>
      <c r="I32" s="48" t="s">
        <v>1704</v>
      </c>
    </row>
    <row r="33" spans="1:9" ht="12.75">
      <c r="A33" s="49" t="s">
        <v>485</v>
      </c>
      <c r="B33" s="51" t="s">
        <v>486</v>
      </c>
      <c r="C33" s="209">
        <v>6</v>
      </c>
      <c r="D33" s="212">
        <v>40499</v>
      </c>
      <c r="E33" s="61"/>
      <c r="F33" s="78" t="s">
        <v>249</v>
      </c>
      <c r="G33" s="63"/>
      <c r="H33" s="63"/>
      <c r="I33" s="56" t="s">
        <v>1704</v>
      </c>
    </row>
    <row r="34" spans="1:9" ht="12.75">
      <c r="A34" s="30" t="s">
        <v>361</v>
      </c>
      <c r="B34" s="31" t="s">
        <v>364</v>
      </c>
      <c r="C34" s="208">
        <v>15</v>
      </c>
      <c r="D34" s="210">
        <v>40085</v>
      </c>
      <c r="E34" s="57"/>
      <c r="F34" s="204" t="s">
        <v>249</v>
      </c>
      <c r="G34" s="58"/>
      <c r="H34" s="58"/>
      <c r="I34" s="39" t="s">
        <v>1706</v>
      </c>
    </row>
    <row r="35" spans="1:9" ht="12.75">
      <c r="A35" s="40" t="s">
        <v>782</v>
      </c>
      <c r="B35" s="41" t="s">
        <v>783</v>
      </c>
      <c r="C35" s="186">
        <v>7</v>
      </c>
      <c r="D35" s="211">
        <v>40431</v>
      </c>
      <c r="E35" s="59"/>
      <c r="F35" s="213" t="s">
        <v>249</v>
      </c>
      <c r="G35" s="60"/>
      <c r="H35" s="60"/>
      <c r="I35" s="48" t="s">
        <v>1704</v>
      </c>
    </row>
    <row r="36" spans="1:9" ht="12.75">
      <c r="A36" s="40" t="s">
        <v>410</v>
      </c>
      <c r="B36" s="41" t="s">
        <v>411</v>
      </c>
      <c r="C36" s="186">
        <v>16</v>
      </c>
      <c r="D36" s="211">
        <v>40375</v>
      </c>
      <c r="E36" s="59"/>
      <c r="F36" s="213" t="s">
        <v>249</v>
      </c>
      <c r="G36" s="60"/>
      <c r="H36" s="60"/>
      <c r="I36" s="48" t="s">
        <v>1704</v>
      </c>
    </row>
    <row r="37" spans="1:9" ht="12.75">
      <c r="A37" s="40" t="s">
        <v>945</v>
      </c>
      <c r="B37" s="41" t="s">
        <v>946</v>
      </c>
      <c r="C37" s="186">
        <v>42</v>
      </c>
      <c r="D37" s="211">
        <v>40469</v>
      </c>
      <c r="E37" s="59"/>
      <c r="F37" s="213" t="s">
        <v>249</v>
      </c>
      <c r="G37" s="60"/>
      <c r="H37" s="60"/>
      <c r="I37" s="48" t="s">
        <v>1704</v>
      </c>
    </row>
    <row r="38" spans="1:9" ht="12.75">
      <c r="A38" s="49" t="s">
        <v>772</v>
      </c>
      <c r="B38" s="51" t="s">
        <v>773</v>
      </c>
      <c r="C38" s="209">
        <v>12</v>
      </c>
      <c r="D38" s="212">
        <v>40479</v>
      </c>
      <c r="E38" s="61"/>
      <c r="F38" s="78" t="s">
        <v>249</v>
      </c>
      <c r="G38" s="63"/>
      <c r="H38" s="63"/>
      <c r="I38" s="56" t="s">
        <v>1704</v>
      </c>
    </row>
    <row r="39" spans="1:9" ht="12.75">
      <c r="A39" s="30" t="s">
        <v>271</v>
      </c>
      <c r="B39" s="31" t="s">
        <v>274</v>
      </c>
      <c r="C39" s="208">
        <v>33</v>
      </c>
      <c r="D39" s="210">
        <v>39729</v>
      </c>
      <c r="E39" s="57"/>
      <c r="F39" s="204"/>
      <c r="G39" s="58" t="s">
        <v>249</v>
      </c>
      <c r="H39" s="58"/>
      <c r="I39" s="352" t="s">
        <v>1710</v>
      </c>
    </row>
    <row r="40" spans="1:9" ht="12.75">
      <c r="A40" s="40" t="s">
        <v>1450</v>
      </c>
      <c r="B40" s="41" t="s">
        <v>1451</v>
      </c>
      <c r="C40" s="186">
        <v>6</v>
      </c>
      <c r="D40" s="211">
        <v>40433</v>
      </c>
      <c r="E40" s="59"/>
      <c r="F40" s="213"/>
      <c r="G40" s="60" t="s">
        <v>249</v>
      </c>
      <c r="H40" s="60"/>
      <c r="I40" s="140" t="s">
        <v>899</v>
      </c>
    </row>
    <row r="41" spans="1:9" ht="12.75">
      <c r="A41" s="40" t="s">
        <v>295</v>
      </c>
      <c r="B41" s="41" t="s">
        <v>296</v>
      </c>
      <c r="C41" s="186">
        <v>35</v>
      </c>
      <c r="D41" s="211">
        <v>39862</v>
      </c>
      <c r="E41" s="59" t="s">
        <v>249</v>
      </c>
      <c r="F41" s="213"/>
      <c r="G41" s="60"/>
      <c r="H41" s="60"/>
      <c r="I41" s="48"/>
    </row>
    <row r="42" spans="1:9" ht="12.75">
      <c r="A42" s="119" t="s">
        <v>610</v>
      </c>
      <c r="B42" s="41" t="s">
        <v>611</v>
      </c>
      <c r="C42" s="186">
        <v>13</v>
      </c>
      <c r="D42" s="211">
        <v>40479</v>
      </c>
      <c r="E42" s="59"/>
      <c r="F42" s="213" t="s">
        <v>249</v>
      </c>
      <c r="G42" s="60"/>
      <c r="H42" s="60"/>
      <c r="I42" s="48" t="s">
        <v>1704</v>
      </c>
    </row>
    <row r="43" spans="1:9" ht="12.75">
      <c r="A43" s="49" t="s">
        <v>259</v>
      </c>
      <c r="B43" s="51" t="s">
        <v>261</v>
      </c>
      <c r="C43" s="209">
        <v>34</v>
      </c>
      <c r="D43" s="212">
        <v>39617</v>
      </c>
      <c r="E43" s="61" t="s">
        <v>249</v>
      </c>
      <c r="F43" s="78"/>
      <c r="G43" s="63"/>
      <c r="H43" s="63"/>
      <c r="I43" s="56"/>
    </row>
    <row r="44" spans="1:9" ht="12.75">
      <c r="A44" s="356" t="s">
        <v>425</v>
      </c>
      <c r="B44" s="31" t="s">
        <v>426</v>
      </c>
      <c r="C44" s="208">
        <v>23</v>
      </c>
      <c r="D44" s="210">
        <v>40431</v>
      </c>
      <c r="E44" s="57"/>
      <c r="F44" s="204" t="s">
        <v>249</v>
      </c>
      <c r="G44" s="58"/>
      <c r="H44" s="58"/>
      <c r="I44" s="39" t="s">
        <v>1704</v>
      </c>
    </row>
    <row r="45" spans="1:9" ht="12.75">
      <c r="A45" s="40" t="s">
        <v>280</v>
      </c>
      <c r="B45" s="41" t="s">
        <v>281</v>
      </c>
      <c r="C45" s="186">
        <v>24</v>
      </c>
      <c r="D45" s="211">
        <v>39772</v>
      </c>
      <c r="E45" s="59"/>
      <c r="F45" s="213" t="s">
        <v>249</v>
      </c>
      <c r="G45" s="60"/>
      <c r="H45" s="60"/>
      <c r="I45" s="48" t="s">
        <v>1705</v>
      </c>
    </row>
    <row r="46" spans="1:9" ht="12.75">
      <c r="A46" s="40" t="s">
        <v>377</v>
      </c>
      <c r="B46" s="41" t="s">
        <v>378</v>
      </c>
      <c r="C46" s="186">
        <v>40</v>
      </c>
      <c r="D46" s="211">
        <v>40115</v>
      </c>
      <c r="E46" s="59"/>
      <c r="F46" s="213"/>
      <c r="G46" s="60" t="s">
        <v>249</v>
      </c>
      <c r="H46" s="60"/>
      <c r="I46" s="48" t="s">
        <v>379</v>
      </c>
    </row>
    <row r="47" spans="1:9" ht="12.75">
      <c r="A47" s="40" t="s">
        <v>487</v>
      </c>
      <c r="B47" s="41" t="s">
        <v>488</v>
      </c>
      <c r="C47" s="186">
        <v>5</v>
      </c>
      <c r="D47" s="211">
        <v>40431</v>
      </c>
      <c r="E47" s="59"/>
      <c r="F47" s="213" t="s">
        <v>249</v>
      </c>
      <c r="G47" s="60"/>
      <c r="H47" s="60"/>
      <c r="I47" s="48" t="s">
        <v>1704</v>
      </c>
    </row>
    <row r="48" spans="1:9" ht="12.75">
      <c r="A48" s="49" t="s">
        <v>308</v>
      </c>
      <c r="B48" s="51" t="s">
        <v>311</v>
      </c>
      <c r="C48" s="209">
        <v>32</v>
      </c>
      <c r="D48" s="212">
        <v>39889</v>
      </c>
      <c r="E48" s="61" t="s">
        <v>249</v>
      </c>
      <c r="F48" s="78"/>
      <c r="G48" s="63"/>
      <c r="H48" s="63"/>
      <c r="I48" s="56"/>
    </row>
    <row r="49" spans="1:9" ht="12.75">
      <c r="A49" s="30" t="s">
        <v>300</v>
      </c>
      <c r="B49" s="31" t="s">
        <v>302</v>
      </c>
      <c r="C49" s="208">
        <v>39</v>
      </c>
      <c r="D49" s="210">
        <v>39869</v>
      </c>
      <c r="E49" s="57" t="s">
        <v>249</v>
      </c>
      <c r="F49" s="204"/>
      <c r="G49" s="58"/>
      <c r="H49" s="58"/>
      <c r="I49" s="39"/>
    </row>
    <row r="50" spans="1:9" ht="12.75">
      <c r="A50" s="40" t="s">
        <v>1988</v>
      </c>
      <c r="B50" s="41" t="s">
        <v>1989</v>
      </c>
      <c r="C50" s="186">
        <v>5</v>
      </c>
      <c r="D50" s="211">
        <v>40473</v>
      </c>
      <c r="E50" s="59"/>
      <c r="F50" s="213" t="s">
        <v>249</v>
      </c>
      <c r="G50" s="60"/>
      <c r="H50" s="60"/>
      <c r="I50" s="48" t="s">
        <v>1704</v>
      </c>
    </row>
    <row r="51" spans="1:9" ht="12.75">
      <c r="A51" s="40" t="s">
        <v>301</v>
      </c>
      <c r="B51" s="41" t="s">
        <v>303</v>
      </c>
      <c r="C51" s="186">
        <v>32</v>
      </c>
      <c r="D51" s="211">
        <v>39871</v>
      </c>
      <c r="E51" s="59" t="s">
        <v>249</v>
      </c>
      <c r="F51" s="213"/>
      <c r="G51" s="60"/>
      <c r="H51" s="60"/>
      <c r="I51" s="48"/>
    </row>
    <row r="52" spans="1:9" ht="12.75">
      <c r="A52" s="40" t="s">
        <v>1770</v>
      </c>
      <c r="B52" s="41" t="s">
        <v>1771</v>
      </c>
      <c r="C52" s="186">
        <v>6</v>
      </c>
      <c r="D52" s="211">
        <v>40431</v>
      </c>
      <c r="E52" s="59"/>
      <c r="F52" s="213" t="s">
        <v>249</v>
      </c>
      <c r="G52" s="60"/>
      <c r="H52" s="60"/>
      <c r="I52" s="48" t="s">
        <v>1704</v>
      </c>
    </row>
    <row r="53" spans="1:9" ht="12.75">
      <c r="A53" s="49" t="s">
        <v>365</v>
      </c>
      <c r="B53" s="51" t="s">
        <v>367</v>
      </c>
      <c r="C53" s="209">
        <v>16</v>
      </c>
      <c r="D53" s="212">
        <v>40087</v>
      </c>
      <c r="E53" s="61"/>
      <c r="F53" s="78" t="s">
        <v>249</v>
      </c>
      <c r="G53" s="63"/>
      <c r="H53" s="63"/>
      <c r="I53" s="56" t="s">
        <v>1706</v>
      </c>
    </row>
    <row r="54" spans="1:9" ht="12.75">
      <c r="A54" s="30" t="s">
        <v>277</v>
      </c>
      <c r="B54" s="31" t="s">
        <v>1923</v>
      </c>
      <c r="C54" s="208">
        <v>27</v>
      </c>
      <c r="D54" s="210">
        <v>39769</v>
      </c>
      <c r="E54" s="57"/>
      <c r="F54" s="204" t="s">
        <v>249</v>
      </c>
      <c r="G54" s="58"/>
      <c r="H54" s="58"/>
      <c r="I54" s="39" t="s">
        <v>1705</v>
      </c>
    </row>
    <row r="55" spans="1:9" ht="12.75">
      <c r="A55" s="40" t="s">
        <v>366</v>
      </c>
      <c r="B55" s="41" t="s">
        <v>368</v>
      </c>
      <c r="C55" s="186">
        <v>33</v>
      </c>
      <c r="D55" s="211">
        <v>40105</v>
      </c>
      <c r="E55" s="59"/>
      <c r="F55" s="213" t="s">
        <v>249</v>
      </c>
      <c r="G55" s="60"/>
      <c r="H55" s="60"/>
      <c r="I55" s="48" t="s">
        <v>1706</v>
      </c>
    </row>
    <row r="56" spans="1:9" ht="12.75">
      <c r="A56" s="40" t="s">
        <v>253</v>
      </c>
      <c r="B56" s="41" t="s">
        <v>1922</v>
      </c>
      <c r="C56" s="186">
        <v>35</v>
      </c>
      <c r="D56" s="211">
        <v>39538</v>
      </c>
      <c r="E56" s="59"/>
      <c r="F56" s="213"/>
      <c r="G56" s="60"/>
      <c r="H56" s="60" t="s">
        <v>249</v>
      </c>
      <c r="I56" s="48" t="s">
        <v>254</v>
      </c>
    </row>
    <row r="57" spans="1:9" ht="12.75">
      <c r="A57" s="40" t="s">
        <v>398</v>
      </c>
      <c r="B57" s="41" t="s">
        <v>403</v>
      </c>
      <c r="C57" s="186">
        <v>19</v>
      </c>
      <c r="D57" s="211">
        <v>40135</v>
      </c>
      <c r="E57" s="59"/>
      <c r="F57" s="213" t="s">
        <v>249</v>
      </c>
      <c r="G57" s="60"/>
      <c r="H57" s="60"/>
      <c r="I57" s="48" t="s">
        <v>1706</v>
      </c>
    </row>
    <row r="58" spans="1:9" ht="12.75">
      <c r="A58" s="152" t="s">
        <v>422</v>
      </c>
      <c r="B58" s="51" t="s">
        <v>429</v>
      </c>
      <c r="C58" s="209">
        <v>16</v>
      </c>
      <c r="D58" s="212">
        <v>40431</v>
      </c>
      <c r="E58" s="61"/>
      <c r="F58" s="78" t="s">
        <v>249</v>
      </c>
      <c r="G58" s="63"/>
      <c r="H58" s="63"/>
      <c r="I58" s="56" t="s">
        <v>1704</v>
      </c>
    </row>
    <row r="59" spans="1:9" ht="12.75">
      <c r="A59" s="30" t="s">
        <v>1508</v>
      </c>
      <c r="B59" s="31" t="s">
        <v>1509</v>
      </c>
      <c r="C59" s="208">
        <v>5</v>
      </c>
      <c r="D59" s="210">
        <v>40480</v>
      </c>
      <c r="E59" s="57"/>
      <c r="F59" s="204" t="s">
        <v>249</v>
      </c>
      <c r="G59" s="58"/>
      <c r="H59" s="58"/>
      <c r="I59" s="39" t="s">
        <v>1704</v>
      </c>
    </row>
    <row r="60" spans="1:9" ht="12.75">
      <c r="A60" s="40" t="s">
        <v>1938</v>
      </c>
      <c r="B60" s="41" t="s">
        <v>1939</v>
      </c>
      <c r="C60" s="186">
        <v>8</v>
      </c>
      <c r="D60" s="211">
        <v>40437</v>
      </c>
      <c r="E60" s="59"/>
      <c r="F60" s="213" t="s">
        <v>249</v>
      </c>
      <c r="G60" s="60"/>
      <c r="H60" s="60"/>
      <c r="I60" s="48" t="s">
        <v>1704</v>
      </c>
    </row>
    <row r="61" spans="1:9" ht="12.75">
      <c r="A61" s="119" t="s">
        <v>414</v>
      </c>
      <c r="B61" s="41" t="s">
        <v>415</v>
      </c>
      <c r="C61" s="186">
        <v>6</v>
      </c>
      <c r="D61" s="211">
        <v>40400</v>
      </c>
      <c r="E61" s="59"/>
      <c r="F61" s="213"/>
      <c r="G61" s="60" t="s">
        <v>249</v>
      </c>
      <c r="H61" s="60"/>
      <c r="I61" s="420" t="s">
        <v>1531</v>
      </c>
    </row>
    <row r="62" spans="1:9" ht="12.75">
      <c r="A62" s="40" t="s">
        <v>916</v>
      </c>
      <c r="B62" s="41" t="s">
        <v>917</v>
      </c>
      <c r="C62" s="186">
        <v>51</v>
      </c>
      <c r="D62" s="211">
        <v>40465</v>
      </c>
      <c r="E62" s="59"/>
      <c r="F62" s="213" t="s">
        <v>249</v>
      </c>
      <c r="G62" s="60"/>
      <c r="H62" s="60"/>
      <c r="I62" s="48" t="s">
        <v>1704</v>
      </c>
    </row>
    <row r="63" spans="1:9" ht="12.75">
      <c r="A63" s="49" t="s">
        <v>358</v>
      </c>
      <c r="B63" s="51" t="s">
        <v>362</v>
      </c>
      <c r="C63" s="209">
        <v>33</v>
      </c>
      <c r="D63" s="212">
        <v>40085</v>
      </c>
      <c r="E63" s="61"/>
      <c r="F63" s="78" t="s">
        <v>249</v>
      </c>
      <c r="G63" s="63"/>
      <c r="H63" s="63"/>
      <c r="I63" s="56" t="s">
        <v>1706</v>
      </c>
    </row>
    <row r="64" spans="1:9" ht="12.75">
      <c r="A64" s="30" t="s">
        <v>481</v>
      </c>
      <c r="B64" s="31" t="s">
        <v>482</v>
      </c>
      <c r="C64" s="208">
        <v>5</v>
      </c>
      <c r="D64" s="210">
        <v>40505</v>
      </c>
      <c r="E64" s="57"/>
      <c r="F64" s="204" t="s">
        <v>249</v>
      </c>
      <c r="G64" s="58"/>
      <c r="H64" s="58"/>
      <c r="I64" s="39" t="s">
        <v>1704</v>
      </c>
    </row>
    <row r="65" spans="1:9" ht="12.75">
      <c r="A65" s="40" t="s">
        <v>260</v>
      </c>
      <c r="B65" s="41" t="s">
        <v>262</v>
      </c>
      <c r="C65" s="186">
        <v>43</v>
      </c>
      <c r="D65" s="211">
        <v>39617</v>
      </c>
      <c r="E65" s="59" t="s">
        <v>249</v>
      </c>
      <c r="F65" s="213"/>
      <c r="G65" s="60"/>
      <c r="H65" s="60"/>
      <c r="I65" s="48"/>
    </row>
    <row r="66" spans="1:9" ht="12.75">
      <c r="A66" s="40" t="s">
        <v>355</v>
      </c>
      <c r="B66" s="41" t="s">
        <v>357</v>
      </c>
      <c r="C66" s="186">
        <v>15</v>
      </c>
      <c r="D66" s="211">
        <v>40085</v>
      </c>
      <c r="E66" s="59" t="s">
        <v>249</v>
      </c>
      <c r="F66" s="213"/>
      <c r="G66" s="60"/>
      <c r="H66" s="60"/>
      <c r="I66" s="48"/>
    </row>
    <row r="67" spans="1:9" ht="12.75">
      <c r="A67" s="40" t="s">
        <v>17</v>
      </c>
      <c r="B67" s="41" t="s">
        <v>18</v>
      </c>
      <c r="C67" s="186">
        <v>8</v>
      </c>
      <c r="D67" s="211">
        <v>40431</v>
      </c>
      <c r="E67" s="59"/>
      <c r="F67" s="213" t="s">
        <v>249</v>
      </c>
      <c r="G67" s="60"/>
      <c r="H67" s="60"/>
      <c r="I67" s="48" t="s">
        <v>1704</v>
      </c>
    </row>
    <row r="68" spans="1:9" ht="12.75">
      <c r="A68" s="49" t="s">
        <v>608</v>
      </c>
      <c r="B68" s="51" t="s">
        <v>609</v>
      </c>
      <c r="C68" s="209">
        <v>13</v>
      </c>
      <c r="D68" s="212">
        <v>40471</v>
      </c>
      <c r="E68" s="61"/>
      <c r="F68" s="78" t="s">
        <v>249</v>
      </c>
      <c r="G68" s="63"/>
      <c r="H68" s="63"/>
      <c r="I68" s="56" t="s">
        <v>1704</v>
      </c>
    </row>
    <row r="69" spans="1:9" ht="12.75">
      <c r="A69" s="30" t="s">
        <v>251</v>
      </c>
      <c r="B69" s="31" t="s">
        <v>252</v>
      </c>
      <c r="C69" s="208">
        <v>25</v>
      </c>
      <c r="D69" s="210">
        <v>39497</v>
      </c>
      <c r="E69" s="57" t="s">
        <v>249</v>
      </c>
      <c r="F69" s="204"/>
      <c r="G69" s="58"/>
      <c r="H69" s="58"/>
      <c r="I69" s="39"/>
    </row>
    <row r="70" spans="1:9" ht="12.75">
      <c r="A70" s="40" t="s">
        <v>396</v>
      </c>
      <c r="B70" s="41" t="s">
        <v>401</v>
      </c>
      <c r="C70" s="186">
        <v>23</v>
      </c>
      <c r="D70" s="211">
        <v>40127</v>
      </c>
      <c r="E70" s="59"/>
      <c r="F70" s="213" t="s">
        <v>249</v>
      </c>
      <c r="G70" s="60"/>
      <c r="H70" s="60"/>
      <c r="I70" s="48" t="s">
        <v>1706</v>
      </c>
    </row>
    <row r="71" spans="1:9" ht="12.75">
      <c r="A71" s="40" t="s">
        <v>333</v>
      </c>
      <c r="B71" s="41" t="s">
        <v>336</v>
      </c>
      <c r="C71" s="186">
        <v>27</v>
      </c>
      <c r="D71" s="211">
        <v>39937</v>
      </c>
      <c r="E71" s="59" t="s">
        <v>249</v>
      </c>
      <c r="F71" s="213"/>
      <c r="G71" s="60"/>
      <c r="H71" s="60"/>
      <c r="I71" s="48"/>
    </row>
    <row r="72" spans="1:9" ht="12.75">
      <c r="A72" s="40" t="s">
        <v>275</v>
      </c>
      <c r="B72" s="41" t="s">
        <v>276</v>
      </c>
      <c r="C72" s="186">
        <v>25</v>
      </c>
      <c r="D72" s="211">
        <v>39752</v>
      </c>
      <c r="E72" s="59" t="s">
        <v>249</v>
      </c>
      <c r="F72" s="213"/>
      <c r="G72" s="60"/>
      <c r="H72" s="60"/>
      <c r="I72" s="48"/>
    </row>
    <row r="73" spans="1:9" ht="12.75">
      <c r="A73" s="49" t="s">
        <v>397</v>
      </c>
      <c r="B73" s="51" t="s">
        <v>402</v>
      </c>
      <c r="C73" s="209">
        <v>27</v>
      </c>
      <c r="D73" s="212">
        <v>40134</v>
      </c>
      <c r="E73" s="61"/>
      <c r="F73" s="78" t="s">
        <v>249</v>
      </c>
      <c r="G73" s="63"/>
      <c r="H73" s="63"/>
      <c r="I73" s="56" t="s">
        <v>1706</v>
      </c>
    </row>
    <row r="74" spans="1:9" ht="12.75">
      <c r="A74" s="30" t="s">
        <v>582</v>
      </c>
      <c r="B74" s="31" t="s">
        <v>583</v>
      </c>
      <c r="C74" s="208">
        <v>7</v>
      </c>
      <c r="D74" s="210">
        <v>40478</v>
      </c>
      <c r="E74" s="57"/>
      <c r="F74" s="204" t="s">
        <v>249</v>
      </c>
      <c r="G74" s="58"/>
      <c r="H74" s="58"/>
      <c r="I74" s="39" t="s">
        <v>1704</v>
      </c>
    </row>
    <row r="75" spans="1:9" ht="12.75">
      <c r="A75" s="40" t="s">
        <v>282</v>
      </c>
      <c r="B75" s="41" t="s">
        <v>283</v>
      </c>
      <c r="C75" s="184">
        <v>36</v>
      </c>
      <c r="D75" s="211">
        <v>39828</v>
      </c>
      <c r="E75" s="59" t="s">
        <v>249</v>
      </c>
      <c r="F75" s="213"/>
      <c r="G75" s="60"/>
      <c r="H75" s="60"/>
      <c r="I75" s="48"/>
    </row>
    <row r="76" spans="1:9" ht="12.75">
      <c r="A76" s="40" t="s">
        <v>1998</v>
      </c>
      <c r="B76" s="41" t="s">
        <v>1999</v>
      </c>
      <c r="C76" s="184">
        <v>16</v>
      </c>
      <c r="D76" s="211">
        <v>40493</v>
      </c>
      <c r="E76" s="59"/>
      <c r="F76" s="213" t="s">
        <v>249</v>
      </c>
      <c r="G76" s="60"/>
      <c r="H76" s="60"/>
      <c r="I76" s="48" t="s">
        <v>1704</v>
      </c>
    </row>
    <row r="77" spans="1:9" ht="12.75">
      <c r="A77" s="40" t="s">
        <v>470</v>
      </c>
      <c r="B77" s="41" t="s">
        <v>471</v>
      </c>
      <c r="C77" s="184">
        <v>6</v>
      </c>
      <c r="D77" s="211">
        <v>40477</v>
      </c>
      <c r="E77" s="59"/>
      <c r="F77" s="213" t="s">
        <v>249</v>
      </c>
      <c r="G77" s="60"/>
      <c r="H77" s="60"/>
      <c r="I77" s="48" t="s">
        <v>1704</v>
      </c>
    </row>
    <row r="78" spans="1:9" ht="12.75">
      <c r="A78" s="49" t="s">
        <v>309</v>
      </c>
      <c r="B78" s="51" t="s">
        <v>310</v>
      </c>
      <c r="C78" s="185">
        <v>50</v>
      </c>
      <c r="D78" s="212">
        <v>39899</v>
      </c>
      <c r="E78" s="61" t="s">
        <v>249</v>
      </c>
      <c r="F78" s="78"/>
      <c r="G78" s="63"/>
      <c r="H78" s="63"/>
      <c r="I78" s="56"/>
    </row>
    <row r="79" spans="1:9" ht="12.75">
      <c r="A79" s="356" t="s">
        <v>1969</v>
      </c>
      <c r="B79" s="31" t="s">
        <v>1970</v>
      </c>
      <c r="C79" s="183">
        <v>7</v>
      </c>
      <c r="D79" s="210">
        <v>40506</v>
      </c>
      <c r="E79" s="57"/>
      <c r="F79" s="204" t="s">
        <v>249</v>
      </c>
      <c r="G79" s="58"/>
      <c r="H79" s="58"/>
      <c r="I79" s="39" t="s">
        <v>1704</v>
      </c>
    </row>
    <row r="80" spans="1:9" ht="12.75">
      <c r="A80" s="118" t="s">
        <v>91</v>
      </c>
      <c r="B80" s="41" t="s">
        <v>92</v>
      </c>
      <c r="C80" s="184">
        <v>5</v>
      </c>
      <c r="D80" s="211">
        <v>40450</v>
      </c>
      <c r="E80" s="59"/>
      <c r="F80" s="213" t="s">
        <v>249</v>
      </c>
      <c r="G80" s="60"/>
      <c r="H80" s="60"/>
      <c r="I80" s="48" t="s">
        <v>1704</v>
      </c>
    </row>
    <row r="81" spans="1:9" ht="12.75">
      <c r="A81" s="40" t="s">
        <v>359</v>
      </c>
      <c r="B81" s="41" t="s">
        <v>363</v>
      </c>
      <c r="C81" s="184">
        <v>30</v>
      </c>
      <c r="D81" s="211">
        <v>40085</v>
      </c>
      <c r="E81" s="59"/>
      <c r="F81" s="213" t="s">
        <v>249</v>
      </c>
      <c r="G81" s="60"/>
      <c r="H81" s="60"/>
      <c r="I81" s="48" t="s">
        <v>1706</v>
      </c>
    </row>
    <row r="82" spans="1:9" ht="12.75">
      <c r="A82" s="118" t="s">
        <v>2006</v>
      </c>
      <c r="B82" s="41" t="s">
        <v>2007</v>
      </c>
      <c r="C82" s="184">
        <v>7</v>
      </c>
      <c r="D82" s="211">
        <v>40497</v>
      </c>
      <c r="E82" s="59" t="s">
        <v>249</v>
      </c>
      <c r="F82" s="213"/>
      <c r="G82" s="60"/>
      <c r="H82" s="60"/>
      <c r="I82" s="48"/>
    </row>
    <row r="83" spans="1:9" ht="12.75">
      <c r="A83" s="49" t="s">
        <v>328</v>
      </c>
      <c r="B83" s="51" t="s">
        <v>331</v>
      </c>
      <c r="C83" s="185">
        <v>31</v>
      </c>
      <c r="D83" s="212">
        <v>39927</v>
      </c>
      <c r="E83" s="61" t="s">
        <v>249</v>
      </c>
      <c r="F83" s="78"/>
      <c r="G83" s="63"/>
      <c r="H83" s="63"/>
      <c r="I83" s="56"/>
    </row>
    <row r="84" spans="1:9" ht="12.75">
      <c r="A84" s="356" t="s">
        <v>1992</v>
      </c>
      <c r="B84" s="31" t="s">
        <v>1993</v>
      </c>
      <c r="C84" s="183">
        <v>9</v>
      </c>
      <c r="D84" s="210">
        <v>40442</v>
      </c>
      <c r="E84" s="57"/>
      <c r="F84" s="204" t="s">
        <v>249</v>
      </c>
      <c r="G84" s="58"/>
      <c r="H84" s="58"/>
      <c r="I84" s="39" t="s">
        <v>1704</v>
      </c>
    </row>
    <row r="85" spans="1:9" ht="12.75">
      <c r="A85" s="118" t="s">
        <v>418</v>
      </c>
      <c r="B85" s="41" t="s">
        <v>419</v>
      </c>
      <c r="C85" s="184">
        <v>5</v>
      </c>
      <c r="D85" s="211">
        <v>40422</v>
      </c>
      <c r="E85" s="59"/>
      <c r="F85" s="213"/>
      <c r="G85" s="60" t="s">
        <v>249</v>
      </c>
      <c r="H85" s="60"/>
      <c r="I85" s="432" t="s">
        <v>420</v>
      </c>
    </row>
    <row r="86" spans="1:9" ht="12.75">
      <c r="A86" s="118" t="s">
        <v>114</v>
      </c>
      <c r="B86" s="41" t="s">
        <v>115</v>
      </c>
      <c r="C86" s="184">
        <v>6</v>
      </c>
      <c r="D86" s="211">
        <v>40477</v>
      </c>
      <c r="E86" s="59"/>
      <c r="F86" s="213" t="s">
        <v>249</v>
      </c>
      <c r="G86" s="60"/>
      <c r="H86" s="60"/>
      <c r="I86" s="48" t="s">
        <v>1704</v>
      </c>
    </row>
    <row r="87" spans="1:9" ht="12.75">
      <c r="A87" s="40" t="s">
        <v>399</v>
      </c>
      <c r="B87" s="41" t="s">
        <v>404</v>
      </c>
      <c r="C87" s="184">
        <v>22</v>
      </c>
      <c r="D87" s="211">
        <v>40147</v>
      </c>
      <c r="E87" s="59"/>
      <c r="F87" s="213" t="s">
        <v>249</v>
      </c>
      <c r="G87" s="60"/>
      <c r="H87" s="60"/>
      <c r="I87" s="48" t="s">
        <v>1706</v>
      </c>
    </row>
    <row r="88" spans="1:9" ht="12.75">
      <c r="A88" s="49" t="s">
        <v>329</v>
      </c>
      <c r="B88" s="51" t="s">
        <v>332</v>
      </c>
      <c r="C88" s="185">
        <v>26</v>
      </c>
      <c r="D88" s="212">
        <v>39930</v>
      </c>
      <c r="E88" s="61" t="s">
        <v>249</v>
      </c>
      <c r="F88" s="78"/>
      <c r="G88" s="63"/>
      <c r="H88" s="63"/>
      <c r="I88" s="56"/>
    </row>
    <row r="89" spans="1:9" ht="12.75">
      <c r="A89" s="30" t="s">
        <v>380</v>
      </c>
      <c r="B89" s="31" t="s">
        <v>382</v>
      </c>
      <c r="C89" s="183">
        <v>33</v>
      </c>
      <c r="D89" s="210">
        <v>40116</v>
      </c>
      <c r="E89" s="57"/>
      <c r="F89" s="204" t="s">
        <v>249</v>
      </c>
      <c r="G89" s="58"/>
      <c r="H89" s="58"/>
      <c r="I89" s="39" t="s">
        <v>1706</v>
      </c>
    </row>
    <row r="90" spans="1:9" ht="12.75">
      <c r="A90" s="40" t="s">
        <v>1772</v>
      </c>
      <c r="B90" s="41" t="s">
        <v>1773</v>
      </c>
      <c r="C90" s="184">
        <v>5</v>
      </c>
      <c r="D90" s="211">
        <v>40442</v>
      </c>
      <c r="E90" s="59"/>
      <c r="F90" s="213" t="s">
        <v>249</v>
      </c>
      <c r="G90" s="60"/>
      <c r="H90" s="60"/>
      <c r="I90" s="48" t="s">
        <v>1704</v>
      </c>
    </row>
    <row r="91" spans="1:9" ht="12.75">
      <c r="A91" s="40" t="s">
        <v>416</v>
      </c>
      <c r="B91" s="41" t="s">
        <v>417</v>
      </c>
      <c r="C91" s="184">
        <v>20</v>
      </c>
      <c r="D91" s="211">
        <v>40412</v>
      </c>
      <c r="E91" s="59"/>
      <c r="F91" s="213" t="s">
        <v>249</v>
      </c>
      <c r="G91" s="60"/>
      <c r="H91" s="60"/>
      <c r="I91" s="48" t="s">
        <v>1706</v>
      </c>
    </row>
    <row r="92" spans="1:9" ht="12.75">
      <c r="A92" s="40" t="s">
        <v>787</v>
      </c>
      <c r="B92" s="41" t="s">
        <v>794</v>
      </c>
      <c r="C92" s="184">
        <v>20</v>
      </c>
      <c r="D92" s="211">
        <v>40464</v>
      </c>
      <c r="E92" s="59"/>
      <c r="F92" s="213" t="s">
        <v>249</v>
      </c>
      <c r="G92" s="60"/>
      <c r="H92" s="60"/>
      <c r="I92" s="48" t="s">
        <v>1704</v>
      </c>
    </row>
    <row r="93" spans="1:9" ht="12.75">
      <c r="A93" s="49" t="s">
        <v>592</v>
      </c>
      <c r="B93" s="51" t="s">
        <v>593</v>
      </c>
      <c r="C93" s="185">
        <v>7</v>
      </c>
      <c r="D93" s="212">
        <v>40478</v>
      </c>
      <c r="E93" s="61"/>
      <c r="F93" s="78" t="s">
        <v>249</v>
      </c>
      <c r="G93" s="63"/>
      <c r="H93" s="63"/>
      <c r="I93" s="56" t="s">
        <v>1704</v>
      </c>
    </row>
    <row r="94" spans="1:9" ht="12.75">
      <c r="A94" s="30" t="s">
        <v>343</v>
      </c>
      <c r="B94" s="31" t="s">
        <v>345</v>
      </c>
      <c r="C94" s="183">
        <v>43</v>
      </c>
      <c r="D94" s="210">
        <v>40054</v>
      </c>
      <c r="E94" s="57" t="s">
        <v>249</v>
      </c>
      <c r="F94" s="204"/>
      <c r="G94" s="58"/>
      <c r="H94" s="58"/>
      <c r="I94" s="39"/>
    </row>
    <row r="95" spans="1:9" ht="12.75">
      <c r="A95" s="40" t="s">
        <v>286</v>
      </c>
      <c r="B95" s="41" t="s">
        <v>287</v>
      </c>
      <c r="C95" s="184">
        <v>41</v>
      </c>
      <c r="D95" s="211">
        <v>39839</v>
      </c>
      <c r="E95" s="59" t="s">
        <v>249</v>
      </c>
      <c r="F95" s="213"/>
      <c r="G95" s="60"/>
      <c r="H95" s="60"/>
      <c r="I95" s="48" t="s">
        <v>288</v>
      </c>
    </row>
    <row r="96" spans="1:9" ht="12.75">
      <c r="A96" s="40" t="s">
        <v>1940</v>
      </c>
      <c r="B96" s="41" t="s">
        <v>1941</v>
      </c>
      <c r="C96" s="184">
        <v>5</v>
      </c>
      <c r="D96" s="211">
        <v>40486</v>
      </c>
      <c r="E96" s="59"/>
      <c r="F96" s="213" t="s">
        <v>249</v>
      </c>
      <c r="G96" s="60"/>
      <c r="H96" s="60"/>
      <c r="I96" s="48" t="s">
        <v>1704</v>
      </c>
    </row>
    <row r="97" spans="1:9" ht="12.75">
      <c r="A97" s="119" t="s">
        <v>160</v>
      </c>
      <c r="B97" s="41" t="s">
        <v>161</v>
      </c>
      <c r="C97" s="184">
        <v>21</v>
      </c>
      <c r="D97" s="211">
        <v>40438</v>
      </c>
      <c r="E97" s="59"/>
      <c r="F97" s="213" t="s">
        <v>249</v>
      </c>
      <c r="G97" s="60"/>
      <c r="H97" s="60"/>
      <c r="I97" s="48" t="s">
        <v>1704</v>
      </c>
    </row>
    <row r="98" spans="1:9" ht="12.75">
      <c r="A98" s="49" t="s">
        <v>247</v>
      </c>
      <c r="B98" s="51" t="s">
        <v>250</v>
      </c>
      <c r="C98" s="185">
        <v>36</v>
      </c>
      <c r="D98" s="212">
        <v>39477</v>
      </c>
      <c r="E98" s="61" t="s">
        <v>249</v>
      </c>
      <c r="F98" s="78"/>
      <c r="G98" s="63"/>
      <c r="H98" s="63"/>
      <c r="I98" s="56"/>
    </row>
    <row r="99" spans="1:9" ht="12.75">
      <c r="A99" s="31" t="s">
        <v>600</v>
      </c>
      <c r="B99" s="39" t="s">
        <v>601</v>
      </c>
      <c r="C99" s="183">
        <v>14</v>
      </c>
      <c r="D99" s="210">
        <v>40505</v>
      </c>
      <c r="E99" s="57"/>
      <c r="F99" s="204" t="s">
        <v>249</v>
      </c>
      <c r="G99" s="58"/>
      <c r="H99" s="58"/>
      <c r="I99" s="39" t="s">
        <v>1704</v>
      </c>
    </row>
    <row r="100" spans="1:9" ht="12.75">
      <c r="A100" s="41" t="s">
        <v>263</v>
      </c>
      <c r="B100" s="10" t="s">
        <v>264</v>
      </c>
      <c r="C100" s="184">
        <v>37</v>
      </c>
      <c r="D100" s="211">
        <v>39651</v>
      </c>
      <c r="E100" s="59" t="s">
        <v>249</v>
      </c>
      <c r="F100" s="213"/>
      <c r="G100" s="60"/>
      <c r="H100" s="60"/>
      <c r="I100" s="48"/>
    </row>
    <row r="101" spans="1:9" ht="12.75">
      <c r="A101" s="41" t="s">
        <v>139</v>
      </c>
      <c r="B101" s="10" t="s">
        <v>140</v>
      </c>
      <c r="C101" s="184">
        <v>5</v>
      </c>
      <c r="D101" s="211">
        <v>40476</v>
      </c>
      <c r="E101" s="59"/>
      <c r="F101" s="213" t="s">
        <v>249</v>
      </c>
      <c r="G101" s="60"/>
      <c r="H101" s="60"/>
      <c r="I101" s="48" t="s">
        <v>1704</v>
      </c>
    </row>
    <row r="102" spans="1:9" ht="12.75">
      <c r="A102" s="41" t="s">
        <v>307</v>
      </c>
      <c r="B102" s="48" t="s">
        <v>431</v>
      </c>
      <c r="C102" s="184">
        <v>31</v>
      </c>
      <c r="D102" s="211">
        <v>39881</v>
      </c>
      <c r="E102" s="59"/>
      <c r="F102" s="213"/>
      <c r="G102" s="60" t="s">
        <v>249</v>
      </c>
      <c r="H102" s="60"/>
      <c r="I102" s="140" t="s">
        <v>1708</v>
      </c>
    </row>
    <row r="103" spans="1:9" ht="12.75">
      <c r="A103" s="51" t="s">
        <v>354</v>
      </c>
      <c r="B103" s="50" t="s">
        <v>356</v>
      </c>
      <c r="C103" s="185">
        <v>18</v>
      </c>
      <c r="D103" s="212">
        <v>40067</v>
      </c>
      <c r="E103" s="61" t="s">
        <v>249</v>
      </c>
      <c r="F103" s="78"/>
      <c r="G103" s="63"/>
      <c r="H103" s="63"/>
      <c r="I103" s="56"/>
    </row>
    <row r="104" spans="1:9" ht="12.75">
      <c r="A104" s="431" t="s">
        <v>421</v>
      </c>
      <c r="B104" s="39" t="s">
        <v>430</v>
      </c>
      <c r="C104" s="183">
        <v>13</v>
      </c>
      <c r="D104" s="210">
        <v>40431</v>
      </c>
      <c r="E104" s="57"/>
      <c r="F104" s="204" t="s">
        <v>249</v>
      </c>
      <c r="G104" s="58"/>
      <c r="H104" s="58"/>
      <c r="I104" s="39" t="s">
        <v>1704</v>
      </c>
    </row>
    <row r="105" spans="1:9" ht="12.75">
      <c r="A105" s="41" t="s">
        <v>395</v>
      </c>
      <c r="B105" s="10" t="s">
        <v>400</v>
      </c>
      <c r="C105" s="184">
        <v>16</v>
      </c>
      <c r="D105" s="211">
        <v>40123</v>
      </c>
      <c r="E105" s="59"/>
      <c r="F105" s="213" t="s">
        <v>249</v>
      </c>
      <c r="G105" s="60"/>
      <c r="H105" s="60"/>
      <c r="I105" s="48" t="s">
        <v>1706</v>
      </c>
    </row>
    <row r="106" spans="1:9" ht="12.75">
      <c r="A106" s="41" t="s">
        <v>291</v>
      </c>
      <c r="B106" s="48" t="s">
        <v>294</v>
      </c>
      <c r="C106" s="184">
        <v>27</v>
      </c>
      <c r="D106" s="211">
        <v>39849</v>
      </c>
      <c r="E106" s="59" t="s">
        <v>249</v>
      </c>
      <c r="F106" s="213"/>
      <c r="G106" s="60"/>
      <c r="H106" s="60"/>
      <c r="I106" s="48"/>
    </row>
    <row r="107" spans="1:9" ht="12.75">
      <c r="A107" s="41" t="s">
        <v>284</v>
      </c>
      <c r="B107" s="48" t="s">
        <v>285</v>
      </c>
      <c r="C107" s="184">
        <v>22</v>
      </c>
      <c r="D107" s="211">
        <v>39835</v>
      </c>
      <c r="E107" s="59" t="s">
        <v>249</v>
      </c>
      <c r="F107" s="213"/>
      <c r="G107" s="60"/>
      <c r="H107" s="60"/>
      <c r="I107" s="48"/>
    </row>
    <row r="108" spans="1:9" ht="12.75">
      <c r="A108" s="51" t="s">
        <v>369</v>
      </c>
      <c r="B108" s="56" t="s">
        <v>370</v>
      </c>
      <c r="C108" s="185">
        <v>35</v>
      </c>
      <c r="D108" s="212">
        <v>40106</v>
      </c>
      <c r="E108" s="61" t="s">
        <v>249</v>
      </c>
      <c r="F108" s="78"/>
      <c r="G108" s="63"/>
      <c r="H108" s="63"/>
      <c r="I108" s="56"/>
    </row>
    <row r="109" spans="1:9" ht="12.75">
      <c r="A109" s="31" t="s">
        <v>315</v>
      </c>
      <c r="B109" s="39" t="s">
        <v>316</v>
      </c>
      <c r="C109" s="183">
        <v>26</v>
      </c>
      <c r="D109" s="210">
        <v>39918</v>
      </c>
      <c r="E109" s="57" t="s">
        <v>249</v>
      </c>
      <c r="F109" s="204"/>
      <c r="G109" s="58"/>
      <c r="H109" s="58"/>
      <c r="I109" s="39"/>
    </row>
    <row r="110" spans="1:9" ht="12.75">
      <c r="A110" s="41" t="s">
        <v>265</v>
      </c>
      <c r="B110" s="48" t="s">
        <v>266</v>
      </c>
      <c r="C110" s="184">
        <v>30</v>
      </c>
      <c r="D110" s="211">
        <v>39701</v>
      </c>
      <c r="E110" s="59" t="s">
        <v>249</v>
      </c>
      <c r="F110" s="213"/>
      <c r="G110" s="60"/>
      <c r="H110" s="60"/>
      <c r="I110" s="48"/>
    </row>
    <row r="111" spans="1:9" ht="12.75">
      <c r="A111" s="41" t="s">
        <v>44</v>
      </c>
      <c r="B111" s="48" t="s">
        <v>45</v>
      </c>
      <c r="C111" s="184">
        <v>6</v>
      </c>
      <c r="D111" s="211">
        <v>40456</v>
      </c>
      <c r="E111" s="59"/>
      <c r="F111" s="213" t="s">
        <v>249</v>
      </c>
      <c r="G111" s="60"/>
      <c r="H111" s="60"/>
      <c r="I111" s="48" t="s">
        <v>1704</v>
      </c>
    </row>
    <row r="112" spans="1:9" ht="12.75">
      <c r="A112" s="41" t="s">
        <v>1229</v>
      </c>
      <c r="B112" s="48" t="s">
        <v>1230</v>
      </c>
      <c r="C112" s="184">
        <v>31</v>
      </c>
      <c r="D112" s="211">
        <v>40477</v>
      </c>
      <c r="E112" s="59"/>
      <c r="F112" s="213" t="s">
        <v>249</v>
      </c>
      <c r="G112" s="60"/>
      <c r="H112" s="60"/>
      <c r="I112" s="48" t="s">
        <v>1704</v>
      </c>
    </row>
    <row r="113" spans="1:9" ht="12.75">
      <c r="A113" s="51" t="s">
        <v>371</v>
      </c>
      <c r="B113" s="50" t="s">
        <v>1924</v>
      </c>
      <c r="C113" s="185">
        <v>16</v>
      </c>
      <c r="D113" s="212">
        <v>40112</v>
      </c>
      <c r="E113" s="61"/>
      <c r="F113" s="78"/>
      <c r="G113" s="63" t="s">
        <v>249</v>
      </c>
      <c r="H113" s="63"/>
      <c r="I113" s="56" t="s">
        <v>372</v>
      </c>
    </row>
    <row r="114" spans="1:9" ht="12.75">
      <c r="A114" s="31" t="s">
        <v>1776</v>
      </c>
      <c r="B114" s="17" t="s">
        <v>1777</v>
      </c>
      <c r="C114" s="183">
        <v>5</v>
      </c>
      <c r="D114" s="210">
        <v>40431</v>
      </c>
      <c r="E114" s="57"/>
      <c r="F114" s="204" t="s">
        <v>249</v>
      </c>
      <c r="G114" s="58"/>
      <c r="H114" s="58"/>
      <c r="I114" s="39" t="s">
        <v>1704</v>
      </c>
    </row>
    <row r="115" spans="1:9" ht="12.75">
      <c r="A115" s="41" t="s">
        <v>381</v>
      </c>
      <c r="B115" s="10" t="s">
        <v>394</v>
      </c>
      <c r="C115" s="184">
        <v>25</v>
      </c>
      <c r="D115" s="211">
        <v>40116</v>
      </c>
      <c r="E115" s="59"/>
      <c r="F115" s="213" t="s">
        <v>249</v>
      </c>
      <c r="G115" s="60"/>
      <c r="H115" s="60"/>
      <c r="I115" s="48" t="s">
        <v>1706</v>
      </c>
    </row>
    <row r="116" spans="1:9" ht="12.75">
      <c r="A116" s="40" t="s">
        <v>304</v>
      </c>
      <c r="B116" s="41" t="s">
        <v>312</v>
      </c>
      <c r="C116" s="184">
        <v>36</v>
      </c>
      <c r="D116" s="211">
        <v>39876</v>
      </c>
      <c r="E116" s="59" t="s">
        <v>249</v>
      </c>
      <c r="F116" s="213"/>
      <c r="G116" s="60"/>
      <c r="H116" s="60"/>
      <c r="I116" s="48"/>
    </row>
    <row r="117" spans="1:9" ht="12.75">
      <c r="A117" s="41" t="s">
        <v>335</v>
      </c>
      <c r="B117" s="10" t="s">
        <v>338</v>
      </c>
      <c r="C117" s="184">
        <v>32</v>
      </c>
      <c r="D117" s="211">
        <v>39959</v>
      </c>
      <c r="E117" s="59" t="s">
        <v>249</v>
      </c>
      <c r="F117" s="213"/>
      <c r="G117" s="60"/>
      <c r="H117" s="60"/>
      <c r="I117" s="48"/>
    </row>
    <row r="118" spans="1:9" ht="12.75">
      <c r="A118" s="51" t="s">
        <v>618</v>
      </c>
      <c r="B118" s="50" t="s">
        <v>619</v>
      </c>
      <c r="C118" s="185">
        <v>14</v>
      </c>
      <c r="D118" s="212">
        <v>40492</v>
      </c>
      <c r="E118" s="61"/>
      <c r="F118" s="78" t="s">
        <v>249</v>
      </c>
      <c r="G118" s="63"/>
      <c r="H118" s="63"/>
      <c r="I118" s="56" t="s">
        <v>1704</v>
      </c>
    </row>
    <row r="119" spans="1:9" ht="12.75">
      <c r="A119" s="30" t="s">
        <v>360</v>
      </c>
      <c r="B119" s="31" t="s">
        <v>95</v>
      </c>
      <c r="C119" s="419">
        <v>35</v>
      </c>
      <c r="D119" s="210">
        <v>40085</v>
      </c>
      <c r="E119" s="57"/>
      <c r="F119" s="204" t="s">
        <v>249</v>
      </c>
      <c r="G119" s="58"/>
      <c r="H119" s="58"/>
      <c r="I119" s="352" t="s">
        <v>405</v>
      </c>
    </row>
    <row r="120" spans="1:9" ht="12.75">
      <c r="A120" s="40" t="s">
        <v>407</v>
      </c>
      <c r="B120" s="41" t="s">
        <v>408</v>
      </c>
      <c r="C120" s="360">
        <v>18</v>
      </c>
      <c r="D120" s="211">
        <v>40371</v>
      </c>
      <c r="E120" s="59" t="s">
        <v>249</v>
      </c>
      <c r="F120" s="213"/>
      <c r="G120" s="60"/>
      <c r="H120" s="60"/>
      <c r="I120" s="48" t="s">
        <v>409</v>
      </c>
    </row>
    <row r="121" spans="1:9" ht="12.75">
      <c r="A121" s="40" t="s">
        <v>339</v>
      </c>
      <c r="B121" s="41" t="s">
        <v>340</v>
      </c>
      <c r="C121" s="360">
        <v>15</v>
      </c>
      <c r="D121" s="211">
        <v>39975</v>
      </c>
      <c r="E121" s="59" t="s">
        <v>249</v>
      </c>
      <c r="F121" s="213"/>
      <c r="G121" s="60"/>
      <c r="H121" s="60"/>
      <c r="I121" s="48"/>
    </row>
    <row r="122" spans="1:9" ht="12.75">
      <c r="A122" s="40" t="s">
        <v>289</v>
      </c>
      <c r="B122" s="41" t="s">
        <v>290</v>
      </c>
      <c r="C122" s="360">
        <v>25</v>
      </c>
      <c r="D122" s="211">
        <v>39843</v>
      </c>
      <c r="E122" s="59" t="s">
        <v>249</v>
      </c>
      <c r="F122" s="213"/>
      <c r="G122" s="60"/>
      <c r="H122" s="60"/>
      <c r="I122" s="48"/>
    </row>
    <row r="123" spans="1:9" ht="12.75">
      <c r="A123" s="351" t="s">
        <v>835</v>
      </c>
      <c r="B123" s="51" t="s">
        <v>836</v>
      </c>
      <c r="C123" s="361">
        <v>16</v>
      </c>
      <c r="D123" s="212">
        <v>40438</v>
      </c>
      <c r="E123" s="61"/>
      <c r="F123" s="78" t="s">
        <v>249</v>
      </c>
      <c r="G123" s="63"/>
      <c r="H123" s="63"/>
      <c r="I123" s="56" t="s">
        <v>1704</v>
      </c>
    </row>
    <row r="124" spans="1:9" ht="12.75">
      <c r="A124" s="30" t="s">
        <v>305</v>
      </c>
      <c r="B124" s="31" t="s">
        <v>313</v>
      </c>
      <c r="C124" s="183">
        <v>20</v>
      </c>
      <c r="D124" s="210">
        <v>39878</v>
      </c>
      <c r="E124" s="57" t="s">
        <v>249</v>
      </c>
      <c r="F124" s="204"/>
      <c r="G124" s="58"/>
      <c r="H124" s="58"/>
      <c r="I124" s="39"/>
    </row>
    <row r="125" spans="1:9" ht="12.75">
      <c r="A125" s="40" t="s">
        <v>344</v>
      </c>
      <c r="B125" s="41" t="s">
        <v>346</v>
      </c>
      <c r="C125" s="360">
        <v>22</v>
      </c>
      <c r="D125" s="211">
        <v>40054</v>
      </c>
      <c r="E125" s="59" t="s">
        <v>249</v>
      </c>
      <c r="F125" s="213"/>
      <c r="G125" s="60"/>
      <c r="H125" s="60"/>
      <c r="I125" s="48"/>
    </row>
    <row r="126" spans="1:9" ht="12.75">
      <c r="A126" s="40" t="s">
        <v>1331</v>
      </c>
      <c r="B126" s="41" t="s">
        <v>1332</v>
      </c>
      <c r="C126" s="360">
        <v>6</v>
      </c>
      <c r="D126" s="211">
        <v>40431</v>
      </c>
      <c r="E126" s="59"/>
      <c r="F126" s="213" t="s">
        <v>249</v>
      </c>
      <c r="G126" s="60"/>
      <c r="H126" s="60"/>
      <c r="I126" s="48" t="s">
        <v>1704</v>
      </c>
    </row>
    <row r="127" spans="1:9" ht="12.75">
      <c r="A127" s="40" t="s">
        <v>292</v>
      </c>
      <c r="B127" s="41" t="s">
        <v>293</v>
      </c>
      <c r="C127" s="360">
        <v>27</v>
      </c>
      <c r="D127" s="211">
        <v>39849</v>
      </c>
      <c r="E127" s="59" t="s">
        <v>249</v>
      </c>
      <c r="F127" s="213"/>
      <c r="G127" s="60"/>
      <c r="H127" s="60"/>
      <c r="I127" s="48"/>
    </row>
    <row r="128" spans="1:9" ht="12.75">
      <c r="A128" s="152" t="s">
        <v>424</v>
      </c>
      <c r="B128" s="51" t="s">
        <v>427</v>
      </c>
      <c r="C128" s="361">
        <v>15</v>
      </c>
      <c r="D128" s="212">
        <v>40431</v>
      </c>
      <c r="E128" s="61"/>
      <c r="F128" s="78" t="s">
        <v>249</v>
      </c>
      <c r="G128" s="63"/>
      <c r="H128" s="63"/>
      <c r="I128" s="56" t="s">
        <v>1704</v>
      </c>
    </row>
    <row r="129" spans="1:9" ht="12.75">
      <c r="A129" s="40" t="s">
        <v>272</v>
      </c>
      <c r="B129" s="41" t="s">
        <v>273</v>
      </c>
      <c r="C129" s="360">
        <v>28</v>
      </c>
      <c r="D129" s="211">
        <v>39729</v>
      </c>
      <c r="E129" s="59"/>
      <c r="F129" s="213"/>
      <c r="G129" s="60" t="s">
        <v>249</v>
      </c>
      <c r="H129" s="60"/>
      <c r="I129" s="140" t="s">
        <v>1707</v>
      </c>
    </row>
    <row r="130" spans="1:9" ht="12.75">
      <c r="A130" s="49" t="s">
        <v>742</v>
      </c>
      <c r="B130" s="51" t="s">
        <v>743</v>
      </c>
      <c r="C130" s="361">
        <v>10</v>
      </c>
      <c r="D130" s="212">
        <v>40480</v>
      </c>
      <c r="E130" s="61"/>
      <c r="F130" s="78" t="s">
        <v>249</v>
      </c>
      <c r="G130" s="63"/>
      <c r="H130" s="63"/>
      <c r="I130" s="56" t="s">
        <v>1704</v>
      </c>
    </row>
    <row r="131" spans="1:9" ht="12.75">
      <c r="A131" s="9"/>
      <c r="B131" s="9"/>
      <c r="C131" s="207"/>
      <c r="D131" s="156"/>
      <c r="E131" s="12"/>
      <c r="F131" s="12"/>
      <c r="G131" s="12"/>
      <c r="H131" s="12"/>
      <c r="I131" s="9"/>
    </row>
    <row r="132" spans="1:9" ht="12.75">
      <c r="A132" s="9"/>
      <c r="B132" s="9"/>
      <c r="C132" s="207"/>
      <c r="D132" s="156"/>
      <c r="E132" s="12"/>
      <c r="F132" s="12"/>
      <c r="G132" s="12"/>
      <c r="H132" s="12"/>
      <c r="I132" s="9"/>
    </row>
    <row r="133" spans="1:9" ht="12.75">
      <c r="A133" s="216" t="s">
        <v>1627</v>
      </c>
      <c r="B133" s="9"/>
      <c r="C133" s="207"/>
      <c r="D133" s="156"/>
      <c r="E133" s="12"/>
      <c r="F133" s="12"/>
      <c r="G133" s="12"/>
      <c r="H133" s="12"/>
      <c r="I133" s="9"/>
    </row>
    <row r="134" spans="1:9" ht="12.75">
      <c r="A134" s="156">
        <v>39490</v>
      </c>
      <c r="B134" s="9" t="s">
        <v>1632</v>
      </c>
      <c r="C134" s="207"/>
      <c r="D134" s="156"/>
      <c r="E134" s="12"/>
      <c r="F134" s="12"/>
      <c r="G134" s="12"/>
      <c r="H134" s="12"/>
      <c r="I134" s="9"/>
    </row>
    <row r="135" spans="1:9" ht="12.75">
      <c r="A135" s="156">
        <v>39494</v>
      </c>
      <c r="B135" s="9" t="s">
        <v>1634</v>
      </c>
      <c r="C135" s="207"/>
      <c r="D135" s="156"/>
      <c r="E135" s="12"/>
      <c r="F135" s="12"/>
      <c r="G135" s="12"/>
      <c r="H135" s="12"/>
      <c r="I135" s="9"/>
    </row>
    <row r="136" spans="1:9" ht="12.75">
      <c r="A136" s="156">
        <v>39542</v>
      </c>
      <c r="B136" s="9" t="s">
        <v>1677</v>
      </c>
      <c r="C136" s="207"/>
      <c r="D136" s="156"/>
      <c r="E136" s="12"/>
      <c r="F136" s="12"/>
      <c r="G136" s="12"/>
      <c r="H136" s="12"/>
      <c r="I136" s="9"/>
    </row>
    <row r="137" spans="1:9" ht="12.75">
      <c r="A137" s="156">
        <v>39566</v>
      </c>
      <c r="B137" s="108" t="s">
        <v>1679</v>
      </c>
      <c r="C137" s="207"/>
      <c r="D137" s="156"/>
      <c r="E137" s="12"/>
      <c r="F137" s="12"/>
      <c r="G137" s="12"/>
      <c r="H137" s="12"/>
      <c r="I137" s="9"/>
    </row>
    <row r="138" spans="1:9" ht="12.75">
      <c r="A138" s="156">
        <v>39639</v>
      </c>
      <c r="B138" s="108" t="s">
        <v>1715</v>
      </c>
      <c r="C138" s="207"/>
      <c r="D138" s="156"/>
      <c r="E138" s="12"/>
      <c r="F138" s="12"/>
      <c r="G138" s="12"/>
      <c r="H138" s="12"/>
      <c r="I138" s="9"/>
    </row>
    <row r="139" spans="1:9" ht="12.75">
      <c r="A139" s="156">
        <v>39643</v>
      </c>
      <c r="B139" s="115" t="s">
        <v>1713</v>
      </c>
      <c r="C139" s="207"/>
      <c r="D139" s="156"/>
      <c r="E139" s="12"/>
      <c r="F139" s="12"/>
      <c r="G139" s="12"/>
      <c r="H139" s="12"/>
      <c r="I139" s="9"/>
    </row>
    <row r="140" spans="1:9" ht="12.75">
      <c r="A140" s="156">
        <v>39657</v>
      </c>
      <c r="B140" s="108" t="s">
        <v>1714</v>
      </c>
      <c r="C140" s="207"/>
      <c r="D140" s="156"/>
      <c r="E140" s="12"/>
      <c r="F140" s="12"/>
      <c r="G140" s="12"/>
      <c r="H140" s="12"/>
      <c r="I140" s="9"/>
    </row>
    <row r="141" spans="1:9" ht="12.75">
      <c r="A141" s="156">
        <v>39721</v>
      </c>
      <c r="B141" s="115" t="s">
        <v>1716</v>
      </c>
      <c r="C141" s="207"/>
      <c r="D141" s="156"/>
      <c r="E141" s="12"/>
      <c r="F141" s="12"/>
      <c r="G141" s="12"/>
      <c r="H141" s="12"/>
      <c r="I141" s="9"/>
    </row>
    <row r="142" spans="1:9" ht="12.75">
      <c r="A142" s="156">
        <v>39772</v>
      </c>
      <c r="B142" s="115" t="s">
        <v>1964</v>
      </c>
      <c r="C142" s="207"/>
      <c r="D142" s="156"/>
      <c r="E142" s="12"/>
      <c r="F142" s="12"/>
      <c r="G142" s="12"/>
      <c r="H142" s="12"/>
      <c r="I142" s="9"/>
    </row>
    <row r="143" spans="1:9" ht="12.75">
      <c r="A143" s="156">
        <v>39773</v>
      </c>
      <c r="B143" s="108" t="s">
        <v>1594</v>
      </c>
      <c r="C143" s="207"/>
      <c r="D143" s="156"/>
      <c r="E143" s="12"/>
      <c r="F143" s="12"/>
      <c r="G143" s="12"/>
      <c r="H143" s="12"/>
      <c r="I143" s="9"/>
    </row>
    <row r="144" spans="1:9" ht="12.75">
      <c r="A144" s="156">
        <v>39773</v>
      </c>
      <c r="B144" s="108" t="s">
        <v>1595</v>
      </c>
      <c r="C144" s="207"/>
      <c r="D144" s="156"/>
      <c r="E144" s="12"/>
      <c r="F144" s="12"/>
      <c r="G144" s="12"/>
      <c r="H144" s="12"/>
      <c r="I144" s="9"/>
    </row>
    <row r="145" spans="1:9" ht="12.75">
      <c r="A145" s="156">
        <v>39775</v>
      </c>
      <c r="B145" s="108" t="s">
        <v>1596</v>
      </c>
      <c r="C145" s="207"/>
      <c r="D145" s="156"/>
      <c r="E145" s="12"/>
      <c r="F145" s="12"/>
      <c r="G145" s="12"/>
      <c r="H145" s="12"/>
      <c r="I145" s="9"/>
    </row>
    <row r="146" spans="1:9" ht="12.75">
      <c r="A146" s="156">
        <v>39775</v>
      </c>
      <c r="B146" s="108" t="s">
        <v>1598</v>
      </c>
      <c r="C146" s="207"/>
      <c r="D146" s="156"/>
      <c r="E146" s="12"/>
      <c r="F146" s="12"/>
      <c r="G146" s="12"/>
      <c r="H146" s="12"/>
      <c r="I146" s="9"/>
    </row>
    <row r="147" spans="1:9" ht="12.75">
      <c r="A147" s="156">
        <v>39839</v>
      </c>
      <c r="B147" s="9" t="s">
        <v>867</v>
      </c>
      <c r="C147" s="207"/>
      <c r="D147" s="156"/>
      <c r="E147" s="12"/>
      <c r="F147" s="12"/>
      <c r="G147" s="12"/>
      <c r="H147" s="12"/>
      <c r="I147" s="9"/>
    </row>
    <row r="148" spans="1:9" ht="12.75">
      <c r="A148" s="156">
        <v>39863</v>
      </c>
      <c r="B148" s="9" t="s">
        <v>163</v>
      </c>
      <c r="C148" s="9"/>
      <c r="D148" s="9"/>
      <c r="E148" s="9"/>
      <c r="F148" s="9"/>
      <c r="G148" s="9"/>
      <c r="H148" s="9"/>
      <c r="I148" s="9"/>
    </row>
    <row r="149" spans="1:9" ht="12.75">
      <c r="A149" s="156">
        <v>39923</v>
      </c>
      <c r="B149" s="9" t="s">
        <v>939</v>
      </c>
      <c r="C149" s="9"/>
      <c r="D149" s="9"/>
      <c r="E149" s="9"/>
      <c r="F149" s="9"/>
      <c r="G149" s="9"/>
      <c r="H149" s="9"/>
      <c r="I149" s="9"/>
    </row>
    <row r="150" spans="1:9" ht="12.75">
      <c r="A150" s="156">
        <v>39993</v>
      </c>
      <c r="B150" s="108" t="s">
        <v>1701</v>
      </c>
      <c r="C150" s="9"/>
      <c r="D150" s="9"/>
      <c r="E150" s="9"/>
      <c r="F150" s="9"/>
      <c r="G150" s="9"/>
      <c r="H150" s="9"/>
      <c r="I150" s="9"/>
    </row>
    <row r="151" spans="1:9" ht="12.75">
      <c r="A151" s="156">
        <v>39995</v>
      </c>
      <c r="B151" s="108" t="s">
        <v>1684</v>
      </c>
      <c r="C151" s="9"/>
      <c r="D151" s="9"/>
      <c r="E151" s="9"/>
      <c r="F151" s="9"/>
      <c r="G151" s="9"/>
      <c r="H151" s="9"/>
      <c r="I151" s="9"/>
    </row>
    <row r="152" spans="1:9" ht="12.75">
      <c r="A152" s="156">
        <v>40014</v>
      </c>
      <c r="B152" s="9" t="s">
        <v>1792</v>
      </c>
      <c r="C152" s="9"/>
      <c r="D152" s="9"/>
      <c r="E152" s="9"/>
      <c r="F152" s="9"/>
      <c r="G152" s="9"/>
      <c r="H152" s="9"/>
      <c r="I152" s="9"/>
    </row>
    <row r="153" spans="1:9" ht="12.75">
      <c r="A153" s="156">
        <v>40031</v>
      </c>
      <c r="B153" s="9" t="s">
        <v>465</v>
      </c>
      <c r="C153" s="9"/>
      <c r="D153" s="9"/>
      <c r="E153" s="9"/>
      <c r="F153" s="9"/>
      <c r="G153" s="9"/>
      <c r="H153" s="9"/>
      <c r="I153" s="9"/>
    </row>
    <row r="154" spans="1:9" ht="12.75">
      <c r="A154" s="156">
        <v>40154</v>
      </c>
      <c r="B154" s="9" t="s">
        <v>118</v>
      </c>
      <c r="C154" s="9"/>
      <c r="D154" s="9"/>
      <c r="E154" s="9"/>
      <c r="F154" s="9"/>
      <c r="G154" s="9"/>
      <c r="H154" s="9"/>
      <c r="I154" s="9"/>
    </row>
    <row r="155" spans="1:9" ht="12.75">
      <c r="A155" s="156">
        <v>40186</v>
      </c>
      <c r="B155" s="9" t="s">
        <v>166</v>
      </c>
      <c r="C155" s="9"/>
      <c r="D155" s="9"/>
      <c r="E155" s="9"/>
      <c r="F155" s="9"/>
      <c r="G155" s="9"/>
      <c r="H155" s="9"/>
      <c r="I155" s="9"/>
    </row>
    <row r="156" spans="1:9" ht="12.75">
      <c r="A156" s="156">
        <v>40193</v>
      </c>
      <c r="B156" s="9" t="s">
        <v>1672</v>
      </c>
      <c r="C156" s="9"/>
      <c r="D156" s="9"/>
      <c r="E156" s="9"/>
      <c r="F156" s="9"/>
      <c r="G156" s="9"/>
      <c r="H156" s="9"/>
      <c r="I156" s="9"/>
    </row>
    <row r="157" spans="1:9" ht="12.75">
      <c r="A157" s="156">
        <v>40201</v>
      </c>
      <c r="B157" s="9" t="s">
        <v>124</v>
      </c>
      <c r="C157" s="9"/>
      <c r="D157" s="9"/>
      <c r="E157" s="9"/>
      <c r="F157" s="9"/>
      <c r="G157" s="9"/>
      <c r="H157" s="9"/>
      <c r="I157" s="9"/>
    </row>
    <row r="158" spans="1:9" ht="12.75">
      <c r="A158" s="156">
        <v>40242</v>
      </c>
      <c r="B158" s="9" t="s">
        <v>170</v>
      </c>
      <c r="C158" s="9"/>
      <c r="D158" s="9"/>
      <c r="E158" s="9"/>
      <c r="F158" s="9"/>
      <c r="G158" s="9"/>
      <c r="H158" s="9"/>
      <c r="I158" s="9"/>
    </row>
    <row r="159" spans="1:9" ht="12.75">
      <c r="A159" s="156">
        <v>40242</v>
      </c>
      <c r="B159" s="108" t="s">
        <v>1702</v>
      </c>
      <c r="C159" s="9"/>
      <c r="D159" s="9"/>
      <c r="E159" s="9"/>
      <c r="F159" s="9"/>
      <c r="G159" s="9"/>
      <c r="H159" s="9"/>
      <c r="I159" s="9"/>
    </row>
    <row r="160" spans="1:9" ht="12.75">
      <c r="A160" s="156">
        <v>40244</v>
      </c>
      <c r="B160" s="9" t="s">
        <v>1640</v>
      </c>
      <c r="C160" s="9"/>
      <c r="D160" s="9"/>
      <c r="E160" s="9"/>
      <c r="F160" s="9"/>
      <c r="G160" s="9"/>
      <c r="H160" s="9"/>
      <c r="I160" s="9"/>
    </row>
    <row r="161" spans="1:9" ht="12.75">
      <c r="A161" s="156">
        <v>40244</v>
      </c>
      <c r="B161" s="9" t="s">
        <v>864</v>
      </c>
      <c r="C161" s="9"/>
      <c r="D161" s="9"/>
      <c r="E161" s="9"/>
      <c r="F161" s="9"/>
      <c r="G161" s="9"/>
      <c r="H161" s="9"/>
      <c r="I161" s="9"/>
    </row>
    <row r="162" spans="1:9" ht="12.75">
      <c r="A162" s="156">
        <v>40249</v>
      </c>
      <c r="B162" s="9" t="s">
        <v>1997</v>
      </c>
      <c r="C162" s="9"/>
      <c r="D162" s="9"/>
      <c r="E162" s="9"/>
      <c r="F162" s="9"/>
      <c r="G162" s="9"/>
      <c r="H162" s="9"/>
      <c r="I162" s="9"/>
    </row>
    <row r="163" spans="1:9" ht="12.75">
      <c r="A163" s="156">
        <v>40250</v>
      </c>
      <c r="B163" s="9" t="s">
        <v>2000</v>
      </c>
      <c r="C163" s="9"/>
      <c r="D163" s="9"/>
      <c r="E163" s="9"/>
      <c r="F163" s="9"/>
      <c r="G163" s="9"/>
      <c r="H163" s="9"/>
      <c r="I163" s="9"/>
    </row>
    <row r="164" spans="1:9" ht="12.75">
      <c r="A164" s="156">
        <v>40251</v>
      </c>
      <c r="B164" s="9" t="s">
        <v>2003</v>
      </c>
      <c r="C164" s="9"/>
      <c r="D164" s="9"/>
      <c r="E164" s="9"/>
      <c r="F164" s="9"/>
      <c r="G164" s="9"/>
      <c r="H164" s="9"/>
      <c r="I164" s="9"/>
    </row>
    <row r="165" spans="1:9" ht="12.75">
      <c r="A165" s="168">
        <v>40262</v>
      </c>
      <c r="B165" s="9" t="s">
        <v>10</v>
      </c>
      <c r="C165" s="9"/>
      <c r="D165" s="9"/>
      <c r="E165" s="9"/>
      <c r="F165" s="9"/>
      <c r="G165" s="9"/>
      <c r="H165" s="9"/>
      <c r="I165" s="9"/>
    </row>
    <row r="166" spans="1:9" ht="12.75">
      <c r="A166" s="156">
        <v>40263</v>
      </c>
      <c r="B166" s="9" t="s">
        <v>13</v>
      </c>
      <c r="C166" s="9"/>
      <c r="D166" s="9"/>
      <c r="E166" s="9"/>
      <c r="F166" s="9"/>
      <c r="G166" s="9"/>
      <c r="H166" s="9"/>
      <c r="I166" s="9"/>
    </row>
    <row r="167" spans="1:9" ht="12.75">
      <c r="A167" s="156">
        <v>40267</v>
      </c>
      <c r="B167" s="108" t="s">
        <v>1688</v>
      </c>
      <c r="C167" s="9"/>
      <c r="D167" s="9"/>
      <c r="E167" s="9"/>
      <c r="F167" s="9"/>
      <c r="G167" s="9"/>
      <c r="H167" s="9"/>
      <c r="I167" s="9"/>
    </row>
    <row r="168" spans="1:9" ht="12.75">
      <c r="A168" s="156">
        <v>40267</v>
      </c>
      <c r="B168" s="9" t="s">
        <v>885</v>
      </c>
      <c r="C168" s="9"/>
      <c r="D168" s="9"/>
      <c r="E168" s="9"/>
      <c r="F168" s="9"/>
      <c r="G168" s="9"/>
      <c r="H168" s="9"/>
      <c r="I168" s="9"/>
    </row>
    <row r="169" spans="1:9" ht="12.75">
      <c r="A169" s="156">
        <v>40268</v>
      </c>
      <c r="B169" s="9" t="s">
        <v>450</v>
      </c>
      <c r="C169" s="9"/>
      <c r="D169" s="9"/>
      <c r="E169" s="9"/>
      <c r="F169" s="9"/>
      <c r="G169" s="9"/>
      <c r="H169" s="9"/>
      <c r="I169" s="9"/>
    </row>
    <row r="170" spans="1:9" ht="12.75">
      <c r="A170" s="156">
        <v>40295</v>
      </c>
      <c r="B170" s="108" t="s">
        <v>179</v>
      </c>
      <c r="C170" s="9"/>
      <c r="D170" s="9"/>
      <c r="E170" s="9"/>
      <c r="F170" s="9"/>
      <c r="G170" s="9"/>
      <c r="H170" s="9"/>
      <c r="I170" s="9"/>
    </row>
    <row r="171" spans="1:9" ht="12.75">
      <c r="A171" s="156">
        <v>40308</v>
      </c>
      <c r="B171" s="9" t="s">
        <v>1385</v>
      </c>
      <c r="C171" s="9"/>
      <c r="D171" s="9"/>
      <c r="E171" s="9"/>
      <c r="F171" s="9"/>
      <c r="G171" s="9"/>
      <c r="H171" s="9"/>
      <c r="I171" s="9"/>
    </row>
    <row r="172" spans="1:9" ht="12.75">
      <c r="A172" s="156">
        <v>40308</v>
      </c>
      <c r="B172" s="108" t="s">
        <v>1685</v>
      </c>
      <c r="C172" s="9"/>
      <c r="D172" s="9"/>
      <c r="E172" s="9"/>
      <c r="F172" s="9"/>
      <c r="G172" s="9"/>
      <c r="H172" s="9"/>
      <c r="I172" s="9"/>
    </row>
    <row r="173" spans="1:9" ht="12.75">
      <c r="A173" s="156">
        <v>40310</v>
      </c>
      <c r="B173" s="9" t="s">
        <v>878</v>
      </c>
      <c r="C173" s="9"/>
      <c r="D173" s="9"/>
      <c r="E173" s="9"/>
      <c r="F173" s="9"/>
      <c r="G173" s="9"/>
      <c r="H173" s="9"/>
      <c r="I173" s="9"/>
    </row>
    <row r="174" spans="1:9" ht="12.75">
      <c r="A174" s="156">
        <v>40319</v>
      </c>
      <c r="B174" s="9" t="s">
        <v>909</v>
      </c>
      <c r="C174" s="9"/>
      <c r="D174" s="9"/>
      <c r="E174" s="9"/>
      <c r="F174" s="9"/>
      <c r="G174" s="9"/>
      <c r="H174" s="9"/>
      <c r="I174" s="9"/>
    </row>
    <row r="175" spans="1:9" ht="12.75">
      <c r="A175" s="156">
        <v>40352</v>
      </c>
      <c r="B175" s="9" t="s">
        <v>1786</v>
      </c>
      <c r="C175" s="9"/>
      <c r="D175" s="9"/>
      <c r="E175" s="9"/>
      <c r="F175" s="9"/>
      <c r="G175" s="9"/>
      <c r="H175" s="9"/>
      <c r="I175" s="9"/>
    </row>
    <row r="176" spans="1:9" ht="12.75">
      <c r="A176" s="156">
        <v>40358</v>
      </c>
      <c r="B176" s="9" t="s">
        <v>96</v>
      </c>
      <c r="C176" s="9"/>
      <c r="D176" s="9"/>
      <c r="E176" s="9"/>
      <c r="F176" s="9"/>
      <c r="G176" s="9"/>
      <c r="H176" s="9"/>
      <c r="I176" s="9"/>
    </row>
    <row r="177" spans="1:9" ht="12.75">
      <c r="A177" s="156">
        <v>40362</v>
      </c>
      <c r="B177" s="108" t="s">
        <v>1641</v>
      </c>
      <c r="C177" s="9"/>
      <c r="D177" s="9"/>
      <c r="E177" s="9"/>
      <c r="F177" s="9"/>
      <c r="G177" s="9"/>
      <c r="H177" s="9"/>
      <c r="I177" s="9"/>
    </row>
    <row r="178" spans="1:9" ht="12.75">
      <c r="A178" s="156">
        <v>40383</v>
      </c>
      <c r="B178" s="108" t="s">
        <v>1753</v>
      </c>
      <c r="C178" s="9"/>
      <c r="D178" s="9"/>
      <c r="E178" s="9"/>
      <c r="F178" s="9"/>
      <c r="G178" s="9"/>
      <c r="H178" s="9"/>
      <c r="I178" s="9"/>
    </row>
    <row r="179" spans="1:9" ht="12.75">
      <c r="A179" s="156">
        <v>40383</v>
      </c>
      <c r="B179" s="108" t="s">
        <v>1746</v>
      </c>
      <c r="C179" s="9"/>
      <c r="D179" s="9"/>
      <c r="E179" s="9"/>
      <c r="F179" s="9"/>
      <c r="G179" s="9"/>
      <c r="H179" s="9"/>
      <c r="I179" s="9"/>
    </row>
    <row r="180" spans="1:9" ht="12.75">
      <c r="A180" s="156">
        <v>40383</v>
      </c>
      <c r="B180" s="108" t="s">
        <v>1750</v>
      </c>
      <c r="C180" s="9"/>
      <c r="D180" s="9"/>
      <c r="E180" s="9"/>
      <c r="F180" s="9"/>
      <c r="G180" s="9"/>
      <c r="H180" s="9"/>
      <c r="I180" s="9"/>
    </row>
    <row r="181" spans="1:9" ht="12.75">
      <c r="A181" s="156">
        <v>40383</v>
      </c>
      <c r="B181" s="108" t="s">
        <v>1378</v>
      </c>
      <c r="C181" s="9"/>
      <c r="D181" s="9"/>
      <c r="E181" s="9"/>
      <c r="F181" s="9"/>
      <c r="G181" s="9"/>
      <c r="H181" s="9"/>
      <c r="I181" s="9"/>
    </row>
    <row r="182" spans="1:9" ht="12.75">
      <c r="A182" s="156">
        <v>40386</v>
      </c>
      <c r="B182" s="108" t="s">
        <v>1626</v>
      </c>
      <c r="C182" s="9"/>
      <c r="D182" s="9"/>
      <c r="E182" s="9"/>
      <c r="F182" s="9"/>
      <c r="G182" s="9"/>
      <c r="H182" s="9"/>
      <c r="I182" s="9"/>
    </row>
    <row r="183" spans="1:9" ht="12.75">
      <c r="A183" s="156">
        <v>40387</v>
      </c>
      <c r="B183" s="108" t="s">
        <v>441</v>
      </c>
      <c r="C183" s="9"/>
      <c r="D183" s="9"/>
      <c r="E183" s="9"/>
      <c r="F183" s="9"/>
      <c r="G183" s="9"/>
      <c r="H183" s="9"/>
      <c r="I183" s="9"/>
    </row>
    <row r="184" spans="1:9" ht="12.75">
      <c r="A184" s="156">
        <v>40393</v>
      </c>
      <c r="B184" s="108" t="s">
        <v>1686</v>
      </c>
      <c r="C184" s="9"/>
      <c r="D184" s="9"/>
      <c r="E184" s="9"/>
      <c r="F184" s="9"/>
      <c r="G184" s="9"/>
      <c r="H184" s="9"/>
      <c r="I184" s="9"/>
    </row>
    <row r="185" spans="1:9" ht="12.75">
      <c r="A185" s="156">
        <v>40396</v>
      </c>
      <c r="B185" s="108" t="s">
        <v>1687</v>
      </c>
      <c r="C185" s="9"/>
      <c r="D185" s="9"/>
      <c r="E185" s="9"/>
      <c r="F185" s="9"/>
      <c r="G185" s="9"/>
      <c r="H185" s="9"/>
      <c r="I185" s="9"/>
    </row>
    <row r="186" spans="1:9" ht="12.75">
      <c r="A186" s="156">
        <v>40401</v>
      </c>
      <c r="B186" s="9" t="s">
        <v>784</v>
      </c>
      <c r="C186" s="9"/>
      <c r="D186" s="9"/>
      <c r="E186" s="9"/>
      <c r="F186" s="9"/>
      <c r="G186" s="9"/>
      <c r="H186" s="9"/>
      <c r="I186" s="9"/>
    </row>
    <row r="187" spans="1:9" ht="12.75">
      <c r="A187" s="156">
        <v>40412</v>
      </c>
      <c r="B187" s="108" t="s">
        <v>1703</v>
      </c>
      <c r="C187" s="9"/>
      <c r="D187" s="9"/>
      <c r="E187" s="9"/>
      <c r="F187" s="9"/>
      <c r="G187" s="9"/>
      <c r="H187" s="9"/>
      <c r="I187" s="9"/>
    </row>
    <row r="188" spans="1:9" ht="12.75">
      <c r="A188" s="156">
        <v>40429</v>
      </c>
      <c r="B188" s="108" t="s">
        <v>1933</v>
      </c>
      <c r="C188" s="9"/>
      <c r="D188" s="9"/>
      <c r="E188" s="9"/>
      <c r="F188" s="9"/>
      <c r="G188" s="9"/>
      <c r="H188" s="9"/>
      <c r="I188" s="9"/>
    </row>
    <row r="189" spans="1:9" ht="12.75">
      <c r="A189" s="156">
        <v>40430</v>
      </c>
      <c r="B189" s="9" t="s">
        <v>1712</v>
      </c>
      <c r="C189" s="9"/>
      <c r="D189" s="9"/>
      <c r="E189" s="9"/>
      <c r="F189" s="9"/>
      <c r="G189" s="9"/>
      <c r="H189" s="9"/>
      <c r="I189" s="9"/>
    </row>
    <row r="190" spans="1:9" ht="12.75">
      <c r="A190" s="156">
        <v>40470</v>
      </c>
      <c r="B190" s="9" t="s">
        <v>980</v>
      </c>
      <c r="C190" s="9"/>
      <c r="D190" s="9"/>
      <c r="E190" s="9"/>
      <c r="F190" s="9"/>
      <c r="G190" s="9"/>
      <c r="H190" s="9"/>
      <c r="I190" s="9"/>
    </row>
    <row r="191" spans="1:9" ht="12.75">
      <c r="A191" s="156">
        <v>40472</v>
      </c>
      <c r="B191" s="9" t="s">
        <v>477</v>
      </c>
      <c r="C191" s="9"/>
      <c r="D191" s="9"/>
      <c r="E191" s="9"/>
      <c r="F191" s="9"/>
      <c r="G191" s="9"/>
      <c r="H191" s="9"/>
      <c r="I191" s="9"/>
    </row>
    <row r="192" spans="1:9" ht="12.75">
      <c r="A192" s="156">
        <v>40473</v>
      </c>
      <c r="B192" s="108" t="s">
        <v>123</v>
      </c>
      <c r="C192" s="9"/>
      <c r="D192" s="9"/>
      <c r="E192" s="9"/>
      <c r="F192" s="9"/>
      <c r="G192" s="9"/>
      <c r="H192" s="9"/>
      <c r="I192" s="9"/>
    </row>
    <row r="193" spans="1:9" ht="12.75">
      <c r="A193" s="156">
        <v>40476</v>
      </c>
      <c r="B193" s="108" t="s">
        <v>887</v>
      </c>
      <c r="C193" s="9"/>
      <c r="D193" s="9"/>
      <c r="E193" s="9"/>
      <c r="F193" s="9"/>
      <c r="G193" s="9"/>
      <c r="H193" s="9"/>
      <c r="I193" s="9"/>
    </row>
    <row r="194" spans="1:9" ht="12.75">
      <c r="A194" s="156">
        <v>40479</v>
      </c>
      <c r="B194" s="108" t="s">
        <v>1497</v>
      </c>
      <c r="C194" s="9"/>
      <c r="D194" s="9"/>
      <c r="E194" s="9"/>
      <c r="F194" s="9"/>
      <c r="G194" s="9"/>
      <c r="H194" s="9"/>
      <c r="I194" s="9"/>
    </row>
    <row r="195" spans="1:9" ht="12.75">
      <c r="A195" s="156">
        <v>40505</v>
      </c>
      <c r="B195" s="108" t="s">
        <v>14</v>
      </c>
      <c r="C195" s="9"/>
      <c r="D195" s="9"/>
      <c r="E195" s="9"/>
      <c r="F195" s="9"/>
      <c r="G195" s="9"/>
      <c r="H195" s="9"/>
      <c r="I195" s="9"/>
    </row>
    <row r="196" spans="1:9" ht="12.75">
      <c r="A196" s="156">
        <v>40507</v>
      </c>
      <c r="B196" s="108" t="s">
        <v>389</v>
      </c>
      <c r="C196" s="9"/>
      <c r="D196" s="9"/>
      <c r="E196" s="9"/>
      <c r="F196" s="9"/>
      <c r="G196" s="9"/>
      <c r="H196" s="9"/>
      <c r="I196" s="9"/>
    </row>
    <row r="197" spans="1:9" ht="12.75">
      <c r="A197" s="156"/>
      <c r="B197" s="9"/>
      <c r="C197" s="9"/>
      <c r="D197" s="9"/>
      <c r="E197" s="9"/>
      <c r="F197" s="9"/>
      <c r="G197" s="9"/>
      <c r="H197" s="9"/>
      <c r="I197" s="9"/>
    </row>
    <row r="198" spans="1:9" ht="12.75">
      <c r="A198" s="156"/>
      <c r="B198" s="9"/>
      <c r="C198" s="9"/>
      <c r="D198" s="9"/>
      <c r="E198" s="9"/>
      <c r="F198" s="9"/>
      <c r="G198" s="9"/>
      <c r="H198" s="9"/>
      <c r="I198" s="9"/>
    </row>
    <row r="199" spans="1:9" ht="12.75">
      <c r="A199" s="156"/>
      <c r="B199" s="9"/>
      <c r="C199" s="9"/>
      <c r="D199" s="9"/>
      <c r="E199" s="9"/>
      <c r="F199" s="9"/>
      <c r="G199" s="9"/>
      <c r="H199" s="9"/>
      <c r="I199" s="9"/>
    </row>
    <row r="200" spans="1:9" ht="12.75">
      <c r="A200" s="156"/>
      <c r="B200" s="9"/>
      <c r="C200" s="9"/>
      <c r="D200" s="9"/>
      <c r="E200" s="9"/>
      <c r="F200" s="9"/>
      <c r="G200" s="9"/>
      <c r="H200" s="9"/>
      <c r="I200" s="9"/>
    </row>
    <row r="201" spans="1:9" ht="12.75">
      <c r="A201" s="156"/>
      <c r="B201" s="9"/>
      <c r="C201" s="9"/>
      <c r="D201" s="9"/>
      <c r="E201" s="9"/>
      <c r="F201" s="9"/>
      <c r="G201" s="9"/>
      <c r="H201" s="9"/>
      <c r="I201" s="9"/>
    </row>
    <row r="202" ht="12.75">
      <c r="A202" s="20"/>
    </row>
    <row r="203" ht="12.75">
      <c r="A203" s="20"/>
    </row>
    <row r="204" ht="12.75">
      <c r="A204" s="20"/>
    </row>
    <row r="205" ht="12.75">
      <c r="A205" s="20"/>
    </row>
    <row r="206" ht="12.75">
      <c r="A206" s="20"/>
    </row>
    <row r="207" ht="12.75">
      <c r="A207" s="20"/>
    </row>
    <row r="208" ht="12.75">
      <c r="A208" s="20"/>
    </row>
    <row r="209" ht="12.75">
      <c r="A209" s="20"/>
    </row>
    <row r="210" ht="12.75">
      <c r="A210" s="20"/>
    </row>
    <row r="211" ht="12.75">
      <c r="A211" s="20"/>
    </row>
    <row r="212" ht="12.75">
      <c r="A212" s="20"/>
    </row>
    <row r="213" ht="12.75">
      <c r="A213" s="20"/>
    </row>
    <row r="214" ht="12.75">
      <c r="A214" s="20"/>
    </row>
    <row r="215" ht="12.75">
      <c r="A215" s="20"/>
    </row>
    <row r="216" ht="12.75">
      <c r="A216" s="20"/>
    </row>
    <row r="217" ht="12.75">
      <c r="A217" s="20"/>
    </row>
    <row r="218" ht="12.75">
      <c r="A218" s="20"/>
    </row>
    <row r="219" ht="12.75">
      <c r="A219" s="20"/>
    </row>
    <row r="220" ht="12.75">
      <c r="A220" s="20"/>
    </row>
    <row r="221" ht="12.75">
      <c r="A221" s="20"/>
    </row>
  </sheetData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9"/>
  <sheetViews>
    <sheetView workbookViewId="0" topLeftCell="A1">
      <selection activeCell="A1" sqref="A1"/>
    </sheetView>
  </sheetViews>
  <sheetFormatPr defaultColWidth="9.140625" defaultRowHeight="12.75"/>
  <cols>
    <col min="2" max="7" width="7.7109375" style="0" customWidth="1"/>
    <col min="9" max="14" width="7.7109375" style="0" customWidth="1"/>
    <col min="15" max="15" width="9.7109375" style="0" customWidth="1"/>
  </cols>
  <sheetData>
    <row r="1" spans="1:7" ht="12" customHeight="1">
      <c r="A1" s="108"/>
      <c r="B1" s="290" t="s">
        <v>1542</v>
      </c>
      <c r="C1" s="10"/>
      <c r="D1" s="82"/>
      <c r="E1" s="82"/>
      <c r="F1" s="82"/>
      <c r="G1" s="82"/>
    </row>
    <row r="2" spans="1:9" ht="12" customHeight="1">
      <c r="A2" s="201" t="s">
        <v>54</v>
      </c>
      <c r="B2" s="309" t="s">
        <v>1329</v>
      </c>
      <c r="C2" s="10"/>
      <c r="D2" s="82"/>
      <c r="E2" s="82"/>
      <c r="F2" s="82"/>
      <c r="G2" s="82"/>
      <c r="H2" s="201" t="s">
        <v>54</v>
      </c>
      <c r="I2" s="309" t="s">
        <v>1328</v>
      </c>
    </row>
    <row r="3" spans="1:13" ht="12" customHeight="1">
      <c r="A3" s="289" t="s">
        <v>55</v>
      </c>
      <c r="B3" s="205" t="s">
        <v>1578</v>
      </c>
      <c r="C3" s="205" t="s">
        <v>532</v>
      </c>
      <c r="D3" s="274" t="s">
        <v>1535</v>
      </c>
      <c r="E3" s="274" t="s">
        <v>1536</v>
      </c>
      <c r="F3" s="275" t="s">
        <v>53</v>
      </c>
      <c r="G3" s="273"/>
      <c r="H3" s="289" t="s">
        <v>55</v>
      </c>
      <c r="I3" s="98" t="s">
        <v>1578</v>
      </c>
      <c r="J3" s="98" t="s">
        <v>532</v>
      </c>
      <c r="K3" s="332" t="s">
        <v>1535</v>
      </c>
      <c r="L3" s="332" t="s">
        <v>1536</v>
      </c>
      <c r="M3" s="333" t="s">
        <v>53</v>
      </c>
    </row>
    <row r="4" spans="1:15" ht="12" customHeight="1">
      <c r="A4" s="311">
        <v>139</v>
      </c>
      <c r="B4" s="302" t="s">
        <v>88</v>
      </c>
      <c r="C4" s="303">
        <v>34.5</v>
      </c>
      <c r="D4" s="307" t="s">
        <v>1390</v>
      </c>
      <c r="E4" s="307" t="s">
        <v>1390</v>
      </c>
      <c r="F4" s="304">
        <v>10.23</v>
      </c>
      <c r="G4" s="82"/>
      <c r="H4" s="10"/>
      <c r="I4" s="10"/>
      <c r="J4" s="10"/>
      <c r="K4" s="10"/>
      <c r="L4" s="10"/>
      <c r="M4" s="10"/>
      <c r="N4" s="9"/>
      <c r="O4" s="9"/>
    </row>
    <row r="5" spans="1:15" ht="12" customHeight="1">
      <c r="A5" s="312">
        <v>136</v>
      </c>
      <c r="B5" s="297" t="s">
        <v>87</v>
      </c>
      <c r="C5" s="112">
        <v>34.9</v>
      </c>
      <c r="D5" s="113">
        <v>44.54</v>
      </c>
      <c r="E5" s="113">
        <v>2.97</v>
      </c>
      <c r="F5" s="113">
        <v>10.21</v>
      </c>
      <c r="G5" s="82"/>
      <c r="H5" s="10"/>
      <c r="I5" s="10"/>
      <c r="J5" s="10"/>
      <c r="K5" s="10"/>
      <c r="L5" s="10"/>
      <c r="M5" s="10"/>
      <c r="N5" s="9"/>
      <c r="O5" s="9"/>
    </row>
    <row r="6" spans="1:15" ht="12" customHeight="1">
      <c r="A6" s="312">
        <v>136</v>
      </c>
      <c r="B6" s="298" t="s">
        <v>86</v>
      </c>
      <c r="C6" s="200">
        <v>35.2</v>
      </c>
      <c r="D6" s="35">
        <v>43.72</v>
      </c>
      <c r="E6" s="35">
        <v>3.13</v>
      </c>
      <c r="F6" s="31">
        <v>10.15</v>
      </c>
      <c r="G6" s="82"/>
      <c r="H6" s="331"/>
      <c r="I6" s="193"/>
      <c r="J6" s="10"/>
      <c r="K6" s="10"/>
      <c r="L6" s="10"/>
      <c r="M6" s="10"/>
      <c r="N6" s="9"/>
      <c r="O6" s="9"/>
    </row>
    <row r="7" spans="1:15" ht="12" customHeight="1">
      <c r="A7" s="257">
        <v>135</v>
      </c>
      <c r="B7" s="297" t="s">
        <v>85</v>
      </c>
      <c r="C7" s="112">
        <v>35.2</v>
      </c>
      <c r="D7" s="113">
        <v>44.41</v>
      </c>
      <c r="E7" s="113">
        <v>3.09</v>
      </c>
      <c r="F7" s="113">
        <v>10.06</v>
      </c>
      <c r="G7" s="82"/>
      <c r="H7" s="10"/>
      <c r="I7" s="10"/>
      <c r="J7" s="10"/>
      <c r="K7" s="10"/>
      <c r="L7" s="10"/>
      <c r="M7" s="10"/>
      <c r="N7" s="9"/>
      <c r="O7" s="9"/>
    </row>
    <row r="8" spans="1:15" ht="12" customHeight="1">
      <c r="A8" s="257">
        <v>135</v>
      </c>
      <c r="B8" s="297" t="s">
        <v>84</v>
      </c>
      <c r="C8" s="112">
        <v>35.3</v>
      </c>
      <c r="D8" s="113">
        <v>45.89</v>
      </c>
      <c r="E8" s="113">
        <v>3.02</v>
      </c>
      <c r="F8" s="113">
        <v>9.92</v>
      </c>
      <c r="G8" s="82"/>
      <c r="H8" s="10"/>
      <c r="I8" s="10"/>
      <c r="J8" s="10"/>
      <c r="K8" s="10"/>
      <c r="L8" s="10"/>
      <c r="M8" s="10"/>
      <c r="N8" s="9"/>
      <c r="O8" s="9"/>
    </row>
    <row r="9" spans="1:15" ht="12" customHeight="1">
      <c r="A9" s="257">
        <v>135</v>
      </c>
      <c r="B9" s="297" t="s">
        <v>83</v>
      </c>
      <c r="C9" s="112">
        <v>35.4</v>
      </c>
      <c r="D9" s="113">
        <v>46.49</v>
      </c>
      <c r="E9" s="113">
        <v>3.06</v>
      </c>
      <c r="F9" s="113">
        <v>9.18</v>
      </c>
      <c r="G9" s="82"/>
      <c r="H9" s="10"/>
      <c r="I9" s="10"/>
      <c r="J9" s="10"/>
      <c r="K9" s="10"/>
      <c r="L9" s="10"/>
      <c r="M9" s="10"/>
      <c r="N9" s="9"/>
      <c r="O9" s="9"/>
    </row>
    <row r="10" spans="1:15" ht="12" customHeight="1">
      <c r="A10" s="257">
        <v>133</v>
      </c>
      <c r="B10" s="297" t="s">
        <v>82</v>
      </c>
      <c r="C10" s="112">
        <v>35.4</v>
      </c>
      <c r="D10" s="113">
        <v>42.8</v>
      </c>
      <c r="E10" s="113">
        <v>3.53</v>
      </c>
      <c r="F10" s="113">
        <v>10.52</v>
      </c>
      <c r="G10" s="82"/>
      <c r="H10" s="10"/>
      <c r="I10" s="10"/>
      <c r="J10" s="10"/>
      <c r="K10" s="10"/>
      <c r="L10" s="10"/>
      <c r="M10" s="10"/>
      <c r="N10" s="9"/>
      <c r="O10" s="9"/>
    </row>
    <row r="11" spans="1:15" ht="12" customHeight="1">
      <c r="A11" s="257">
        <v>132</v>
      </c>
      <c r="B11" s="297" t="s">
        <v>81</v>
      </c>
      <c r="C11" s="112">
        <v>35.5</v>
      </c>
      <c r="D11" s="113">
        <v>43.96</v>
      </c>
      <c r="E11" s="113">
        <v>3.32</v>
      </c>
      <c r="F11" s="113">
        <v>10.67</v>
      </c>
      <c r="G11" s="82"/>
      <c r="H11" s="10"/>
      <c r="I11" s="10"/>
      <c r="J11" s="10"/>
      <c r="K11" s="10"/>
      <c r="L11" s="10"/>
      <c r="M11" s="10"/>
      <c r="N11" s="9"/>
      <c r="O11" s="9"/>
    </row>
    <row r="12" spans="1:15" ht="12" customHeight="1">
      <c r="A12" s="257">
        <v>132</v>
      </c>
      <c r="B12" s="297" t="s">
        <v>80</v>
      </c>
      <c r="C12" s="112">
        <v>35.6</v>
      </c>
      <c r="D12" s="113">
        <v>44.88</v>
      </c>
      <c r="E12" s="113">
        <v>3.23</v>
      </c>
      <c r="F12" s="113">
        <v>10.85</v>
      </c>
      <c r="G12" s="82"/>
      <c r="H12" s="10"/>
      <c r="I12" s="10"/>
      <c r="J12" s="10"/>
      <c r="K12" s="10"/>
      <c r="L12" s="10"/>
      <c r="M12" s="10"/>
      <c r="N12" s="9"/>
      <c r="O12" s="9"/>
    </row>
    <row r="13" spans="1:15" ht="12" customHeight="1">
      <c r="A13" s="257">
        <v>131</v>
      </c>
      <c r="B13" s="297" t="s">
        <v>79</v>
      </c>
      <c r="C13" s="112">
        <v>35.6</v>
      </c>
      <c r="D13" s="113">
        <v>43.72</v>
      </c>
      <c r="E13" s="113">
        <v>3.17</v>
      </c>
      <c r="F13" s="113">
        <v>10.5</v>
      </c>
      <c r="G13" s="82"/>
      <c r="H13" s="10"/>
      <c r="I13" s="10"/>
      <c r="J13" s="10"/>
      <c r="K13" s="10"/>
      <c r="L13" s="10"/>
      <c r="M13" s="10"/>
      <c r="N13" s="9"/>
      <c r="O13" s="9"/>
    </row>
    <row r="14" spans="1:15" ht="12" customHeight="1">
      <c r="A14" s="257">
        <v>126</v>
      </c>
      <c r="B14" s="297" t="s">
        <v>78</v>
      </c>
      <c r="C14" s="112">
        <v>35.8</v>
      </c>
      <c r="D14" s="113">
        <v>37.58</v>
      </c>
      <c r="E14" s="113">
        <v>3.68</v>
      </c>
      <c r="F14" s="113">
        <v>10.36</v>
      </c>
      <c r="G14" s="82"/>
      <c r="H14" s="10"/>
      <c r="I14" s="335" t="s">
        <v>1323</v>
      </c>
      <c r="J14" s="10"/>
      <c r="K14" s="10"/>
      <c r="L14" s="10"/>
      <c r="M14" s="10"/>
      <c r="N14" s="9"/>
      <c r="O14" s="9"/>
    </row>
    <row r="15" spans="1:15" ht="12" customHeight="1">
      <c r="A15" s="257">
        <v>128</v>
      </c>
      <c r="B15" s="297" t="s">
        <v>77</v>
      </c>
      <c r="C15" s="112">
        <v>35.9</v>
      </c>
      <c r="D15" s="113">
        <v>35.58</v>
      </c>
      <c r="E15" s="113">
        <v>3.94</v>
      </c>
      <c r="F15" s="113">
        <v>9.91</v>
      </c>
      <c r="G15" s="82"/>
      <c r="H15" s="331"/>
      <c r="I15" s="10" t="s">
        <v>1325</v>
      </c>
      <c r="J15" s="10"/>
      <c r="K15" s="10"/>
      <c r="L15" s="10"/>
      <c r="M15" s="10"/>
      <c r="N15" s="9"/>
      <c r="O15" s="9"/>
    </row>
    <row r="16" spans="1:15" ht="12" customHeight="1">
      <c r="A16" s="257">
        <v>128</v>
      </c>
      <c r="B16" s="297" t="s">
        <v>76</v>
      </c>
      <c r="C16" s="112">
        <v>35.9</v>
      </c>
      <c r="D16" s="113">
        <v>35.71</v>
      </c>
      <c r="E16" s="113">
        <v>3.92</v>
      </c>
      <c r="F16" s="113">
        <v>9.59</v>
      </c>
      <c r="G16" s="82"/>
      <c r="H16" s="293"/>
      <c r="I16" s="296" t="s">
        <v>1326</v>
      </c>
      <c r="J16" s="295"/>
      <c r="K16" s="82"/>
      <c r="L16" s="82"/>
      <c r="M16" s="82"/>
      <c r="N16" s="9"/>
      <c r="O16" s="9"/>
    </row>
    <row r="17" spans="1:15" ht="12" customHeight="1">
      <c r="A17" s="301">
        <v>125</v>
      </c>
      <c r="B17" s="302" t="s">
        <v>75</v>
      </c>
      <c r="C17" s="303">
        <v>36.1</v>
      </c>
      <c r="D17" s="304">
        <v>32.75</v>
      </c>
      <c r="E17" s="304">
        <v>4.57</v>
      </c>
      <c r="F17" s="304">
        <v>9.3</v>
      </c>
      <c r="G17" s="82"/>
      <c r="H17" s="10"/>
      <c r="I17" s="192" t="s">
        <v>1327</v>
      </c>
      <c r="J17" s="295"/>
      <c r="K17" s="82"/>
      <c r="L17" s="82"/>
      <c r="M17" s="82"/>
      <c r="N17" s="9"/>
      <c r="O17" s="9"/>
    </row>
    <row r="18" spans="1:15" ht="12" customHeight="1">
      <c r="A18" s="301">
        <v>120</v>
      </c>
      <c r="B18" s="302" t="s">
        <v>74</v>
      </c>
      <c r="C18" s="303">
        <v>36.4</v>
      </c>
      <c r="D18" s="304">
        <v>29.8</v>
      </c>
      <c r="E18" s="304">
        <v>4.93</v>
      </c>
      <c r="F18" s="304">
        <v>8.77</v>
      </c>
      <c r="G18" s="82"/>
      <c r="H18" s="331"/>
      <c r="I18" s="192" t="s">
        <v>1324</v>
      </c>
      <c r="J18" s="295"/>
      <c r="K18" s="82"/>
      <c r="L18" s="82"/>
      <c r="M18" s="82"/>
      <c r="N18" s="9"/>
      <c r="O18" s="9"/>
    </row>
    <row r="19" spans="1:15" ht="12" customHeight="1">
      <c r="A19" s="301">
        <v>116</v>
      </c>
      <c r="B19" s="302" t="s">
        <v>73</v>
      </c>
      <c r="C19" s="303">
        <v>36.4</v>
      </c>
      <c r="D19" s="304">
        <v>32.3</v>
      </c>
      <c r="E19" s="304">
        <v>4.36</v>
      </c>
      <c r="F19" s="304">
        <v>8.74</v>
      </c>
      <c r="G19" s="82"/>
      <c r="H19" s="293"/>
      <c r="I19" s="294"/>
      <c r="J19" s="295"/>
      <c r="K19" s="82"/>
      <c r="L19" s="82"/>
      <c r="M19" s="82"/>
      <c r="N19" s="9"/>
      <c r="O19" s="9"/>
    </row>
    <row r="20" spans="1:15" ht="12" customHeight="1">
      <c r="A20" s="301">
        <v>112</v>
      </c>
      <c r="B20" s="302" t="s">
        <v>72</v>
      </c>
      <c r="C20" s="303">
        <v>36.7</v>
      </c>
      <c r="D20" s="304">
        <v>35.82</v>
      </c>
      <c r="E20" s="304">
        <v>3.79</v>
      </c>
      <c r="F20" s="304">
        <v>8.63</v>
      </c>
      <c r="G20" s="82"/>
      <c r="H20" s="293"/>
      <c r="I20" s="294"/>
      <c r="J20" s="295"/>
      <c r="K20" s="82"/>
      <c r="L20" s="82"/>
      <c r="M20" s="82"/>
      <c r="N20" s="9"/>
      <c r="O20" s="9"/>
    </row>
    <row r="21" spans="1:15" ht="12" customHeight="1">
      <c r="A21" s="301">
        <v>109</v>
      </c>
      <c r="B21" s="302" t="s">
        <v>71</v>
      </c>
      <c r="C21" s="303">
        <v>36.8</v>
      </c>
      <c r="D21" s="304">
        <v>36.52</v>
      </c>
      <c r="E21" s="304">
        <v>3.66</v>
      </c>
      <c r="F21" s="304">
        <v>8.68</v>
      </c>
      <c r="G21" s="82"/>
      <c r="H21" s="314">
        <v>70</v>
      </c>
      <c r="I21" s="325" t="s">
        <v>71</v>
      </c>
      <c r="J21" s="315">
        <v>17.9</v>
      </c>
      <c r="K21" s="308"/>
      <c r="L21" s="308"/>
      <c r="M21" s="308"/>
      <c r="N21" s="9"/>
      <c r="O21" s="9"/>
    </row>
    <row r="22" spans="1:15" ht="12" customHeight="1">
      <c r="A22" s="301">
        <v>109</v>
      </c>
      <c r="B22" s="302" t="s">
        <v>70</v>
      </c>
      <c r="C22" s="303">
        <v>36.9</v>
      </c>
      <c r="D22" s="304">
        <v>36.8</v>
      </c>
      <c r="E22" s="304">
        <v>3.64</v>
      </c>
      <c r="F22" s="304">
        <v>8.35</v>
      </c>
      <c r="G22" s="82"/>
      <c r="H22" s="314">
        <v>69</v>
      </c>
      <c r="I22" s="325" t="s">
        <v>70</v>
      </c>
      <c r="J22" s="315">
        <v>18</v>
      </c>
      <c r="K22" s="320">
        <v>31.68</v>
      </c>
      <c r="L22" s="329">
        <v>3.8</v>
      </c>
      <c r="M22" s="308"/>
      <c r="N22" s="9"/>
      <c r="O22" s="9"/>
    </row>
    <row r="23" spans="1:15" ht="12" customHeight="1">
      <c r="A23" s="301">
        <v>109</v>
      </c>
      <c r="B23" s="302" t="s">
        <v>69</v>
      </c>
      <c r="C23" s="303">
        <v>36.9</v>
      </c>
      <c r="D23" s="304">
        <v>39.5</v>
      </c>
      <c r="E23" s="304">
        <v>3.39</v>
      </c>
      <c r="F23" s="304">
        <v>8.37</v>
      </c>
      <c r="G23" s="82"/>
      <c r="H23" s="322">
        <v>70</v>
      </c>
      <c r="I23" s="305" t="s">
        <v>69</v>
      </c>
      <c r="J23" s="306">
        <v>18</v>
      </c>
      <c r="K23" s="323">
        <v>33.76</v>
      </c>
      <c r="L23" s="304">
        <v>3.5</v>
      </c>
      <c r="M23" s="308"/>
      <c r="N23" s="9"/>
      <c r="O23" s="9"/>
    </row>
    <row r="24" spans="1:15" ht="12" customHeight="1">
      <c r="A24" s="301">
        <v>107</v>
      </c>
      <c r="B24" s="302" t="s">
        <v>68</v>
      </c>
      <c r="C24" s="303">
        <v>37</v>
      </c>
      <c r="D24" s="304">
        <v>40.63</v>
      </c>
      <c r="E24" s="304">
        <v>3.3</v>
      </c>
      <c r="F24" s="304">
        <v>7.79</v>
      </c>
      <c r="G24" s="82"/>
      <c r="H24" s="316">
        <v>70</v>
      </c>
      <c r="I24" s="326" t="s">
        <v>68</v>
      </c>
      <c r="J24" s="317">
        <v>18.1</v>
      </c>
      <c r="K24" s="313">
        <v>34.49</v>
      </c>
      <c r="L24" s="330">
        <v>3.45</v>
      </c>
      <c r="M24" s="308"/>
      <c r="N24" s="9"/>
      <c r="O24" s="9"/>
    </row>
    <row r="25" spans="1:15" ht="12" customHeight="1">
      <c r="A25" s="301">
        <v>104</v>
      </c>
      <c r="B25" s="302" t="s">
        <v>67</v>
      </c>
      <c r="C25" s="303">
        <v>37.1</v>
      </c>
      <c r="D25" s="304">
        <v>42.64</v>
      </c>
      <c r="E25" s="304">
        <v>3.22</v>
      </c>
      <c r="F25" s="304">
        <v>7.49</v>
      </c>
      <c r="G25" s="82"/>
      <c r="H25" s="322">
        <v>67</v>
      </c>
      <c r="I25" s="305" t="s">
        <v>67</v>
      </c>
      <c r="J25" s="306">
        <v>18.3</v>
      </c>
      <c r="K25" s="323">
        <v>35.51</v>
      </c>
      <c r="L25" s="304">
        <v>3.44</v>
      </c>
      <c r="M25" s="308"/>
      <c r="N25" s="9"/>
      <c r="O25" s="9"/>
    </row>
    <row r="26" spans="1:15" ht="12" customHeight="1">
      <c r="A26" s="301">
        <v>98</v>
      </c>
      <c r="B26" s="302" t="s">
        <v>66</v>
      </c>
      <c r="C26" s="303">
        <v>37.4</v>
      </c>
      <c r="D26" s="304">
        <v>43.46</v>
      </c>
      <c r="E26" s="304">
        <v>3.21</v>
      </c>
      <c r="F26" s="304">
        <v>7.6</v>
      </c>
      <c r="G26" s="82"/>
      <c r="H26" s="316">
        <v>65</v>
      </c>
      <c r="I26" s="326" t="s">
        <v>66</v>
      </c>
      <c r="J26" s="317">
        <v>18.4</v>
      </c>
      <c r="K26" s="313">
        <v>34.8</v>
      </c>
      <c r="L26" s="330">
        <v>3.5</v>
      </c>
      <c r="M26" s="308"/>
      <c r="N26" s="9"/>
      <c r="O26" s="9"/>
    </row>
    <row r="27" spans="1:15" ht="12" customHeight="1">
      <c r="A27" s="301">
        <v>97</v>
      </c>
      <c r="B27" s="302" t="s">
        <v>65</v>
      </c>
      <c r="C27" s="303">
        <v>37.6</v>
      </c>
      <c r="D27" s="304">
        <v>45.14</v>
      </c>
      <c r="E27" s="304">
        <v>3.11</v>
      </c>
      <c r="F27" s="304">
        <v>7.18</v>
      </c>
      <c r="G27" s="82"/>
      <c r="H27" s="322">
        <v>61</v>
      </c>
      <c r="I27" s="305" t="s">
        <v>65</v>
      </c>
      <c r="J27" s="306">
        <v>18.4</v>
      </c>
      <c r="K27" s="323">
        <v>36.44</v>
      </c>
      <c r="L27" s="304">
        <v>3.43</v>
      </c>
      <c r="M27" s="308"/>
      <c r="N27" s="9"/>
      <c r="O27" s="9"/>
    </row>
    <row r="28" spans="1:15" ht="12" customHeight="1">
      <c r="A28" s="301">
        <v>98</v>
      </c>
      <c r="B28" s="302" t="s">
        <v>64</v>
      </c>
      <c r="C28" s="303">
        <v>37.7</v>
      </c>
      <c r="D28" s="304">
        <v>45.79</v>
      </c>
      <c r="E28" s="304">
        <v>3.05</v>
      </c>
      <c r="F28" s="304">
        <v>7.05</v>
      </c>
      <c r="G28" s="82"/>
      <c r="H28" s="316">
        <v>62</v>
      </c>
      <c r="I28" s="326" t="s">
        <v>64</v>
      </c>
      <c r="J28" s="317">
        <v>18.4</v>
      </c>
      <c r="K28" s="313">
        <v>37.24</v>
      </c>
      <c r="L28" s="330">
        <v>3.33</v>
      </c>
      <c r="M28" s="308"/>
      <c r="N28" s="9"/>
      <c r="O28" s="9"/>
    </row>
    <row r="29" spans="1:15" ht="12" customHeight="1">
      <c r="A29" s="257">
        <v>98</v>
      </c>
      <c r="B29" s="297" t="s">
        <v>63</v>
      </c>
      <c r="C29" s="112">
        <v>37.8</v>
      </c>
      <c r="D29" s="113">
        <v>44.87</v>
      </c>
      <c r="E29" s="113">
        <v>3.14</v>
      </c>
      <c r="F29" s="113">
        <v>7.11</v>
      </c>
      <c r="G29" s="82"/>
      <c r="H29" s="324">
        <v>65</v>
      </c>
      <c r="I29" s="299" t="s">
        <v>63</v>
      </c>
      <c r="J29" s="292">
        <v>18.4</v>
      </c>
      <c r="K29" s="114">
        <v>36.52</v>
      </c>
      <c r="L29" s="113">
        <v>3.39</v>
      </c>
      <c r="M29" s="68"/>
      <c r="N29" s="9"/>
      <c r="O29" s="9"/>
    </row>
    <row r="30" spans="1:15" ht="12" customHeight="1">
      <c r="A30" s="257">
        <v>98</v>
      </c>
      <c r="B30" s="297" t="s">
        <v>62</v>
      </c>
      <c r="C30" s="112">
        <v>38</v>
      </c>
      <c r="D30" s="113">
        <v>46.06</v>
      </c>
      <c r="E30" s="113">
        <v>3.1</v>
      </c>
      <c r="F30" s="113">
        <v>5.1</v>
      </c>
      <c r="G30" s="82"/>
      <c r="H30" s="318">
        <v>65</v>
      </c>
      <c r="I30" s="327" t="s">
        <v>62</v>
      </c>
      <c r="J30" s="319">
        <v>18.6</v>
      </c>
      <c r="K30" s="82">
        <v>37.24</v>
      </c>
      <c r="L30" s="44">
        <v>3.35</v>
      </c>
      <c r="M30" s="68"/>
      <c r="N30" s="9"/>
      <c r="O30" s="9"/>
    </row>
    <row r="31" spans="1:15" ht="12" customHeight="1">
      <c r="A31" s="257">
        <v>99</v>
      </c>
      <c r="B31" s="297" t="s">
        <v>61</v>
      </c>
      <c r="C31" s="112">
        <v>38.1</v>
      </c>
      <c r="D31" s="113">
        <v>48.1</v>
      </c>
      <c r="E31" s="113">
        <v>2.98</v>
      </c>
      <c r="F31" s="113">
        <v>5.15</v>
      </c>
      <c r="G31" s="82"/>
      <c r="H31" s="324">
        <v>81</v>
      </c>
      <c r="I31" s="299" t="s">
        <v>61</v>
      </c>
      <c r="J31" s="292">
        <v>18.3</v>
      </c>
      <c r="K31" s="114">
        <v>40.34</v>
      </c>
      <c r="L31" s="113">
        <v>3.06</v>
      </c>
      <c r="M31" s="68"/>
      <c r="N31" s="9"/>
      <c r="O31" s="9"/>
    </row>
    <row r="32" spans="1:15" ht="12" customHeight="1">
      <c r="A32" s="257">
        <v>99</v>
      </c>
      <c r="B32" s="297" t="s">
        <v>60</v>
      </c>
      <c r="C32" s="112">
        <v>38.2</v>
      </c>
      <c r="D32" s="113">
        <v>49.53</v>
      </c>
      <c r="E32" s="113">
        <v>2.9</v>
      </c>
      <c r="F32" s="113">
        <v>5.19</v>
      </c>
      <c r="G32" s="82"/>
      <c r="H32" s="318">
        <v>82</v>
      </c>
      <c r="I32" s="327" t="s">
        <v>60</v>
      </c>
      <c r="J32" s="319">
        <v>18.4</v>
      </c>
      <c r="K32" s="82">
        <v>43.21</v>
      </c>
      <c r="L32" s="44">
        <v>2.95</v>
      </c>
      <c r="M32" s="68"/>
      <c r="N32" s="9"/>
      <c r="O32" s="9"/>
    </row>
    <row r="33" spans="1:15" ht="12" customHeight="1">
      <c r="A33" s="257">
        <v>100</v>
      </c>
      <c r="B33" s="297" t="s">
        <v>59</v>
      </c>
      <c r="C33" s="112">
        <v>38.3</v>
      </c>
      <c r="D33" s="113">
        <v>46.36</v>
      </c>
      <c r="E33" s="113">
        <v>3.13</v>
      </c>
      <c r="F33" s="113">
        <v>5.16</v>
      </c>
      <c r="G33" s="82"/>
      <c r="H33" s="324">
        <v>82</v>
      </c>
      <c r="I33" s="299" t="s">
        <v>59</v>
      </c>
      <c r="J33" s="292">
        <v>18.4</v>
      </c>
      <c r="K33" s="114">
        <v>40.28</v>
      </c>
      <c r="L33" s="113">
        <v>3.14</v>
      </c>
      <c r="M33" s="68"/>
      <c r="N33" s="9"/>
      <c r="O33" s="9"/>
    </row>
    <row r="34" spans="1:15" ht="12" customHeight="1">
      <c r="A34" s="257">
        <v>100</v>
      </c>
      <c r="B34" s="297" t="s">
        <v>58</v>
      </c>
      <c r="C34" s="112">
        <v>38.4</v>
      </c>
      <c r="D34" s="113">
        <v>44.27</v>
      </c>
      <c r="E34" s="113">
        <v>3.26</v>
      </c>
      <c r="F34" s="113">
        <v>5.37</v>
      </c>
      <c r="G34" s="82"/>
      <c r="H34" s="318">
        <v>82</v>
      </c>
      <c r="I34" s="327" t="s">
        <v>58</v>
      </c>
      <c r="J34" s="319">
        <v>18.4</v>
      </c>
      <c r="K34" s="82">
        <v>38.62</v>
      </c>
      <c r="L34" s="44">
        <v>3.28</v>
      </c>
      <c r="M34" s="68"/>
      <c r="N34" s="9"/>
      <c r="O34" s="9"/>
    </row>
    <row r="35" spans="1:15" ht="12" customHeight="1">
      <c r="A35" s="310">
        <v>100</v>
      </c>
      <c r="B35" s="297" t="s">
        <v>57</v>
      </c>
      <c r="C35" s="112">
        <v>38.4</v>
      </c>
      <c r="D35" s="113">
        <v>46.83209999999998</v>
      </c>
      <c r="E35" s="113">
        <v>3.075317850054865</v>
      </c>
      <c r="F35" s="113">
        <v>5.3890542709912115</v>
      </c>
      <c r="G35" s="82"/>
      <c r="H35" s="30">
        <v>85</v>
      </c>
      <c r="I35" s="300" t="s">
        <v>57</v>
      </c>
      <c r="J35" s="291">
        <v>18.3</v>
      </c>
      <c r="K35" s="84">
        <v>41.67</v>
      </c>
      <c r="L35" s="35">
        <v>2.98</v>
      </c>
      <c r="M35" s="321">
        <v>6.71</v>
      </c>
      <c r="N35" s="9"/>
      <c r="O35" s="9"/>
    </row>
    <row r="36" spans="1:15" ht="12" customHeight="1">
      <c r="A36" s="310">
        <v>101</v>
      </c>
      <c r="B36" s="297" t="s">
        <v>56</v>
      </c>
      <c r="C36" s="112">
        <v>38.524752475247524</v>
      </c>
      <c r="D36" s="113">
        <v>44.630099009901</v>
      </c>
      <c r="E36" s="113">
        <v>3.3277287568410165</v>
      </c>
      <c r="F36" s="113">
        <v>5.419417837208096</v>
      </c>
      <c r="G36" s="82"/>
      <c r="H36" s="127">
        <v>139</v>
      </c>
      <c r="I36" s="299" t="s">
        <v>56</v>
      </c>
      <c r="J36" s="292">
        <v>15.8</v>
      </c>
      <c r="K36" s="75">
        <v>38.12</v>
      </c>
      <c r="L36" s="310">
        <v>3.37</v>
      </c>
      <c r="M36" s="76">
        <v>6.36</v>
      </c>
      <c r="N36" s="9"/>
      <c r="O36" s="9"/>
    </row>
    <row r="37" spans="1:15" ht="12" customHeight="1">
      <c r="A37" s="310">
        <v>101</v>
      </c>
      <c r="B37" s="297" t="s">
        <v>1577</v>
      </c>
      <c r="C37" s="112">
        <v>38.54455445544554</v>
      </c>
      <c r="D37" s="113">
        <v>48.0671287128713</v>
      </c>
      <c r="E37" s="113">
        <v>3.055991406802248</v>
      </c>
      <c r="F37" s="113">
        <v>5.43175323222207</v>
      </c>
      <c r="G37" s="82"/>
      <c r="H37" s="49">
        <v>132</v>
      </c>
      <c r="I37" s="328" t="s">
        <v>1577</v>
      </c>
      <c r="J37" s="344">
        <v>15.636363636363637</v>
      </c>
      <c r="K37" s="85">
        <v>41.63954545454547</v>
      </c>
      <c r="L37" s="54">
        <v>3.195790994980655</v>
      </c>
      <c r="M37" s="345">
        <v>6.655239105045774</v>
      </c>
      <c r="N37" s="9"/>
      <c r="O37" s="9"/>
    </row>
    <row r="38" spans="1:15" ht="12" customHeight="1">
      <c r="A38" s="310">
        <v>97</v>
      </c>
      <c r="B38" s="297" t="s">
        <v>1433</v>
      </c>
      <c r="C38" s="93">
        <v>38.618556701030926</v>
      </c>
      <c r="D38" s="113">
        <v>49.49577319587628</v>
      </c>
      <c r="E38" s="113">
        <v>2.9443033032508596</v>
      </c>
      <c r="F38" s="113">
        <v>5.707766361552191</v>
      </c>
      <c r="G38" s="82"/>
      <c r="H38" s="49">
        <v>131</v>
      </c>
      <c r="I38" s="328" t="s">
        <v>1433</v>
      </c>
      <c r="J38" s="344">
        <v>15.625954198473282</v>
      </c>
      <c r="K38" s="85">
        <v>42.8332824427481</v>
      </c>
      <c r="L38" s="54">
        <v>3.119570253102609</v>
      </c>
      <c r="M38" s="345">
        <v>6.436063988237262</v>
      </c>
      <c r="N38" s="9"/>
      <c r="O38" s="9"/>
    </row>
    <row r="39" spans="1:15" ht="12" customHeight="1">
      <c r="A39" s="310">
        <v>98</v>
      </c>
      <c r="B39" s="297" t="s">
        <v>1055</v>
      </c>
      <c r="C39" s="93">
        <v>38.60204081632653</v>
      </c>
      <c r="D39" s="113">
        <v>49.52714285714288</v>
      </c>
      <c r="E39" s="113">
        <v>2.972102998888293</v>
      </c>
      <c r="F39" s="113">
        <v>5.98028898205798</v>
      </c>
      <c r="G39" s="82"/>
      <c r="H39" s="49">
        <v>126</v>
      </c>
      <c r="I39" s="297" t="s">
        <v>1055</v>
      </c>
      <c r="J39" s="344">
        <v>15.698412698412698</v>
      </c>
      <c r="K39" s="85">
        <v>43.564603174603164</v>
      </c>
      <c r="L39" s="54">
        <v>3.0528073297237297</v>
      </c>
      <c r="M39" s="345">
        <v>6.394460097729215</v>
      </c>
      <c r="N39" s="9"/>
      <c r="O39" s="9"/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71"/>
  <sheetViews>
    <sheetView workbookViewId="0" topLeftCell="A1">
      <pane xSplit="1" ySplit="1" topLeftCell="B4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60" sqref="B60"/>
    </sheetView>
  </sheetViews>
  <sheetFormatPr defaultColWidth="9.140625" defaultRowHeight="12.75"/>
  <cols>
    <col min="1" max="1" width="2.7109375" style="0" customWidth="1"/>
    <col min="11" max="11" width="6.7109375" style="0" customWidth="1"/>
  </cols>
  <sheetData>
    <row r="1" spans="1:2" ht="12.75">
      <c r="A1" s="24"/>
      <c r="B1" s="120" t="s">
        <v>1683</v>
      </c>
    </row>
    <row r="2" spans="1:2" ht="1.5" customHeight="1">
      <c r="A2" s="24"/>
      <c r="B2" s="120"/>
    </row>
    <row r="3" spans="2:3" ht="12.75">
      <c r="B3" s="20">
        <v>39447</v>
      </c>
      <c r="C3" t="s">
        <v>1537</v>
      </c>
    </row>
    <row r="4" spans="2:3" ht="12.75">
      <c r="B4" s="20">
        <v>39447</v>
      </c>
      <c r="C4" t="s">
        <v>1538</v>
      </c>
    </row>
    <row r="5" spans="2:3" ht="12.75">
      <c r="B5" s="20">
        <v>39449</v>
      </c>
      <c r="C5" t="s">
        <v>1539</v>
      </c>
    </row>
    <row r="6" spans="2:3" ht="12.75">
      <c r="B6" s="20">
        <v>39449</v>
      </c>
      <c r="C6" t="s">
        <v>1624</v>
      </c>
    </row>
    <row r="7" spans="2:3" ht="12.75">
      <c r="B7" s="20">
        <v>39451</v>
      </c>
      <c r="C7" s="24" t="s">
        <v>1711</v>
      </c>
    </row>
    <row r="8" spans="2:3" ht="12.75">
      <c r="B8" s="20">
        <v>39452</v>
      </c>
      <c r="C8" t="s">
        <v>1628</v>
      </c>
    </row>
    <row r="9" spans="2:3" ht="12.75">
      <c r="B9" s="20">
        <v>39461</v>
      </c>
      <c r="C9" t="s">
        <v>1629</v>
      </c>
    </row>
    <row r="10" spans="2:3" ht="12.75">
      <c r="B10" s="20">
        <v>39491</v>
      </c>
      <c r="C10" s="24" t="s">
        <v>1647</v>
      </c>
    </row>
    <row r="11" spans="2:3" ht="12.75">
      <c r="B11" s="20">
        <v>39491</v>
      </c>
      <c r="C11" t="s">
        <v>1633</v>
      </c>
    </row>
    <row r="12" spans="2:3" ht="12.75">
      <c r="B12" s="20">
        <v>39504</v>
      </c>
      <c r="C12" t="s">
        <v>1657</v>
      </c>
    </row>
    <row r="13" spans="2:3" ht="12.75">
      <c r="B13" s="20">
        <v>39506</v>
      </c>
      <c r="C13" t="s">
        <v>1659</v>
      </c>
    </row>
    <row r="14" spans="2:3" ht="12.75">
      <c r="B14" s="20">
        <v>39527</v>
      </c>
      <c r="C14" s="24" t="s">
        <v>1661</v>
      </c>
    </row>
    <row r="15" spans="2:3" ht="12.75">
      <c r="B15" s="95">
        <v>39721</v>
      </c>
      <c r="C15" s="96" t="s">
        <v>1724</v>
      </c>
    </row>
    <row r="16" spans="2:3" ht="12.75">
      <c r="B16" s="95">
        <v>39722</v>
      </c>
      <c r="C16" s="97" t="s">
        <v>1727</v>
      </c>
    </row>
    <row r="17" spans="2:3" ht="12.75">
      <c r="B17" s="95">
        <v>39753</v>
      </c>
      <c r="C17" s="96" t="s">
        <v>93</v>
      </c>
    </row>
    <row r="18" spans="2:3" ht="12.75">
      <c r="B18" s="95">
        <v>39771</v>
      </c>
      <c r="C18" s="96" t="s">
        <v>147</v>
      </c>
    </row>
    <row r="19" spans="2:3" ht="12.75">
      <c r="B19" s="20">
        <v>39785</v>
      </c>
      <c r="C19" t="s">
        <v>1313</v>
      </c>
    </row>
    <row r="20" spans="2:3" ht="12.75">
      <c r="B20" s="20">
        <v>39843</v>
      </c>
      <c r="C20" t="s">
        <v>575</v>
      </c>
    </row>
    <row r="21" spans="2:3" ht="12.75">
      <c r="B21" s="20">
        <v>39859</v>
      </c>
      <c r="C21" s="24" t="s">
        <v>1767</v>
      </c>
    </row>
    <row r="22" spans="2:3" ht="12.75">
      <c r="B22" s="20">
        <v>39962</v>
      </c>
      <c r="C22" t="s">
        <v>861</v>
      </c>
    </row>
    <row r="23" spans="2:3" ht="12.75">
      <c r="B23" s="20">
        <v>39988</v>
      </c>
      <c r="C23" t="s">
        <v>1795</v>
      </c>
    </row>
    <row r="24" spans="2:3" ht="12.75">
      <c r="B24" s="20">
        <v>40303</v>
      </c>
      <c r="C24" s="24" t="s">
        <v>23</v>
      </c>
    </row>
    <row r="25" spans="2:3" ht="12.75">
      <c r="B25" s="20">
        <v>40319</v>
      </c>
      <c r="C25" t="s">
        <v>1789</v>
      </c>
    </row>
    <row r="26" spans="2:3" ht="12.75">
      <c r="B26" s="20">
        <v>40325</v>
      </c>
      <c r="C26" t="s">
        <v>1553</v>
      </c>
    </row>
    <row r="27" spans="2:3" ht="12.75">
      <c r="B27" s="20">
        <v>40357</v>
      </c>
      <c r="C27" s="131" t="s">
        <v>182</v>
      </c>
    </row>
    <row r="28" spans="2:3" ht="12.75">
      <c r="B28" s="20">
        <v>40357</v>
      </c>
      <c r="C28" s="24" t="s">
        <v>894</v>
      </c>
    </row>
    <row r="29" spans="2:3" ht="12.75">
      <c r="B29" s="20">
        <v>40365</v>
      </c>
      <c r="C29" t="s">
        <v>567</v>
      </c>
    </row>
    <row r="30" spans="2:3" ht="12.75">
      <c r="B30" s="20">
        <v>40365</v>
      </c>
      <c r="C30" t="s">
        <v>570</v>
      </c>
    </row>
    <row r="31" spans="2:3" ht="12.75">
      <c r="B31" s="20">
        <v>40371</v>
      </c>
      <c r="C31" s="24" t="s">
        <v>1793</v>
      </c>
    </row>
    <row r="32" spans="2:3" ht="12.75">
      <c r="B32" s="20">
        <v>40371</v>
      </c>
      <c r="C32" t="s">
        <v>1794</v>
      </c>
    </row>
    <row r="33" spans="2:3" ht="12.75">
      <c r="B33" s="20">
        <v>40372</v>
      </c>
      <c r="C33" s="24" t="s">
        <v>1391</v>
      </c>
    </row>
    <row r="34" spans="2:3" ht="12.75">
      <c r="B34" s="20">
        <v>40378</v>
      </c>
      <c r="C34" t="s">
        <v>1635</v>
      </c>
    </row>
    <row r="35" spans="2:3" ht="12.75">
      <c r="B35" s="20">
        <v>40382</v>
      </c>
      <c r="C35" t="s">
        <v>444</v>
      </c>
    </row>
    <row r="36" spans="2:3" ht="12.75">
      <c r="B36" s="20">
        <v>40382</v>
      </c>
      <c r="C36" s="24" t="s">
        <v>1317</v>
      </c>
    </row>
    <row r="37" spans="2:3" ht="12.75">
      <c r="B37" s="20">
        <v>40386</v>
      </c>
      <c r="C37" s="24" t="s">
        <v>216</v>
      </c>
    </row>
    <row r="38" spans="2:3" ht="12.75">
      <c r="B38" s="20">
        <v>40391</v>
      </c>
      <c r="C38" t="s">
        <v>29</v>
      </c>
    </row>
    <row r="39" spans="2:3" ht="12.75">
      <c r="B39" s="20">
        <v>40393</v>
      </c>
      <c r="C39" s="24" t="s">
        <v>28</v>
      </c>
    </row>
    <row r="40" spans="2:3" ht="12.75">
      <c r="B40" s="20">
        <v>40396</v>
      </c>
      <c r="C40" t="s">
        <v>1591</v>
      </c>
    </row>
    <row r="41" spans="2:3" ht="12.75">
      <c r="B41" s="20">
        <v>40401</v>
      </c>
      <c r="C41" s="24" t="s">
        <v>1395</v>
      </c>
    </row>
    <row r="42" spans="2:3" ht="12.75">
      <c r="B42" s="20">
        <v>40403</v>
      </c>
      <c r="C42" s="24" t="s">
        <v>1597</v>
      </c>
    </row>
    <row r="43" spans="2:3" ht="12.75">
      <c r="B43" s="20">
        <v>40413</v>
      </c>
      <c r="C43" t="s">
        <v>1434</v>
      </c>
    </row>
    <row r="44" spans="2:3" ht="12.75">
      <c r="B44" s="20">
        <v>40417</v>
      </c>
      <c r="C44" t="s">
        <v>1797</v>
      </c>
    </row>
    <row r="45" spans="2:3" ht="12.75">
      <c r="B45" s="20">
        <v>40420</v>
      </c>
      <c r="C45" s="24" t="s">
        <v>1798</v>
      </c>
    </row>
    <row r="46" spans="2:3" ht="12.75">
      <c r="B46" s="20">
        <v>40420</v>
      </c>
      <c r="C46" s="24" t="s">
        <v>1799</v>
      </c>
    </row>
    <row r="47" spans="2:3" ht="12.75">
      <c r="B47" s="20">
        <v>40420</v>
      </c>
      <c r="C47" s="24" t="s">
        <v>1682</v>
      </c>
    </row>
    <row r="48" spans="2:3" ht="12.75">
      <c r="B48" s="20">
        <v>40431</v>
      </c>
      <c r="C48" t="s">
        <v>432</v>
      </c>
    </row>
    <row r="49" spans="2:3" ht="12.75">
      <c r="B49" s="20">
        <v>40436</v>
      </c>
      <c r="C49" s="24" t="s">
        <v>89</v>
      </c>
    </row>
    <row r="50" spans="2:3" ht="12.75">
      <c r="B50" s="20">
        <v>40439</v>
      </c>
      <c r="C50" s="24" t="s">
        <v>1625</v>
      </c>
    </row>
    <row r="51" spans="2:3" ht="12.75">
      <c r="B51" s="20">
        <v>40441</v>
      </c>
      <c r="C51" s="24" t="s">
        <v>375</v>
      </c>
    </row>
    <row r="52" spans="2:3" ht="12.75">
      <c r="B52" s="20">
        <v>40476</v>
      </c>
      <c r="C52" s="24" t="s">
        <v>1643</v>
      </c>
    </row>
    <row r="53" spans="2:3" ht="12.75">
      <c r="B53" s="20">
        <v>40499</v>
      </c>
      <c r="C53" s="24" t="s">
        <v>839</v>
      </c>
    </row>
    <row r="54" spans="2:3" ht="12.75">
      <c r="B54" s="20">
        <v>40500</v>
      </c>
      <c r="C54" t="s">
        <v>317</v>
      </c>
    </row>
    <row r="55" spans="2:3" ht="12.75">
      <c r="B55" s="20">
        <v>40500</v>
      </c>
      <c r="C55" s="24" t="s">
        <v>319</v>
      </c>
    </row>
    <row r="56" spans="2:3" ht="12.75">
      <c r="B56" s="20">
        <v>40500</v>
      </c>
      <c r="C56" s="24" t="s">
        <v>320</v>
      </c>
    </row>
    <row r="57" spans="2:3" ht="12.75">
      <c r="B57" s="20">
        <v>40511</v>
      </c>
      <c r="C57" s="24" t="s">
        <v>321</v>
      </c>
    </row>
    <row r="58" spans="2:3" ht="12.75">
      <c r="B58" s="20">
        <v>40512</v>
      </c>
      <c r="C58" s="24" t="s">
        <v>1648</v>
      </c>
    </row>
    <row r="59" spans="2:3" ht="12.75">
      <c r="B59" s="20">
        <v>40512</v>
      </c>
      <c r="C59" s="24" t="s">
        <v>536</v>
      </c>
    </row>
    <row r="60" ht="12.75">
      <c r="B60" s="20"/>
    </row>
    <row r="61" ht="12.75">
      <c r="B61" s="20"/>
    </row>
    <row r="62" ht="12.75">
      <c r="B62" s="20"/>
    </row>
    <row r="63" ht="12.75">
      <c r="B63" s="20"/>
    </row>
    <row r="64" ht="12.75">
      <c r="B64" s="20"/>
    </row>
    <row r="65" ht="12.75">
      <c r="B65" s="20"/>
    </row>
    <row r="66" ht="12.75">
      <c r="B66" s="20"/>
    </row>
    <row r="67" ht="12.75">
      <c r="B67" s="20"/>
    </row>
    <row r="68" ht="12.75">
      <c r="B68" s="20"/>
    </row>
    <row r="69" ht="12.75">
      <c r="B69" s="20"/>
    </row>
    <row r="70" ht="12.75">
      <c r="B70" s="20"/>
    </row>
    <row r="71" ht="12.75">
      <c r="B71" s="20"/>
    </row>
  </sheetData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87"/>
  <sheetViews>
    <sheetView workbookViewId="0" topLeftCell="A1">
      <selection activeCell="A1" sqref="A1"/>
    </sheetView>
  </sheetViews>
  <sheetFormatPr defaultColWidth="9.140625" defaultRowHeight="12.75"/>
  <cols>
    <col min="2" max="2" width="10.7109375" style="0" customWidth="1"/>
    <col min="11" max="11" width="7.7109375" style="0" customWidth="1"/>
  </cols>
  <sheetData>
    <row r="1" spans="1:11" ht="10.5" customHeight="1">
      <c r="A1" s="272"/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10.5" customHeight="1">
      <c r="A2" s="9" t="s">
        <v>174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ht="10.5" customHeight="1">
      <c r="A3" s="108" t="s">
        <v>1800</v>
      </c>
      <c r="B3" s="9"/>
      <c r="C3" s="9"/>
      <c r="D3" s="9"/>
      <c r="E3" s="9"/>
      <c r="F3" s="9"/>
      <c r="G3" s="9"/>
      <c r="H3" s="9"/>
      <c r="I3" s="9"/>
      <c r="J3" s="9"/>
      <c r="K3" s="9"/>
    </row>
    <row r="4" spans="1:11" ht="10.5" customHeight="1">
      <c r="A4" s="108" t="s">
        <v>1801</v>
      </c>
      <c r="B4" s="9"/>
      <c r="C4" s="9"/>
      <c r="D4" s="9"/>
      <c r="E4" s="9"/>
      <c r="F4" s="9"/>
      <c r="G4" s="9"/>
      <c r="H4" s="9"/>
      <c r="I4" s="9"/>
      <c r="J4" s="9"/>
      <c r="K4" s="9"/>
    </row>
    <row r="5" spans="1:11" ht="10.5" customHeight="1">
      <c r="A5" s="115" t="s">
        <v>175</v>
      </c>
      <c r="B5" s="9"/>
      <c r="C5" s="9"/>
      <c r="D5" s="9"/>
      <c r="E5" s="9"/>
      <c r="F5" s="9"/>
      <c r="G5" s="9"/>
      <c r="H5" s="9"/>
      <c r="I5" s="9"/>
      <c r="J5" s="9"/>
      <c r="K5" s="9"/>
    </row>
    <row r="6" spans="1:11" ht="10.5" customHeight="1">
      <c r="A6" s="192" t="s">
        <v>1806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10.5" customHeight="1">
      <c r="A7" s="193" t="s">
        <v>1804</v>
      </c>
      <c r="B7" s="9"/>
      <c r="C7" s="9"/>
      <c r="D7" s="9"/>
      <c r="E7" s="9"/>
      <c r="F7" s="9"/>
      <c r="G7" s="9"/>
      <c r="H7" s="9"/>
      <c r="I7" s="9"/>
      <c r="J7" s="9"/>
      <c r="K7" s="9"/>
    </row>
    <row r="8" spans="1:11" ht="10.5" customHeight="1">
      <c r="A8" s="193" t="s">
        <v>1805</v>
      </c>
      <c r="B8" s="9"/>
      <c r="C8" s="9"/>
      <c r="D8" s="9"/>
      <c r="E8" s="9"/>
      <c r="F8" s="9"/>
      <c r="G8" s="9"/>
      <c r="H8" s="9"/>
      <c r="I8" s="9"/>
      <c r="J8" s="9"/>
      <c r="K8" s="9"/>
    </row>
    <row r="9" spans="1:11" ht="10.5" customHeight="1">
      <c r="A9" s="11"/>
      <c r="B9" s="14" t="s">
        <v>1316</v>
      </c>
      <c r="C9" s="108" t="s">
        <v>1921</v>
      </c>
      <c r="D9" s="9"/>
      <c r="E9" s="9"/>
      <c r="F9" s="9"/>
      <c r="G9" s="9"/>
      <c r="H9" s="9"/>
      <c r="I9" s="9"/>
      <c r="J9" s="9"/>
      <c r="K9" s="9"/>
    </row>
    <row r="10" spans="1:11" ht="10.5" customHeight="1">
      <c r="A10" s="108" t="s">
        <v>1925</v>
      </c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1" ht="10.5" customHeight="1">
      <c r="A11" s="9"/>
      <c r="B11" s="12" t="s">
        <v>1301</v>
      </c>
      <c r="C11" s="12" t="s">
        <v>1302</v>
      </c>
      <c r="D11" s="12" t="s">
        <v>1303</v>
      </c>
      <c r="E11" s="12" t="s">
        <v>1304</v>
      </c>
      <c r="F11" s="12" t="s">
        <v>1305</v>
      </c>
      <c r="G11" s="9"/>
      <c r="H11" s="9"/>
      <c r="I11" s="9"/>
      <c r="J11" s="9"/>
      <c r="K11" s="9"/>
    </row>
    <row r="12" spans="1:11" ht="10.5" customHeight="1">
      <c r="A12" s="9" t="s">
        <v>1308</v>
      </c>
      <c r="B12" s="13">
        <v>0.1</v>
      </c>
      <c r="C12" s="13">
        <v>0.1</v>
      </c>
      <c r="D12" s="13">
        <v>0.1</v>
      </c>
      <c r="E12" s="13">
        <v>0.1</v>
      </c>
      <c r="F12" s="13">
        <v>0.4</v>
      </c>
      <c r="G12" s="9"/>
      <c r="H12" s="9"/>
      <c r="I12" s="9"/>
      <c r="J12" s="9"/>
      <c r="K12" s="9"/>
    </row>
    <row r="13" spans="1:11" ht="10.5" customHeight="1">
      <c r="A13" s="9" t="s">
        <v>1309</v>
      </c>
      <c r="B13" s="13">
        <v>0.1</v>
      </c>
      <c r="C13" s="13">
        <v>0.1</v>
      </c>
      <c r="D13" s="13">
        <v>0.11</v>
      </c>
      <c r="E13" s="13">
        <v>0.11</v>
      </c>
      <c r="F13" s="13">
        <v>0.42</v>
      </c>
      <c r="G13" s="9"/>
      <c r="H13" s="9"/>
      <c r="I13" s="9"/>
      <c r="J13" s="9"/>
      <c r="K13" s="9"/>
    </row>
    <row r="14" spans="1:11" ht="10.5" customHeight="1">
      <c r="A14" s="9" t="s">
        <v>1310</v>
      </c>
      <c r="B14" s="13">
        <v>0.11</v>
      </c>
      <c r="C14" s="13">
        <v>0.11</v>
      </c>
      <c r="D14" s="13">
        <v>0.11</v>
      </c>
      <c r="E14" s="13">
        <v>0.11</v>
      </c>
      <c r="F14" s="13">
        <v>0.44</v>
      </c>
      <c r="G14" s="9"/>
      <c r="H14" s="9"/>
      <c r="I14" s="9"/>
      <c r="J14" s="9"/>
      <c r="K14" s="9"/>
    </row>
    <row r="15" spans="1:11" ht="10.5" customHeight="1">
      <c r="A15" s="9" t="s">
        <v>1311</v>
      </c>
      <c r="B15" s="13">
        <v>0.11</v>
      </c>
      <c r="C15" s="13">
        <v>0.11</v>
      </c>
      <c r="D15" s="13">
        <v>0.12</v>
      </c>
      <c r="E15" s="13">
        <v>0.12</v>
      </c>
      <c r="F15" s="13">
        <v>0.46</v>
      </c>
      <c r="G15" s="9"/>
      <c r="H15" s="9"/>
      <c r="I15" s="9"/>
      <c r="J15" s="9"/>
      <c r="K15" s="9"/>
    </row>
    <row r="16" spans="1:11" ht="10.5" customHeight="1">
      <c r="A16" s="9" t="s">
        <v>1312</v>
      </c>
      <c r="B16" s="13">
        <v>0.12</v>
      </c>
      <c r="C16" s="13">
        <v>0.12</v>
      </c>
      <c r="D16" s="13">
        <v>0.12</v>
      </c>
      <c r="E16" s="13">
        <v>0.12</v>
      </c>
      <c r="F16" s="13">
        <v>0.48</v>
      </c>
      <c r="G16" s="9"/>
      <c r="H16" s="9"/>
      <c r="I16" s="9"/>
      <c r="J16" s="9"/>
      <c r="K16" s="9"/>
    </row>
    <row r="17" spans="1:11" ht="10.5" customHeight="1">
      <c r="A17" s="9" t="s">
        <v>1314</v>
      </c>
      <c r="B17" s="9"/>
      <c r="C17" s="9"/>
      <c r="D17" s="9"/>
      <c r="E17" s="9"/>
      <c r="F17" s="9"/>
      <c r="G17" s="9"/>
      <c r="H17" s="9"/>
      <c r="I17" s="9"/>
      <c r="J17" s="9"/>
      <c r="K17" s="9"/>
    </row>
    <row r="18" spans="1:11" ht="10.5" customHeight="1">
      <c r="A18" s="9" t="s">
        <v>1315</v>
      </c>
      <c r="B18" s="9"/>
      <c r="C18" s="9"/>
      <c r="D18" s="9"/>
      <c r="E18" s="9"/>
      <c r="F18" s="9"/>
      <c r="G18" s="9"/>
      <c r="H18" s="9"/>
      <c r="I18" s="9"/>
      <c r="J18" s="9"/>
      <c r="K18" s="9"/>
    </row>
    <row r="19" spans="1:11" ht="10.5" customHeight="1">
      <c r="A19" s="9"/>
      <c r="B19" s="15" t="s">
        <v>1318</v>
      </c>
      <c r="C19" s="9" t="s">
        <v>180</v>
      </c>
      <c r="D19" s="9"/>
      <c r="E19" s="9"/>
      <c r="F19" s="9"/>
      <c r="G19" s="9"/>
      <c r="H19" s="9"/>
      <c r="I19" s="9"/>
      <c r="J19" s="9"/>
      <c r="K19" s="9"/>
    </row>
    <row r="20" spans="1:11" ht="10.5" customHeight="1">
      <c r="A20" s="108" t="s">
        <v>1926</v>
      </c>
      <c r="B20" s="9"/>
      <c r="C20" s="9"/>
      <c r="D20" s="9"/>
      <c r="E20" s="9"/>
      <c r="F20" s="9"/>
      <c r="G20" s="9"/>
      <c r="H20" s="9"/>
      <c r="I20" s="9"/>
      <c r="J20" s="9"/>
      <c r="K20" s="9"/>
    </row>
    <row r="21" spans="1:11" ht="10.5" customHeight="1">
      <c r="A21" s="108" t="s">
        <v>1929</v>
      </c>
      <c r="B21" s="9"/>
      <c r="C21" s="9"/>
      <c r="D21" s="9"/>
      <c r="E21" s="9"/>
      <c r="F21" s="9"/>
      <c r="G21" s="9"/>
      <c r="H21" s="9"/>
      <c r="I21" s="9"/>
      <c r="J21" s="9"/>
      <c r="K21" s="9"/>
    </row>
    <row r="22" spans="1:11" ht="10.5" customHeight="1">
      <c r="A22" s="108" t="s">
        <v>1920</v>
      </c>
      <c r="B22" s="9"/>
      <c r="C22" s="9"/>
      <c r="D22" s="9"/>
      <c r="E22" s="194" t="s">
        <v>1919</v>
      </c>
      <c r="F22" s="108"/>
      <c r="G22" s="9"/>
      <c r="H22" s="9"/>
      <c r="I22" s="9"/>
      <c r="J22" s="9"/>
      <c r="K22" s="9"/>
    </row>
    <row r="23" spans="1:11" ht="10.5" customHeight="1">
      <c r="A23" s="9"/>
      <c r="B23" s="14" t="s">
        <v>1916</v>
      </c>
      <c r="C23" s="108" t="s">
        <v>1917</v>
      </c>
      <c r="D23" s="9"/>
      <c r="E23" s="9"/>
      <c r="F23" s="9"/>
      <c r="G23" s="9"/>
      <c r="H23" s="9"/>
      <c r="I23" s="9"/>
      <c r="J23" s="9"/>
      <c r="K23" s="9"/>
    </row>
    <row r="24" spans="1:11" ht="10.5" customHeight="1">
      <c r="A24" s="115" t="s">
        <v>1918</v>
      </c>
      <c r="B24" s="9"/>
      <c r="C24" s="9"/>
      <c r="D24" s="9"/>
      <c r="E24" s="9"/>
      <c r="F24" s="9"/>
      <c r="G24" s="9"/>
      <c r="H24" s="9"/>
      <c r="I24" s="9"/>
      <c r="J24" s="9"/>
      <c r="K24" s="9"/>
    </row>
    <row r="25" spans="1:11" ht="10.5" customHeight="1">
      <c r="A25" s="8" t="s">
        <v>1319</v>
      </c>
      <c r="B25" s="9"/>
      <c r="C25" s="9"/>
      <c r="D25" s="9"/>
      <c r="E25" s="9"/>
      <c r="F25" s="9"/>
      <c r="G25" s="9"/>
      <c r="H25" s="9"/>
      <c r="I25" s="9"/>
      <c r="J25" s="9"/>
      <c r="K25" s="9"/>
    </row>
    <row r="26" spans="1:11" ht="10.5" customHeight="1">
      <c r="A26" s="9" t="s">
        <v>1320</v>
      </c>
      <c r="B26" s="9"/>
      <c r="C26" s="9"/>
      <c r="D26" s="9"/>
      <c r="E26" s="9"/>
      <c r="F26" s="9"/>
      <c r="G26" s="9"/>
      <c r="H26" s="9"/>
      <c r="I26" s="9"/>
      <c r="J26" s="9"/>
      <c r="K26" s="9"/>
    </row>
    <row r="27" spans="1:11" ht="10.5" customHeight="1">
      <c r="A27" s="108" t="s">
        <v>1930</v>
      </c>
      <c r="B27" s="9"/>
      <c r="C27" s="9"/>
      <c r="D27" s="9"/>
      <c r="E27" s="9"/>
      <c r="F27" s="9"/>
      <c r="G27" s="9"/>
      <c r="H27" s="9"/>
      <c r="I27" s="9"/>
      <c r="J27" s="9"/>
      <c r="K27" s="9"/>
    </row>
    <row r="28" spans="1:11" ht="10.5" customHeight="1">
      <c r="A28" s="9" t="s">
        <v>1330</v>
      </c>
      <c r="B28" s="9"/>
      <c r="C28" s="9"/>
      <c r="D28" s="9"/>
      <c r="E28" s="9"/>
      <c r="F28" s="9"/>
      <c r="G28" s="9"/>
      <c r="H28" s="9"/>
      <c r="I28" s="9"/>
      <c r="J28" s="9"/>
      <c r="K28" s="9"/>
    </row>
    <row r="29" spans="1:11" ht="10.5" customHeight="1">
      <c r="A29" s="9" t="s">
        <v>1335</v>
      </c>
      <c r="B29" s="9"/>
      <c r="C29" s="9"/>
      <c r="D29" s="9"/>
      <c r="E29" s="9"/>
      <c r="F29" s="9"/>
      <c r="G29" s="9"/>
      <c r="H29" s="9"/>
      <c r="I29" s="9"/>
      <c r="J29" s="9"/>
      <c r="K29" s="9"/>
    </row>
    <row r="30" spans="1:11" ht="10.5" customHeight="1">
      <c r="A30" s="9" t="s">
        <v>1338</v>
      </c>
      <c r="B30" s="9"/>
      <c r="C30" s="9"/>
      <c r="D30" s="9"/>
      <c r="E30" s="9"/>
      <c r="F30" s="9"/>
      <c r="G30" s="9"/>
      <c r="H30" s="9"/>
      <c r="I30" s="9"/>
      <c r="J30" s="9"/>
      <c r="K30" s="9"/>
    </row>
    <row r="31" spans="1:11" ht="10.5" customHeight="1">
      <c r="A31" s="9" t="s">
        <v>1340</v>
      </c>
      <c r="B31" s="9"/>
      <c r="C31" s="9"/>
      <c r="D31" s="9"/>
      <c r="E31" s="9"/>
      <c r="F31" s="9"/>
      <c r="G31" s="9"/>
      <c r="H31" s="9"/>
      <c r="I31" s="9"/>
      <c r="J31" s="9"/>
      <c r="K31" s="9"/>
    </row>
    <row r="32" spans="1:11" ht="10.5" customHeight="1">
      <c r="A32" s="9"/>
      <c r="B32" s="16" t="s">
        <v>1341</v>
      </c>
      <c r="C32" s="9" t="s">
        <v>1342</v>
      </c>
      <c r="D32" s="9"/>
      <c r="E32" s="9"/>
      <c r="F32" s="9"/>
      <c r="G32" s="9"/>
      <c r="H32" s="9"/>
      <c r="I32" s="9"/>
      <c r="J32" s="9"/>
      <c r="K32" s="9"/>
    </row>
    <row r="33" spans="1:11" ht="10.5" customHeight="1">
      <c r="A33" s="9" t="s">
        <v>1343</v>
      </c>
      <c r="B33" s="9"/>
      <c r="C33" s="9"/>
      <c r="D33" s="9"/>
      <c r="E33" s="9"/>
      <c r="F33" s="9"/>
      <c r="G33" s="9"/>
      <c r="H33" s="9"/>
      <c r="I33" s="9"/>
      <c r="J33" s="9"/>
      <c r="K33" s="9"/>
    </row>
    <row r="34" spans="1:11" ht="10.5" customHeight="1">
      <c r="A34" s="9"/>
      <c r="B34" s="16" t="s">
        <v>1344</v>
      </c>
      <c r="C34" s="108" t="s">
        <v>1946</v>
      </c>
      <c r="D34" s="9"/>
      <c r="E34" s="9"/>
      <c r="F34" s="9"/>
      <c r="G34" s="9"/>
      <c r="H34" s="9"/>
      <c r="I34" s="9"/>
      <c r="J34" s="9"/>
      <c r="K34" s="9"/>
    </row>
    <row r="35" spans="1:11" ht="10.5" customHeight="1">
      <c r="A35" s="108" t="s">
        <v>1947</v>
      </c>
      <c r="B35" s="9"/>
      <c r="C35" s="9"/>
      <c r="D35" s="9"/>
      <c r="E35" s="9"/>
      <c r="F35" s="9"/>
      <c r="G35" s="9"/>
      <c r="H35" s="9"/>
      <c r="I35" s="9"/>
      <c r="J35" s="9"/>
      <c r="K35" s="9"/>
    </row>
    <row r="36" spans="1:11" ht="10.5" customHeight="1">
      <c r="A36" s="9" t="s">
        <v>1375</v>
      </c>
      <c r="B36" s="9"/>
      <c r="C36" s="9"/>
      <c r="D36" s="9"/>
      <c r="E36" s="9"/>
      <c r="F36" s="9"/>
      <c r="G36" s="9"/>
      <c r="H36" s="9"/>
      <c r="I36" s="9"/>
      <c r="J36" s="9"/>
      <c r="K36" s="9"/>
    </row>
    <row r="37" spans="1:11" ht="10.5" customHeight="1">
      <c r="A37" s="9" t="s">
        <v>1383</v>
      </c>
      <c r="B37" s="9"/>
      <c r="C37" s="9"/>
      <c r="D37" s="9"/>
      <c r="E37" s="9"/>
      <c r="F37" s="9"/>
      <c r="G37" s="9"/>
      <c r="H37" s="9"/>
      <c r="I37" s="9"/>
      <c r="J37" s="9"/>
      <c r="K37" s="9"/>
    </row>
    <row r="38" spans="1:11" ht="10.5" customHeight="1">
      <c r="A38" s="9"/>
      <c r="B38" s="16" t="s">
        <v>1384</v>
      </c>
      <c r="C38" s="9" t="s">
        <v>181</v>
      </c>
      <c r="D38" s="9"/>
      <c r="E38" s="9"/>
      <c r="F38" s="9"/>
      <c r="G38" s="9"/>
      <c r="H38" s="9"/>
      <c r="I38" s="9"/>
      <c r="J38" s="9"/>
      <c r="K38" s="9"/>
    </row>
    <row r="39" spans="1:11" ht="10.5" customHeight="1">
      <c r="A39" s="9" t="s">
        <v>1386</v>
      </c>
      <c r="B39" s="9"/>
      <c r="C39" s="9"/>
      <c r="D39" s="9"/>
      <c r="E39" s="9"/>
      <c r="F39" s="9"/>
      <c r="G39" s="9"/>
      <c r="H39" s="9"/>
      <c r="I39" s="9"/>
      <c r="J39" s="9"/>
      <c r="K39" s="9"/>
    </row>
    <row r="40" spans="1:11" ht="10.5" customHeight="1">
      <c r="A40" s="9" t="s">
        <v>1388</v>
      </c>
      <c r="B40" s="9"/>
      <c r="C40" s="9"/>
      <c r="D40" s="9"/>
      <c r="E40" s="9"/>
      <c r="F40" s="9"/>
      <c r="G40" s="9"/>
      <c r="H40" s="9"/>
      <c r="I40" s="9"/>
      <c r="J40" s="9"/>
      <c r="K40" s="9"/>
    </row>
    <row r="41" spans="1:11" ht="10.5" customHeight="1">
      <c r="A41" s="108" t="s">
        <v>183</v>
      </c>
      <c r="B41" s="9"/>
      <c r="C41" s="9"/>
      <c r="D41" s="9"/>
      <c r="E41" s="9"/>
      <c r="F41" s="9"/>
      <c r="G41" s="9"/>
      <c r="H41" s="9"/>
      <c r="I41" s="9"/>
      <c r="J41" s="9"/>
      <c r="K41" s="9"/>
    </row>
    <row r="42" spans="1:11" ht="10.5" customHeight="1">
      <c r="A42" s="8" t="s">
        <v>1389</v>
      </c>
      <c r="B42" s="9"/>
      <c r="C42" s="9"/>
      <c r="D42" s="9"/>
      <c r="E42" s="9"/>
      <c r="F42" s="9"/>
      <c r="G42" s="9"/>
      <c r="H42" s="9"/>
      <c r="I42" s="9"/>
      <c r="J42" s="9"/>
      <c r="K42" s="9"/>
    </row>
    <row r="43" spans="1:11" ht="10.5" customHeight="1">
      <c r="A43" s="8"/>
      <c r="B43" s="109" t="s">
        <v>1955</v>
      </c>
      <c r="C43" s="108" t="s">
        <v>1953</v>
      </c>
      <c r="D43" s="9"/>
      <c r="E43" s="9"/>
      <c r="F43" s="9"/>
      <c r="G43" s="9"/>
      <c r="H43" s="9"/>
      <c r="I43" s="9"/>
      <c r="J43" s="9"/>
      <c r="K43" s="9"/>
    </row>
    <row r="44" spans="1:11" ht="10.5" customHeight="1">
      <c r="A44" s="9" t="s">
        <v>1954</v>
      </c>
      <c r="B44" s="9"/>
      <c r="C44" s="9"/>
      <c r="D44" s="9"/>
      <c r="E44" s="9"/>
      <c r="F44" s="9"/>
      <c r="G44" s="9"/>
      <c r="H44" s="9"/>
      <c r="I44" s="9"/>
      <c r="J44" s="9"/>
      <c r="K44" s="9"/>
    </row>
    <row r="45" spans="1:11" ht="10.5" customHeight="1">
      <c r="A45" s="9"/>
      <c r="B45" s="109" t="s">
        <v>1660</v>
      </c>
      <c r="C45" s="9" t="s">
        <v>184</v>
      </c>
      <c r="D45" s="9"/>
      <c r="E45" s="9"/>
      <c r="F45" s="9"/>
      <c r="G45" s="9"/>
      <c r="H45" s="9"/>
      <c r="I45" s="9"/>
      <c r="J45" s="9"/>
      <c r="K45" s="9"/>
    </row>
    <row r="46" spans="1:11" ht="10.5" customHeight="1">
      <c r="A46" s="9" t="s">
        <v>1392</v>
      </c>
      <c r="B46" s="9"/>
      <c r="C46" s="9"/>
      <c r="D46" s="9"/>
      <c r="E46" s="9"/>
      <c r="F46" s="9"/>
      <c r="G46" s="9"/>
      <c r="H46" s="9"/>
      <c r="I46" s="9"/>
      <c r="J46" s="9"/>
      <c r="K46" s="9"/>
    </row>
    <row r="47" spans="1:11" ht="10.5" customHeight="1">
      <c r="A47" s="9" t="s">
        <v>1393</v>
      </c>
      <c r="B47" s="9"/>
      <c r="C47" s="9"/>
      <c r="D47" s="9"/>
      <c r="E47" s="9"/>
      <c r="F47" s="9"/>
      <c r="G47" s="9"/>
      <c r="H47" s="9"/>
      <c r="I47" s="9"/>
      <c r="J47" s="9"/>
      <c r="K47" s="9"/>
    </row>
    <row r="48" spans="1:11" ht="10.5" customHeight="1">
      <c r="A48" s="108" t="s">
        <v>1956</v>
      </c>
      <c r="B48" s="9"/>
      <c r="C48" s="9"/>
      <c r="D48" s="9"/>
      <c r="E48" s="9"/>
      <c r="F48" s="9"/>
      <c r="G48" s="9"/>
      <c r="H48" s="9"/>
      <c r="I48" s="9"/>
      <c r="J48" s="9"/>
      <c r="K48" s="9"/>
    </row>
    <row r="49" spans="1:11" ht="10.5" customHeight="1">
      <c r="A49" s="196" t="s">
        <v>1957</v>
      </c>
      <c r="B49" s="9" t="s">
        <v>1958</v>
      </c>
      <c r="C49" s="9"/>
      <c r="D49" s="9"/>
      <c r="E49" s="9"/>
      <c r="F49" s="9"/>
      <c r="G49" s="9"/>
      <c r="H49" s="9"/>
      <c r="I49" s="9"/>
      <c r="J49" s="9"/>
      <c r="K49" s="9"/>
    </row>
    <row r="50" spans="1:11" ht="10.5" customHeight="1">
      <c r="A50" s="108" t="s">
        <v>1959</v>
      </c>
      <c r="B50" s="9"/>
      <c r="C50" s="9"/>
      <c r="D50" s="9"/>
      <c r="E50" s="9"/>
      <c r="F50" s="9"/>
      <c r="G50" s="9"/>
      <c r="H50" s="9"/>
      <c r="I50" s="9"/>
      <c r="J50" s="9"/>
      <c r="K50" s="9"/>
    </row>
    <row r="51" spans="1:11" ht="10.5" customHeight="1">
      <c r="A51" s="9"/>
      <c r="B51" s="16" t="s">
        <v>1394</v>
      </c>
      <c r="C51" s="9" t="s">
        <v>1396</v>
      </c>
      <c r="D51" s="9"/>
      <c r="E51" s="9"/>
      <c r="F51" s="9"/>
      <c r="G51" s="9"/>
      <c r="H51" s="9"/>
      <c r="I51" s="9"/>
      <c r="J51" s="9"/>
      <c r="K51" s="9"/>
    </row>
    <row r="52" spans="1:11" ht="10.5" customHeight="1">
      <c r="A52" s="194" t="s">
        <v>1951</v>
      </c>
      <c r="B52" s="9"/>
      <c r="C52" s="194"/>
      <c r="D52" s="9"/>
      <c r="E52" s="9"/>
      <c r="F52" s="9"/>
      <c r="G52" s="9"/>
      <c r="H52" s="9"/>
      <c r="I52" s="9"/>
      <c r="J52" s="9"/>
      <c r="K52" s="9"/>
    </row>
    <row r="53" spans="1:11" ht="10.5" customHeight="1">
      <c r="A53" s="195" t="s">
        <v>1952</v>
      </c>
      <c r="B53" s="9"/>
      <c r="C53" s="194"/>
      <c r="D53" s="9"/>
      <c r="E53" s="9"/>
      <c r="F53" s="9"/>
      <c r="G53" s="9"/>
      <c r="H53" s="9"/>
      <c r="I53" s="9"/>
      <c r="J53" s="9"/>
      <c r="K53" s="9"/>
    </row>
    <row r="54" spans="1:11" ht="10.5" customHeight="1">
      <c r="A54" s="9"/>
      <c r="B54" s="109" t="s">
        <v>1054</v>
      </c>
      <c r="C54" s="115" t="s">
        <v>1227</v>
      </c>
      <c r="D54" s="9"/>
      <c r="E54" s="9"/>
      <c r="F54" s="9"/>
      <c r="G54" s="9"/>
      <c r="H54" s="9"/>
      <c r="I54" s="9"/>
      <c r="J54" s="9"/>
      <c r="K54" s="9"/>
    </row>
    <row r="55" spans="1:11" ht="10.5" customHeight="1">
      <c r="A55" s="8" t="s">
        <v>1397</v>
      </c>
      <c r="B55" s="9"/>
      <c r="C55" s="9"/>
      <c r="D55" s="9"/>
      <c r="E55" s="9"/>
      <c r="F55" s="9"/>
      <c r="G55" s="9"/>
      <c r="H55" s="9"/>
      <c r="I55" s="9"/>
      <c r="J55" s="9"/>
      <c r="K55" s="9"/>
    </row>
    <row r="56" spans="1:11" ht="10.5" customHeight="1">
      <c r="A56" s="10" t="s">
        <v>1403</v>
      </c>
      <c r="B56" s="9"/>
      <c r="C56" s="9"/>
      <c r="D56" s="9"/>
      <c r="E56" s="9"/>
      <c r="F56" s="9"/>
      <c r="G56" s="9"/>
      <c r="H56" s="9"/>
      <c r="I56" s="9"/>
      <c r="J56" s="9"/>
      <c r="K56" s="9"/>
    </row>
    <row r="57" spans="1:11" ht="10.5" customHeight="1">
      <c r="A57" s="10" t="s">
        <v>449</v>
      </c>
      <c r="B57" s="9"/>
      <c r="C57" s="9"/>
      <c r="D57" s="9"/>
      <c r="E57" s="9"/>
      <c r="F57" s="9"/>
      <c r="G57" s="9"/>
      <c r="H57" s="9"/>
      <c r="I57" s="9"/>
      <c r="J57" s="9"/>
      <c r="K57" s="9"/>
    </row>
    <row r="58" spans="1:11" ht="10.5" customHeight="1">
      <c r="A58" s="192" t="s">
        <v>1530</v>
      </c>
      <c r="B58" s="9"/>
      <c r="C58" s="9"/>
      <c r="D58" s="9"/>
      <c r="E58" s="9"/>
      <c r="F58" s="9"/>
      <c r="G58" s="9"/>
      <c r="H58" s="9"/>
      <c r="I58" s="9"/>
      <c r="J58" s="9"/>
      <c r="K58" s="9"/>
    </row>
    <row r="59" spans="1:11" ht="10.5" customHeight="1">
      <c r="A59" s="192" t="s">
        <v>1948</v>
      </c>
      <c r="B59" s="9"/>
      <c r="C59" s="9"/>
      <c r="D59" s="9"/>
      <c r="E59" s="9"/>
      <c r="F59" s="9"/>
      <c r="G59" s="9"/>
      <c r="H59" s="9"/>
      <c r="I59" s="9"/>
      <c r="J59" s="9"/>
      <c r="K59" s="9"/>
    </row>
    <row r="60" spans="1:11" ht="10.5" customHeight="1">
      <c r="A60" s="192" t="s">
        <v>1949</v>
      </c>
      <c r="B60" s="9"/>
      <c r="C60" s="9"/>
      <c r="D60" s="9"/>
      <c r="E60" s="9"/>
      <c r="F60" s="9"/>
      <c r="G60" s="9"/>
      <c r="H60" s="9"/>
      <c r="I60" s="9"/>
      <c r="J60" s="9"/>
      <c r="K60" s="9"/>
    </row>
    <row r="61" spans="1:11" ht="10.5" customHeight="1">
      <c r="A61" s="9" t="s">
        <v>1532</v>
      </c>
      <c r="B61" s="9"/>
      <c r="C61" s="9"/>
      <c r="D61" s="9"/>
      <c r="E61" s="9"/>
      <c r="F61" s="9"/>
      <c r="G61" s="9"/>
      <c r="H61" s="9"/>
      <c r="I61" s="9"/>
      <c r="J61" s="9"/>
      <c r="K61" s="9"/>
    </row>
    <row r="62" spans="1:11" ht="10.5" customHeight="1">
      <c r="A62" s="108" t="s">
        <v>1950</v>
      </c>
      <c r="B62" s="9"/>
      <c r="C62" s="9"/>
      <c r="D62" s="9"/>
      <c r="E62" s="9"/>
      <c r="F62" s="9"/>
      <c r="G62" s="9"/>
      <c r="H62" s="9"/>
      <c r="I62" s="9"/>
      <c r="J62" s="9"/>
      <c r="K62" s="9"/>
    </row>
    <row r="63" spans="1:11" ht="10.5" customHeight="1">
      <c r="A63" s="17" t="s">
        <v>1398</v>
      </c>
      <c r="B63" s="17" t="s">
        <v>1399</v>
      </c>
      <c r="C63" s="18" t="s">
        <v>1400</v>
      </c>
      <c r="D63" s="17"/>
      <c r="E63" s="17"/>
      <c r="F63" s="17"/>
      <c r="G63" s="17"/>
      <c r="H63" s="17"/>
      <c r="I63" s="17"/>
      <c r="J63" s="17"/>
      <c r="K63" s="17"/>
    </row>
    <row r="64" spans="1:11" ht="10.5" customHeight="1">
      <c r="A64" s="9"/>
      <c r="B64" s="9" t="s">
        <v>1401</v>
      </c>
      <c r="C64" s="9" t="s">
        <v>1402</v>
      </c>
      <c r="D64" s="9"/>
      <c r="E64" s="9"/>
      <c r="F64" s="9"/>
      <c r="G64" s="9"/>
      <c r="H64" s="9"/>
      <c r="I64" s="9"/>
      <c r="J64" s="9"/>
      <c r="K64" s="9"/>
    </row>
    <row r="65" spans="1:11" ht="10.5" customHeight="1">
      <c r="A65" s="108" t="s">
        <v>215</v>
      </c>
      <c r="B65" s="9"/>
      <c r="C65" s="9"/>
      <c r="D65" s="9"/>
      <c r="E65" s="9"/>
      <c r="F65" s="9"/>
      <c r="G65" s="9"/>
      <c r="H65" s="9"/>
      <c r="I65" s="9"/>
      <c r="J65" s="9"/>
      <c r="K65" s="9"/>
    </row>
    <row r="66" spans="1:11" ht="10.5" customHeight="1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</row>
    <row r="67" spans="1:11" ht="10.5" customHeight="1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</row>
    <row r="68" spans="1:11" ht="10.5" customHeight="1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</row>
    <row r="69" spans="1:11" ht="10.5" customHeight="1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</row>
    <row r="70" spans="1:11" ht="10.5" customHeight="1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</row>
    <row r="71" spans="1:11" ht="10.5" customHeight="1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</row>
    <row r="72" spans="1:11" ht="10.5" customHeight="1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</row>
    <row r="73" spans="1:11" ht="10.5" customHeight="1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</row>
    <row r="74" spans="1:11" ht="10.5" customHeight="1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</row>
    <row r="75" spans="1:11" ht="10.5" customHeight="1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</row>
    <row r="76" spans="1:11" ht="10.5" customHeight="1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</row>
    <row r="77" spans="1:11" ht="10.5" customHeight="1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</row>
    <row r="78" spans="1:11" ht="10.5" customHeight="1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</row>
    <row r="79" spans="1:11" ht="10.5" customHeight="1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</row>
    <row r="80" spans="1:11" ht="10.5" customHeight="1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</row>
    <row r="81" spans="1:11" ht="10.5" customHeight="1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</row>
    <row r="82" spans="1:11" ht="10.5" customHeight="1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</row>
    <row r="83" spans="1:11" ht="10.5" customHeight="1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</row>
    <row r="84" spans="1:11" ht="10.5" customHeight="1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</row>
    <row r="85" spans="1:11" ht="10.5" customHeight="1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</row>
    <row r="86" spans="1:11" ht="10.5" customHeight="1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</row>
    <row r="87" spans="1:11" ht="10.5" customHeight="1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</row>
  </sheetData>
  <printOptions/>
  <pageMargins left="0.34" right="0.39" top="0.52" bottom="0.52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Moneypaper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Fish</dc:creator>
  <cp:keywords/>
  <dc:description/>
  <cp:lastModifiedBy>David Fish</cp:lastModifiedBy>
  <cp:lastPrinted>2010-12-01T03:22:08Z</cp:lastPrinted>
  <dcterms:created xsi:type="dcterms:W3CDTF">2007-12-13T06:42:51Z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