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'Challengers'!$C$7:$BP$213</definedName>
    <definedName name="_xlnm.Print_Area" localSheetId="0">'Champions'!$C$7:$BP$110</definedName>
    <definedName name="_xlnm.Print_Area" localSheetId="1">'Contenders'!$C$7:$BP$153</definedName>
    <definedName name="_xlnm.Print_Area" localSheetId="5">'Revisions'!$B$3:$K$104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<sst xmlns="http://schemas.openxmlformats.org/spreadsheetml/2006/main" count="4960" uniqueCount="2132">
  <si>
    <t>Acknowledements/Updates</t>
  </si>
  <si>
    <t>Exec. Editor,</t>
  </si>
  <si>
    <t>Canadian Natural Resources Ltd.</t>
  </si>
  <si>
    <t>CNQ</t>
  </si>
  <si>
    <t>Added Canadian Natural Resources to Contenders tab (10 years)</t>
  </si>
  <si>
    <t>Shire plc</t>
  </si>
  <si>
    <t>SHPGY</t>
  </si>
  <si>
    <t>Co-manager,</t>
  </si>
  <si>
    <t>2009=2008, incr. in 2010, 2011</t>
  </si>
  <si>
    <t>2010=2009, incr. '11, now HFC</t>
  </si>
  <si>
    <t>Cut again in 2009, increase in '11</t>
  </si>
  <si>
    <t>Cut again in 2011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</si>
  <si>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</si>
  <si>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</si>
  <si>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</si>
  <si>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</si>
  <si>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</si>
  <si>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</si>
  <si>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</si>
  <si>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Chesapeake Financial Shares</t>
  </si>
  <si>
    <t>CPKF</t>
  </si>
  <si>
    <t>PinkSheets(.PK)</t>
  </si>
  <si>
    <t>BulletinBoard(.OB)</t>
  </si>
  <si>
    <t>Healthcare Services Group Inc.</t>
  </si>
  <si>
    <t>HCSG</t>
  </si>
  <si>
    <t>Williams-Sonoma Inc.</t>
  </si>
  <si>
    <t>WSM</t>
  </si>
  <si>
    <t>Holly Energy Partners LP</t>
  </si>
  <si>
    <t>HEP</t>
  </si>
  <si>
    <t>calculates the estimated annual EPS Growth for the next five years</t>
  </si>
  <si>
    <t>NA</t>
  </si>
  <si>
    <t>shows the Number of Analysts covering the company</t>
  </si>
  <si>
    <t>Shaw Communications Inc.</t>
  </si>
  <si>
    <t>SJR</t>
  </si>
  <si>
    <t>Sunoco Logistics Partners LP</t>
  </si>
  <si>
    <t>SXL</t>
  </si>
  <si>
    <t>Ameriprise Financial Inc.</t>
  </si>
  <si>
    <t>AMP</t>
  </si>
  <si>
    <t>B21</t>
  </si>
  <si>
    <t>C06</t>
  </si>
  <si>
    <t>A18</t>
  </si>
  <si>
    <t>C16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</si>
  <si>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</si>
  <si>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</si>
  <si>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</si>
  <si>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</si>
  <si>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</si>
  <si>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</si>
  <si>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</si>
  <si>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</si>
  <si>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</si>
  <si>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</si>
  <si>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</si>
  <si>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</si>
  <si>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</si>
  <si>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</si>
  <si>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</si>
  <si>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</si>
  <si>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</si>
  <si>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</si>
  <si>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</si>
  <si>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</si>
  <si>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</si>
  <si>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</si>
  <si>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</si>
  <si>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</si>
  <si>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</si>
  <si>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</si>
  <si>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</si>
  <si>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</si>
  <si>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</si>
  <si>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</si>
  <si>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</si>
  <si>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Percent of Total</t>
  </si>
  <si>
    <t>Includes 3 Later Reinstatements</t>
  </si>
  <si>
    <t>Number of Companies</t>
  </si>
  <si>
    <t>Adj. No. of Companies</t>
  </si>
  <si>
    <t>Excludes 3 Later Reinstatements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</si>
  <si>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</si>
  <si>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</si>
  <si>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</si>
  <si>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</si>
  <si>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</si>
  <si>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</si>
  <si>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</si>
  <si>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</si>
  <si>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</si>
  <si>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</si>
  <si>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</si>
  <si>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</si>
  <si>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</si>
  <si>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</si>
  <si>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</si>
  <si>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</si>
  <si>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</si>
  <si>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</si>
  <si>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</si>
  <si>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</si>
  <si>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</si>
  <si>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</si>
  <si>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</si>
  <si>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</si>
  <si>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</si>
  <si>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</si>
  <si>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</si>
  <si>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</si>
  <si>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</si>
  <si>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</si>
  <si>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</si>
  <si>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</si>
  <si>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</si>
  <si>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</si>
  <si>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</si>
  <si>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</si>
  <si>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</si>
  <si>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</si>
  <si>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</si>
  <si>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</si>
  <si>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</si>
  <si>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</si>
  <si>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</si>
  <si>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</si>
  <si>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Eagle Financial Services</t>
  </si>
  <si>
    <t>EFSI</t>
  </si>
  <si>
    <t>Tim Hortons Inc.</t>
  </si>
  <si>
    <t>THI</t>
  </si>
  <si>
    <t>A17</t>
  </si>
  <si>
    <t>Robert Half International Inc.</t>
  </si>
  <si>
    <t>RHI</t>
  </si>
  <si>
    <t>B25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</si>
  <si>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</si>
  <si>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</si>
  <si>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</si>
  <si>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</si>
  <si>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</si>
  <si>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</si>
  <si>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</si>
  <si>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</si>
  <si>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</si>
  <si>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</si>
  <si>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</si>
  <si>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</si>
  <si>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</si>
  <si>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</si>
  <si>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</si>
  <si>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</si>
  <si>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</si>
  <si>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</si>
  <si>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</si>
  <si>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</si>
  <si>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</si>
  <si>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</si>
  <si>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HickoryTech Corp.</t>
  </si>
  <si>
    <t>HTCO</t>
  </si>
  <si>
    <t>Moved Nippon Telephone &amp; Telegraph from Challengers to Contenders (10 years)</t>
  </si>
  <si>
    <t>Moved NTT DoCoMo Inc. from Challengers to Contenders (10 years)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</si>
  <si>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</si>
  <si>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</si>
  <si>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</si>
  <si>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</si>
  <si>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</si>
  <si>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</si>
  <si>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</si>
  <si>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</si>
  <si>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</si>
  <si>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</si>
  <si>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</si>
  <si>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</si>
  <si>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</si>
  <si>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</si>
  <si>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</si>
  <si>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</si>
  <si>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</si>
  <si>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Banking</t>
  </si>
  <si>
    <t>Telecommunications</t>
  </si>
  <si>
    <t>10-yr</t>
  </si>
  <si>
    <t>5-yr</t>
  </si>
  <si>
    <t>will split to 2co's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</si>
  <si>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</si>
  <si>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</si>
  <si>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</si>
  <si>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</si>
  <si>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</si>
  <si>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</si>
  <si>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</si>
  <si>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</si>
  <si>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©2007-2011 All Rights Reserved. This listing is intended for personal, non-commercial use only.</t>
  </si>
  <si>
    <t>Kinross Gold Corp.</t>
  </si>
  <si>
    <t>KGC</t>
  </si>
  <si>
    <t>Flowserve Corp.</t>
  </si>
  <si>
    <t>FLS</t>
  </si>
  <si>
    <t>EVR</t>
  </si>
  <si>
    <t>Textainer Group Holdings Ltd.</t>
  </si>
  <si>
    <t>TGH</t>
  </si>
  <si>
    <t>Coca-Cola Enterprises</t>
  </si>
  <si>
    <t>CCE</t>
  </si>
  <si>
    <t>Lazard Limited</t>
  </si>
  <si>
    <t>LAZ</t>
  </si>
  <si>
    <t>Moved Valmont Industries from Challengers to Contenders (10 years)</t>
  </si>
  <si>
    <t>Listed below are companies that have increased their dividends for four years and may join the Challengers listing</t>
  </si>
  <si>
    <t>AWH</t>
  </si>
  <si>
    <t>BAX</t>
  </si>
  <si>
    <t>SWX</t>
  </si>
  <si>
    <t>BR</t>
  </si>
  <si>
    <t>EPHC</t>
  </si>
  <si>
    <t>GES</t>
  </si>
  <si>
    <t>Frisch's Restaurants Inc.</t>
  </si>
  <si>
    <t>FRS</t>
  </si>
  <si>
    <t>PennantPark Investment Corp.</t>
  </si>
  <si>
    <t>PNNT</t>
  </si>
  <si>
    <t>CMLP</t>
  </si>
  <si>
    <t>Kaydon Corp.</t>
  </si>
  <si>
    <t>KDN</t>
  </si>
  <si>
    <t>NVE</t>
  </si>
  <si>
    <t>EXLP</t>
  </si>
  <si>
    <t>CMS</t>
  </si>
  <si>
    <t>NGLS</t>
  </si>
  <si>
    <t>Reinstated; deleted in error</t>
  </si>
  <si>
    <t>Duncan Energy Partners LP</t>
  </si>
  <si>
    <t>DEP</t>
  </si>
  <si>
    <t>DeVry Inc.</t>
  </si>
  <si>
    <t>DV</t>
  </si>
  <si>
    <t>NewMarket Corp.</t>
  </si>
  <si>
    <t>NEU</t>
  </si>
  <si>
    <t>Teekay Offshore Partners LP</t>
  </si>
  <si>
    <t>TOO</t>
  </si>
  <si>
    <t>DNB</t>
  </si>
  <si>
    <t>Altera Corp.</t>
  </si>
  <si>
    <t>ALTR</t>
  </si>
  <si>
    <t>in the next 12 months, with the Ex-Dividend Date of their most recent increase:</t>
  </si>
  <si>
    <t>Average Streak Ended:</t>
  </si>
  <si>
    <t>Added Count and Average lines to deletion table on Changes tab</t>
  </si>
  <si>
    <t>Inserted column for Number of Analysts to Fundamental Data section</t>
  </si>
  <si>
    <t>Allied World Assurance Co. Holdings Ltd.</t>
  </si>
  <si>
    <t>Baxter International Inc.</t>
  </si>
  <si>
    <t>2011 Pmt.=Year 4</t>
  </si>
  <si>
    <t>Broadridge Financial Solutions Inc.</t>
  </si>
  <si>
    <t>CMS Energy Corp.</t>
  </si>
  <si>
    <t>Citizens Financial Services</t>
  </si>
  <si>
    <t>CZFS</t>
  </si>
  <si>
    <t>Added Citizens Financial Services to Contenders tab (12 years)</t>
  </si>
  <si>
    <t>Crestwood Midstream Partners LP</t>
  </si>
  <si>
    <t>Dun &amp; Bradstreet Corp.</t>
  </si>
  <si>
    <t>Evercore Partners Inc.</t>
  </si>
  <si>
    <t>Exterran Partners LP</t>
  </si>
  <si>
    <t>Guess? Inc.</t>
  </si>
  <si>
    <t>NV Energy Inc.</t>
  </si>
  <si>
    <t>Southwest Gas Corp.</t>
  </si>
  <si>
    <t>Targa Resources Partners LP</t>
  </si>
  <si>
    <t>Added Appendix to Notes tab listing companies with 4-year streaks</t>
  </si>
  <si>
    <t>Covidien plc</t>
  </si>
  <si>
    <t>COV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</si>
  <si>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</si>
  <si>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</si>
  <si>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</si>
  <si>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</si>
  <si>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</si>
  <si>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</si>
  <si>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</si>
  <si>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Jul11</t>
  </si>
  <si>
    <t>No. of Companies</t>
  </si>
  <si>
    <t>Ave. No. of Years</t>
  </si>
  <si>
    <t>Average Price</t>
  </si>
  <si>
    <t>Average Yield</t>
  </si>
  <si>
    <t>Ave. MR Increase</t>
  </si>
  <si>
    <t>Month End:</t>
  </si>
  <si>
    <t>Champs</t>
  </si>
  <si>
    <t>Contdrs</t>
  </si>
  <si>
    <t>Challgrs</t>
  </si>
  <si>
    <t>Year End:</t>
  </si>
  <si>
    <t>MR = Most Recent; NC = Not Calculated</t>
  </si>
  <si>
    <t>Quick Summary:</t>
  </si>
  <si>
    <t>Additions:</t>
  </si>
  <si>
    <t>Deletions:</t>
  </si>
  <si>
    <t>Promotions:</t>
  </si>
  <si>
    <t>Financial Services</t>
  </si>
  <si>
    <t>Industrial Equipment</t>
  </si>
  <si>
    <t>Utility-Gas</t>
  </si>
  <si>
    <t>Oil &amp; Gas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</si>
  <si>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</si>
  <si>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</si>
  <si>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</si>
  <si>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</si>
  <si>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</si>
  <si>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</si>
  <si>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</si>
  <si>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</si>
  <si>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</si>
  <si>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</si>
  <si>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</si>
  <si>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</si>
  <si>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</si>
  <si>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</si>
  <si>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</si>
  <si>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</si>
  <si>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</si>
  <si>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</si>
  <si>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</si>
  <si>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</si>
  <si>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</si>
  <si>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</si>
  <si>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</si>
  <si>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</si>
  <si>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vs.</t>
  </si>
  <si>
    <t>Tweed</t>
  </si>
  <si>
    <t>Factor</t>
  </si>
  <si>
    <t>Percentage Increase by Year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</si>
  <si>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</si>
  <si>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</si>
  <si>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</si>
  <si>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</si>
  <si>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</si>
  <si>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</si>
  <si>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</si>
  <si>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</si>
  <si>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</si>
  <si>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</si>
  <si>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</si>
  <si>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</si>
  <si>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</si>
  <si>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</si>
  <si>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Completed population of Challengers' Dividend History and calculations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</si>
  <si>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</si>
  <si>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</si>
  <si>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</si>
  <si>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</si>
  <si>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</si>
  <si>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</si>
  <si>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</si>
  <si>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</si>
  <si>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</si>
  <si>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</si>
  <si>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</si>
  <si>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</si>
  <si>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</si>
  <si>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Champions/Contenders</t>
  </si>
  <si>
    <t>Added combined Champions/Contenders averages to Contenders tab</t>
  </si>
  <si>
    <t>Contenders/Challengers</t>
  </si>
  <si>
    <t>Added combined Contenders/Challengers averages to Challengers tab</t>
  </si>
  <si>
    <t>Champions,Contenders</t>
  </si>
  <si>
    <t>and Challengers</t>
  </si>
  <si>
    <t>Added combined Champions/Contenders/Challengers averages to Challengers tab</t>
  </si>
  <si>
    <t>Moved Sunoco Logistics Partners LP from Challengers to Contenders (10 years)</t>
  </si>
  <si>
    <t>Northeast Indiana Bancorp</t>
  </si>
  <si>
    <t>NIDB</t>
  </si>
  <si>
    <t>Northeast Indiana Bancorp (NIDB) to Contenders</t>
  </si>
  <si>
    <t>Est Dates</t>
  </si>
  <si>
    <t>10%stock-12/15</t>
  </si>
  <si>
    <t>Moved Cass Information Systems from Challengers to Contenders (10 years)</t>
  </si>
  <si>
    <t>Cass Information Systems (CASS) from Challenger to Contender</t>
  </si>
  <si>
    <t>Shenandoah Telecommunications (SHEN) from Contenders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</si>
  <si>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</si>
  <si>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</si>
  <si>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</si>
  <si>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</si>
  <si>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Changed Date text to Green for companies expected to announce increase in next 30 days</t>
  </si>
  <si>
    <t>Moved Nu Skin Enterprises Inc. from Challengers to Contenders (10 years)</t>
  </si>
  <si>
    <t>Added Fundamental Data Section to Challengers; Inserted Formulas</t>
  </si>
  <si>
    <t>Annual</t>
  </si>
  <si>
    <t>Dividend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</si>
  <si>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</si>
  <si>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</si>
  <si>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</si>
  <si>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</si>
  <si>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</si>
  <si>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</si>
  <si>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</si>
  <si>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</si>
  <si>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</si>
  <si>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</si>
  <si>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</si>
  <si>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</si>
  <si>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</si>
  <si>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</si>
  <si>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</si>
  <si>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</si>
  <si>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</si>
  <si>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</si>
  <si>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Tower Group Inc.</t>
  </si>
  <si>
    <t>TWGP</t>
  </si>
  <si>
    <t>Stanley Black &amp; Decker</t>
  </si>
  <si>
    <t>McKesson Corp.</t>
  </si>
  <si>
    <t>MCK</t>
  </si>
  <si>
    <t>Added Lincoln Electric Holdings to Contenders tab (15 years)</t>
  </si>
  <si>
    <t>Ecology &amp; Environment Inc.</t>
  </si>
  <si>
    <t>EEI</t>
  </si>
  <si>
    <t>C07</t>
  </si>
  <si>
    <t>Note removed from Myers Industries (takeover by GS Capital cancelled)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</si>
  <si>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</si>
  <si>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</si>
  <si>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</si>
  <si>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</si>
  <si>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</si>
  <si>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</si>
  <si>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</si>
  <si>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</si>
  <si>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</si>
  <si>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</si>
  <si>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Div-Annual</t>
  </si>
  <si>
    <t>C24</t>
  </si>
  <si>
    <t>Monthly Div.</t>
  </si>
  <si>
    <t>B02</t>
  </si>
  <si>
    <t>Jun</t>
  </si>
  <si>
    <t>MyDe</t>
  </si>
  <si>
    <t>A28</t>
  </si>
  <si>
    <t>A10</t>
  </si>
  <si>
    <t>ApOc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</si>
  <si>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</si>
  <si>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</si>
  <si>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</si>
  <si>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</si>
  <si>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2009=2008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</si>
  <si>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</si>
  <si>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</si>
  <si>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</si>
  <si>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</si>
  <si>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Oct11</t>
  </si>
  <si>
    <t>2011=2010</t>
  </si>
  <si>
    <t>Consolidated Water Co. (CWCO) from Contenders</t>
  </si>
  <si>
    <t>Harsco Corp. (HSC) from Contenders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</si>
  <si>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</si>
  <si>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</si>
  <si>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</si>
  <si>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Completed population of 2010 dividend column on Champions/Contenders tabs</t>
  </si>
  <si>
    <t>Changed 5- and 10-year DGRs to compare 2010 dividend to 2005 and 2000 dividends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</si>
  <si>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</si>
  <si>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</si>
  <si>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</si>
  <si>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</si>
  <si>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</si>
  <si>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</si>
  <si>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</si>
  <si>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</si>
  <si>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</si>
  <si>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Moved Novo Nordisk A/S from Challengers to Contenders (10 years)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</si>
  <si>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</si>
  <si>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</si>
  <si>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</si>
  <si>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</si>
  <si>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</si>
  <si>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</si>
  <si>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</si>
  <si>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</si>
  <si>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</si>
  <si>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</si>
  <si>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</si>
  <si>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</si>
  <si>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</si>
  <si>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</si>
  <si>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</si>
  <si>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</si>
  <si>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</si>
  <si>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</si>
  <si>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</si>
  <si>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</si>
  <si>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</si>
  <si>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</si>
  <si>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</si>
  <si>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</si>
  <si>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</si>
  <si>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</si>
  <si>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</si>
  <si>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</si>
  <si>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</si>
  <si>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</si>
  <si>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</si>
  <si>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</si>
  <si>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</si>
  <si>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</si>
  <si>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</si>
  <si>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</si>
  <si>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</si>
  <si>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</si>
  <si>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</si>
  <si>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</si>
  <si>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</si>
  <si>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</si>
  <si>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</si>
  <si>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Western Gas Partners LP</t>
  </si>
  <si>
    <t>WES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</si>
  <si>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</si>
  <si>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</si>
  <si>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</si>
  <si>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</si>
  <si>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</si>
  <si>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</si>
  <si>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</si>
  <si>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</si>
  <si>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</si>
  <si>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</si>
  <si>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</si>
  <si>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</si>
  <si>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Utility-Natural Gas</t>
  </si>
  <si>
    <t>International Speedway Corp.</t>
  </si>
  <si>
    <t>ISCA</t>
  </si>
  <si>
    <t>NextEra Energy</t>
  </si>
  <si>
    <t>NEE</t>
  </si>
  <si>
    <t>Enbridge Energy Partners LP</t>
  </si>
  <si>
    <t>EEP</t>
  </si>
  <si>
    <t>Changed FPL Group (FPL) to NextEra Energy (NEE) on Contenders tab</t>
  </si>
  <si>
    <t>ACE Limited</t>
  </si>
  <si>
    <t>ACE</t>
  </si>
  <si>
    <t>Moved Southern Company from Challengers to Contenders (10 years)</t>
  </si>
  <si>
    <t>JnOc</t>
  </si>
  <si>
    <t>acq. by Enterprise Prod. Partners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</si>
  <si>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</si>
  <si>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</si>
  <si>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</si>
  <si>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</si>
  <si>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</si>
  <si>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REIT-Shopping Centers</t>
  </si>
  <si>
    <t>REIT-Health Care</t>
  </si>
  <si>
    <t>REIT-Office/Industrial</t>
  </si>
  <si>
    <t>REIT-Office</t>
  </si>
  <si>
    <t>REIT-Apartment</t>
  </si>
  <si>
    <t>REIT-Retail</t>
  </si>
  <si>
    <t>REIT-Retail Stores</t>
  </si>
  <si>
    <t>REIT-Outlet Stores</t>
  </si>
  <si>
    <t>MLP-Oil&amp;Gas Pipelines</t>
  </si>
  <si>
    <t>MLP-Pipelines/Services</t>
  </si>
  <si>
    <t>MLP-Oil&amp;Gas</t>
  </si>
  <si>
    <t>MLP-Propane</t>
  </si>
  <si>
    <t>MLP-Coal</t>
  </si>
  <si>
    <t>MLP-Natural Gas</t>
  </si>
  <si>
    <t>MLP-Oil&amp;Gas Services</t>
  </si>
  <si>
    <t>MLP-LNG Transport.</t>
  </si>
  <si>
    <t>REIT-Industrial</t>
  </si>
  <si>
    <t>REIT-Residential</t>
  </si>
  <si>
    <t>Technology-Hardware</t>
  </si>
  <si>
    <t>Technology-Software</t>
  </si>
  <si>
    <t>Technology-Automation</t>
  </si>
  <si>
    <t>Retail-Grocery</t>
  </si>
  <si>
    <t>Retail-Apparel</t>
  </si>
  <si>
    <t>Technology-Services</t>
  </si>
  <si>
    <t>Retail-Discount</t>
  </si>
  <si>
    <t>Retail-Drugstores</t>
  </si>
  <si>
    <t>Retail-Home Improv.</t>
  </si>
  <si>
    <t>Healthcare Services</t>
  </si>
  <si>
    <t>Retail-Clothing</t>
  </si>
  <si>
    <t>Retail-Electronic</t>
  </si>
  <si>
    <t>Retail-Home Products</t>
  </si>
  <si>
    <t>Retail-Jewelry</t>
  </si>
  <si>
    <t>Retail-Wholesale</t>
  </si>
  <si>
    <t>Added detail to Industry columns, esp. MLPs, REITs, Retail, Technology</t>
  </si>
  <si>
    <t>Added Summary/average line to Contenders tab</t>
  </si>
  <si>
    <t>Added Price, Annual Dividend, and Yield columns to Contenders tab</t>
  </si>
  <si>
    <t>Most Recent Quarter; PEG=P/E divided by 5-yr future growth rate; TY=This Year; NY=Next Year</t>
  </si>
  <si>
    <t>EPS=Earnings Per Share; P/E=Price/Earnings Per Share; TTM=Trailing Twelve Months; MRQ=</t>
  </si>
  <si>
    <t>Technical Data</t>
  </si>
  <si>
    <t>Current Price as % from:</t>
  </si>
  <si>
    <t>50-day</t>
  </si>
  <si>
    <t>200-day</t>
  </si>
  <si>
    <t>MMA</t>
  </si>
  <si>
    <t>MMA=Moving Market Average</t>
  </si>
  <si>
    <t>Calculations based on Yahoo Data</t>
  </si>
  <si>
    <t>52-wk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</si>
  <si>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</si>
  <si>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</si>
  <si>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</si>
  <si>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</si>
  <si>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</si>
  <si>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</si>
  <si>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</si>
  <si>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</si>
  <si>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Being Acquired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</si>
  <si>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</si>
  <si>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</si>
  <si>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National CineMedia Inc.</t>
  </si>
  <si>
    <t>NCMI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</si>
  <si>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</si>
  <si>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</si>
  <si>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</si>
  <si>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</si>
  <si>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</si>
  <si>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</si>
  <si>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Cut 25¢&gt;10¢ after $1.25 Special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</si>
  <si>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</si>
  <si>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</si>
  <si>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</si>
  <si>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</si>
  <si>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</si>
  <si>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</si>
  <si>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Corrected Telefonica S.A. from 5 to 8 years (and 2005 dividend amount)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</si>
  <si>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</si>
  <si>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</si>
  <si>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</si>
  <si>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</si>
  <si>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</si>
  <si>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</si>
  <si>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</si>
  <si>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</si>
  <si>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</si>
  <si>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</si>
  <si>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</si>
  <si>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</si>
  <si>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</si>
  <si>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</si>
  <si>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</si>
  <si>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</si>
  <si>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</si>
  <si>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</si>
  <si>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for their valuable info and assistance. And finally, thanks to George L. Smyth for running the non-profit message boards at</t>
  </si>
  <si>
    <t>Most recent increase dates older than one year are highlighted in Red.</t>
  </si>
  <si>
    <t>Cut again in '08, increases in 2011</t>
  </si>
  <si>
    <t>represents the number of consecutive years of higher dividends. An adjacent column orders all listed</t>
  </si>
  <si>
    <t>FYE</t>
  </si>
  <si>
    <t>Month</t>
  </si>
  <si>
    <t>Added Fiscal Year Ending month column to Fundamental Data sections and populated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</si>
  <si>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</si>
  <si>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</si>
  <si>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</si>
  <si>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</si>
  <si>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BGC Partners Inc.</t>
  </si>
  <si>
    <t>BGCP</t>
  </si>
  <si>
    <t>Knapp, Robert Allan Schwartz, Norman Tweed, Chuck Carnevale, Five Plus Investor, David Crosetti, and others (a growing list!)</t>
  </si>
  <si>
    <t>author Robert Allan Schwartz at the following Internet address (URL):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</si>
  <si>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</si>
  <si>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</si>
  <si>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</si>
  <si>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</si>
  <si>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</si>
  <si>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</si>
  <si>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</si>
  <si>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</si>
  <si>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</si>
  <si>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</si>
  <si>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</si>
  <si>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</si>
  <si>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</si>
  <si>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Moved Eagle Financial Services from Contenders to Champions (25 years)</t>
  </si>
  <si>
    <t>Eagle Financial Services (EFSI) from Challenger to Champion</t>
  </si>
  <si>
    <t>Sensient Technologies Corp.</t>
  </si>
  <si>
    <t>SXT</t>
  </si>
  <si>
    <t>Analog Devices Inc.</t>
  </si>
  <si>
    <t>ADI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</si>
  <si>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</si>
  <si>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</si>
  <si>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</si>
  <si>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</si>
  <si>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</si>
  <si>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</si>
  <si>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</si>
  <si>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</si>
  <si>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</si>
  <si>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</si>
  <si>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</si>
  <si>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</si>
  <si>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</si>
  <si>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</si>
  <si>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</si>
  <si>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</si>
  <si>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</si>
  <si>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</si>
  <si>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</si>
  <si>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</si>
  <si>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</si>
  <si>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</si>
  <si>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</si>
  <si>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</si>
  <si>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</si>
  <si>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</si>
  <si>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</si>
  <si>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Philip Morris International</t>
  </si>
  <si>
    <t>PM</t>
  </si>
  <si>
    <t>Moved Span America Medical Systems from Challengers to Contenders (11 years)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</si>
  <si>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</si>
  <si>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</si>
  <si>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</si>
  <si>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</si>
  <si>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</si>
  <si>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</si>
  <si>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</si>
  <si>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</si>
  <si>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</si>
  <si>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</si>
  <si>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</si>
  <si>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</si>
  <si>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</si>
  <si>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</si>
  <si>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</si>
  <si>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</si>
  <si>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</si>
  <si>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</si>
  <si>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</si>
  <si>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</si>
  <si>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</si>
  <si>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</si>
  <si>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</si>
  <si>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MyOc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</si>
  <si>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</si>
  <si>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</si>
  <si>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</si>
  <si>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</si>
  <si>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</si>
  <si>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</si>
  <si>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</si>
  <si>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</si>
  <si>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</si>
  <si>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</si>
  <si>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</si>
  <si>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</si>
  <si>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</si>
  <si>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</si>
  <si>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</si>
  <si>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</si>
  <si>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</si>
  <si>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</si>
  <si>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</si>
  <si>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</si>
  <si>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</si>
  <si>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</si>
  <si>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</si>
  <si>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</si>
  <si>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</si>
  <si>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</si>
  <si>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Sep11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</si>
  <si>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</si>
  <si>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</si>
  <si>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</si>
  <si>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</si>
  <si>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</si>
  <si>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</si>
  <si>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</si>
  <si>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Visa Inc.</t>
  </si>
  <si>
    <t>V</t>
  </si>
  <si>
    <t>Harleysville Savings (HARL) from Contenders</t>
  </si>
  <si>
    <t>Navios Maritime Partners LP</t>
  </si>
  <si>
    <t>NMM</t>
  </si>
  <si>
    <t>El Paso Pipeline Partners LP</t>
  </si>
  <si>
    <t>EPB</t>
  </si>
  <si>
    <t>Inergy LP</t>
  </si>
  <si>
    <t>NRGY</t>
  </si>
  <si>
    <t>MLP-Real Estate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</si>
  <si>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</si>
  <si>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</si>
  <si>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</si>
  <si>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</si>
  <si>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</si>
  <si>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</si>
  <si>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</si>
  <si>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</si>
  <si>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</si>
  <si>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</si>
  <si>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</si>
  <si>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</si>
  <si>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</si>
  <si>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</si>
  <si>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</si>
  <si>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2010=2009, Increase in 2011</t>
  </si>
  <si>
    <t>Cut again in 2010</t>
  </si>
  <si>
    <t>Increase in 2011</t>
  </si>
  <si>
    <t>2010=2009; cut twice in 2011</t>
  </si>
  <si>
    <t>Cut again in 2009</t>
  </si>
  <si>
    <t>Susp 2010, cut/raised in 2011</t>
  </si>
  <si>
    <t>2009=2008, cut in 2010</t>
  </si>
  <si>
    <t>2010=2009, increase in 2011</t>
  </si>
  <si>
    <t>Cut again in '09, increase in 2011</t>
  </si>
  <si>
    <t>2009=2008, increase in 2010</t>
  </si>
  <si>
    <t>2008=2007, cut in 2009</t>
  </si>
  <si>
    <t>Increases in 2010, 2011</t>
  </si>
  <si>
    <t>Increases in 2010*, 2011</t>
  </si>
  <si>
    <t>* Despite increase, yearly total was lower than prior year</t>
  </si>
  <si>
    <t>2008=2007, acq. by First Niagara</t>
  </si>
  <si>
    <t>projects the "new" (current) rate to a full-year amount</t>
  </si>
  <si>
    <t>2009=2008, increases in '10, '11</t>
  </si>
  <si>
    <t>2009=2008, increase in 2011</t>
  </si>
  <si>
    <t>Cut again '08, '09, increase in '11</t>
  </si>
  <si>
    <t>Suspended in 2009</t>
  </si>
  <si>
    <t>2010=2009, increases in 2011</t>
  </si>
  <si>
    <t>Acquired by Bank of Montreal</t>
  </si>
  <si>
    <t>2010=2009, being acq. By DUK</t>
  </si>
  <si>
    <t>Acquired by Dow Chemical</t>
  </si>
  <si>
    <t>Cuts in '09, '10, Increase in 2011</t>
  </si>
  <si>
    <t>Acquired by M&amp;T Bank</t>
  </si>
  <si>
    <t>acquired by Mars Inc.</t>
  </si>
  <si>
    <t>#Unchanged in consecutive years</t>
  </si>
  <si>
    <t>Div #</t>
  </si>
  <si>
    <t>Expanded notations on Deletions section of Changes tab</t>
  </si>
  <si>
    <t>Added Quick Summary (page 2 of 3) to Summary tab</t>
  </si>
  <si>
    <t>Most recent Increases expected to be replaced in next 1-2 months are highlighted in Green.</t>
  </si>
  <si>
    <t>Dates in Green (centered) indicate increase (by Ex-Div. Date) expected in next 1-2 months</t>
  </si>
  <si>
    <t>Expanded range of green dates to 1-2 months ahead (by ex-dividend date), including Appendix</t>
  </si>
  <si>
    <t>Inserted column for Estimated 5-year Annual EPS Growth to Fundamental Data sectio</t>
  </si>
  <si>
    <t>Comfort Systems USA Inc.</t>
  </si>
  <si>
    <t>FIX</t>
  </si>
  <si>
    <t>will split to 3co's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</si>
  <si>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</si>
  <si>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</si>
  <si>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</si>
  <si>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</si>
  <si>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</si>
  <si>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</si>
  <si>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</si>
  <si>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</si>
  <si>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ConAgra Foods Inc.</t>
  </si>
  <si>
    <t>CAG</t>
  </si>
  <si>
    <t>Disclaimer: Although all figures are thought to be correct, no guarantee is expressed, nor should any be implied.</t>
  </si>
  <si>
    <t>Abbreviations:</t>
  </si>
  <si>
    <t>Growth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</si>
  <si>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</si>
  <si>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</si>
  <si>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</si>
  <si>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</si>
  <si>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</si>
  <si>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</si>
  <si>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</si>
  <si>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</si>
  <si>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</si>
  <si>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</si>
  <si>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</si>
  <si>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</si>
  <si>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</si>
  <si>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Mean (simple average)</t>
  </si>
  <si>
    <t>(or Dividend Growth Rate) is the compound annual growth rate of the dividend for the periods shown</t>
  </si>
  <si>
    <t>is the "modified" average of the individual year's increases over the prior year. The averages include</t>
  </si>
  <si>
    <t>some companies whose average has been "modified" to exclude divisions by zero or negative actions (reductions) since those</t>
  </si>
  <si>
    <t>calculations would pre-date the companies' current streaks of increases.</t>
  </si>
  <si>
    <t>Standard Deviation</t>
  </si>
  <si>
    <t>expresses the degree by which the individual year's increases vary from the Mean, or simple average,</t>
  </si>
  <si>
    <t>showing how erratic (high number) or "smooth" (low number) that the annual increases have been.</t>
  </si>
  <si>
    <t>Tweed Factor</t>
  </si>
  <si>
    <t>Named after "Seeking Alpha" author Norman Tweed, this is a "quick-and-dirty" method of comparing</t>
  </si>
  <si>
    <t>the combination of a stock's dividend yield and dividend growth rate (DGR) to its price/earnings ratio. Although this is somewhat</t>
  </si>
  <si>
    <t>of an "apples-to-oranges" comparison, it builds in a margin of safety when determining a stock's fair value. The Tweed Factor is</t>
  </si>
  <si>
    <t>part of the "Tweed Model," which also requires (per Mr. Tweed) a 4% yield and a "reasonable" payout ratio. (See Payout % Ratio</t>
  </si>
  <si>
    <t>above.) Other investors may set a lower yield threshold than 4%, often in conjunction with age and years remaining to invest.</t>
  </si>
  <si>
    <t>available to the general public. Also, thanks to "Seeking Alpha" Contributors Dividends4Life, Dividend Growth Investor, David Van</t>
  </si>
  <si>
    <t>Added Tweed Factor column to Champions, Contenders, and Challengers tabs</t>
  </si>
  <si>
    <t>Added descriptions of Mean, Standard Deviation, and Tweed Factor to Notes tab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</si>
  <si>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</si>
  <si>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</si>
  <si>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</si>
  <si>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</si>
  <si>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</si>
  <si>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</si>
  <si>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</si>
  <si>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</si>
  <si>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</si>
  <si>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</si>
  <si>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</si>
  <si>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</si>
  <si>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</si>
  <si>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</si>
  <si>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</si>
  <si>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</si>
  <si>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</si>
  <si>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</si>
  <si>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</si>
  <si>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</si>
  <si>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</si>
  <si>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</si>
  <si>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</si>
  <si>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</si>
  <si>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</si>
  <si>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</si>
  <si>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</si>
  <si>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TransAlta Corp.</t>
  </si>
  <si>
    <t>TAC</t>
  </si>
  <si>
    <t>&amp;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</si>
  <si>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</si>
  <si>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</si>
  <si>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</si>
  <si>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</si>
  <si>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</si>
  <si>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</si>
  <si>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</si>
  <si>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</si>
  <si>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</si>
  <si>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</si>
  <si>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</si>
  <si>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A24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</si>
  <si>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</si>
  <si>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</si>
  <si>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</si>
  <si>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</si>
  <si>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</si>
  <si>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</si>
  <si>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</si>
  <si>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</si>
  <si>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</si>
  <si>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</si>
  <si>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</si>
  <si>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</si>
  <si>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Evercore Partners Inc. (EVR) to Challengers</t>
  </si>
  <si>
    <t>Techne Corp.</t>
  </si>
  <si>
    <t>TECH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</si>
  <si>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</si>
  <si>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</si>
  <si>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</si>
  <si>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</si>
  <si>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</si>
  <si>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</si>
  <si>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</si>
  <si>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</si>
  <si>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</si>
  <si>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</si>
  <si>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</si>
  <si>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</si>
  <si>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</si>
  <si>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</si>
  <si>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</si>
  <si>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</si>
  <si>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</si>
  <si>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</si>
  <si>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</si>
  <si>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</si>
  <si>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</si>
  <si>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</si>
  <si>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</si>
  <si>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</si>
  <si>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</si>
  <si>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</si>
  <si>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</si>
  <si>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</si>
  <si>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Hubbell Inc. A</t>
  </si>
  <si>
    <t>HUB.A</t>
  </si>
  <si>
    <t>NorthWestern Corp.</t>
  </si>
  <si>
    <t>NWE</t>
  </si>
  <si>
    <t>Health Care REIT Inc. (HCN) to Challengers</t>
  </si>
  <si>
    <t>Mercury General (MCY) from Contender to Champion</t>
  </si>
  <si>
    <t>CMP</t>
  </si>
  <si>
    <t>SCANA Corp.</t>
  </si>
  <si>
    <t>SCG</t>
  </si>
  <si>
    <t>Completed population of Web Links tab</t>
  </si>
  <si>
    <t>CenturyLink Inc.</t>
  </si>
  <si>
    <t>Being Acq'd?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</si>
  <si>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</si>
  <si>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</si>
  <si>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</si>
  <si>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</si>
  <si>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</si>
  <si>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</si>
  <si>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</si>
  <si>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</si>
  <si>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</si>
  <si>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</si>
  <si>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</si>
  <si>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</si>
  <si>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</si>
  <si>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</si>
  <si>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</si>
  <si>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</si>
  <si>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</si>
  <si>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</si>
  <si>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</si>
  <si>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</si>
  <si>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</si>
  <si>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</si>
  <si>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</si>
  <si>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Spectra Energy Partners LP</t>
  </si>
  <si>
    <t>SEP</t>
  </si>
  <si>
    <t>TEVA</t>
  </si>
  <si>
    <t>Annual Dividend</t>
  </si>
  <si>
    <t>Payout % Ratio</t>
  </si>
  <si>
    <t>C26</t>
  </si>
  <si>
    <t>calculates the annual dividend as a percentage of trailing twelve months earnings per share</t>
  </si>
  <si>
    <t>+/-% vs. Graham</t>
  </si>
  <si>
    <t>calculates the premium or discount that the current price represents, compared with the "Graham</t>
  </si>
  <si>
    <t>Increase after two qtrs no pmt.</t>
  </si>
  <si>
    <t>share of the company's stock. Since he believed that a reasonable price/earnings ratio was 15 and a reasonable price/book</t>
  </si>
  <si>
    <t>in column H. The actual Graham number is not shown, but is divided into the current price in order to produce a premium or</t>
  </si>
  <si>
    <t>discount percentage, compared with the Graham number.</t>
  </si>
  <si>
    <t>TTM P/E</t>
  </si>
  <si>
    <t>shows the price/earnings ratio using trailing twelve months earnings divided into current price</t>
  </si>
  <si>
    <t>to split to 2 co's</t>
  </si>
  <si>
    <t>Hopefully, it can continue to be updated on a monthly basis there. Please post comments/questions on its U.S. DRIPs board or</t>
  </si>
  <si>
    <t>TTM EPS</t>
  </si>
  <si>
    <t>PEG Ratio</t>
  </si>
  <si>
    <t>shows the price/earnings ratio divided by 5-year estimates growth rate</t>
  </si>
  <si>
    <t>TTM P/Sales</t>
  </si>
  <si>
    <t>shows the price divided by the trailing twelve months' sales</t>
  </si>
  <si>
    <t>shows earnings per share for the most recently reported trailing twelve months</t>
  </si>
  <si>
    <t>MRQ P/Book</t>
  </si>
  <si>
    <t>shows the price divided by the most recent quarter's book value per share</t>
  </si>
  <si>
    <t>TY Est EPS</t>
  </si>
  <si>
    <t>LY Est EPS</t>
  </si>
  <si>
    <t>calculates the percentage change of next year's earnings estimate compared with this year's estimate</t>
  </si>
  <si>
    <t>MktCap ($Mil)</t>
  </si>
  <si>
    <t>ADR-Bermuda&amp;</t>
  </si>
  <si>
    <t>shows the market value in millions of dollars of all outstanding shares at the current price</t>
  </si>
  <si>
    <t>5/10 A/D</t>
  </si>
  <si>
    <t>is a calculation of the acceleration or deceleration of the 5-year vs. the 10-year DGR</t>
  </si>
  <si>
    <t>DGR</t>
  </si>
  <si>
    <t>David Fish</t>
  </si>
  <si>
    <t>The Moneypaper, The Moneypaper Guide to Direct Investment Plans</t>
  </si>
  <si>
    <t>The MP 63 Fund (symbol: DRIPX)</t>
  </si>
  <si>
    <t>Added column explanations to Notes tab</t>
  </si>
  <si>
    <t>Corrected Peoples United Financial streak from 18 to 19 years per company info</t>
  </si>
  <si>
    <t>NACCO Industries</t>
  </si>
  <si>
    <t>Unilever NV</t>
  </si>
  <si>
    <t>UN</t>
  </si>
  <si>
    <t>May11</t>
  </si>
  <si>
    <t>Moved W.R. Berkley from Challengers to Contenders (10 years)</t>
  </si>
  <si>
    <t>Moved Flowers Foods from Challengers to Contenders (10 years)</t>
  </si>
  <si>
    <t>Moved Bunge Limited from Challengers to Contenders (10 years)</t>
  </si>
  <si>
    <t>Moved Donaldson Company from Contenders to Champions (25 years)</t>
  </si>
  <si>
    <t>Unilever plc</t>
  </si>
  <si>
    <t>UL</t>
  </si>
  <si>
    <t>FY Streak,&amp;</t>
  </si>
  <si>
    <t>AlsoUBPat90%</t>
  </si>
  <si>
    <t>B26</t>
  </si>
  <si>
    <t>Cablevision Systems Corp.</t>
  </si>
  <si>
    <t>CVC</t>
  </si>
  <si>
    <t>Quaker Chemical Corp.</t>
  </si>
  <si>
    <t>KWR</t>
  </si>
  <si>
    <t>Added Unilever NV and Unilever plc to Contenders tab (10 years)</t>
  </si>
  <si>
    <t>RDS-B</t>
  </si>
  <si>
    <t>Royal Dutch Shell plc A</t>
  </si>
  <si>
    <t>Royal Dutch Shell plc B</t>
  </si>
  <si>
    <t>Also MKCV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</si>
  <si>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</si>
  <si>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</si>
  <si>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</si>
  <si>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</si>
  <si>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</si>
  <si>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</si>
  <si>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</si>
  <si>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</si>
  <si>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</si>
  <si>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</si>
  <si>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</si>
  <si>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</si>
  <si>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</si>
  <si>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</si>
  <si>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</si>
  <si>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</si>
  <si>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</si>
  <si>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</si>
  <si>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</si>
  <si>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</si>
  <si>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</si>
  <si>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</si>
  <si>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</si>
  <si>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</si>
  <si>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</si>
  <si>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</si>
  <si>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</si>
  <si>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</si>
  <si>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</si>
  <si>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</si>
  <si>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</si>
  <si>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</si>
  <si>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</si>
  <si>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</si>
  <si>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</si>
  <si>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</si>
  <si>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</si>
  <si>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</si>
  <si>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</si>
  <si>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</si>
  <si>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Westwood Holdings Group Inc.</t>
  </si>
  <si>
    <t>WHG</t>
  </si>
  <si>
    <t>Westwood Services Group (WHG) to Contenders</t>
  </si>
  <si>
    <t>Added Challengers tab for streaks of up to 14 years</t>
  </si>
  <si>
    <t>American Greetings</t>
  </si>
  <si>
    <t>AM</t>
  </si>
  <si>
    <t>National Research Corp.</t>
  </si>
  <si>
    <t>NRCI</t>
  </si>
  <si>
    <t>Andersons Inc. (The)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</si>
  <si>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</si>
  <si>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</si>
  <si>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</si>
  <si>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</si>
  <si>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</si>
  <si>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</si>
  <si>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</si>
  <si>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</si>
  <si>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</si>
  <si>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</si>
  <si>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</si>
  <si>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</si>
  <si>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</si>
  <si>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</si>
  <si>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</si>
  <si>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</si>
  <si>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</si>
  <si>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</si>
  <si>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Duke Energy Corp.</t>
  </si>
  <si>
    <t>DUK</t>
  </si>
  <si>
    <t>Added Duke Energy to Challengers tab; 6 years adj. For 2007 Spectra Energy spin-off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</si>
  <si>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</si>
  <si>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</si>
  <si>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</si>
  <si>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</si>
  <si>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</si>
  <si>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</si>
  <si>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</si>
  <si>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</si>
  <si>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</si>
  <si>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</si>
  <si>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</si>
  <si>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</si>
  <si>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</si>
  <si>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</si>
  <si>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National Presto Industries</t>
  </si>
  <si>
    <t>NPK</t>
  </si>
  <si>
    <t>Brookfield Infrastructure Partners LP</t>
  </si>
  <si>
    <t>BIP</t>
  </si>
  <si>
    <t>AnnualDiv w/Extra</t>
  </si>
  <si>
    <t>Mar</t>
  </si>
  <si>
    <t>Hillenbrand Industries</t>
  </si>
  <si>
    <t>Split into Hill-Rom/Hillenbrand Inc.</t>
  </si>
  <si>
    <t>CPK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</si>
  <si>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</si>
  <si>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</si>
  <si>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</si>
  <si>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</si>
  <si>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</si>
  <si>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</si>
  <si>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</si>
  <si>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</si>
  <si>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</si>
  <si>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</si>
  <si>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</si>
  <si>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</si>
  <si>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</si>
  <si>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</si>
  <si>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</si>
  <si>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</si>
  <si>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National Semiconductor</t>
  </si>
  <si>
    <t>Appendix A - Near-Challengers</t>
  </si>
  <si>
    <t>Appendix B - "Frozen Angels"</t>
  </si>
  <si>
    <t>Subsequent</t>
  </si>
  <si>
    <t>Increases</t>
  </si>
  <si>
    <t>HollyFrontier Corp.</t>
  </si>
  <si>
    <t>HFC</t>
  </si>
  <si>
    <t>2010, 2011</t>
  </si>
  <si>
    <t>out of last</t>
  </si>
  <si>
    <t>Increases in:</t>
  </si>
  <si>
    <t>Listed below are companies that had increased their dividends for a number of years before paying the same amount</t>
  </si>
  <si>
    <t>in back-to-back years (a dividend "freeze"), but have since resumed increases.</t>
  </si>
  <si>
    <t>(2011?)</t>
  </si>
  <si>
    <t>reader Jacob Geller, who brought attention to RPM International's claim to be one of 70 companies to have increased its</t>
  </si>
  <si>
    <t>Historical Data Available</t>
  </si>
  <si>
    <t>Previous copies of the Dividend Champions spreadsheets have been made available for downloading, thanks to Seeking Alpha</t>
  </si>
  <si>
    <t>http://www.tessellation.com/david_fish/</t>
  </si>
  <si>
    <t>Acquired by Texas Instruments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</si>
  <si>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</si>
  <si>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</si>
  <si>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</si>
  <si>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</si>
  <si>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</si>
  <si>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</si>
  <si>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</si>
  <si>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</si>
  <si>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</si>
  <si>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</si>
  <si>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</si>
  <si>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</si>
  <si>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</si>
  <si>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</si>
  <si>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</si>
  <si>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</si>
  <si>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</si>
  <si>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</si>
  <si>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</si>
  <si>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</si>
  <si>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</si>
  <si>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</si>
  <si>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</si>
  <si>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</si>
  <si>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</si>
  <si>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</si>
  <si>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</si>
  <si>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</si>
  <si>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</si>
  <si>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</si>
  <si>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</si>
  <si>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</si>
  <si>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</si>
  <si>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</si>
  <si>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</si>
  <si>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</si>
  <si>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</si>
  <si>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</si>
  <si>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Corrected H.J. Heinz streak from 7 to 8 years per company/Yahoo info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</si>
  <si>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</si>
  <si>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</si>
  <si>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</si>
  <si>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</si>
  <si>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</si>
  <si>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Finish Line Inc.</t>
  </si>
  <si>
    <t>FINL</t>
  </si>
  <si>
    <t>Added DRIP Fees columns to Challengers tab and populated</t>
  </si>
  <si>
    <t>Duplicated Champions heading design to Challengers tab and added all other columns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</si>
  <si>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</si>
  <si>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</si>
  <si>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</si>
  <si>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</si>
  <si>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</si>
  <si>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</si>
  <si>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</si>
  <si>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</si>
  <si>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</si>
  <si>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</si>
  <si>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</si>
  <si>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</si>
  <si>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</si>
  <si>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</si>
  <si>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</si>
  <si>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</si>
  <si>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</si>
  <si>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</si>
  <si>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</si>
  <si>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</si>
  <si>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</si>
  <si>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</si>
  <si>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</si>
  <si>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</si>
  <si>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</si>
  <si>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</si>
  <si>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</si>
  <si>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</si>
  <si>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B22</t>
  </si>
  <si>
    <t>C28</t>
  </si>
  <si>
    <t>S&amp;T Bancorp</t>
  </si>
  <si>
    <t>Kimco Realty</t>
  </si>
  <si>
    <t>STBA</t>
  </si>
  <si>
    <t>KIM</t>
  </si>
  <si>
    <t>Johnson Controls</t>
  </si>
  <si>
    <t>B09</t>
  </si>
  <si>
    <t>Moved Watsco Inc. from Challengers to Contenders (10 years)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</si>
  <si>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</si>
  <si>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</si>
  <si>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</si>
  <si>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</si>
  <si>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</si>
  <si>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</si>
  <si>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</si>
  <si>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</si>
  <si>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</si>
  <si>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</si>
  <si>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</si>
  <si>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</si>
  <si>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</si>
  <si>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</si>
  <si>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</si>
  <si>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</si>
  <si>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</si>
  <si>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</si>
  <si>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</si>
  <si>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</si>
  <si>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</si>
  <si>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</si>
  <si>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</si>
  <si>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</si>
  <si>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B28</t>
  </si>
  <si>
    <t>C02</t>
  </si>
  <si>
    <t>Apr</t>
  </si>
  <si>
    <t>MrSp</t>
  </si>
  <si>
    <t>Comcast Corp.</t>
  </si>
  <si>
    <t>CMCSA</t>
  </si>
  <si>
    <t>Also CMCSK</t>
  </si>
  <si>
    <t>Infosys Technologies Ltd</t>
  </si>
  <si>
    <t>INFY</t>
  </si>
  <si>
    <t>Added Infosys Technologies Ltd. to Contenders tab (14 years)</t>
  </si>
  <si>
    <t>Moved Computer Services Inc. from Challengers to Contenders (22 years)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</si>
  <si>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</si>
  <si>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</si>
  <si>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</si>
  <si>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</si>
  <si>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</si>
  <si>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</si>
  <si>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</si>
  <si>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</si>
  <si>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</si>
  <si>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</si>
  <si>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</si>
  <si>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</si>
  <si>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</si>
  <si>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</si>
  <si>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</si>
  <si>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EastGroup Properties</t>
  </si>
  <si>
    <t>EGP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</si>
  <si>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</si>
  <si>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</si>
  <si>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</si>
  <si>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</si>
  <si>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</si>
  <si>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</si>
  <si>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</si>
  <si>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</si>
  <si>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</si>
  <si>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</si>
  <si>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</si>
  <si>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</si>
  <si>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</si>
  <si>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</si>
  <si>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</si>
  <si>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Texas Pacific Land Trust</t>
  </si>
  <si>
    <t>TPL</t>
  </si>
  <si>
    <t>Real Estate Develop.</t>
  </si>
  <si>
    <t>HRB</t>
  </si>
  <si>
    <t>HOC</t>
  </si>
  <si>
    <t>acquired by First Niagara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</si>
  <si>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</si>
  <si>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</si>
  <si>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</si>
  <si>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</si>
  <si>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</si>
  <si>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</si>
  <si>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</si>
  <si>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</si>
  <si>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</si>
  <si>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</si>
  <si>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</si>
  <si>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</si>
  <si>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</si>
  <si>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</si>
  <si>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</si>
  <si>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</si>
  <si>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</si>
  <si>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</si>
  <si>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</si>
  <si>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SA,ADR-India,@</t>
  </si>
  <si>
    <t># 2010 excludes amount normally paid in Jan. 2011 but accelerated into Dec. 2010; to be included In 2011</t>
  </si>
  <si>
    <t>Added Average % Change vs. Prior Year to bottom of each Dividend History</t>
  </si>
  <si>
    <t>Removed Update Date from main headings; Date at top of Price column coincides with posting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</si>
  <si>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</si>
  <si>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</si>
  <si>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</si>
  <si>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</si>
  <si>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</si>
  <si>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</si>
  <si>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</si>
  <si>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</si>
  <si>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</si>
  <si>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National Interstate Corp.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</si>
  <si>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</si>
  <si>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</si>
  <si>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</si>
  <si>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</si>
  <si>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</si>
  <si>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</si>
  <si>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</si>
  <si>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</si>
  <si>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</si>
  <si>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</si>
  <si>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</si>
  <si>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</si>
  <si>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</si>
  <si>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</si>
  <si>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</si>
  <si>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</si>
  <si>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</si>
  <si>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</si>
  <si>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</si>
  <si>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</si>
  <si>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</si>
  <si>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</si>
  <si>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</si>
  <si>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</si>
  <si>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</si>
  <si>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</si>
  <si>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</si>
  <si>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</si>
  <si>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</si>
  <si>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</si>
  <si>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</si>
  <si>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C30</t>
  </si>
  <si>
    <t>A01</t>
  </si>
  <si>
    <t>Aug11</t>
  </si>
  <si>
    <t>C12</t>
  </si>
  <si>
    <t>C10</t>
  </si>
  <si>
    <t>B13</t>
  </si>
  <si>
    <t>Graham</t>
  </si>
  <si>
    <t>+/-% vs.</t>
  </si>
  <si>
    <t>Inserted Fundamental Data column for Premium/Discount to Graham Number</t>
  </si>
  <si>
    <t>Notes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</si>
  <si>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</si>
  <si>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</si>
  <si>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</si>
  <si>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</si>
  <si>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</si>
  <si>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</si>
  <si>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</si>
  <si>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</si>
  <si>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</si>
  <si>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</si>
  <si>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B11</t>
  </si>
  <si>
    <t>B12</t>
  </si>
  <si>
    <t>B15</t>
  </si>
  <si>
    <t>C04</t>
  </si>
  <si>
    <t>C08</t>
  </si>
  <si>
    <t>C11</t>
  </si>
  <si>
    <t>C22</t>
  </si>
  <si>
    <t>A05</t>
  </si>
  <si>
    <t>B10</t>
  </si>
  <si>
    <t>B14</t>
  </si>
  <si>
    <t>B17</t>
  </si>
  <si>
    <t>B04</t>
  </si>
  <si>
    <t>B06</t>
  </si>
  <si>
    <t>+EEQ,Canada</t>
  </si>
  <si>
    <t>C03</t>
  </si>
  <si>
    <t>C14</t>
  </si>
  <si>
    <t>C21</t>
  </si>
  <si>
    <t>A12</t>
  </si>
  <si>
    <t>Yrs</t>
  </si>
  <si>
    <t>Bar Harbor Bankshares</t>
  </si>
  <si>
    <t>BHB</t>
  </si>
  <si>
    <t>Seq</t>
  </si>
  <si>
    <t>Moved Royal Gold Inc. from Challengers to Contenders (10 years)</t>
  </si>
  <si>
    <t>Added Annual Dividend column to Fundamental Data sections, now used for Payout Ratio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</si>
  <si>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</si>
  <si>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</si>
  <si>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</si>
  <si>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</si>
  <si>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</si>
  <si>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</si>
  <si>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</si>
  <si>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</si>
  <si>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</si>
  <si>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</si>
  <si>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</si>
  <si>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</si>
  <si>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</si>
  <si>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B27</t>
  </si>
  <si>
    <t>B20</t>
  </si>
  <si>
    <t>B31</t>
  </si>
  <si>
    <t>C17</t>
  </si>
  <si>
    <t>Dec</t>
  </si>
  <si>
    <t>JnDe</t>
  </si>
  <si>
    <t>Mo</t>
  </si>
  <si>
    <t>JaJl</t>
  </si>
  <si>
    <t>Transportation</t>
  </si>
  <si>
    <t>Aerospace/Defense</t>
  </si>
  <si>
    <t>Building Materials</t>
  </si>
  <si>
    <t>Added Industry column to Contenders tab and populated</t>
  </si>
  <si>
    <t>Pharmaceutical Product Development</t>
  </si>
  <si>
    <t>PPDI</t>
  </si>
  <si>
    <t>American Water Works</t>
  </si>
  <si>
    <t>AWK</t>
  </si>
  <si>
    <t>Petsmart Inc.</t>
  </si>
  <si>
    <t>PETM</t>
  </si>
  <si>
    <t>Duplicated Champions heading design to Contenders tab and added all other columns</t>
  </si>
  <si>
    <t>ADR-Switz.</t>
  </si>
  <si>
    <t>Semi-ann.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</si>
  <si>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</si>
  <si>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</si>
  <si>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</si>
  <si>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</si>
  <si>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</si>
  <si>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</si>
  <si>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</si>
  <si>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</si>
  <si>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</si>
  <si>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</si>
  <si>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</si>
  <si>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</si>
  <si>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</si>
  <si>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</si>
  <si>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</si>
  <si>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</si>
  <si>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</si>
  <si>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</si>
  <si>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</si>
  <si>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</si>
  <si>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OGE Energy Corp.</t>
  </si>
  <si>
    <t>OGE</t>
  </si>
  <si>
    <t>Revised Market Cap format in Fundamental Data sections and added average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</si>
  <si>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</si>
  <si>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</si>
  <si>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</si>
  <si>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</si>
  <si>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</si>
  <si>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</si>
  <si>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</si>
  <si>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</si>
  <si>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</si>
  <si>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</si>
  <si>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</si>
  <si>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</si>
  <si>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</si>
  <si>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</si>
  <si>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</si>
  <si>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</si>
  <si>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</si>
  <si>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</si>
  <si>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</si>
  <si>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</si>
  <si>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</si>
  <si>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</si>
  <si>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</si>
  <si>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</si>
  <si>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</si>
  <si>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</si>
  <si>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</si>
  <si>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</si>
  <si>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</si>
  <si>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</si>
  <si>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</si>
  <si>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</si>
  <si>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</si>
  <si>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</si>
  <si>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</si>
  <si>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</si>
  <si>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</si>
  <si>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</si>
  <si>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</si>
  <si>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</si>
  <si>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</si>
  <si>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</si>
  <si>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</si>
  <si>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</si>
  <si>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</si>
  <si>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</si>
  <si>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</si>
  <si>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</si>
  <si>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Added Dividend History to Challengers tab; began population</t>
  </si>
  <si>
    <t>Owens &amp; Minor Inc.</t>
  </si>
  <si>
    <t>OMI</t>
  </si>
  <si>
    <t>HEICO Corp.</t>
  </si>
  <si>
    <t>HEI</t>
  </si>
  <si>
    <t>EOG Resources Inc.</t>
  </si>
  <si>
    <t>EOG</t>
  </si>
  <si>
    <t>Moved Teche Holding Co. from Challengers to Contenders (10 years)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</si>
  <si>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</si>
  <si>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</si>
  <si>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</si>
  <si>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</si>
  <si>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</si>
  <si>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</si>
  <si>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</si>
  <si>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</si>
  <si>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</si>
  <si>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</si>
  <si>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</si>
  <si>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</si>
  <si>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</si>
  <si>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</si>
  <si>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</si>
  <si>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</si>
  <si>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</si>
  <si>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</si>
  <si>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</si>
  <si>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</si>
  <si>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</si>
  <si>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</si>
  <si>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</si>
  <si>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</si>
  <si>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</si>
  <si>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</si>
  <si>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</si>
  <si>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</si>
  <si>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</si>
  <si>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</si>
  <si>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</si>
  <si>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</si>
  <si>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</si>
  <si>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</si>
  <si>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</si>
  <si>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</si>
  <si>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</si>
  <si>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</si>
  <si>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Monthly Div,&amp;</t>
  </si>
  <si>
    <t>&amp;=MultiIncThisYr</t>
  </si>
  <si>
    <t>Added Annualized Rate (@) to Notes columns, filled in ADR countries</t>
  </si>
  <si>
    <t>Added Multiple Increases This Year (&amp;) to Notes columns</t>
  </si>
  <si>
    <t>Mar11</t>
  </si>
  <si>
    <t>Northfield Bancorp Inc.</t>
  </si>
  <si>
    <t>NFBK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</si>
  <si>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</si>
  <si>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</si>
  <si>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</si>
  <si>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</si>
  <si>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</si>
  <si>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</si>
  <si>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</si>
  <si>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</si>
  <si>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</si>
  <si>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</si>
  <si>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</si>
  <si>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</si>
  <si>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</si>
  <si>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</si>
  <si>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</si>
  <si>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</si>
  <si>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</si>
  <si>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Moved Raven Industries from Contenders to Champions (25 years)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</si>
  <si>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</si>
  <si>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</si>
  <si>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</si>
  <si>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</si>
  <si>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</si>
  <si>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</si>
  <si>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</si>
  <si>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</si>
  <si>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</si>
  <si>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</si>
  <si>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</si>
  <si>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</si>
  <si>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</si>
  <si>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</si>
  <si>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</si>
  <si>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</si>
  <si>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</si>
  <si>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</si>
  <si>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</si>
  <si>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</si>
  <si>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</si>
  <si>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</si>
  <si>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May</t>
  </si>
  <si>
    <t>B07</t>
  </si>
  <si>
    <t>Linear Technology Corp.</t>
  </si>
  <si>
    <t>LLTC</t>
  </si>
  <si>
    <t>McGrath Rentcorp</t>
  </si>
  <si>
    <t>MGRC</t>
  </si>
  <si>
    <t>A</t>
  </si>
  <si>
    <t>Meredith Corp.</t>
  </si>
  <si>
    <t>MDP</t>
  </si>
  <si>
    <t>Added Appendix to Notes tab listing "Frozen Angels"</t>
  </si>
  <si>
    <t>Meridian Bioscience Inc.</t>
  </si>
  <si>
    <t>VIVO</t>
  </si>
  <si>
    <t>Praxair Inc.</t>
  </si>
  <si>
    <t>acq. by Danaher Corp.</t>
  </si>
  <si>
    <t>PX</t>
  </si>
  <si>
    <t>Realty Income Corp.</t>
  </si>
  <si>
    <t>O</t>
  </si>
  <si>
    <t>Roper Industries Inc.</t>
  </si>
  <si>
    <t>ROP</t>
  </si>
  <si>
    <t>Moved Auburn National Bancorp from Challengers to Contenders (10 years)</t>
  </si>
  <si>
    <t>Moved Thomson Reuters Corp. from Challengers to Contenders (18 years)</t>
  </si>
  <si>
    <t>Ross Stores Inc.</t>
  </si>
  <si>
    <t>Epoch Holding Corp.</t>
  </si>
  <si>
    <t>ROST</t>
  </si>
  <si>
    <t>SEI Investments Company</t>
  </si>
  <si>
    <t>SEIC</t>
  </si>
  <si>
    <t>Moved FedEx Corp. from Challengers to Contenders (10 years)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</si>
  <si>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</si>
  <si>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</si>
  <si>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</si>
  <si>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</si>
  <si>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</si>
  <si>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</si>
  <si>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</si>
  <si>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</si>
  <si>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</si>
  <si>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</si>
  <si>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RecDateStreak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</si>
  <si>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</si>
  <si>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</si>
  <si>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</si>
  <si>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</si>
  <si>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</si>
  <si>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</si>
  <si>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</si>
  <si>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Moved Maxim Integrated Products from Challengers to Contenders (10 years)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</si>
  <si>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</si>
  <si>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</si>
  <si>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</si>
  <si>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</si>
  <si>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</si>
  <si>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</si>
  <si>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</si>
  <si>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</si>
  <si>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</si>
  <si>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</si>
  <si>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</si>
  <si>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</si>
  <si>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</si>
  <si>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</si>
  <si>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Healthcare Facilities</t>
  </si>
  <si>
    <t>Added National Healthcare Corp. back to Challengers; was deleted in error</t>
  </si>
  <si>
    <t>Nippon Telegraph &amp; Telephone</t>
  </si>
  <si>
    <t>NTT</t>
  </si>
  <si>
    <t>NTT DoCoMo Inc.</t>
  </si>
  <si>
    <t>DCM</t>
  </si>
  <si>
    <t>CAT</t>
  </si>
  <si>
    <t>Added companies with 15-19 years to Contenders tab (with date of last increase)</t>
  </si>
  <si>
    <t>Franklin Electric Co.</t>
  </si>
  <si>
    <t>FELE</t>
  </si>
  <si>
    <t>add a Comment to one of my articles on the Seeking Alpha website:</t>
  </si>
  <si>
    <t>http://seekingalpha.com/author/david-fish/articles</t>
  </si>
  <si>
    <t>Added Franklin Electric (17 years) and Urstadt Biddle Properties (16)</t>
  </si>
  <si>
    <t>CNOOC Ltd.</t>
  </si>
  <si>
    <t>CEO</t>
  </si>
  <si>
    <t>Ohio Valley Bancorp (OVBC) from Contenders</t>
  </si>
  <si>
    <t>Changed Yield calculation to use Annual Dividend (from New Rate)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</si>
  <si>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</si>
  <si>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</si>
  <si>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</si>
  <si>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</si>
  <si>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</si>
  <si>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</si>
  <si>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</si>
  <si>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</si>
  <si>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</si>
  <si>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</si>
  <si>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</si>
  <si>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</si>
  <si>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</si>
  <si>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</si>
  <si>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</si>
  <si>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</si>
  <si>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</si>
  <si>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</si>
  <si>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EV Energy Partners LP</t>
  </si>
  <si>
    <t>EVEP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</si>
  <si>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</si>
  <si>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</si>
  <si>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</si>
  <si>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</si>
  <si>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</si>
  <si>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</si>
  <si>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</si>
  <si>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</si>
  <si>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Feb11</t>
  </si>
  <si>
    <t>A. Schulman Inc.</t>
  </si>
  <si>
    <t>SHLM</t>
  </si>
  <si>
    <t>Uinversal Forest Products</t>
  </si>
  <si>
    <t>Universal Forest Products (IFPI) from Contenders</t>
  </si>
  <si>
    <t>*A/D=Acceleration/Deceleration (5-year average increase divided by 10-year average increase)</t>
  </si>
  <si>
    <t>Added Acceleration/Deceleration Ratio and Averages to DivHistory tab</t>
  </si>
  <si>
    <t>Est 5-yr</t>
  </si>
  <si>
    <t>NY%</t>
  </si>
  <si>
    <t>NY% Growth</t>
  </si>
  <si>
    <t>Est 5-yr Growth</t>
  </si>
  <si>
    <t>Added columns for Percentage Increase by Year (excludes decreases, division by zero)</t>
  </si>
  <si>
    <t>(excluding decreases, division by zero)</t>
  </si>
  <si>
    <t>Mean</t>
  </si>
  <si>
    <t>(simple</t>
  </si>
  <si>
    <t>average)</t>
  </si>
  <si>
    <t>Standard</t>
  </si>
  <si>
    <t>Deviation</t>
  </si>
  <si>
    <t>Added columns for Mean (simple average) and Standard Deviation</t>
  </si>
  <si>
    <t>Matthews International</t>
  </si>
  <si>
    <t>MATW</t>
  </si>
  <si>
    <t>American States Water</t>
  </si>
  <si>
    <t>Moved Norfolk Southern from Challengers to Contenders (10 years)</t>
  </si>
  <si>
    <t>acq. by Enterprise Prod LP</t>
  </si>
  <si>
    <t>Diebold Inc.</t>
  </si>
  <si>
    <t>DBD</t>
  </si>
  <si>
    <t>AWR</t>
  </si>
  <si>
    <t>PG</t>
  </si>
  <si>
    <t>Dover Corp.</t>
  </si>
  <si>
    <t>DOV</t>
  </si>
  <si>
    <t>Moved Landmark Bancorp from Challengers to Contenders (10 years)</t>
  </si>
  <si>
    <t>Lorillard Inc.</t>
  </si>
  <si>
    <t>LO</t>
  </si>
  <si>
    <t>National Health Investors</t>
  </si>
  <si>
    <t>NHI</t>
  </si>
  <si>
    <t>Added National Health Investors to Contenders tab (10 years)</t>
  </si>
  <si>
    <t>Moved Novartis AG from Challengers to Contenders (10 years)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</si>
  <si>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</si>
  <si>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</si>
  <si>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</si>
  <si>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</si>
  <si>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</si>
  <si>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</si>
  <si>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</si>
  <si>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</si>
  <si>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</si>
  <si>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</si>
  <si>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</si>
  <si>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</si>
  <si>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</si>
  <si>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</si>
  <si>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</si>
  <si>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</si>
  <si>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</si>
  <si>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</si>
  <si>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</si>
  <si>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</si>
  <si>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</si>
  <si>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</si>
  <si>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</si>
  <si>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</si>
  <si>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</si>
  <si>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</si>
  <si>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</si>
  <si>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</si>
  <si>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</si>
  <si>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</si>
  <si>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</si>
  <si>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</si>
  <si>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</si>
  <si>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NV Energy Inc. (NVE) to Challengers</t>
  </si>
  <si>
    <t>2011-2010</t>
  </si>
  <si>
    <t>Royal Dutch Shell A (RDS-A) from Challengers</t>
  </si>
  <si>
    <t>Royal Dutch Shell B (RDS-B) from Challengers</t>
  </si>
  <si>
    <t>Added Notation to Florida Public Utilities (being acquired by Chesapeake Utilities)</t>
  </si>
  <si>
    <t>FRT</t>
  </si>
  <si>
    <t>H.B. Fuller Company</t>
  </si>
  <si>
    <t>FUL</t>
  </si>
  <si>
    <t>Being acquired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</si>
  <si>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</si>
  <si>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</si>
  <si>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</si>
  <si>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</si>
  <si>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</si>
  <si>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</si>
  <si>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</si>
  <si>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</si>
  <si>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</si>
  <si>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</si>
  <si>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</si>
  <si>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</si>
  <si>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</si>
  <si>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</si>
  <si>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</si>
  <si>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</si>
  <si>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</si>
  <si>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</si>
  <si>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</si>
  <si>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</si>
  <si>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</si>
  <si>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</si>
  <si>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</si>
  <si>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</si>
  <si>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</si>
  <si>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</si>
  <si>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</si>
  <si>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</si>
  <si>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</si>
  <si>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</si>
  <si>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</si>
  <si>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</si>
  <si>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</si>
  <si>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</si>
  <si>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</si>
  <si>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</si>
  <si>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</si>
  <si>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A07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</si>
  <si>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</si>
  <si>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</si>
  <si>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</si>
  <si>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</si>
  <si>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</si>
  <si>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</si>
  <si>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</si>
  <si>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TECO Energy Inc.</t>
  </si>
  <si>
    <t>TE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</si>
  <si>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</si>
  <si>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</si>
  <si>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</si>
  <si>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</si>
  <si>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</si>
  <si>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</si>
  <si>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</si>
  <si>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</si>
  <si>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</si>
  <si>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</si>
  <si>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</si>
  <si>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</si>
  <si>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</si>
  <si>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</si>
  <si>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</si>
  <si>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</si>
  <si>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</si>
  <si>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</si>
  <si>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</si>
  <si>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</si>
  <si>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</si>
  <si>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</si>
  <si>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</si>
  <si>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</si>
  <si>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</si>
  <si>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TAP</t>
  </si>
  <si>
    <t>Molson Coors Brewing Co. B</t>
  </si>
  <si>
    <t>number," which is an estimation of "fair value" or what Benjamin Graham said would be the most an investor should pay for a</t>
  </si>
  <si>
    <t>value ratio would be 1.5, the formula for the "Graham number" is the square root of (22.5 times the earnings per share times the</t>
  </si>
  <si>
    <t>book value per share). Book value per share is derived by dividing the Price/Book Value ratio in column Z into the current price</t>
  </si>
  <si>
    <t>shows analysts' consensus estimated earnings per share for the current full year</t>
  </si>
  <si>
    <t>shows analysts' consensus estimated earnings per share for the next full year</t>
  </si>
  <si>
    <t>This listing was inspired by the efforts of several individuals and is intended to be freely distributed for individual, non-commercial</t>
  </si>
  <si>
    <t>Health Care REIT Inc.</t>
  </si>
  <si>
    <t>HCN</t>
  </si>
  <si>
    <t>ADR-Neth.,@,&amp;</t>
  </si>
  <si>
    <t>ADR-UK,@,&amp;</t>
  </si>
  <si>
    <t>Moved Microchip Technology from Challengers to Contenders (10 years)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</si>
  <si>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</si>
  <si>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</si>
  <si>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</si>
  <si>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</si>
  <si>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</si>
  <si>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</si>
  <si>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</si>
  <si>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</si>
  <si>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</si>
  <si>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</si>
  <si>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</si>
  <si>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</si>
  <si>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</si>
  <si>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</si>
  <si>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</si>
  <si>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</si>
  <si>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</si>
  <si>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</si>
  <si>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</si>
  <si>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</si>
  <si>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</si>
  <si>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</si>
  <si>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</si>
  <si>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</si>
  <si>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</si>
  <si>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</si>
  <si>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</si>
  <si>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</si>
  <si>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</si>
  <si>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</si>
  <si>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</si>
  <si>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</si>
  <si>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</si>
  <si>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</si>
  <si>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</si>
  <si>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</si>
  <si>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</si>
  <si>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Kroger Company</t>
  </si>
  <si>
    <t>KR</t>
  </si>
  <si>
    <t>WGL</t>
  </si>
  <si>
    <t>BOH</t>
  </si>
  <si>
    <t>Medtronic Inc.</t>
  </si>
  <si>
    <t>Quarterly Schedule</t>
  </si>
  <si>
    <t>Nov10</t>
  </si>
  <si>
    <t>Retail-Rental</t>
  </si>
  <si>
    <t>1-yr</t>
  </si>
  <si>
    <t>3-yr</t>
  </si>
  <si>
    <t>5/10</t>
  </si>
  <si>
    <t>Added 1- and 3-year DGR (Dividend Growth Rate) to all Dividend History sections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</si>
  <si>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</si>
  <si>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</si>
  <si>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</si>
  <si>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</si>
  <si>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</si>
  <si>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</si>
  <si>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</si>
  <si>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</si>
  <si>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</si>
  <si>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</si>
  <si>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</si>
  <si>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</si>
  <si>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</si>
  <si>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</si>
  <si>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</si>
  <si>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</si>
  <si>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</si>
  <si>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</si>
  <si>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</si>
  <si>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</si>
  <si>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</si>
  <si>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</si>
  <si>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</si>
  <si>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</si>
  <si>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</si>
  <si>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</si>
  <si>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</si>
  <si>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</si>
  <si>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</si>
  <si>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</si>
  <si>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</si>
  <si>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</si>
  <si>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</si>
  <si>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</si>
  <si>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</si>
  <si>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% from 52-week low/high</t>
  </si>
  <si>
    <t>these columns show the percentage that the current price varies from the 52-week range of the stock</t>
  </si>
  <si>
    <t>% from 50-, 200-day MMA</t>
  </si>
  <si>
    <t>these columns show the percentage the current price varies from the 50- and 200-day Moving Average</t>
  </si>
  <si>
    <t>Dates in Green (centered) indicate increase (by Ex-Div. Date) expected in next 2 months</t>
  </si>
  <si>
    <t>Revised columns AG-AJ to show % current price vs. 52-week High/Low and 50, 200-day MMA</t>
  </si>
  <si>
    <t>ExxonMobil Corp.</t>
  </si>
  <si>
    <t>XOM</t>
  </si>
  <si>
    <t>Old Republic Int'l</t>
  </si>
  <si>
    <t>ORI</t>
  </si>
  <si>
    <t>Chesapeake Utilities</t>
  </si>
  <si>
    <t>Apr11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</si>
  <si>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</si>
  <si>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</si>
  <si>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</si>
  <si>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</si>
  <si>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</si>
  <si>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</si>
  <si>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</si>
  <si>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Dec10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</si>
  <si>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</si>
  <si>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</si>
  <si>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</si>
  <si>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</si>
  <si>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</si>
  <si>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</si>
  <si>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</si>
  <si>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</si>
  <si>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</si>
  <si>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</si>
  <si>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</si>
  <si>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</si>
  <si>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</si>
  <si>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</si>
  <si>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</si>
  <si>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</si>
  <si>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</si>
  <si>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</si>
  <si>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</si>
  <si>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</si>
  <si>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</si>
  <si>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</si>
  <si>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</si>
  <si>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</si>
  <si>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Fundamental Data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</si>
  <si>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</si>
  <si>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</si>
  <si>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</si>
  <si>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</si>
  <si>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</si>
  <si>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</si>
  <si>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</si>
  <si>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</si>
  <si>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</si>
  <si>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</si>
  <si>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</si>
  <si>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</si>
  <si>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</si>
  <si>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</si>
  <si>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</si>
  <si>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</si>
  <si>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</si>
  <si>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</si>
  <si>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</si>
  <si>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</si>
  <si>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</si>
  <si>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Jun11</t>
  </si>
  <si>
    <t>United Financial Bancorp</t>
  </si>
  <si>
    <t>UBNK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</si>
  <si>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</si>
  <si>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</si>
  <si>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</si>
  <si>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</si>
  <si>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</si>
  <si>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Added 2010 column to Dividend History on Champions/Contenders tabs; began population</t>
  </si>
  <si>
    <t>#</t>
  </si>
  <si>
    <t>Prior to May 2009, informal list of 27 companies or less</t>
  </si>
  <si>
    <t>Prior to June 2009, no pricing or div. Rate included</t>
  </si>
  <si>
    <t>Prior to July 2010, prev. div. rate, % increase not included</t>
  </si>
  <si>
    <t>Moved Tompkins Financial from Contenders to Champions (25 years)</t>
  </si>
  <si>
    <t>Rogers Communications Inc.</t>
  </si>
  <si>
    <t>RCI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</si>
  <si>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</si>
  <si>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</si>
  <si>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</si>
  <si>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</si>
  <si>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</si>
  <si>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CMS Energy Corp. (CMS) to Challengers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</si>
  <si>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</si>
  <si>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</si>
  <si>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</si>
  <si>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</si>
  <si>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</si>
  <si>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</si>
  <si>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</si>
  <si>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Lake Shore Bancorp Inc.</t>
  </si>
  <si>
    <t>LSBK</t>
  </si>
  <si>
    <t>Moved HCP Inc. from Contenders to Champions (26 years)</t>
  </si>
  <si>
    <t>Randgold Resources Ltd.</t>
  </si>
  <si>
    <t>GOLD</t>
  </si>
  <si>
    <t>Ann.,ADR-Jrsy</t>
  </si>
  <si>
    <t>acq. By Berkshire Hathaway</t>
  </si>
  <si>
    <t>Vanguard Natural Resources LLC</t>
  </si>
  <si>
    <t>VNR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</si>
  <si>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</si>
  <si>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</si>
  <si>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</si>
  <si>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</si>
  <si>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</si>
  <si>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</si>
  <si>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</si>
  <si>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</si>
  <si>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</si>
  <si>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</si>
  <si>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</si>
  <si>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</si>
  <si>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</si>
  <si>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</si>
  <si>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</si>
  <si>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</si>
  <si>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</si>
  <si>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</si>
  <si>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</si>
  <si>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</si>
  <si>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</si>
  <si>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</si>
  <si>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</si>
  <si>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</si>
  <si>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</si>
  <si>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</si>
  <si>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MLP-Cemetaries</t>
  </si>
  <si>
    <t>Education</t>
  </si>
  <si>
    <t>Media</t>
  </si>
  <si>
    <t>Alliance Resource Partners LP</t>
  </si>
  <si>
    <t>ARLP</t>
  </si>
  <si>
    <t>Oil &amp; Gas Services</t>
  </si>
  <si>
    <t>C13</t>
  </si>
  <si>
    <t>C19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</si>
  <si>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</si>
  <si>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</si>
  <si>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</si>
  <si>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</si>
  <si>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</si>
  <si>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</si>
  <si>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</si>
  <si>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</si>
  <si>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</si>
  <si>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</si>
  <si>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</si>
  <si>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</si>
  <si>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Robbins &amp; Myers Inc.</t>
  </si>
  <si>
    <t>RBN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</si>
  <si>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</si>
  <si>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</si>
  <si>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</si>
  <si>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</si>
  <si>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@=AnnualizedRate</t>
  </si>
  <si>
    <t>SA=Semi-Annual</t>
  </si>
  <si>
    <t>SA,ADR-Ire,@</t>
  </si>
  <si>
    <t>SA,ADR-UK,@</t>
  </si>
  <si>
    <t>Also KMR/stk,&amp;</t>
  </si>
  <si>
    <t>SA,ADR-Aus,@</t>
  </si>
  <si>
    <t>SA,ADR-China,@</t>
  </si>
  <si>
    <t>Annual,ADR-Mex</t>
  </si>
  <si>
    <t>SA,ADR-Chile,@</t>
  </si>
  <si>
    <t>SA,ADR-Japan,@</t>
  </si>
  <si>
    <t>Ann,ADR-Den.</t>
  </si>
  <si>
    <t>Ann,ADR-Switz</t>
  </si>
  <si>
    <t>Mo.,ADR-Canada</t>
  </si>
  <si>
    <t>SA,ADR-Spain,@</t>
  </si>
  <si>
    <t>Jan11</t>
  </si>
  <si>
    <t>Corrected Eagle Financial Services streak from 7 to 24 years per company info</t>
  </si>
  <si>
    <t>Moved Eagle Financial Services from Challengers to Contenders (24 years)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</si>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</sst>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  <numFmt numFmtId="171" formatCode="0.0_);[Red]\(0.0\)"/>
    <numFmt numFmtId="172" formatCode="0.000_);[Red]\(0.000\)"/>
    <numFmt numFmtId="173" formatCode="0.00_);[Red]\(0.00\)"/>
    <numFmt numFmtId="174" formatCode="#,##0;[Red]#,##0"/>
    <numFmt numFmtId="175" formatCode="0;[Red]0"/>
    <numFmt numFmtId="176" formatCode="0.00_);\(0.00\)"/>
    <numFmt numFmtId="177" formatCode="0.0_);\(0.0\)"/>
    <numFmt numFmtId="178" formatCode="0_);[Red]\(0\)"/>
  </numFmts>
  <fonts count="40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2"/>
      <name val="Arial"/>
      <family val="0"/>
    </font>
    <font>
      <b/>
      <sz val="2.2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53"/>
      <name val="Arial"/>
      <family val="2"/>
    </font>
    <font>
      <sz val="8"/>
      <color indexed="12"/>
      <name val="Arial"/>
      <family val="2"/>
    </font>
    <font>
      <sz val="5.75"/>
      <name val="Arial"/>
      <family val="0"/>
    </font>
    <font>
      <sz val="7"/>
      <color indexed="12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 quotePrefix="1">
      <alignment horizontal="right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7" fillId="0" borderId="14" xfId="0" applyFont="1" applyBorder="1" applyAlignment="1" quotePrefix="1">
      <alignment horizontal="right"/>
    </xf>
    <xf numFmtId="0" fontId="5" fillId="0" borderId="0" xfId="0" applyFont="1" applyAlignment="1" quotePrefix="1">
      <alignment horizontal="left"/>
    </xf>
    <xf numFmtId="2" fontId="15" fillId="0" borderId="7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8" fillId="0" borderId="8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5" fillId="0" borderId="9" xfId="0" applyFont="1" applyBorder="1" applyAlignment="1" quotePrefix="1">
      <alignment horizontal="left"/>
    </xf>
    <xf numFmtId="165" fontId="5" fillId="0" borderId="9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4" fontId="5" fillId="0" borderId="1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left"/>
    </xf>
    <xf numFmtId="0" fontId="20" fillId="0" borderId="8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5" fillId="0" borderId="9" xfId="0" applyNumberFormat="1" applyFont="1" applyBorder="1" applyAlignment="1" quotePrefix="1">
      <alignment horizontal="right"/>
    </xf>
    <xf numFmtId="165" fontId="5" fillId="0" borderId="6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9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 quotePrefix="1">
      <alignment horizontal="right"/>
    </xf>
    <xf numFmtId="166" fontId="5" fillId="0" borderId="1" xfId="0" applyNumberFormat="1" applyFont="1" applyBorder="1" applyAlignment="1">
      <alignment horizontal="right"/>
    </xf>
    <xf numFmtId="0" fontId="12" fillId="0" borderId="5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2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 quotePrefix="1">
      <alignment horizontal="center"/>
    </xf>
    <xf numFmtId="2" fontId="21" fillId="0" borderId="10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7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7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164" fontId="28" fillId="0" borderId="1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8" fillId="0" borderId="9" xfId="0" applyFont="1" applyBorder="1" applyAlignment="1">
      <alignment/>
    </xf>
    <xf numFmtId="166" fontId="5" fillId="0" borderId="5" xfId="0" applyNumberFormat="1" applyFont="1" applyBorder="1" applyAlignment="1">
      <alignment/>
    </xf>
    <xf numFmtId="0" fontId="15" fillId="0" borderId="9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164" fontId="5" fillId="0" borderId="6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18" fillId="0" borderId="6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1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4" fillId="0" borderId="2" xfId="0" applyFont="1" applyBorder="1" applyAlignment="1">
      <alignment/>
    </xf>
    <xf numFmtId="165" fontId="15" fillId="0" borderId="5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/>
    </xf>
    <xf numFmtId="166" fontId="19" fillId="0" borderId="4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/>
    </xf>
    <xf numFmtId="166" fontId="19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 quotePrefix="1">
      <alignment horizontal="left"/>
    </xf>
    <xf numFmtId="166" fontId="19" fillId="0" borderId="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1" fontId="5" fillId="0" borderId="8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1" fontId="5" fillId="0" borderId="12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13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8" fillId="0" borderId="0" xfId="20" applyBorder="1" applyAlignment="1">
      <alignment/>
    </xf>
    <xf numFmtId="0" fontId="3" fillId="0" borderId="3" xfId="0" applyFont="1" applyBorder="1" applyAlignment="1" quotePrefix="1">
      <alignment/>
    </xf>
    <xf numFmtId="0" fontId="1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4" xfId="0" applyFont="1" applyBorder="1" applyAlignment="1" quotePrefix="1">
      <alignment/>
    </xf>
    <xf numFmtId="0" fontId="0" fillId="0" borderId="8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7" fillId="0" borderId="12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9" fillId="0" borderId="8" xfId="0" applyFont="1" applyBorder="1" applyAlignment="1" quotePrefix="1">
      <alignment horizontal="left"/>
    </xf>
    <xf numFmtId="0" fontId="29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2" xfId="0" applyBorder="1" applyAlignment="1" quotePrefix="1">
      <alignment horizontal="left"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11" xfId="0" applyFont="1" applyBorder="1" applyAlignment="1" quotePrefix="1">
      <alignment horizontal="center"/>
    </xf>
    <xf numFmtId="3" fontId="21" fillId="0" borderId="9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/>
    </xf>
    <xf numFmtId="166" fontId="19" fillId="0" borderId="11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0" fontId="21" fillId="0" borderId="7" xfId="0" applyFont="1" applyBorder="1" applyAlignment="1">
      <alignment horizontal="right"/>
    </xf>
    <xf numFmtId="0" fontId="20" fillId="0" borderId="10" xfId="0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right"/>
    </xf>
    <xf numFmtId="0" fontId="3" fillId="0" borderId="9" xfId="0" applyFont="1" applyBorder="1" applyAlignment="1" quotePrefix="1">
      <alignment horizontal="left"/>
    </xf>
    <xf numFmtId="0" fontId="5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1" fillId="0" borderId="3" xfId="0" applyNumberFormat="1" applyFont="1" applyBorder="1" applyAlignment="1">
      <alignment/>
    </xf>
    <xf numFmtId="0" fontId="31" fillId="0" borderId="9" xfId="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0" fontId="15" fillId="0" borderId="7" xfId="0" applyFont="1" applyBorder="1" applyAlignment="1" quotePrefix="1">
      <alignment horizontal="left"/>
    </xf>
    <xf numFmtId="3" fontId="21" fillId="0" borderId="9" xfId="0" applyNumberFormat="1" applyFont="1" applyBorder="1" applyAlignment="1" quotePrefix="1">
      <alignment horizontal="right"/>
    </xf>
    <xf numFmtId="0" fontId="33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165" fontId="15" fillId="0" borderId="6" xfId="0" applyNumberFormat="1" applyFont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 quotePrefix="1">
      <alignment horizontal="left"/>
    </xf>
    <xf numFmtId="0" fontId="5" fillId="0" borderId="12" xfId="0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0" xfId="0" applyNumberFormat="1" applyFont="1" applyAlignment="1">
      <alignment/>
    </xf>
    <xf numFmtId="164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2" fillId="0" borderId="9" xfId="0" applyFont="1" applyBorder="1" applyAlignment="1" quotePrefix="1">
      <alignment horizontal="left"/>
    </xf>
    <xf numFmtId="2" fontId="21" fillId="0" borderId="1" xfId="0" applyNumberFormat="1" applyFont="1" applyBorder="1" applyAlignment="1" quotePrefix="1">
      <alignment horizontal="right"/>
    </xf>
    <xf numFmtId="0" fontId="14" fillId="0" borderId="7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7" fillId="0" borderId="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13" fillId="0" borderId="8" xfId="0" applyFont="1" applyBorder="1" applyAlignment="1" quotePrefix="1">
      <alignment horizontal="left"/>
    </xf>
    <xf numFmtId="0" fontId="15" fillId="0" borderId="8" xfId="0" applyFont="1" applyBorder="1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164" fontId="5" fillId="0" borderId="3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171" fontId="5" fillId="0" borderId="1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171" fontId="5" fillId="0" borderId="9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 horizontal="right"/>
    </xf>
    <xf numFmtId="171" fontId="5" fillId="0" borderId="15" xfId="0" applyNumberFormat="1" applyFont="1" applyBorder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14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9" xfId="0" applyFont="1" applyBorder="1" applyAlignment="1" quotePrefix="1">
      <alignment horizontal="center"/>
    </xf>
    <xf numFmtId="166" fontId="5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5" xfId="0" applyFont="1" applyBorder="1" applyAlignment="1">
      <alignment/>
    </xf>
    <xf numFmtId="0" fontId="3" fillId="0" borderId="2" xfId="0" applyFont="1" applyBorder="1" applyAlignment="1" quotePrefix="1">
      <alignment horizontal="right"/>
    </xf>
    <xf numFmtId="0" fontId="3" fillId="0" borderId="12" xfId="0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0" fillId="0" borderId="12" xfId="0" applyFont="1" applyBorder="1" applyAlignment="1" quotePrefix="1">
      <alignment horizontal="left"/>
    </xf>
    <xf numFmtId="177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right"/>
    </xf>
    <xf numFmtId="166" fontId="19" fillId="0" borderId="3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78" fontId="20" fillId="0" borderId="7" xfId="0" applyNumberFormat="1" applyFont="1" applyBorder="1" applyAlignment="1">
      <alignment horizontal="right"/>
    </xf>
    <xf numFmtId="178" fontId="20" fillId="0" borderId="9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1" xfId="0" applyNumberFormat="1" applyFont="1" applyBorder="1" applyAlignment="1">
      <alignment/>
    </xf>
    <xf numFmtId="178" fontId="20" fillId="0" borderId="14" xfId="0" applyNumberFormat="1" applyFont="1" applyBorder="1" applyAlignment="1">
      <alignment/>
    </xf>
    <xf numFmtId="178" fontId="20" fillId="0" borderId="11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0" fillId="0" borderId="15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0" fontId="5" fillId="0" borderId="7" xfId="0" applyFont="1" applyBorder="1" applyAlignment="1">
      <alignment/>
    </xf>
    <xf numFmtId="164" fontId="28" fillId="0" borderId="0" xfId="0" applyNumberFormat="1" applyFont="1" applyBorder="1" applyAlignment="1">
      <alignment/>
    </xf>
    <xf numFmtId="2" fontId="5" fillId="0" borderId="11" xfId="0" applyNumberFormat="1" applyFont="1" applyBorder="1" applyAlignment="1" quotePrefix="1">
      <alignment horizontal="right"/>
    </xf>
    <xf numFmtId="165" fontId="15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0" fontId="5" fillId="0" borderId="6" xfId="0" applyFont="1" applyBorder="1" applyAlignment="1" quotePrefix="1">
      <alignment/>
    </xf>
    <xf numFmtId="2" fontId="21" fillId="0" borderId="9" xfId="0" applyNumberFormat="1" applyFont="1" applyBorder="1" applyAlignment="1" quotePrefix="1">
      <alignment horizontal="right"/>
    </xf>
    <xf numFmtId="2" fontId="21" fillId="0" borderId="4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 quotePrefix="1">
      <alignment horizontal="right"/>
    </xf>
    <xf numFmtId="0" fontId="28" fillId="0" borderId="7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9" xfId="0" applyFont="1" applyBorder="1" applyAlignment="1">
      <alignment/>
    </xf>
    <xf numFmtId="171" fontId="3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2" fontId="5" fillId="0" borderId="7" xfId="0" applyNumberFormat="1" applyFont="1" applyBorder="1" applyAlignment="1" quotePrefix="1">
      <alignment horizontal="right"/>
    </xf>
    <xf numFmtId="2" fontId="23" fillId="0" borderId="7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23" fillId="0" borderId="4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2" fontId="36" fillId="0" borderId="5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horizontal="center"/>
    </xf>
    <xf numFmtId="177" fontId="5" fillId="0" borderId="5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71" fontId="3" fillId="0" borderId="5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3" fillId="0" borderId="0" xfId="0" applyNumberFormat="1" applyFont="1" applyBorder="1" applyAlignment="1">
      <alignment horizontal="right"/>
    </xf>
    <xf numFmtId="171" fontId="3" fillId="0" borderId="8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6" xfId="0" applyNumberFormat="1" applyFont="1" applyBorder="1" applyAlignment="1">
      <alignment/>
    </xf>
    <xf numFmtId="171" fontId="3" fillId="0" borderId="4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right"/>
    </xf>
    <xf numFmtId="0" fontId="29" fillId="0" borderId="0" xfId="0" applyFont="1" applyBorder="1" applyAlignment="1" quotePrefix="1">
      <alignment horizontal="right"/>
    </xf>
    <xf numFmtId="171" fontId="3" fillId="0" borderId="1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3" fillId="0" borderId="7" xfId="0" applyFont="1" applyBorder="1" applyAlignment="1" quotePrefix="1">
      <alignment horizontal="left"/>
    </xf>
    <xf numFmtId="165" fontId="5" fillId="0" borderId="0" xfId="0" applyNumberFormat="1" applyFont="1" applyAlignment="1">
      <alignment horizontal="right"/>
    </xf>
    <xf numFmtId="0" fontId="13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166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15" xfId="0" applyNumberFormat="1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3" fontId="21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65" fontId="19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left"/>
    </xf>
    <xf numFmtId="0" fontId="15" fillId="0" borderId="13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3" fontId="21" fillId="0" borderId="7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8" fillId="0" borderId="9" xfId="0" applyNumberFormat="1" applyFont="1" applyBorder="1" applyAlignment="1">
      <alignment/>
    </xf>
    <xf numFmtId="2" fontId="5" fillId="0" borderId="3" xfId="0" applyNumberFormat="1" applyFont="1" applyBorder="1" applyAlignment="1" quotePrefix="1">
      <alignment horizontal="right"/>
    </xf>
    <xf numFmtId="2" fontId="38" fillId="0" borderId="8" xfId="0" applyNumberFormat="1" applyFont="1" applyBorder="1" applyAlignment="1">
      <alignment horizontal="right"/>
    </xf>
    <xf numFmtId="0" fontId="32" fillId="0" borderId="7" xfId="0" applyFont="1" applyBorder="1" applyAlignment="1" quotePrefix="1">
      <alignment horizontal="left"/>
    </xf>
    <xf numFmtId="2" fontId="21" fillId="0" borderId="3" xfId="0" applyNumberFormat="1" applyFont="1" applyBorder="1" applyAlignment="1" quotePrefix="1">
      <alignment horizontal="right"/>
    </xf>
    <xf numFmtId="2" fontId="21" fillId="0" borderId="2" xfId="0" applyNumberFormat="1" applyFont="1" applyBorder="1" applyAlignment="1" quotePrefix="1">
      <alignment horizontal="right"/>
    </xf>
    <xf numFmtId="166" fontId="5" fillId="0" borderId="10" xfId="0" applyNumberFormat="1" applyFont="1" applyBorder="1" applyAlignment="1">
      <alignment horizontal="right"/>
    </xf>
    <xf numFmtId="0" fontId="14" fillId="0" borderId="9" xfId="0" applyFont="1" applyBorder="1" applyAlignment="1">
      <alignment/>
    </xf>
    <xf numFmtId="0" fontId="28" fillId="0" borderId="7" xfId="0" applyFont="1" applyBorder="1" applyAlignment="1">
      <alignment/>
    </xf>
    <xf numFmtId="0" fontId="32" fillId="0" borderId="11" xfId="0" applyFont="1" applyBorder="1" applyAlignment="1" quotePrefix="1">
      <alignment horizontal="left"/>
    </xf>
    <xf numFmtId="0" fontId="28" fillId="0" borderId="9" xfId="0" applyFont="1" applyBorder="1" applyAlignment="1" quotePrefix="1">
      <alignment horizontal="left"/>
    </xf>
    <xf numFmtId="172" fontId="3" fillId="0" borderId="9" xfId="0" applyNumberFormat="1" applyFont="1" applyBorder="1" applyAlignment="1">
      <alignment horizontal="right"/>
    </xf>
    <xf numFmtId="2" fontId="15" fillId="0" borderId="9" xfId="0" applyNumberFormat="1" applyFont="1" applyBorder="1" applyAlignment="1" quotePrefix="1">
      <alignment horizontal="right"/>
    </xf>
    <xf numFmtId="2" fontId="36" fillId="0" borderId="6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3" fillId="0" borderId="3" xfId="0" applyFont="1" applyBorder="1" applyAlignment="1">
      <alignment horizontal="center"/>
    </xf>
    <xf numFmtId="0" fontId="39" fillId="0" borderId="3" xfId="0" applyFont="1" applyBorder="1" applyAlignment="1" quotePrefix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6" xfId="0" applyFont="1" applyBorder="1" applyAlignment="1" quotePrefix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165" fontId="5" fillId="0" borderId="9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13" fillId="0" borderId="4" xfId="0" applyFont="1" applyBorder="1" applyAlignment="1" quotePrefix="1">
      <alignment horizontal="center"/>
    </xf>
    <xf numFmtId="165" fontId="5" fillId="0" borderId="7" xfId="0" applyNumberFormat="1" applyFont="1" applyBorder="1" applyAlignment="1">
      <alignment/>
    </xf>
    <xf numFmtId="0" fontId="0" fillId="0" borderId="4" xfId="0" applyBorder="1" applyAlignment="1" quotePrefix="1">
      <alignment horizontal="left"/>
    </xf>
    <xf numFmtId="0" fontId="8" fillId="0" borderId="3" xfId="20" applyBorder="1" applyAlignment="1">
      <alignment/>
    </xf>
    <xf numFmtId="0" fontId="4" fillId="0" borderId="6" xfId="0" applyFont="1" applyBorder="1" applyAlignment="1" quotePrefix="1">
      <alignment horizontal="left"/>
    </xf>
    <xf numFmtId="0" fontId="8" fillId="0" borderId="2" xfId="20" applyBorder="1" applyAlignment="1" quotePrefix="1">
      <alignment horizontal="left"/>
    </xf>
    <xf numFmtId="165" fontId="19" fillId="0" borderId="5" xfId="0" applyNumberFormat="1" applyFont="1" applyBorder="1" applyAlignment="1">
      <alignment horizontal="center"/>
    </xf>
    <xf numFmtId="2" fontId="36" fillId="0" borderId="8" xfId="0" applyNumberFormat="1" applyFont="1" applyBorder="1" applyAlignment="1">
      <alignment horizontal="right"/>
    </xf>
    <xf numFmtId="2" fontId="38" fillId="0" borderId="6" xfId="0" applyNumberFormat="1" applyFont="1" applyBorder="1" applyAlignment="1">
      <alignment horizontal="right"/>
    </xf>
    <xf numFmtId="3" fontId="21" fillId="0" borderId="11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>
      <alignment/>
    </xf>
    <xf numFmtId="2" fontId="15" fillId="0" borderId="3" xfId="0" applyNumberFormat="1" applyFont="1" applyBorder="1" applyAlignment="1">
      <alignment/>
    </xf>
    <xf numFmtId="2" fontId="15" fillId="0" borderId="11" xfId="0" applyNumberFormat="1" applyFont="1" applyBorder="1" applyAlignment="1" quotePrefix="1">
      <alignment horizontal="right"/>
    </xf>
    <xf numFmtId="165" fontId="5" fillId="0" borderId="3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4" fillId="0" borderId="9" xfId="0" applyFont="1" applyBorder="1" applyAlignment="1" quotePrefix="1">
      <alignment horizontal="left"/>
    </xf>
    <xf numFmtId="165" fontId="19" fillId="0" borderId="8" xfId="0" applyNumberFormat="1" applyFont="1" applyBorder="1" applyAlignment="1">
      <alignment horizontal="center"/>
    </xf>
    <xf numFmtId="165" fontId="19" fillId="0" borderId="3" xfId="0" applyNumberFormat="1" applyFont="1" applyBorder="1" applyAlignment="1" quotePrefix="1">
      <alignment horizontal="center"/>
    </xf>
    <xf numFmtId="165" fontId="19" fillId="0" borderId="7" xfId="0" applyNumberFormat="1" applyFont="1" applyBorder="1" applyAlignment="1" quotePrefix="1">
      <alignment horizontal="center"/>
    </xf>
    <xf numFmtId="165" fontId="19" fillId="0" borderId="4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Summary!$D$5:$D$50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Summary!$K$5:$K$50</c:f>
              <c:numCache/>
            </c:numRef>
          </c:val>
          <c:smooth val="0"/>
        </c:ser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Summary!$E$5:$E$50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Summary!$L$5:$L$50</c:f>
              <c:numCache/>
            </c:numRef>
          </c:val>
          <c:smooth val="0"/>
        </c:ser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Summary!$F$4:$F$50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Summary!$M$4:$M$50</c:f>
              <c:numCache/>
            </c:numRef>
          </c:val>
          <c:smooth val="0"/>
        </c:ser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Summary!$A$4:$A$50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Summary!$H$4:$H$50</c:f>
              <c:numCache/>
            </c:numRef>
          </c:val>
          <c:smooth val="0"/>
        </c:ser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Summary!$D$5:$D$50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Summary!$K$5:$K$50</c:f>
              <c:numCache/>
            </c:numRef>
          </c:val>
          <c:smooth val="0"/>
        </c:ser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Summary!$E$5:$E$50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Summary!$B$5:$B$50</c:f>
              <c:strCache/>
            </c:strRef>
          </c:cat>
          <c:val>
            <c:numRef>
              <c:f>Summary!$L$5:$L$50</c:f>
              <c:numCache/>
            </c:numRef>
          </c:val>
          <c:smooth val="0"/>
        </c:ser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Summary!$F$4:$F$50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Summary!$M$4:$M$50</c:f>
              <c:numCache/>
            </c:numRef>
          </c:val>
          <c:smooth val="0"/>
        </c:ser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Summary!$A$4:$A$50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Summary!$B$4:$B$50</c:f>
              <c:strCache/>
            </c:strRef>
          </c:cat>
          <c:val>
            <c:numRef>
              <c:f>Summary!$H$4:$H$50</c:f>
              <c:numCache/>
            </c:numRef>
          </c:val>
          <c:smooth val="0"/>
        </c:ser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50</xdr:row>
      <xdr:rowOff>0</xdr:rowOff>
    </xdr:from>
    <xdr:to>
      <xdr:col>14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4076700" y="666750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50</xdr:row>
      <xdr:rowOff>0</xdr:rowOff>
    </xdr:from>
    <xdr:to>
      <xdr:col>14</xdr:col>
      <xdr:colOff>609600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4076700" y="6667500"/>
        <a:ext cx="392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7</xdr:col>
      <xdr:colOff>333375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28575" y="666750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7</xdr:col>
      <xdr:colOff>333375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28575" y="6667500"/>
        <a:ext cx="4000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381000</xdr:colOff>
      <xdr:row>94</xdr:row>
      <xdr:rowOff>0</xdr:rowOff>
    </xdr:from>
    <xdr:to>
      <xdr:col>14</xdr:col>
      <xdr:colOff>628650</xdr:colOff>
      <xdr:row>111</xdr:row>
      <xdr:rowOff>142875</xdr:rowOff>
    </xdr:to>
    <xdr:graphicFrame>
      <xdr:nvGraphicFramePr>
        <xdr:cNvPr id="5" name="Chart 6"/>
        <xdr:cNvGraphicFramePr/>
      </xdr:nvGraphicFramePr>
      <xdr:xfrm>
        <a:off x="4076700" y="13754100"/>
        <a:ext cx="39433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112</xdr:row>
      <xdr:rowOff>38100</xdr:rowOff>
    </xdr:from>
    <xdr:to>
      <xdr:col>14</xdr:col>
      <xdr:colOff>609600</xdr:colOff>
      <xdr:row>129</xdr:row>
      <xdr:rowOff>123825</xdr:rowOff>
    </xdr:to>
    <xdr:graphicFrame>
      <xdr:nvGraphicFramePr>
        <xdr:cNvPr id="6" name="Chart 7"/>
        <xdr:cNvGraphicFramePr/>
      </xdr:nvGraphicFramePr>
      <xdr:xfrm>
        <a:off x="4076700" y="16706850"/>
        <a:ext cx="39243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112</xdr:row>
      <xdr:rowOff>47625</xdr:rowOff>
    </xdr:from>
    <xdr:to>
      <xdr:col>7</xdr:col>
      <xdr:colOff>333375</xdr:colOff>
      <xdr:row>129</xdr:row>
      <xdr:rowOff>123825</xdr:rowOff>
    </xdr:to>
    <xdr:graphicFrame>
      <xdr:nvGraphicFramePr>
        <xdr:cNvPr id="7" name="Chart 8"/>
        <xdr:cNvGraphicFramePr/>
      </xdr:nvGraphicFramePr>
      <xdr:xfrm>
        <a:off x="28575" y="16716375"/>
        <a:ext cx="40005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94</xdr:row>
      <xdr:rowOff>9525</xdr:rowOff>
    </xdr:from>
    <xdr:to>
      <xdr:col>7</xdr:col>
      <xdr:colOff>333375</xdr:colOff>
      <xdr:row>111</xdr:row>
      <xdr:rowOff>142875</xdr:rowOff>
    </xdr:to>
    <xdr:graphicFrame>
      <xdr:nvGraphicFramePr>
        <xdr:cNvPr id="8" name="Chart 9"/>
        <xdr:cNvGraphicFramePr/>
      </xdr:nvGraphicFramePr>
      <xdr:xfrm>
        <a:off x="28575" y="13763625"/>
        <a:ext cx="40005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uthor/david-fish/articles" TargetMode="External" /><Relationship Id="rId2" Type="http://schemas.openxmlformats.org/officeDocument/2006/relationships/hyperlink" Target="http://www.tessellation.com/david_fish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28125" style="0" customWidth="1"/>
    <col min="42" max="42" width="1.7109375" style="0" customWidth="1"/>
    <col min="43" max="54" width="6.7109375" style="0" customWidth="1"/>
    <col min="55" max="65" width="5.7109375" style="0" customWidth="1"/>
    <col min="66" max="67" width="6.7109375" style="0" customWidth="1"/>
    <col min="68" max="68" width="5.7109375" style="0" customWidth="1"/>
  </cols>
  <sheetData>
    <row r="1" spans="1:68" ht="12.75" customHeight="1">
      <c r="A1" s="409" t="s">
        <v>1990</v>
      </c>
      <c r="B1" s="82"/>
      <c r="C1" s="364" t="s">
        <v>436</v>
      </c>
      <c r="D1" s="83" t="s">
        <v>435</v>
      </c>
      <c r="E1" s="83"/>
      <c r="F1" s="85"/>
      <c r="G1" s="83"/>
      <c r="H1" s="84"/>
      <c r="I1" s="84"/>
      <c r="J1" s="358"/>
      <c r="K1" s="298"/>
      <c r="L1" s="297"/>
      <c r="M1" s="298"/>
      <c r="N1" s="297"/>
      <c r="O1" s="299"/>
      <c r="P1" s="299"/>
      <c r="Q1" s="365"/>
      <c r="R1" s="81" t="s">
        <v>1998</v>
      </c>
      <c r="S1" s="81"/>
      <c r="T1" s="430"/>
      <c r="U1" s="100"/>
      <c r="V1" s="164"/>
      <c r="W1" s="163"/>
      <c r="X1" s="162" t="s">
        <v>793</v>
      </c>
      <c r="Y1" s="163"/>
      <c r="Z1" s="163"/>
      <c r="AA1" s="163"/>
      <c r="AB1" s="163"/>
      <c r="AC1" s="163"/>
      <c r="AD1" s="163"/>
      <c r="AE1" s="163"/>
      <c r="AF1" s="163"/>
      <c r="AG1" s="557" t="s">
        <v>548</v>
      </c>
      <c r="AH1" s="298"/>
      <c r="AI1" s="298"/>
      <c r="AJ1" s="365"/>
      <c r="AK1" s="368" t="s">
        <v>1239</v>
      </c>
      <c r="AL1" s="369"/>
      <c r="AM1" s="369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5"/>
      <c r="BC1" s="464" t="s">
        <v>306</v>
      </c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5"/>
      <c r="BP1" s="484"/>
    </row>
    <row r="2" spans="1:68" ht="9" customHeight="1">
      <c r="A2" s="98" t="s">
        <v>1158</v>
      </c>
      <c r="B2" s="2"/>
      <c r="C2" s="357"/>
      <c r="D2" s="298"/>
      <c r="E2" s="298"/>
      <c r="F2" s="353"/>
      <c r="G2" s="353"/>
      <c r="H2" s="353"/>
      <c r="I2" s="358"/>
      <c r="J2" s="362" t="s">
        <v>1958</v>
      </c>
      <c r="K2" s="298"/>
      <c r="L2" s="297"/>
      <c r="M2" s="298"/>
      <c r="N2" s="297"/>
      <c r="O2" s="299"/>
      <c r="P2" s="11"/>
      <c r="Q2" s="366"/>
      <c r="R2" s="182"/>
      <c r="S2" s="111"/>
      <c r="T2" s="111"/>
      <c r="U2" s="186" t="s">
        <v>797</v>
      </c>
      <c r="V2" s="186"/>
      <c r="W2" s="185" t="s">
        <v>547</v>
      </c>
      <c r="X2" s="131"/>
      <c r="Y2" s="131"/>
      <c r="Z2" s="131"/>
      <c r="AA2" s="131"/>
      <c r="AB2" s="131"/>
      <c r="AC2" s="131"/>
      <c r="AD2" s="131"/>
      <c r="AE2" s="131"/>
      <c r="AF2" s="131"/>
      <c r="AG2" s="182" t="s">
        <v>554</v>
      </c>
      <c r="AH2" s="2"/>
      <c r="AI2" s="2"/>
      <c r="AJ2" s="366"/>
      <c r="AK2" s="370" t="s">
        <v>735</v>
      </c>
      <c r="AL2" s="371"/>
      <c r="AM2" s="371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7"/>
      <c r="BC2" s="370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7"/>
      <c r="BP2" s="484"/>
    </row>
    <row r="3" spans="1:68" ht="9" customHeight="1">
      <c r="A3" s="161"/>
      <c r="B3" s="352"/>
      <c r="C3" s="359"/>
      <c r="D3" s="2"/>
      <c r="E3" s="2"/>
      <c r="F3" s="4"/>
      <c r="G3" s="4"/>
      <c r="H3" s="4"/>
      <c r="I3" s="360"/>
      <c r="J3" s="363" t="s">
        <v>351</v>
      </c>
      <c r="K3" s="3"/>
      <c r="L3" s="3"/>
      <c r="M3" s="3"/>
      <c r="N3" s="3"/>
      <c r="O3" s="3"/>
      <c r="P3" s="1"/>
      <c r="Q3" s="366"/>
      <c r="R3" s="182"/>
      <c r="S3" s="111"/>
      <c r="T3" s="111"/>
      <c r="U3" s="186"/>
      <c r="V3" s="186"/>
      <c r="W3" s="185" t="s">
        <v>546</v>
      </c>
      <c r="X3" s="183"/>
      <c r="Y3" s="183"/>
      <c r="Z3" s="183"/>
      <c r="AA3" s="183"/>
      <c r="AB3" s="183"/>
      <c r="AC3" s="183"/>
      <c r="AD3" s="183"/>
      <c r="AE3" s="183"/>
      <c r="AF3" s="183"/>
      <c r="AG3" s="182" t="s">
        <v>553</v>
      </c>
      <c r="AH3" s="111"/>
      <c r="AI3" s="111"/>
      <c r="AJ3" s="184"/>
      <c r="AK3" s="161" t="s">
        <v>1711</v>
      </c>
      <c r="AL3" s="372"/>
      <c r="AM3" s="372"/>
      <c r="AN3" s="166"/>
      <c r="AO3" s="166"/>
      <c r="AP3" s="166"/>
      <c r="AQ3" s="166"/>
      <c r="AR3" s="373"/>
      <c r="AS3" s="166"/>
      <c r="AT3" s="166"/>
      <c r="AU3" s="166"/>
      <c r="AV3" s="166"/>
      <c r="AW3" s="166"/>
      <c r="AX3" s="166"/>
      <c r="AY3" s="166"/>
      <c r="AZ3" s="166"/>
      <c r="BA3" s="166"/>
      <c r="BB3" s="167"/>
      <c r="BC3" s="465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7"/>
      <c r="BP3" s="484"/>
    </row>
    <row r="4" spans="1:68" ht="12.75">
      <c r="A4" s="160" t="s">
        <v>1159</v>
      </c>
      <c r="B4" s="3"/>
      <c r="C4" s="361"/>
      <c r="D4" s="138"/>
      <c r="E4" s="138"/>
      <c r="F4" s="3"/>
      <c r="G4" s="3"/>
      <c r="H4" s="3"/>
      <c r="I4" s="1"/>
      <c r="J4" s="112" t="s">
        <v>159</v>
      </c>
      <c r="K4" s="59"/>
      <c r="L4" s="59"/>
      <c r="M4" s="59"/>
      <c r="N4" s="59"/>
      <c r="O4" s="60"/>
      <c r="P4" s="24"/>
      <c r="Q4" s="33"/>
      <c r="R4" s="311" t="s">
        <v>796</v>
      </c>
      <c r="S4" s="311"/>
      <c r="T4" s="431"/>
      <c r="U4" s="35"/>
      <c r="V4" s="35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452" t="s">
        <v>549</v>
      </c>
      <c r="AH4" s="59"/>
      <c r="AI4" s="59"/>
      <c r="AJ4" s="60"/>
      <c r="AK4" s="161" t="s">
        <v>737</v>
      </c>
      <c r="AL4" s="372"/>
      <c r="AM4" s="372"/>
      <c r="AN4" s="166"/>
      <c r="AO4" s="166"/>
      <c r="AP4" s="374" t="s">
        <v>1315</v>
      </c>
      <c r="AQ4" s="166"/>
      <c r="AR4" s="374"/>
      <c r="AS4" s="166"/>
      <c r="AT4" s="166"/>
      <c r="AU4" s="166"/>
      <c r="AV4" s="166"/>
      <c r="AW4" s="166"/>
      <c r="AX4" s="166"/>
      <c r="AY4" s="166"/>
      <c r="AZ4" s="166"/>
      <c r="BA4" s="166"/>
      <c r="BB4" s="167"/>
      <c r="BC4" s="42">
        <v>2010</v>
      </c>
      <c r="BD4" s="149">
        <v>2009</v>
      </c>
      <c r="BE4" s="149">
        <v>2008</v>
      </c>
      <c r="BF4" s="149">
        <v>2007</v>
      </c>
      <c r="BG4" s="149">
        <v>2006</v>
      </c>
      <c r="BH4" s="149">
        <v>2005</v>
      </c>
      <c r="BI4" s="149">
        <v>2004</v>
      </c>
      <c r="BJ4" s="149">
        <v>2003</v>
      </c>
      <c r="BK4" s="149">
        <v>2002</v>
      </c>
      <c r="BL4" s="149">
        <v>2001</v>
      </c>
      <c r="BM4" s="43">
        <v>2000</v>
      </c>
      <c r="BN4" s="148" t="s">
        <v>1719</v>
      </c>
      <c r="BO4" s="61"/>
      <c r="BP4" s="484"/>
    </row>
    <row r="5" spans="1:68" ht="12.75">
      <c r="A5" s="15"/>
      <c r="B5" s="9"/>
      <c r="C5" s="25"/>
      <c r="D5" s="354" t="s">
        <v>362</v>
      </c>
      <c r="E5" s="354"/>
      <c r="F5" s="355" t="s">
        <v>367</v>
      </c>
      <c r="G5" s="356"/>
      <c r="H5" s="459">
        <v>40847</v>
      </c>
      <c r="I5" s="43"/>
      <c r="J5" s="34" t="s">
        <v>1974</v>
      </c>
      <c r="K5" s="41"/>
      <c r="L5" s="61" t="s">
        <v>1687</v>
      </c>
      <c r="M5" s="7"/>
      <c r="N5" s="17" t="s">
        <v>1686</v>
      </c>
      <c r="O5" s="33"/>
      <c r="P5" s="33" t="s">
        <v>1357</v>
      </c>
      <c r="Q5" s="398" t="s">
        <v>1555</v>
      </c>
      <c r="R5" s="438" t="s">
        <v>358</v>
      </c>
      <c r="S5" s="42" t="s">
        <v>1994</v>
      </c>
      <c r="T5" s="61" t="s">
        <v>1366</v>
      </c>
      <c r="U5" s="149" t="s">
        <v>1993</v>
      </c>
      <c r="V5" s="148" t="s">
        <v>605</v>
      </c>
      <c r="W5" s="178" t="s">
        <v>1993</v>
      </c>
      <c r="X5" s="171" t="s">
        <v>121</v>
      </c>
      <c r="Y5" s="172" t="s">
        <v>1993</v>
      </c>
      <c r="Z5" s="187" t="s">
        <v>1906</v>
      </c>
      <c r="AA5" s="171" t="s">
        <v>1996</v>
      </c>
      <c r="AB5" s="172" t="s">
        <v>1997</v>
      </c>
      <c r="AC5" s="58" t="s">
        <v>1714</v>
      </c>
      <c r="AD5" s="43" t="s">
        <v>1713</v>
      </c>
      <c r="AE5" s="148" t="s">
        <v>1972</v>
      </c>
      <c r="AF5" s="178" t="s">
        <v>1849</v>
      </c>
      <c r="AG5" s="560" t="s">
        <v>555</v>
      </c>
      <c r="AH5" s="560" t="s">
        <v>555</v>
      </c>
      <c r="AI5" s="558" t="s">
        <v>550</v>
      </c>
      <c r="AJ5" s="559" t="s">
        <v>551</v>
      </c>
      <c r="AK5" s="375" t="s">
        <v>1917</v>
      </c>
      <c r="AL5" s="334"/>
      <c r="AM5" s="334" t="s">
        <v>736</v>
      </c>
      <c r="AN5" s="334"/>
      <c r="AO5" s="335"/>
      <c r="AP5" s="376"/>
      <c r="AQ5" s="377" t="s">
        <v>734</v>
      </c>
      <c r="AR5" s="377"/>
      <c r="AS5" s="378"/>
      <c r="AT5" s="378"/>
      <c r="AU5" s="378"/>
      <c r="AV5" s="378"/>
      <c r="AW5" s="378"/>
      <c r="AX5" s="378"/>
      <c r="AY5" s="378"/>
      <c r="AZ5" s="378"/>
      <c r="BA5" s="378"/>
      <c r="BB5" s="379"/>
      <c r="BC5" s="44" t="s">
        <v>303</v>
      </c>
      <c r="BD5" s="17" t="s">
        <v>303</v>
      </c>
      <c r="BE5" s="17" t="s">
        <v>303</v>
      </c>
      <c r="BF5" s="17" t="s">
        <v>303</v>
      </c>
      <c r="BG5" s="17" t="s">
        <v>303</v>
      </c>
      <c r="BH5" s="17" t="s">
        <v>303</v>
      </c>
      <c r="BI5" s="17" t="s">
        <v>303</v>
      </c>
      <c r="BJ5" s="17" t="s">
        <v>303</v>
      </c>
      <c r="BK5" s="17" t="s">
        <v>303</v>
      </c>
      <c r="BL5" s="17" t="s">
        <v>303</v>
      </c>
      <c r="BM5" s="45" t="s">
        <v>303</v>
      </c>
      <c r="BN5" s="481" t="s">
        <v>1720</v>
      </c>
      <c r="BO5" s="483" t="s">
        <v>1722</v>
      </c>
      <c r="BP5" s="438" t="s">
        <v>304</v>
      </c>
    </row>
    <row r="6" spans="1:68" ht="12.75" customHeight="1">
      <c r="A6" s="34" t="s">
        <v>1679</v>
      </c>
      <c r="B6" s="47" t="s">
        <v>1680</v>
      </c>
      <c r="C6" s="46" t="s">
        <v>165</v>
      </c>
      <c r="D6" s="130" t="s">
        <v>1397</v>
      </c>
      <c r="E6" s="14" t="s">
        <v>1400</v>
      </c>
      <c r="F6" s="13" t="s">
        <v>360</v>
      </c>
      <c r="G6" s="73" t="s">
        <v>361</v>
      </c>
      <c r="H6" s="46" t="s">
        <v>160</v>
      </c>
      <c r="I6" s="48" t="s">
        <v>161</v>
      </c>
      <c r="J6" s="46" t="s">
        <v>1681</v>
      </c>
      <c r="K6" s="63" t="s">
        <v>1682</v>
      </c>
      <c r="L6" s="62" t="s">
        <v>1688</v>
      </c>
      <c r="M6" s="55" t="s">
        <v>1683</v>
      </c>
      <c r="N6" s="63" t="s">
        <v>1684</v>
      </c>
      <c r="O6" s="56" t="s">
        <v>1685</v>
      </c>
      <c r="P6" s="64" t="s">
        <v>1358</v>
      </c>
      <c r="Q6" s="41" t="s">
        <v>1976</v>
      </c>
      <c r="R6" s="439" t="s">
        <v>359</v>
      </c>
      <c r="S6" s="74" t="s">
        <v>96</v>
      </c>
      <c r="T6" s="62" t="s">
        <v>1365</v>
      </c>
      <c r="U6" s="47" t="s">
        <v>1992</v>
      </c>
      <c r="V6" s="62" t="s">
        <v>606</v>
      </c>
      <c r="W6" s="179" t="s">
        <v>1991</v>
      </c>
      <c r="X6" s="173" t="s">
        <v>1995</v>
      </c>
      <c r="Y6" s="195" t="s">
        <v>1904</v>
      </c>
      <c r="Z6" s="196" t="s">
        <v>1905</v>
      </c>
      <c r="AA6" s="173" t="s">
        <v>1991</v>
      </c>
      <c r="AB6" s="170" t="s">
        <v>1991</v>
      </c>
      <c r="AC6" s="48" t="s">
        <v>798</v>
      </c>
      <c r="AD6" s="48" t="s">
        <v>798</v>
      </c>
      <c r="AE6" s="62" t="s">
        <v>1607</v>
      </c>
      <c r="AF6" s="384" t="s">
        <v>1850</v>
      </c>
      <c r="AG6" s="561" t="s">
        <v>2000</v>
      </c>
      <c r="AH6" s="561" t="s">
        <v>1999</v>
      </c>
      <c r="AI6" s="13" t="s">
        <v>552</v>
      </c>
      <c r="AJ6" s="73" t="s">
        <v>552</v>
      </c>
      <c r="AK6" s="333" t="s">
        <v>1701</v>
      </c>
      <c r="AL6" s="333" t="s">
        <v>1915</v>
      </c>
      <c r="AM6" s="333" t="s">
        <v>1916</v>
      </c>
      <c r="AN6" s="333" t="s">
        <v>176</v>
      </c>
      <c r="AO6" s="333" t="s">
        <v>175</v>
      </c>
      <c r="AP6" s="367" t="s">
        <v>2029</v>
      </c>
      <c r="AQ6" s="333">
        <v>2010</v>
      </c>
      <c r="AR6" s="47">
        <v>2009</v>
      </c>
      <c r="AS6" s="47">
        <v>2008</v>
      </c>
      <c r="AT6" s="47">
        <v>2007</v>
      </c>
      <c r="AU6" s="47">
        <v>2006</v>
      </c>
      <c r="AV6" s="47">
        <v>2005</v>
      </c>
      <c r="AW6" s="47">
        <v>2004</v>
      </c>
      <c r="AX6" s="47">
        <v>2003</v>
      </c>
      <c r="AY6" s="47">
        <v>2002</v>
      </c>
      <c r="AZ6" s="47">
        <v>2001</v>
      </c>
      <c r="BA6" s="47">
        <v>2000</v>
      </c>
      <c r="BB6" s="48">
        <v>1999</v>
      </c>
      <c r="BC6" s="46">
        <v>2009</v>
      </c>
      <c r="BD6" s="47">
        <v>2008</v>
      </c>
      <c r="BE6" s="47">
        <v>2007</v>
      </c>
      <c r="BF6" s="47">
        <v>2006</v>
      </c>
      <c r="BG6" s="47">
        <v>2005</v>
      </c>
      <c r="BH6" s="47">
        <v>2004</v>
      </c>
      <c r="BI6" s="47">
        <v>2003</v>
      </c>
      <c r="BJ6" s="47">
        <v>2002</v>
      </c>
      <c r="BK6" s="47">
        <v>2001</v>
      </c>
      <c r="BL6" s="47">
        <v>2000</v>
      </c>
      <c r="BM6" s="48">
        <v>1999</v>
      </c>
      <c r="BN6" s="439" t="s">
        <v>1721</v>
      </c>
      <c r="BO6" s="439" t="s">
        <v>1723</v>
      </c>
      <c r="BP6" s="439" t="s">
        <v>305</v>
      </c>
    </row>
    <row r="7" spans="1:68" ht="11.25" customHeight="1">
      <c r="A7" s="15" t="s">
        <v>1751</v>
      </c>
      <c r="B7" s="16" t="s">
        <v>1752</v>
      </c>
      <c r="C7" s="24" t="s">
        <v>166</v>
      </c>
      <c r="D7" s="132">
        <v>53</v>
      </c>
      <c r="E7" s="136">
        <v>9</v>
      </c>
      <c r="F7" s="44" t="s">
        <v>1972</v>
      </c>
      <c r="G7" s="45" t="s">
        <v>1972</v>
      </c>
      <c r="H7" s="190">
        <v>79.02</v>
      </c>
      <c r="I7" s="318">
        <f>(R7/H7)*100</f>
        <v>2.784105289800051</v>
      </c>
      <c r="J7" s="19">
        <v>0.525</v>
      </c>
      <c r="K7" s="144">
        <v>0.55</v>
      </c>
      <c r="L7" s="20">
        <f aca="true" t="shared" si="0" ref="L7:L28">((K7/J7)-1)*100</f>
        <v>4.761904761904767</v>
      </c>
      <c r="M7" s="21">
        <v>40590</v>
      </c>
      <c r="N7" s="22">
        <v>40592</v>
      </c>
      <c r="O7" s="23">
        <v>40614</v>
      </c>
      <c r="P7" s="23" t="s">
        <v>1362</v>
      </c>
      <c r="Q7" s="16"/>
      <c r="R7" s="316">
        <f>K7*4</f>
        <v>2.2</v>
      </c>
      <c r="S7" s="332">
        <f>R7/W7*100</f>
        <v>37.41496598639456</v>
      </c>
      <c r="T7" s="433">
        <f>(H7/SQRT(22.5*W7*(H7/Z7))-1)*100</f>
        <v>39.53957330093425</v>
      </c>
      <c r="U7" s="53">
        <f>H7/W7</f>
        <v>13.438775510204081</v>
      </c>
      <c r="V7" s="380">
        <v>12</v>
      </c>
      <c r="W7" s="180">
        <v>5.88</v>
      </c>
      <c r="X7" s="174">
        <v>1.13</v>
      </c>
      <c r="Y7" s="168">
        <v>1.94</v>
      </c>
      <c r="Z7" s="175">
        <v>3.26</v>
      </c>
      <c r="AA7" s="174">
        <v>6</v>
      </c>
      <c r="AB7" s="168">
        <v>6.43</v>
      </c>
      <c r="AC7" s="339">
        <f>(AB7/AA7-1)*100</f>
        <v>7.1666666666666545</v>
      </c>
      <c r="AD7" s="339">
        <f>(H7/AA7)/X7</f>
        <v>11.65486725663717</v>
      </c>
      <c r="AE7" s="521">
        <v>19</v>
      </c>
      <c r="AF7" s="385">
        <v>55380</v>
      </c>
      <c r="AG7" s="565">
        <v>15.14</v>
      </c>
      <c r="AH7" s="565">
        <v>-19.52</v>
      </c>
      <c r="AI7" s="566">
        <v>2.68</v>
      </c>
      <c r="AJ7" s="567">
        <v>-9.06</v>
      </c>
      <c r="AK7" s="350">
        <f>AN7/AO7</f>
        <v>0.7463734107654509</v>
      </c>
      <c r="AL7" s="336">
        <f>((AQ7/AR7)^(1/1)-1)*100</f>
        <v>2.941176470588247</v>
      </c>
      <c r="AM7" s="337">
        <f>((AQ7/AT7)^(1/3)-1)*100</f>
        <v>3.032132495213924</v>
      </c>
      <c r="AN7" s="337">
        <f>((AQ7/AV7)^(1/5)-1)*100</f>
        <v>4.563955259127317</v>
      </c>
      <c r="AO7" s="339">
        <f>((AQ7/BA7)^(1/10)-1)*100</f>
        <v>6.114841704297458</v>
      </c>
      <c r="AP7" s="323"/>
      <c r="AQ7" s="144">
        <v>2.1</v>
      </c>
      <c r="AR7" s="19">
        <v>2.04</v>
      </c>
      <c r="AS7" s="19">
        <v>2</v>
      </c>
      <c r="AT7" s="19">
        <v>1.92</v>
      </c>
      <c r="AU7" s="19">
        <v>1.84</v>
      </c>
      <c r="AV7" s="19">
        <v>1.68</v>
      </c>
      <c r="AW7" s="19">
        <v>1.44</v>
      </c>
      <c r="AX7" s="19">
        <v>1.32</v>
      </c>
      <c r="AY7" s="19">
        <v>1.24</v>
      </c>
      <c r="AZ7" s="19">
        <v>1.2</v>
      </c>
      <c r="BA7" s="19">
        <v>1.16</v>
      </c>
      <c r="BB7" s="276">
        <v>1.12</v>
      </c>
      <c r="BC7" s="460">
        <f aca="true" t="shared" si="1" ref="BC7:BC108">((AQ7/AR7)-1)*100</f>
        <v>2.941176470588247</v>
      </c>
      <c r="BD7" s="461">
        <f aca="true" t="shared" si="2" ref="BD7:BD108">((AR7/AS7)-1)*100</f>
        <v>2.0000000000000018</v>
      </c>
      <c r="BE7" s="461">
        <f aca="true" t="shared" si="3" ref="BE7:BE108">((AS7/AT7)-1)*100</f>
        <v>4.166666666666674</v>
      </c>
      <c r="BF7" s="461">
        <f aca="true" t="shared" si="4" ref="BF7:BF108">((AT7/AU7)-1)*100</f>
        <v>4.347826086956519</v>
      </c>
      <c r="BG7" s="461">
        <f aca="true" t="shared" si="5" ref="BG7:BG108">((AU7/AV7)-1)*100</f>
        <v>9.523809523809534</v>
      </c>
      <c r="BH7" s="461">
        <f aca="true" t="shared" si="6" ref="BH7:BH108">((AV7/AW7)-1)*100</f>
        <v>16.666666666666675</v>
      </c>
      <c r="BI7" s="461">
        <f aca="true" t="shared" si="7" ref="BI7:BI108">((AW7/AX7)-1)*100</f>
        <v>9.090909090909083</v>
      </c>
      <c r="BJ7" s="461">
        <f aca="true" t="shared" si="8" ref="BJ7:BJ108">((AX7/AY7)-1)*100</f>
        <v>6.451612903225823</v>
      </c>
      <c r="BK7" s="461">
        <f aca="true" t="shared" si="9" ref="BK7:BK108">((AY7/AZ7)-1)*100</f>
        <v>3.3333333333333437</v>
      </c>
      <c r="BL7" s="461">
        <f aca="true" t="shared" si="10" ref="BL7:BL108">((AZ7/BA7)-1)*100</f>
        <v>3.4482758620689724</v>
      </c>
      <c r="BM7" s="212">
        <f aca="true" t="shared" si="11" ref="BM7:BM108">((BA7/BB7)-1)*100</f>
        <v>3.5714285714285587</v>
      </c>
      <c r="BN7" s="482">
        <f>AVERAGE(BC7:BM7)</f>
        <v>5.9583368341503125</v>
      </c>
      <c r="BO7" s="145">
        <f>SQRT(AVERAGE((BC7-$BN7)^2,(BD7-$BN7)^2,(BE7-$BN7)^2,(BF7-$BN7)^2,(BG7-$BN7)^2,(BH7-$BN7)^2,(BI7-$BN7)^2,(BJ7-$BN7)^2,(BK7-$BN7)^2,(BL7-$BN7)^2,(BM7-$BN7)^2))</f>
        <v>4.122015703426467</v>
      </c>
      <c r="BP7" s="586">
        <f aca="true" t="shared" si="12" ref="BP7:BP38">IF(AN7="n/a","n/a",IF(U7&lt;0,"n/a",IF(U7="n/a","n/a",I7+AN7-U7)))</f>
        <v>-6.0907149612767135</v>
      </c>
    </row>
    <row r="8" spans="1:68" ht="11.25" customHeight="1">
      <c r="A8" s="25" t="s">
        <v>1824</v>
      </c>
      <c r="B8" s="26" t="s">
        <v>1825</v>
      </c>
      <c r="C8" s="33" t="s">
        <v>168</v>
      </c>
      <c r="D8" s="133">
        <v>39</v>
      </c>
      <c r="E8" s="137">
        <v>47</v>
      </c>
      <c r="F8" s="44" t="s">
        <v>1972</v>
      </c>
      <c r="G8" s="45" t="s">
        <v>1972</v>
      </c>
      <c r="H8" s="168">
        <v>53.87</v>
      </c>
      <c r="I8" s="319">
        <f aca="true" t="shared" si="13" ref="I7:I71">(R8/H8)*100</f>
        <v>3.5641358826805276</v>
      </c>
      <c r="J8" s="28">
        <v>0.44</v>
      </c>
      <c r="K8" s="143">
        <v>0.48</v>
      </c>
      <c r="L8" s="29">
        <f t="shared" si="0"/>
        <v>9.090909090909083</v>
      </c>
      <c r="M8" s="30">
        <v>40646</v>
      </c>
      <c r="N8" s="31">
        <v>40648</v>
      </c>
      <c r="O8" s="32">
        <v>40679</v>
      </c>
      <c r="P8" s="32" t="s">
        <v>1381</v>
      </c>
      <c r="Q8" s="26"/>
      <c r="R8" s="316">
        <f>K8*4</f>
        <v>1.92</v>
      </c>
      <c r="S8" s="331">
        <f>R8/W8*100</f>
        <v>66.20689655172414</v>
      </c>
      <c r="T8" s="433">
        <f>(H8/SQRT(22.5*W8*(H8/Z8))-1)*100</f>
        <v>62.53923782095703</v>
      </c>
      <c r="U8" s="53">
        <f>H8/W8</f>
        <v>18.575862068965517</v>
      </c>
      <c r="V8" s="380">
        <v>12</v>
      </c>
      <c r="W8" s="180">
        <v>2.9</v>
      </c>
      <c r="X8" s="174">
        <v>1.25</v>
      </c>
      <c r="Y8" s="168">
        <v>2.2</v>
      </c>
      <c r="Z8" s="175">
        <v>3.2</v>
      </c>
      <c r="AA8" s="174">
        <v>4.65</v>
      </c>
      <c r="AB8" s="168">
        <v>5.02</v>
      </c>
      <c r="AC8" s="339">
        <f aca="true" t="shared" si="14" ref="AC7:AC109">(AB8/AA8-1)*100</f>
        <v>7.956989247311808</v>
      </c>
      <c r="AD8" s="339">
        <f aca="true" t="shared" si="15" ref="AD7:AD109">(H8/AA8)/X8</f>
        <v>9.267956989247311</v>
      </c>
      <c r="AE8" s="521">
        <v>21</v>
      </c>
      <c r="AF8" s="385">
        <v>83850</v>
      </c>
      <c r="AG8" s="565">
        <v>19.53</v>
      </c>
      <c r="AH8" s="565">
        <v>-3.13</v>
      </c>
      <c r="AI8" s="566">
        <v>3.68</v>
      </c>
      <c r="AJ8" s="567">
        <v>4.04</v>
      </c>
      <c r="AK8" s="350">
        <f aca="true" t="shared" si="16" ref="AK7:AK109">AN8/AO8</f>
        <v>1.0968852706335368</v>
      </c>
      <c r="AL8" s="336">
        <f>((AQ8/AR8)^(1/1)-1)*100</f>
        <v>10.256410256410241</v>
      </c>
      <c r="AM8" s="337">
        <f>((AQ8/AT8)^(1/3)-1)*100</f>
        <v>10.639000049405013</v>
      </c>
      <c r="AN8" s="337">
        <f>((AQ8/AV8)^(1/5)-1)*100</f>
        <v>9.652803993675807</v>
      </c>
      <c r="AO8" s="339">
        <f>((AQ8/BA8)^(1/10)-1)*100</f>
        <v>8.8001947442512</v>
      </c>
      <c r="AP8" s="324"/>
      <c r="AQ8" s="143">
        <v>1.72</v>
      </c>
      <c r="AR8" s="28">
        <v>1.56</v>
      </c>
      <c r="AS8" s="28">
        <v>1.305</v>
      </c>
      <c r="AT8" s="28">
        <v>1.27</v>
      </c>
      <c r="AU8" s="28">
        <v>1.15</v>
      </c>
      <c r="AV8" s="28">
        <v>1.085</v>
      </c>
      <c r="AW8" s="28">
        <v>1.025</v>
      </c>
      <c r="AX8" s="28">
        <v>0.97</v>
      </c>
      <c r="AY8" s="28">
        <v>0.915</v>
      </c>
      <c r="AZ8" s="28">
        <v>0.82</v>
      </c>
      <c r="BA8" s="28">
        <v>0.74</v>
      </c>
      <c r="BB8" s="119">
        <v>0.66</v>
      </c>
      <c r="BC8" s="308">
        <f t="shared" si="1"/>
        <v>10.256410256410241</v>
      </c>
      <c r="BD8" s="216">
        <f t="shared" si="2"/>
        <v>19.54022988505748</v>
      </c>
      <c r="BE8" s="216">
        <f t="shared" si="3"/>
        <v>2.7559055118110187</v>
      </c>
      <c r="BF8" s="216">
        <f t="shared" si="4"/>
        <v>10.43478260869566</v>
      </c>
      <c r="BG8" s="216">
        <f t="shared" si="5"/>
        <v>5.990783410138234</v>
      </c>
      <c r="BH8" s="216">
        <f t="shared" si="6"/>
        <v>5.853658536585371</v>
      </c>
      <c r="BI8" s="216">
        <f t="shared" si="7"/>
        <v>5.670103092783507</v>
      </c>
      <c r="BJ8" s="216">
        <f t="shared" si="8"/>
        <v>6.010928961748618</v>
      </c>
      <c r="BK8" s="216">
        <f t="shared" si="9"/>
        <v>11.585365853658548</v>
      </c>
      <c r="BL8" s="216">
        <f t="shared" si="10"/>
        <v>10.81081081081081</v>
      </c>
      <c r="BM8" s="240">
        <f t="shared" si="11"/>
        <v>12.12121212121211</v>
      </c>
      <c r="BN8" s="482">
        <f>AVERAGE(BC8:BM8)</f>
        <v>9.184562822628326</v>
      </c>
      <c r="BO8" s="482">
        <f>SQRT(AVERAGE((BC8-$BN8)^2,(BD8-$BN8)^2,(BE8-$BN8)^2,(BF8-$BN8)^2,(BG8-$BN8)^2,(BH8-$BN8)^2,(BI8-$BN8)^2,(BJ8-$BN8)^2,(BK8-$BN8)^2,(BL8-$BN8)^2,(BM8-$BN8)^2))</f>
        <v>4.3903857539398325</v>
      </c>
      <c r="BP8" s="586">
        <f t="shared" si="12"/>
        <v>-5.358922192609182</v>
      </c>
    </row>
    <row r="9" spans="1:68" ht="11.25" customHeight="1">
      <c r="A9" s="25" t="s">
        <v>1769</v>
      </c>
      <c r="B9" s="26" t="s">
        <v>1770</v>
      </c>
      <c r="C9" s="33" t="s">
        <v>169</v>
      </c>
      <c r="D9" s="133">
        <v>44</v>
      </c>
      <c r="E9" s="137">
        <v>23</v>
      </c>
      <c r="F9" s="65" t="s">
        <v>363</v>
      </c>
      <c r="G9" s="57" t="s">
        <v>363</v>
      </c>
      <c r="H9" s="168">
        <v>20.22</v>
      </c>
      <c r="I9" s="319">
        <f t="shared" si="13"/>
        <v>2.769535113748764</v>
      </c>
      <c r="J9" s="28">
        <v>0.135</v>
      </c>
      <c r="K9" s="143">
        <v>0.14</v>
      </c>
      <c r="L9" s="29">
        <f t="shared" si="0"/>
        <v>3.703703703703698</v>
      </c>
      <c r="M9" s="30">
        <v>40547</v>
      </c>
      <c r="N9" s="31">
        <v>40549</v>
      </c>
      <c r="O9" s="32">
        <v>40581</v>
      </c>
      <c r="P9" s="32" t="s">
        <v>1378</v>
      </c>
      <c r="Q9" s="26"/>
      <c r="R9" s="316">
        <f>K9*4</f>
        <v>0.56</v>
      </c>
      <c r="S9" s="331">
        <f aca="true" t="shared" si="17" ref="S7:S109">R9/W9*100</f>
        <v>41.791044776119406</v>
      </c>
      <c r="T9" s="433">
        <f>(H9/SQRT(22.5*W9*(H9/Z9))-1)*100</f>
        <v>-2.4131972057594986</v>
      </c>
      <c r="U9" s="53">
        <f aca="true" t="shared" si="18" ref="U7:U109">H9/W9</f>
        <v>15.089552238805968</v>
      </c>
      <c r="V9" s="380">
        <v>10</v>
      </c>
      <c r="W9" s="180">
        <v>1.34</v>
      </c>
      <c r="X9" s="174">
        <v>3.37</v>
      </c>
      <c r="Y9" s="168">
        <v>0.27</v>
      </c>
      <c r="Z9" s="175">
        <v>1.42</v>
      </c>
      <c r="AA9" s="174">
        <v>1.37</v>
      </c>
      <c r="AB9" s="168">
        <v>1.5</v>
      </c>
      <c r="AC9" s="339">
        <f t="shared" si="14"/>
        <v>9.48905109489051</v>
      </c>
      <c r="AD9" s="339">
        <f t="shared" si="15"/>
        <v>4.3795620437956195</v>
      </c>
      <c r="AE9" s="521">
        <v>5</v>
      </c>
      <c r="AF9" s="385">
        <v>1080</v>
      </c>
      <c r="AG9" s="565">
        <v>16.95</v>
      </c>
      <c r="AH9" s="565">
        <v>-25.5</v>
      </c>
      <c r="AI9" s="566">
        <v>3.85</v>
      </c>
      <c r="AJ9" s="567">
        <v>-6.56</v>
      </c>
      <c r="AK9" s="350">
        <f>AN9/AO9</f>
        <v>0.903253656017252</v>
      </c>
      <c r="AL9" s="336">
        <f aca="true" t="shared" si="19" ref="AL7:AL109">((AQ9/AR9)^(1/1)-1)*100</f>
        <v>3.8461538461538547</v>
      </c>
      <c r="AM9" s="337">
        <f aca="true" t="shared" si="20" ref="AM7:AM109">((AQ9/AT9)^(1/3)-1)*100</f>
        <v>4.0041911525952045</v>
      </c>
      <c r="AN9" s="337">
        <f aca="true" t="shared" si="21" ref="AN7:AN109">((AQ9/AV9)^(1/5)-1)*100</f>
        <v>5.154749679728043</v>
      </c>
      <c r="AO9" s="339">
        <f aca="true" t="shared" si="22" ref="AO7:AO109">((AQ9/BA9)^(1/10)-1)*100</f>
        <v>5.706868325844439</v>
      </c>
      <c r="AP9" s="324"/>
      <c r="AQ9" s="143">
        <v>0.54</v>
      </c>
      <c r="AR9" s="28">
        <v>0.52</v>
      </c>
      <c r="AS9" s="28">
        <v>0.5</v>
      </c>
      <c r="AT9" s="28">
        <v>0.48</v>
      </c>
      <c r="AU9" s="28">
        <v>0.44</v>
      </c>
      <c r="AV9" s="28">
        <v>0.42</v>
      </c>
      <c r="AW9" s="28">
        <v>0.4</v>
      </c>
      <c r="AX9" s="28">
        <v>0.38</v>
      </c>
      <c r="AY9" s="28">
        <v>0.36</v>
      </c>
      <c r="AZ9" s="28">
        <v>0.33</v>
      </c>
      <c r="BA9" s="28">
        <v>0.31</v>
      </c>
      <c r="BB9" s="119">
        <v>0.28</v>
      </c>
      <c r="BC9" s="308">
        <f t="shared" si="1"/>
        <v>3.8461538461538547</v>
      </c>
      <c r="BD9" s="216">
        <f t="shared" si="2"/>
        <v>4.0000000000000036</v>
      </c>
      <c r="BE9" s="216">
        <f t="shared" si="3"/>
        <v>4.166666666666674</v>
      </c>
      <c r="BF9" s="216">
        <f t="shared" si="4"/>
        <v>9.090909090909083</v>
      </c>
      <c r="BG9" s="216">
        <f t="shared" si="5"/>
        <v>4.761904761904767</v>
      </c>
      <c r="BH9" s="216">
        <f t="shared" si="6"/>
        <v>4.999999999999982</v>
      </c>
      <c r="BI9" s="216">
        <f t="shared" si="7"/>
        <v>5.263157894736836</v>
      </c>
      <c r="BJ9" s="216">
        <f t="shared" si="8"/>
        <v>5.555555555555558</v>
      </c>
      <c r="BK9" s="216">
        <f t="shared" si="9"/>
        <v>9.090909090909083</v>
      </c>
      <c r="BL9" s="216">
        <f t="shared" si="10"/>
        <v>6.451612903225823</v>
      </c>
      <c r="BM9" s="240">
        <f t="shared" si="11"/>
        <v>10.714285714285698</v>
      </c>
      <c r="BN9" s="482">
        <f aca="true" t="shared" si="23" ref="BN7:BN109">AVERAGE(BC9:BM9)</f>
        <v>6.176468684031577</v>
      </c>
      <c r="BO9" s="482">
        <f>SQRT(AVERAGE((BC9-$BN9)^2,(BD9-$BN9)^2,(BE9-$BN9)^2,(BF9-$BN9)^2,(BG9-$BN9)^2,(BH9-$BN9)^2,(BI9-$BN9)^2,(BJ9-$BN9)^2,(BK9-$BN9)^2,(BL9-$BN9)^2,(BM9-$BN9)^2))</f>
        <v>2.2656895438927456</v>
      </c>
      <c r="BP9" s="586">
        <f t="shared" si="12"/>
        <v>-7.16526744532916</v>
      </c>
    </row>
    <row r="10" spans="1:68" ht="11.25" customHeight="1">
      <c r="A10" s="25" t="s">
        <v>1937</v>
      </c>
      <c r="B10" s="26" t="s">
        <v>1938</v>
      </c>
      <c r="C10" s="33" t="s">
        <v>170</v>
      </c>
      <c r="D10" s="133">
        <v>29</v>
      </c>
      <c r="E10" s="137">
        <v>88</v>
      </c>
      <c r="F10" s="44" t="s">
        <v>1972</v>
      </c>
      <c r="G10" s="45" t="s">
        <v>1972</v>
      </c>
      <c r="H10" s="168">
        <v>45.09</v>
      </c>
      <c r="I10" s="319">
        <f t="shared" si="13"/>
        <v>2.927478376580173</v>
      </c>
      <c r="J10" s="143">
        <v>0.3</v>
      </c>
      <c r="K10" s="143">
        <v>0.33</v>
      </c>
      <c r="L10" s="29">
        <f t="shared" si="0"/>
        <v>10.000000000000009</v>
      </c>
      <c r="M10" s="30">
        <v>40861</v>
      </c>
      <c r="N10" s="31">
        <v>40863</v>
      </c>
      <c r="O10" s="32">
        <v>40878</v>
      </c>
      <c r="P10" s="32" t="s">
        <v>1370</v>
      </c>
      <c r="Q10" s="26"/>
      <c r="R10" s="316">
        <f>K10*4</f>
        <v>1.32</v>
      </c>
      <c r="S10" s="331">
        <f>R10/W10*100</f>
        <v>33.50253807106599</v>
      </c>
      <c r="T10" s="433">
        <f>(H10/SQRT(22.5*W10*(H10/Z10))-1)*100</f>
        <v>-6.466976976368999</v>
      </c>
      <c r="U10" s="53">
        <f>H10/W10</f>
        <v>11.444162436548224</v>
      </c>
      <c r="V10" s="380">
        <v>12</v>
      </c>
      <c r="W10" s="180">
        <v>3.94</v>
      </c>
      <c r="X10" s="174">
        <v>0.59</v>
      </c>
      <c r="Y10" s="168">
        <v>1.02</v>
      </c>
      <c r="Z10" s="175">
        <v>1.72</v>
      </c>
      <c r="AA10" s="174">
        <v>6.36</v>
      </c>
      <c r="AB10" s="168">
        <v>6.61</v>
      </c>
      <c r="AC10" s="339">
        <f>(AB10/AA10-1)*100</f>
        <v>3.9308176100628867</v>
      </c>
      <c r="AD10" s="339">
        <f t="shared" si="15"/>
        <v>12.016309561880398</v>
      </c>
      <c r="AE10" s="521">
        <v>20</v>
      </c>
      <c r="AF10" s="385">
        <v>21040</v>
      </c>
      <c r="AG10" s="565">
        <v>44.29</v>
      </c>
      <c r="AH10" s="565">
        <v>-24.27</v>
      </c>
      <c r="AI10" s="566">
        <v>19.7</v>
      </c>
      <c r="AJ10" s="567">
        <v>2.87</v>
      </c>
      <c r="AK10" s="350">
        <f>AN10/AO10</f>
        <v>0.9836252504783857</v>
      </c>
      <c r="AL10" s="336">
        <f t="shared" si="19"/>
        <v>1.7857142857142572</v>
      </c>
      <c r="AM10" s="337">
        <f t="shared" si="20"/>
        <v>12.530855733856594</v>
      </c>
      <c r="AN10" s="337">
        <f>((AQ10/AV10)^(1/5)-1)*100</f>
        <v>20.973552688431262</v>
      </c>
      <c r="AO10" s="339">
        <f>((AQ10/BA10)^(1/10)-1)*100</f>
        <v>21.322706669263304</v>
      </c>
      <c r="AP10" s="324"/>
      <c r="AQ10" s="143">
        <v>1.14</v>
      </c>
      <c r="AR10" s="28">
        <v>1.12</v>
      </c>
      <c r="AS10" s="28">
        <v>0.96</v>
      </c>
      <c r="AT10" s="28">
        <v>0.8</v>
      </c>
      <c r="AU10" s="28">
        <v>0.55</v>
      </c>
      <c r="AV10" s="28">
        <v>0.44</v>
      </c>
      <c r="AW10" s="28">
        <v>0.38</v>
      </c>
      <c r="AX10" s="28">
        <v>0.3</v>
      </c>
      <c r="AY10" s="28">
        <v>0.23</v>
      </c>
      <c r="AZ10" s="28">
        <v>0.1925</v>
      </c>
      <c r="BA10" s="28">
        <v>0.165</v>
      </c>
      <c r="BB10" s="119">
        <v>0.145</v>
      </c>
      <c r="BC10" s="308">
        <f>((AQ10/AR10)-1)*100</f>
        <v>1.7857142857142572</v>
      </c>
      <c r="BD10" s="216">
        <f t="shared" si="2"/>
        <v>16.666666666666675</v>
      </c>
      <c r="BE10" s="216">
        <f t="shared" si="3"/>
        <v>19.999999999999996</v>
      </c>
      <c r="BF10" s="216">
        <f t="shared" si="4"/>
        <v>45.45454545454546</v>
      </c>
      <c r="BG10" s="216">
        <f t="shared" si="5"/>
        <v>25</v>
      </c>
      <c r="BH10" s="216">
        <f t="shared" si="6"/>
        <v>15.789473684210531</v>
      </c>
      <c r="BI10" s="216">
        <f t="shared" si="7"/>
        <v>26.666666666666682</v>
      </c>
      <c r="BJ10" s="216">
        <f t="shared" si="8"/>
        <v>30.43478260869563</v>
      </c>
      <c r="BK10" s="216">
        <f t="shared" si="9"/>
        <v>19.480519480519476</v>
      </c>
      <c r="BL10" s="216">
        <f t="shared" si="10"/>
        <v>16.666666666666675</v>
      </c>
      <c r="BM10" s="240">
        <f t="shared" si="11"/>
        <v>13.793103448275868</v>
      </c>
      <c r="BN10" s="482">
        <f t="shared" si="23"/>
        <v>21.06710354199648</v>
      </c>
      <c r="BO10" s="482">
        <f aca="true" t="shared" si="24" ref="BO7:BO109">SQRT(AVERAGE((BC10-$BN10)^2,(BD10-$BN10)^2,(BE10-$BN10)^2,(BF10-$BN10)^2,(BG10-$BN10)^2,(BH10-$BN10)^2,(BI10-$BN10)^2,(BJ10-$BN10)^2,(BK10-$BN10)^2,(BL10-$BN10)^2,(BM10-$BN10)^2))</f>
        <v>10.549638469219877</v>
      </c>
      <c r="BP10" s="586">
        <f t="shared" si="12"/>
        <v>12.45686862846321</v>
      </c>
    </row>
    <row r="11" spans="1:68" ht="11.25" customHeight="1">
      <c r="A11" s="34" t="s">
        <v>1940</v>
      </c>
      <c r="B11" s="36" t="s">
        <v>1941</v>
      </c>
      <c r="C11" s="41" t="s">
        <v>294</v>
      </c>
      <c r="D11" s="134">
        <v>29</v>
      </c>
      <c r="E11" s="137">
        <v>86</v>
      </c>
      <c r="F11" s="44" t="s">
        <v>1939</v>
      </c>
      <c r="G11" s="45" t="s">
        <v>1939</v>
      </c>
      <c r="H11" s="169">
        <v>86.14</v>
      </c>
      <c r="I11" s="321">
        <f t="shared" si="13"/>
        <v>2.6932899930345946</v>
      </c>
      <c r="J11" s="38">
        <v>0.49</v>
      </c>
      <c r="K11" s="142">
        <v>0.58</v>
      </c>
      <c r="L11" s="39">
        <f t="shared" si="0"/>
        <v>18.36734693877551</v>
      </c>
      <c r="M11" s="49">
        <v>40632</v>
      </c>
      <c r="N11" s="50">
        <v>40634</v>
      </c>
      <c r="O11" s="40">
        <v>40672</v>
      </c>
      <c r="P11" s="406" t="s">
        <v>1220</v>
      </c>
      <c r="Q11" s="36"/>
      <c r="R11" s="261">
        <f>K11*4</f>
        <v>2.32</v>
      </c>
      <c r="S11" s="331">
        <f t="shared" si="17"/>
        <v>41.207815275310836</v>
      </c>
      <c r="T11" s="433">
        <f>(H11/SQRT(22.5*W11*(H11/Z11))-1)*100</f>
        <v>48.89008479912298</v>
      </c>
      <c r="U11" s="53">
        <f t="shared" si="18"/>
        <v>15.300177619893429</v>
      </c>
      <c r="V11" s="381">
        <v>9</v>
      </c>
      <c r="W11" s="180">
        <v>5.63</v>
      </c>
      <c r="X11" s="174">
        <v>1.2</v>
      </c>
      <c r="Y11" s="168">
        <v>1.87</v>
      </c>
      <c r="Z11" s="175">
        <v>3.26</v>
      </c>
      <c r="AA11" s="174">
        <v>5.73</v>
      </c>
      <c r="AB11" s="168">
        <v>6.25</v>
      </c>
      <c r="AC11" s="339">
        <f>(AB11/AA11-1)*100</f>
        <v>9.075043630017454</v>
      </c>
      <c r="AD11" s="339">
        <f t="shared" si="15"/>
        <v>12.527632344386271</v>
      </c>
      <c r="AE11" s="521">
        <v>19</v>
      </c>
      <c r="AF11" s="385">
        <v>18190</v>
      </c>
      <c r="AG11" s="565">
        <v>19.21</v>
      </c>
      <c r="AH11" s="565">
        <v>-12.1</v>
      </c>
      <c r="AI11" s="566">
        <v>6.27</v>
      </c>
      <c r="AJ11" s="567">
        <v>-1.4</v>
      </c>
      <c r="AK11" s="351">
        <f>AN11/AO11</f>
        <v>0.8959559696418677</v>
      </c>
      <c r="AL11" s="336">
        <f t="shared" si="19"/>
        <v>7.2625698324022325</v>
      </c>
      <c r="AM11" s="337">
        <f t="shared" si="20"/>
        <v>9.063602228919532</v>
      </c>
      <c r="AN11" s="337">
        <f t="shared" si="21"/>
        <v>8.962797097066444</v>
      </c>
      <c r="AO11" s="339">
        <f t="shared" si="22"/>
        <v>10.00361334792943</v>
      </c>
      <c r="AP11" s="325"/>
      <c r="AQ11" s="142">
        <v>1.92</v>
      </c>
      <c r="AR11" s="38">
        <v>1.79</v>
      </c>
      <c r="AS11" s="38">
        <v>1.7</v>
      </c>
      <c r="AT11" s="38">
        <v>1.48</v>
      </c>
      <c r="AU11" s="38">
        <v>1.34</v>
      </c>
      <c r="AV11" s="38">
        <v>1.25</v>
      </c>
      <c r="AW11" s="38">
        <v>1.04</v>
      </c>
      <c r="AX11" s="38">
        <v>0.88</v>
      </c>
      <c r="AY11" s="38">
        <v>0.82</v>
      </c>
      <c r="AZ11" s="38">
        <v>0.78</v>
      </c>
      <c r="BA11" s="38">
        <v>0.74</v>
      </c>
      <c r="BB11" s="277">
        <v>0.7</v>
      </c>
      <c r="BC11" s="308">
        <f t="shared" si="1"/>
        <v>7.2625698324022325</v>
      </c>
      <c r="BD11" s="216">
        <f t="shared" si="2"/>
        <v>5.294117647058827</v>
      </c>
      <c r="BE11" s="216">
        <f t="shared" si="3"/>
        <v>14.864864864864868</v>
      </c>
      <c r="BF11" s="216">
        <f t="shared" si="4"/>
        <v>10.447761194029837</v>
      </c>
      <c r="BG11" s="216">
        <f t="shared" si="5"/>
        <v>7.200000000000006</v>
      </c>
      <c r="BH11" s="216">
        <f t="shared" si="6"/>
        <v>20.192307692307686</v>
      </c>
      <c r="BI11" s="216">
        <f t="shared" si="7"/>
        <v>18.181818181818187</v>
      </c>
      <c r="BJ11" s="216">
        <f t="shared" si="8"/>
        <v>7.317073170731714</v>
      </c>
      <c r="BK11" s="216">
        <f t="shared" si="9"/>
        <v>5.12820512820511</v>
      </c>
      <c r="BL11" s="216">
        <f t="shared" si="10"/>
        <v>5.405405405405417</v>
      </c>
      <c r="BM11" s="240">
        <f t="shared" si="11"/>
        <v>5.714285714285716</v>
      </c>
      <c r="BN11" s="482">
        <f t="shared" si="23"/>
        <v>9.72803716646451</v>
      </c>
      <c r="BO11" s="482">
        <f t="shared" si="24"/>
        <v>5.237696094813885</v>
      </c>
      <c r="BP11" s="586">
        <f t="shared" si="12"/>
        <v>-3.64409052979239</v>
      </c>
    </row>
    <row r="12" spans="1:68" ht="11.25" customHeight="1">
      <c r="A12" s="15" t="s">
        <v>863</v>
      </c>
      <c r="B12" s="16" t="s">
        <v>864</v>
      </c>
      <c r="C12" s="24" t="s">
        <v>171</v>
      </c>
      <c r="D12" s="132">
        <v>43</v>
      </c>
      <c r="E12" s="137">
        <v>31</v>
      </c>
      <c r="F12" s="42" t="s">
        <v>1939</v>
      </c>
      <c r="G12" s="43" t="s">
        <v>1939</v>
      </c>
      <c r="H12" s="190">
        <v>27.55</v>
      </c>
      <c r="I12" s="318">
        <f t="shared" si="13"/>
        <v>5.952813067150635</v>
      </c>
      <c r="J12" s="144">
        <v>0.38</v>
      </c>
      <c r="K12" s="144">
        <v>0.41</v>
      </c>
      <c r="L12" s="20">
        <f t="shared" si="0"/>
        <v>7.8947368421052655</v>
      </c>
      <c r="M12" s="21">
        <v>40799</v>
      </c>
      <c r="N12" s="22">
        <v>40801</v>
      </c>
      <c r="O12" s="23">
        <v>40827</v>
      </c>
      <c r="P12" s="266" t="s">
        <v>1186</v>
      </c>
      <c r="Q12" s="429"/>
      <c r="R12" s="316">
        <f>K12*4</f>
        <v>1.64</v>
      </c>
      <c r="S12" s="332">
        <f>R12/W12*100</f>
        <v>98.20359281437125</v>
      </c>
      <c r="T12" s="435">
        <f>(H12/SQRT(22.5*W12*(H12/Z12))-1)*100</f>
        <v>206.70766887223942</v>
      </c>
      <c r="U12" s="52">
        <f>H12/W12</f>
        <v>16.497005988023954</v>
      </c>
      <c r="V12" s="380">
        <v>12</v>
      </c>
      <c r="W12" s="188">
        <v>1.67</v>
      </c>
      <c r="X12" s="189">
        <v>1.7</v>
      </c>
      <c r="Y12" s="190">
        <v>3.46</v>
      </c>
      <c r="Z12" s="191">
        <v>12.83</v>
      </c>
      <c r="AA12" s="189">
        <v>2.04</v>
      </c>
      <c r="AB12" s="190">
        <v>2.19</v>
      </c>
      <c r="AC12" s="338">
        <f>(AB12/AA12-1)*100</f>
        <v>7.352941176470584</v>
      </c>
      <c r="AD12" s="471">
        <f>(H12/AA12)/X12</f>
        <v>7.94405997693195</v>
      </c>
      <c r="AE12" s="520">
        <v>12</v>
      </c>
      <c r="AF12" s="386">
        <v>56690</v>
      </c>
      <c r="AG12" s="553">
        <v>18.75</v>
      </c>
      <c r="AH12" s="553">
        <v>-2.1</v>
      </c>
      <c r="AI12" s="568">
        <v>2.38</v>
      </c>
      <c r="AJ12" s="569">
        <v>2.95</v>
      </c>
      <c r="AK12" s="350">
        <f t="shared" si="16"/>
        <v>1.2676568657897367</v>
      </c>
      <c r="AL12" s="340">
        <f>((AQ12/AR12)^(1/1)-1)*100</f>
        <v>9.23076923076922</v>
      </c>
      <c r="AM12" s="341">
        <f>((AQ12/AT12)^(1/3)-1)*100</f>
        <v>18.33045503547972</v>
      </c>
      <c r="AN12" s="341">
        <f>((AQ12/AV12)^(1/5)-1)*100</f>
        <v>14.843925463766805</v>
      </c>
      <c r="AO12" s="338">
        <f>((AQ12/BA12)^(1/10)-1)*100</f>
        <v>11.709734601184207</v>
      </c>
      <c r="AP12" s="324"/>
      <c r="AQ12" s="143">
        <v>1.42</v>
      </c>
      <c r="AR12" s="28">
        <v>1.3</v>
      </c>
      <c r="AS12" s="28">
        <v>1.15875</v>
      </c>
      <c r="AT12" s="28">
        <v>0.85703536</v>
      </c>
      <c r="AU12" s="28">
        <v>0.7711961599999999</v>
      </c>
      <c r="AV12" s="28">
        <v>0.71080128</v>
      </c>
      <c r="AW12" s="28">
        <v>0.65505216</v>
      </c>
      <c r="AX12" s="28">
        <v>0.61324032</v>
      </c>
      <c r="AY12" s="28">
        <v>0.56678272</v>
      </c>
      <c r="AZ12" s="28">
        <v>0.51567936</v>
      </c>
      <c r="BA12" s="28">
        <v>0.46922176</v>
      </c>
      <c r="BB12" s="119">
        <v>0.42740992</v>
      </c>
      <c r="BC12" s="460">
        <f t="shared" si="1"/>
        <v>9.23076923076922</v>
      </c>
      <c r="BD12" s="461">
        <f t="shared" si="2"/>
        <v>12.189859762675304</v>
      </c>
      <c r="BE12" s="461">
        <f t="shared" si="3"/>
        <v>35.20445644156385</v>
      </c>
      <c r="BF12" s="461">
        <f t="shared" si="4"/>
        <v>11.130657082109963</v>
      </c>
      <c r="BG12" s="461">
        <f t="shared" si="5"/>
        <v>8.496732026143782</v>
      </c>
      <c r="BH12" s="461">
        <f t="shared" si="6"/>
        <v>8.51063829787233</v>
      </c>
      <c r="BI12" s="461">
        <f t="shared" si="7"/>
        <v>6.818181818181834</v>
      </c>
      <c r="BJ12" s="461">
        <f t="shared" si="8"/>
        <v>8.196721311475418</v>
      </c>
      <c r="BK12" s="461">
        <f t="shared" si="9"/>
        <v>9.909909909909898</v>
      </c>
      <c r="BL12" s="461">
        <f t="shared" si="10"/>
        <v>9.90099009900991</v>
      </c>
      <c r="BM12" s="212">
        <f t="shared" si="11"/>
        <v>9.782608695652172</v>
      </c>
      <c r="BN12" s="145">
        <f t="shared" si="23"/>
        <v>11.761047697760334</v>
      </c>
      <c r="BO12" s="145">
        <f>SQRT(AVERAGE((BC12-$BN12)^2,(BD12-$BN12)^2,(BE12-$BN12)^2,(BF12-$BN12)^2,(BG12-$BN12)^2,(BH12-$BN12)^2,(BI12-$BN12)^2,(BJ12-$BN12)^2,(BK12-$BN12)^2,(BL12-$BN12)^2,(BM12-$BN12)^2))</f>
        <v>7.5422145577863535</v>
      </c>
      <c r="BP12" s="588">
        <f t="shared" si="12"/>
        <v>4.299732542893487</v>
      </c>
    </row>
    <row r="13" spans="1:68" ht="11.25" customHeight="1">
      <c r="A13" s="25" t="s">
        <v>1727</v>
      </c>
      <c r="B13" s="26" t="s">
        <v>1732</v>
      </c>
      <c r="C13" s="33" t="s">
        <v>172</v>
      </c>
      <c r="D13" s="133">
        <v>57</v>
      </c>
      <c r="E13" s="137">
        <v>2</v>
      </c>
      <c r="F13" s="44" t="s">
        <v>1972</v>
      </c>
      <c r="G13" s="45" t="s">
        <v>1972</v>
      </c>
      <c r="H13" s="168">
        <v>34.94</v>
      </c>
      <c r="I13" s="319">
        <f t="shared" si="13"/>
        <v>3.205495134516314</v>
      </c>
      <c r="J13" s="28">
        <v>0.26</v>
      </c>
      <c r="K13" s="143">
        <v>0.28</v>
      </c>
      <c r="L13" s="29">
        <f t="shared" si="0"/>
        <v>7.692307692307709</v>
      </c>
      <c r="M13" s="30">
        <v>40673</v>
      </c>
      <c r="N13" s="31">
        <v>40675</v>
      </c>
      <c r="O13" s="32">
        <v>40695</v>
      </c>
      <c r="P13" s="32" t="s">
        <v>1370</v>
      </c>
      <c r="Q13" s="26"/>
      <c r="R13" s="316">
        <f>K13*4</f>
        <v>1.12</v>
      </c>
      <c r="S13" s="331">
        <f>R13/W13*100</f>
        <v>53.5885167464115</v>
      </c>
      <c r="T13" s="433">
        <f aca="true" t="shared" si="25" ref="T7:T108">(H13/SQRT(22.5*W13*(H13/Z13))-1)*100</f>
        <v>11.058318133229461</v>
      </c>
      <c r="U13" s="53">
        <f>H13/W13</f>
        <v>16.717703349282296</v>
      </c>
      <c r="V13" s="380">
        <v>12</v>
      </c>
      <c r="W13" s="180">
        <v>2.09</v>
      </c>
      <c r="X13" s="174">
        <v>2.3</v>
      </c>
      <c r="Y13" s="168">
        <v>1.55</v>
      </c>
      <c r="Z13" s="175">
        <v>1.66</v>
      </c>
      <c r="AA13" s="174">
        <v>2.13</v>
      </c>
      <c r="AB13" s="168">
        <v>2.17</v>
      </c>
      <c r="AC13" s="339">
        <f>(AB13/AA13-1)*100</f>
        <v>1.8779342723004744</v>
      </c>
      <c r="AD13" s="472">
        <f t="shared" si="15"/>
        <v>7.132067768932435</v>
      </c>
      <c r="AE13" s="521">
        <v>6</v>
      </c>
      <c r="AF13" s="309">
        <v>653</v>
      </c>
      <c r="AG13" s="565">
        <v>14.44</v>
      </c>
      <c r="AH13" s="565">
        <v>-9.46</v>
      </c>
      <c r="AI13" s="566">
        <v>2.55</v>
      </c>
      <c r="AJ13" s="567">
        <v>2.22</v>
      </c>
      <c r="AK13" s="350">
        <f t="shared" si="16"/>
        <v>1.4981735839114323</v>
      </c>
      <c r="AL13" s="336">
        <f>((AQ13/AR13)^(1/1)-1)*100</f>
        <v>2.970297029702973</v>
      </c>
      <c r="AM13" s="337">
        <f>((AQ13/AT13)^(1/3)-1)*100</f>
        <v>2.8829296577718155</v>
      </c>
      <c r="AN13" s="337">
        <f>((AQ13/AV13)^(1/5)-1)*100</f>
        <v>2.933837941335904</v>
      </c>
      <c r="AO13" s="339">
        <f>((AQ13/BA13)^(1/10)-1)*100</f>
        <v>1.9582763792138413</v>
      </c>
      <c r="AP13" s="324"/>
      <c r="AQ13" s="143">
        <v>1.04</v>
      </c>
      <c r="AR13" s="28">
        <v>1.01</v>
      </c>
      <c r="AS13" s="278">
        <v>1</v>
      </c>
      <c r="AT13" s="28">
        <v>0.955</v>
      </c>
      <c r="AU13" s="28">
        <v>0.93</v>
      </c>
      <c r="AV13" s="278">
        <v>0.9</v>
      </c>
      <c r="AW13" s="28">
        <v>0.885</v>
      </c>
      <c r="AX13" s="28">
        <v>0.88</v>
      </c>
      <c r="AY13" s="28">
        <v>0.87134</v>
      </c>
      <c r="AZ13" s="278">
        <v>0.86668</v>
      </c>
      <c r="BA13" s="28">
        <v>0.85666</v>
      </c>
      <c r="BB13" s="119">
        <v>0.85332</v>
      </c>
      <c r="BC13" s="308">
        <f t="shared" si="1"/>
        <v>2.970297029702973</v>
      </c>
      <c r="BD13" s="216">
        <f t="shared" si="2"/>
        <v>1.0000000000000009</v>
      </c>
      <c r="BE13" s="216">
        <f t="shared" si="3"/>
        <v>4.712041884816753</v>
      </c>
      <c r="BF13" s="216">
        <f t="shared" si="4"/>
        <v>2.6881720430107503</v>
      </c>
      <c r="BG13" s="216">
        <f t="shared" si="5"/>
        <v>3.3333333333333437</v>
      </c>
      <c r="BH13" s="216">
        <f t="shared" si="6"/>
        <v>1.6949152542372836</v>
      </c>
      <c r="BI13" s="216">
        <f t="shared" si="7"/>
        <v>0.5681818181818121</v>
      </c>
      <c r="BJ13" s="216">
        <f t="shared" si="8"/>
        <v>0.9938715082516536</v>
      </c>
      <c r="BK13" s="216">
        <f t="shared" si="9"/>
        <v>0.5376840356302148</v>
      </c>
      <c r="BL13" s="216">
        <f t="shared" si="10"/>
        <v>1.1696589078514341</v>
      </c>
      <c r="BM13" s="240">
        <f t="shared" si="11"/>
        <v>0.39141236581821115</v>
      </c>
      <c r="BN13" s="482">
        <f t="shared" si="23"/>
        <v>1.8235971073485848</v>
      </c>
      <c r="BO13" s="482">
        <f>SQRT(AVERAGE((BC13-$BN13)^2,(BD13-$BN13)^2,(BE13-$BN13)^2,(BF13-$BN13)^2,(BG13-$BN13)^2,(BH13-$BN13)^2,(BI13-$BN13)^2,(BJ13-$BN13)^2,(BK13-$BN13)^2,(BL13-$BN13)^2,(BM13-$BN13)^2))</f>
        <v>1.3408467914347797</v>
      </c>
      <c r="BP13" s="586">
        <f t="shared" si="12"/>
        <v>-10.578370273430078</v>
      </c>
    </row>
    <row r="14" spans="1:68" ht="11.25" customHeight="1">
      <c r="A14" s="25" t="s">
        <v>1841</v>
      </c>
      <c r="B14" s="26" t="s">
        <v>1842</v>
      </c>
      <c r="C14" s="33" t="s">
        <v>376</v>
      </c>
      <c r="D14" s="133">
        <v>36</v>
      </c>
      <c r="E14" s="137">
        <v>63</v>
      </c>
      <c r="F14" s="44" t="s">
        <v>1972</v>
      </c>
      <c r="G14" s="45" t="s">
        <v>1939</v>
      </c>
      <c r="H14" s="168">
        <v>28.94</v>
      </c>
      <c r="I14" s="319">
        <f t="shared" si="13"/>
        <v>2.21147201105736</v>
      </c>
      <c r="J14" s="28">
        <v>0.15</v>
      </c>
      <c r="K14" s="143">
        <v>0.16</v>
      </c>
      <c r="L14" s="29">
        <f t="shared" si="0"/>
        <v>6.666666666666665</v>
      </c>
      <c r="M14" s="30">
        <v>40589</v>
      </c>
      <c r="N14" s="31">
        <v>40591</v>
      </c>
      <c r="O14" s="32">
        <v>40612</v>
      </c>
      <c r="P14" s="266" t="s">
        <v>1363</v>
      </c>
      <c r="Q14" s="26"/>
      <c r="R14" s="316">
        <f>K14*4</f>
        <v>0.64</v>
      </c>
      <c r="S14" s="331">
        <f>R14/W14*100</f>
        <v>20.447284345047926</v>
      </c>
      <c r="T14" s="433">
        <f t="shared" si="25"/>
        <v>-33.073350383983865</v>
      </c>
      <c r="U14" s="53">
        <f>H14/W14</f>
        <v>9.246006389776358</v>
      </c>
      <c r="V14" s="380">
        <v>6</v>
      </c>
      <c r="W14" s="180">
        <v>3.13</v>
      </c>
      <c r="X14" s="174">
        <v>0.89</v>
      </c>
      <c r="Y14" s="168">
        <v>0.25</v>
      </c>
      <c r="Z14" s="175">
        <v>1.09</v>
      </c>
      <c r="AA14" s="174">
        <v>3.11</v>
      </c>
      <c r="AB14" s="168">
        <v>3.39</v>
      </c>
      <c r="AC14" s="339">
        <f t="shared" si="14"/>
        <v>9.0032154340836</v>
      </c>
      <c r="AD14" s="472">
        <f>(H14/AA14)/X14</f>
        <v>10.455580042631599</v>
      </c>
      <c r="AE14" s="521">
        <v>13</v>
      </c>
      <c r="AF14" s="385">
        <v>19560</v>
      </c>
      <c r="AG14" s="565">
        <v>22.16</v>
      </c>
      <c r="AH14" s="565">
        <v>-23.88</v>
      </c>
      <c r="AI14" s="566">
        <v>7.22</v>
      </c>
      <c r="AJ14" s="567">
        <v>-3.28</v>
      </c>
      <c r="AK14" s="350">
        <f t="shared" si="16"/>
        <v>0.9572675648807784</v>
      </c>
      <c r="AL14" s="336">
        <f>((AQ14/AR14)^(1/1)-1)*100</f>
        <v>7.14285714285714</v>
      </c>
      <c r="AM14" s="337">
        <f>((AQ14/AT14)^(1/3)-1)*100</f>
        <v>9.260824362327934</v>
      </c>
      <c r="AN14" s="337">
        <f>((AQ14/AV14)^(1/5)-1)*100</f>
        <v>12.030033714161736</v>
      </c>
      <c r="AO14" s="339">
        <f>((AQ14/BA14)^(1/10)-1)*100</f>
        <v>12.56705455768785</v>
      </c>
      <c r="AP14" s="324"/>
      <c r="AQ14" s="143">
        <v>0.6</v>
      </c>
      <c r="AR14" s="28">
        <v>0.56</v>
      </c>
      <c r="AS14" s="28">
        <v>0.52</v>
      </c>
      <c r="AT14" s="28">
        <v>0.46</v>
      </c>
      <c r="AU14" s="28">
        <v>0.4</v>
      </c>
      <c r="AV14" s="28">
        <v>0.34</v>
      </c>
      <c r="AW14" s="28">
        <v>0.3</v>
      </c>
      <c r="AX14" s="28">
        <v>0.24</v>
      </c>
      <c r="AY14" s="28">
        <v>0.22</v>
      </c>
      <c r="AZ14" s="28">
        <v>0.19286000000000003</v>
      </c>
      <c r="BA14" s="28">
        <v>0.18367</v>
      </c>
      <c r="BB14" s="119">
        <v>0.17492</v>
      </c>
      <c r="BC14" s="308">
        <f t="shared" si="1"/>
        <v>7.14285714285714</v>
      </c>
      <c r="BD14" s="216">
        <f t="shared" si="2"/>
        <v>7.692307692307709</v>
      </c>
      <c r="BE14" s="216">
        <f t="shared" si="3"/>
        <v>13.043478260869556</v>
      </c>
      <c r="BF14" s="216">
        <f t="shared" si="4"/>
        <v>14.999999999999991</v>
      </c>
      <c r="BG14" s="216">
        <f t="shared" si="5"/>
        <v>17.647058823529417</v>
      </c>
      <c r="BH14" s="216">
        <f t="shared" si="6"/>
        <v>13.333333333333353</v>
      </c>
      <c r="BI14" s="216">
        <f t="shared" si="7"/>
        <v>25</v>
      </c>
      <c r="BJ14" s="216">
        <f t="shared" si="8"/>
        <v>9.090909090909083</v>
      </c>
      <c r="BK14" s="216">
        <f t="shared" si="9"/>
        <v>14.07238411282794</v>
      </c>
      <c r="BL14" s="216">
        <f t="shared" si="10"/>
        <v>5.003538955735842</v>
      </c>
      <c r="BM14" s="240">
        <f t="shared" si="11"/>
        <v>5.002286759661567</v>
      </c>
      <c r="BN14" s="482">
        <f t="shared" si="23"/>
        <v>12.002559470184691</v>
      </c>
      <c r="BO14" s="482">
        <f t="shared" si="24"/>
        <v>5.764940426043515</v>
      </c>
      <c r="BP14" s="586">
        <f t="shared" si="12"/>
        <v>4.995499335442737</v>
      </c>
    </row>
    <row r="15" spans="1:68" ht="11.25" customHeight="1">
      <c r="A15" s="25" t="s">
        <v>1942</v>
      </c>
      <c r="B15" s="26" t="s">
        <v>1943</v>
      </c>
      <c r="C15" s="33" t="s">
        <v>174</v>
      </c>
      <c r="D15" s="133">
        <v>27</v>
      </c>
      <c r="E15" s="137">
        <v>93</v>
      </c>
      <c r="F15" s="44" t="s">
        <v>1939</v>
      </c>
      <c r="G15" s="45" t="s">
        <v>1939</v>
      </c>
      <c r="H15" s="168">
        <v>29.31</v>
      </c>
      <c r="I15" s="319">
        <f t="shared" si="13"/>
        <v>5.868304332992153</v>
      </c>
      <c r="J15" s="28">
        <v>0.42</v>
      </c>
      <c r="K15" s="143">
        <v>0.43</v>
      </c>
      <c r="L15" s="29">
        <f t="shared" si="0"/>
        <v>2.3809523809523725</v>
      </c>
      <c r="M15" s="30">
        <v>40548</v>
      </c>
      <c r="N15" s="31">
        <v>40550</v>
      </c>
      <c r="O15" s="32">
        <v>40575</v>
      </c>
      <c r="P15" s="32" t="s">
        <v>1378</v>
      </c>
      <c r="Q15" s="26"/>
      <c r="R15" s="316">
        <f>K15*4</f>
        <v>1.72</v>
      </c>
      <c r="S15" s="331">
        <f>R15/W15*100</f>
        <v>86.86868686868688</v>
      </c>
      <c r="T15" s="433">
        <f>(H15/SQRT(22.5*W15*(H15/Z15))-1)*100</f>
        <v>0.9833803041030098</v>
      </c>
      <c r="U15" s="53">
        <f>H15/W15</f>
        <v>14.803030303030303</v>
      </c>
      <c r="V15" s="380">
        <v>12</v>
      </c>
      <c r="W15" s="180">
        <v>1.98</v>
      </c>
      <c r="X15" s="174">
        <v>3.08</v>
      </c>
      <c r="Y15" s="168">
        <v>1.4</v>
      </c>
      <c r="Z15" s="175">
        <v>1.55</v>
      </c>
      <c r="AA15" s="174">
        <v>2.33</v>
      </c>
      <c r="AB15" s="168">
        <v>2.5</v>
      </c>
      <c r="AC15" s="339">
        <f t="shared" si="14"/>
        <v>7.296137339055786</v>
      </c>
      <c r="AD15" s="472">
        <f t="shared" si="15"/>
        <v>4.084220500529513</v>
      </c>
      <c r="AE15" s="521">
        <v>32</v>
      </c>
      <c r="AF15" s="385">
        <v>173690</v>
      </c>
      <c r="AG15" s="565">
        <v>7.76</v>
      </c>
      <c r="AH15" s="565">
        <v>-8.23</v>
      </c>
      <c r="AI15" s="566">
        <v>2.41</v>
      </c>
      <c r="AJ15" s="567">
        <v>-1.78</v>
      </c>
      <c r="AK15" s="350">
        <f t="shared" si="16"/>
        <v>1.0289667605031263</v>
      </c>
      <c r="AL15" s="336">
        <f t="shared" si="19"/>
        <v>2.4390243902439046</v>
      </c>
      <c r="AM15" s="337">
        <f t="shared" si="20"/>
        <v>5.764595423169894</v>
      </c>
      <c r="AN15" s="337">
        <f>((AQ15/AV15)^(1/5)-1)*100</f>
        <v>5.4250739413029825</v>
      </c>
      <c r="AO15" s="339">
        <f>((AQ15/BA15)^(1/10)-1)*100</f>
        <v>5.272351012242926</v>
      </c>
      <c r="AP15" s="324"/>
      <c r="AQ15" s="143">
        <v>1.68</v>
      </c>
      <c r="AR15" s="28">
        <v>1.64</v>
      </c>
      <c r="AS15" s="28">
        <v>1.6</v>
      </c>
      <c r="AT15" s="28">
        <v>1.42</v>
      </c>
      <c r="AU15" s="28">
        <v>1.33</v>
      </c>
      <c r="AV15" s="28">
        <v>1.29</v>
      </c>
      <c r="AW15" s="28">
        <v>1.25</v>
      </c>
      <c r="AX15" s="28">
        <v>1.1175</v>
      </c>
      <c r="AY15" s="28">
        <v>1.0625</v>
      </c>
      <c r="AZ15" s="28">
        <v>1.0225</v>
      </c>
      <c r="BA15" s="28">
        <v>1.005</v>
      </c>
      <c r="BB15" s="119">
        <v>0.965</v>
      </c>
      <c r="BC15" s="308">
        <f t="shared" si="1"/>
        <v>2.4390243902439046</v>
      </c>
      <c r="BD15" s="216">
        <f t="shared" si="2"/>
        <v>2.499999999999991</v>
      </c>
      <c r="BE15" s="216">
        <f t="shared" si="3"/>
        <v>12.676056338028175</v>
      </c>
      <c r="BF15" s="216">
        <f t="shared" si="4"/>
        <v>6.766917293233066</v>
      </c>
      <c r="BG15" s="216">
        <f t="shared" si="5"/>
        <v>3.100775193798455</v>
      </c>
      <c r="BH15" s="216">
        <f t="shared" si="6"/>
        <v>3.200000000000003</v>
      </c>
      <c r="BI15" s="216">
        <f t="shared" si="7"/>
        <v>11.85682326621924</v>
      </c>
      <c r="BJ15" s="216">
        <f t="shared" si="8"/>
        <v>5.1764705882352935</v>
      </c>
      <c r="BK15" s="216">
        <f t="shared" si="9"/>
        <v>3.9119804400977953</v>
      </c>
      <c r="BL15" s="216">
        <f t="shared" si="10"/>
        <v>1.7412935323383172</v>
      </c>
      <c r="BM15" s="240">
        <f t="shared" si="11"/>
        <v>4.145077720207246</v>
      </c>
      <c r="BN15" s="482">
        <f t="shared" si="23"/>
        <v>5.22858352385468</v>
      </c>
      <c r="BO15" s="482">
        <f t="shared" si="24"/>
        <v>3.5765110925324337</v>
      </c>
      <c r="BP15" s="586">
        <f t="shared" si="12"/>
        <v>-3.5096520287351662</v>
      </c>
    </row>
    <row r="16" spans="1:68" ht="11.25" customHeight="1">
      <c r="A16" s="34" t="s">
        <v>1851</v>
      </c>
      <c r="B16" s="36" t="s">
        <v>1852</v>
      </c>
      <c r="C16" s="41" t="s">
        <v>169</v>
      </c>
      <c r="D16" s="134">
        <v>36</v>
      </c>
      <c r="E16" s="137">
        <v>62</v>
      </c>
      <c r="F16" s="74" t="s">
        <v>363</v>
      </c>
      <c r="G16" s="75" t="s">
        <v>363</v>
      </c>
      <c r="H16" s="169">
        <v>52.33</v>
      </c>
      <c r="I16" s="321">
        <f t="shared" si="13"/>
        <v>2.75176762851137</v>
      </c>
      <c r="J16" s="38">
        <v>0.34</v>
      </c>
      <c r="K16" s="142">
        <v>0.36</v>
      </c>
      <c r="L16" s="39">
        <f t="shared" si="0"/>
        <v>5.88235294117645</v>
      </c>
      <c r="M16" s="518">
        <v>40520</v>
      </c>
      <c r="N16" s="513">
        <v>40522</v>
      </c>
      <c r="O16" s="554">
        <v>40544</v>
      </c>
      <c r="P16" s="40" t="s">
        <v>1360</v>
      </c>
      <c r="Q16" s="26"/>
      <c r="R16" s="261">
        <f>K16*4</f>
        <v>1.44</v>
      </c>
      <c r="S16" s="432">
        <f t="shared" si="17"/>
        <v>56.03112840466926</v>
      </c>
      <c r="T16" s="434">
        <f t="shared" si="25"/>
        <v>96.34613022271942</v>
      </c>
      <c r="U16" s="54">
        <f t="shared" si="18"/>
        <v>20.361867704280158</v>
      </c>
      <c r="V16" s="381">
        <v>6</v>
      </c>
      <c r="W16" s="181">
        <v>2.57</v>
      </c>
      <c r="X16" s="176">
        <v>1.73</v>
      </c>
      <c r="Y16" s="169">
        <v>2.52</v>
      </c>
      <c r="Z16" s="177">
        <v>4.26</v>
      </c>
      <c r="AA16" s="176">
        <v>2.75</v>
      </c>
      <c r="AB16" s="169">
        <v>3.03</v>
      </c>
      <c r="AC16" s="344">
        <f t="shared" si="14"/>
        <v>10.18181818181818</v>
      </c>
      <c r="AD16" s="473">
        <f t="shared" si="15"/>
        <v>10.99947451392538</v>
      </c>
      <c r="AE16" s="522">
        <v>25</v>
      </c>
      <c r="AF16" s="387">
        <v>25530</v>
      </c>
      <c r="AG16" s="533">
        <v>18.61</v>
      </c>
      <c r="AH16" s="533">
        <v>-5.06</v>
      </c>
      <c r="AI16" s="562">
        <v>5.27</v>
      </c>
      <c r="AJ16" s="564">
        <v>2.03</v>
      </c>
      <c r="AK16" s="350">
        <f t="shared" si="16"/>
        <v>1.1702102103315566</v>
      </c>
      <c r="AL16" s="342">
        <f>((AQ16/AR16)^(1/1)-1)*100</f>
        <v>3.0303030303030276</v>
      </c>
      <c r="AM16" s="343">
        <f>((AQ16/AT16)^(1/3)-1)*100</f>
        <v>13.915728978525355</v>
      </c>
      <c r="AN16" s="343">
        <f t="shared" si="21"/>
        <v>17.01174169457518</v>
      </c>
      <c r="AO16" s="344">
        <f t="shared" si="22"/>
        <v>14.53733828707171</v>
      </c>
      <c r="AP16" s="324"/>
      <c r="AQ16" s="143">
        <v>1.36</v>
      </c>
      <c r="AR16" s="28">
        <v>1.32</v>
      </c>
      <c r="AS16" s="28">
        <v>1.16</v>
      </c>
      <c r="AT16" s="28">
        <v>0.92</v>
      </c>
      <c r="AU16" s="28">
        <v>0.74</v>
      </c>
      <c r="AV16" s="28">
        <v>0.62</v>
      </c>
      <c r="AW16" s="28">
        <v>0.56</v>
      </c>
      <c r="AX16" s="28">
        <v>0.48</v>
      </c>
      <c r="AY16" s="28">
        <v>0.46</v>
      </c>
      <c r="AZ16" s="28">
        <v>0.41</v>
      </c>
      <c r="BA16" s="28">
        <v>0.35</v>
      </c>
      <c r="BB16" s="119">
        <v>0.305</v>
      </c>
      <c r="BC16" s="274">
        <f t="shared" si="1"/>
        <v>3.0303030303030276</v>
      </c>
      <c r="BD16" s="462">
        <f t="shared" si="2"/>
        <v>13.793103448275868</v>
      </c>
      <c r="BE16" s="462">
        <f t="shared" si="3"/>
        <v>26.08695652173911</v>
      </c>
      <c r="BF16" s="462">
        <f t="shared" si="4"/>
        <v>24.32432432432432</v>
      </c>
      <c r="BG16" s="462">
        <f t="shared" si="5"/>
        <v>19.354838709677423</v>
      </c>
      <c r="BH16" s="462">
        <f t="shared" si="6"/>
        <v>10.714285714285698</v>
      </c>
      <c r="BI16" s="462">
        <f t="shared" si="7"/>
        <v>16.666666666666675</v>
      </c>
      <c r="BJ16" s="462">
        <f t="shared" si="8"/>
        <v>4.347826086956519</v>
      </c>
      <c r="BK16" s="462">
        <f t="shared" si="9"/>
        <v>12.195121951219523</v>
      </c>
      <c r="BL16" s="462">
        <f t="shared" si="10"/>
        <v>17.14285714285715</v>
      </c>
      <c r="BM16" s="258">
        <f t="shared" si="11"/>
        <v>14.754098360655732</v>
      </c>
      <c r="BN16" s="76">
        <f t="shared" si="23"/>
        <v>14.764580177905549</v>
      </c>
      <c r="BO16" s="76">
        <f t="shared" si="24"/>
        <v>6.876061409842055</v>
      </c>
      <c r="BP16" s="587">
        <f t="shared" si="12"/>
        <v>-0.5983583811936093</v>
      </c>
    </row>
    <row r="17" spans="1:68" ht="11.25" customHeight="1">
      <c r="A17" s="15" t="s">
        <v>1826</v>
      </c>
      <c r="B17" s="16" t="s">
        <v>1827</v>
      </c>
      <c r="C17" s="24" t="s">
        <v>179</v>
      </c>
      <c r="D17" s="132">
        <v>38</v>
      </c>
      <c r="E17" s="137">
        <v>53</v>
      </c>
      <c r="F17" s="44" t="s">
        <v>1972</v>
      </c>
      <c r="G17" s="45" t="s">
        <v>1972</v>
      </c>
      <c r="H17" s="190">
        <v>78.23</v>
      </c>
      <c r="I17" s="319">
        <f t="shared" si="13"/>
        <v>2.0963824619711104</v>
      </c>
      <c r="J17" s="19">
        <v>0.37</v>
      </c>
      <c r="K17" s="144">
        <v>0.41</v>
      </c>
      <c r="L17" s="20">
        <f t="shared" si="0"/>
        <v>10.81081081081081</v>
      </c>
      <c r="M17" s="584">
        <v>40520</v>
      </c>
      <c r="N17" s="515">
        <v>40522</v>
      </c>
      <c r="O17" s="516">
        <v>40543</v>
      </c>
      <c r="P17" s="23" t="s">
        <v>1374</v>
      </c>
      <c r="Q17" s="16"/>
      <c r="R17" s="316">
        <f>K17*4</f>
        <v>1.64</v>
      </c>
      <c r="S17" s="331">
        <f t="shared" si="17"/>
        <v>27.56302521008403</v>
      </c>
      <c r="T17" s="433">
        <f t="shared" si="25"/>
        <v>38.23270275895214</v>
      </c>
      <c r="U17" s="53">
        <f t="shared" si="18"/>
        <v>13.147899159663865</v>
      </c>
      <c r="V17" s="380">
        <v>9</v>
      </c>
      <c r="W17" s="180">
        <v>5.95</v>
      </c>
      <c r="X17" s="174">
        <v>1.41</v>
      </c>
      <c r="Y17" s="168">
        <v>2.26</v>
      </c>
      <c r="Z17" s="175">
        <v>3.27</v>
      </c>
      <c r="AA17" s="189">
        <v>5.63</v>
      </c>
      <c r="AB17" s="190">
        <v>6.17</v>
      </c>
      <c r="AC17" s="338">
        <f t="shared" si="14"/>
        <v>9.59147424511546</v>
      </c>
      <c r="AD17" s="339">
        <f>(H17/AA17)/X17</f>
        <v>9.854754796366983</v>
      </c>
      <c r="AE17" s="521">
        <v>19</v>
      </c>
      <c r="AF17" s="385">
        <v>17010</v>
      </c>
      <c r="AG17" s="565">
        <v>12.42</v>
      </c>
      <c r="AH17" s="565">
        <v>-12.84</v>
      </c>
      <c r="AI17" s="566">
        <v>4.32</v>
      </c>
      <c r="AJ17" s="567">
        <v>-4.52</v>
      </c>
      <c r="AK17" s="349">
        <f t="shared" si="16"/>
        <v>1.0424477426519847</v>
      </c>
      <c r="AL17" s="336">
        <f t="shared" si="19"/>
        <v>12.12121212121211</v>
      </c>
      <c r="AM17" s="337">
        <f t="shared" si="20"/>
        <v>14.730410260859351</v>
      </c>
      <c r="AN17" s="337">
        <f t="shared" si="21"/>
        <v>15.50102645027227</v>
      </c>
      <c r="AO17" s="339">
        <f t="shared" si="22"/>
        <v>14.869835499703509</v>
      </c>
      <c r="AP17" s="323" t="s">
        <v>2029</v>
      </c>
      <c r="AQ17" s="144">
        <v>1.48</v>
      </c>
      <c r="AR17" s="19">
        <v>1.32</v>
      </c>
      <c r="AS17" s="19">
        <v>1.14</v>
      </c>
      <c r="AT17" s="19">
        <v>0.98</v>
      </c>
      <c r="AU17" s="19">
        <v>0.86</v>
      </c>
      <c r="AV17" s="19">
        <v>0.72</v>
      </c>
      <c r="AW17" s="19">
        <v>0.6</v>
      </c>
      <c r="AX17" s="19">
        <v>0.4</v>
      </c>
      <c r="AY17" s="19">
        <v>0.39</v>
      </c>
      <c r="AZ17" s="19">
        <v>0.38</v>
      </c>
      <c r="BA17" s="19">
        <v>0.37</v>
      </c>
      <c r="BB17" s="276">
        <v>0.34</v>
      </c>
      <c r="BC17" s="308">
        <f t="shared" si="1"/>
        <v>12.12121212121211</v>
      </c>
      <c r="BD17" s="216">
        <f t="shared" si="2"/>
        <v>15.789473684210531</v>
      </c>
      <c r="BE17" s="216">
        <f t="shared" si="3"/>
        <v>16.326530612244895</v>
      </c>
      <c r="BF17" s="216">
        <f t="shared" si="4"/>
        <v>13.953488372093027</v>
      </c>
      <c r="BG17" s="216">
        <f t="shared" si="5"/>
        <v>19.444444444444443</v>
      </c>
      <c r="BH17" s="216">
        <f t="shared" si="6"/>
        <v>19.999999999999996</v>
      </c>
      <c r="BI17" s="216">
        <f t="shared" si="7"/>
        <v>49.99999999999998</v>
      </c>
      <c r="BJ17" s="216">
        <f t="shared" si="8"/>
        <v>2.564102564102577</v>
      </c>
      <c r="BK17" s="216">
        <f t="shared" si="9"/>
        <v>2.6315789473684292</v>
      </c>
      <c r="BL17" s="216">
        <f t="shared" si="10"/>
        <v>2.7027027027026973</v>
      </c>
      <c r="BM17" s="240">
        <f t="shared" si="11"/>
        <v>8.823529411764696</v>
      </c>
      <c r="BN17" s="482">
        <f t="shared" si="23"/>
        <v>14.941551169103946</v>
      </c>
      <c r="BO17" s="482">
        <f t="shared" si="24"/>
        <v>12.715354926637689</v>
      </c>
      <c r="BP17" s="586">
        <f t="shared" si="12"/>
        <v>4.449509752579516</v>
      </c>
    </row>
    <row r="18" spans="1:68" ht="11.25" customHeight="1">
      <c r="A18" s="25" t="s">
        <v>1944</v>
      </c>
      <c r="B18" s="26" t="s">
        <v>1945</v>
      </c>
      <c r="C18" s="33" t="s">
        <v>180</v>
      </c>
      <c r="D18" s="133">
        <v>28</v>
      </c>
      <c r="E18" s="137">
        <v>90</v>
      </c>
      <c r="F18" s="44" t="s">
        <v>1972</v>
      </c>
      <c r="G18" s="45" t="s">
        <v>1972</v>
      </c>
      <c r="H18" s="168">
        <v>28.11</v>
      </c>
      <c r="I18" s="319">
        <f t="shared" si="13"/>
        <v>3.4151547491995733</v>
      </c>
      <c r="J18" s="28">
        <v>0.23</v>
      </c>
      <c r="K18" s="143">
        <v>0.24</v>
      </c>
      <c r="L18" s="29">
        <f t="shared" si="0"/>
        <v>4.347826086956519</v>
      </c>
      <c r="M18" s="30">
        <v>40585</v>
      </c>
      <c r="N18" s="31">
        <v>40589</v>
      </c>
      <c r="O18" s="32">
        <v>40603</v>
      </c>
      <c r="P18" s="32" t="s">
        <v>1370</v>
      </c>
      <c r="Q18" s="26"/>
      <c r="R18" s="316">
        <f>K18*4</f>
        <v>0.96</v>
      </c>
      <c r="S18" s="331">
        <f t="shared" si="17"/>
        <v>48.24120603015075</v>
      </c>
      <c r="T18" s="433">
        <f t="shared" si="25"/>
        <v>4.517075616749766</v>
      </c>
      <c r="U18" s="53">
        <f t="shared" si="18"/>
        <v>14.125628140703517</v>
      </c>
      <c r="V18" s="380">
        <v>12</v>
      </c>
      <c r="W18" s="180">
        <v>1.99</v>
      </c>
      <c r="X18" s="174">
        <v>1.68</v>
      </c>
      <c r="Y18" s="168">
        <v>0.55</v>
      </c>
      <c r="Z18" s="175">
        <v>1.74</v>
      </c>
      <c r="AA18" s="174">
        <v>2.03</v>
      </c>
      <c r="AB18" s="168">
        <v>2.33</v>
      </c>
      <c r="AC18" s="339">
        <f t="shared" si="14"/>
        <v>14.778325123152714</v>
      </c>
      <c r="AD18" s="339">
        <f t="shared" si="15"/>
        <v>8.242434904996482</v>
      </c>
      <c r="AE18" s="521">
        <v>11</v>
      </c>
      <c r="AF18" s="385">
        <v>2890</v>
      </c>
      <c r="AG18" s="565">
        <v>2.78</v>
      </c>
      <c r="AH18" s="565">
        <v>-18.28</v>
      </c>
      <c r="AI18" s="566">
        <v>-6.58</v>
      </c>
      <c r="AJ18" s="567">
        <v>-10.62</v>
      </c>
      <c r="AK18" s="350">
        <f t="shared" si="16"/>
        <v>0.7474677232771112</v>
      </c>
      <c r="AL18" s="336">
        <f t="shared" si="19"/>
        <v>2.2222222222222143</v>
      </c>
      <c r="AM18" s="337">
        <f t="shared" si="20"/>
        <v>3.0788379107201225</v>
      </c>
      <c r="AN18" s="337">
        <f t="shared" si="21"/>
        <v>5.024607263868264</v>
      </c>
      <c r="AO18" s="339">
        <f t="shared" si="22"/>
        <v>6.722172887732136</v>
      </c>
      <c r="AP18" s="324"/>
      <c r="AQ18" s="143">
        <v>0.92</v>
      </c>
      <c r="AR18" s="28">
        <v>0.9</v>
      </c>
      <c r="AS18" s="28">
        <v>0.88</v>
      </c>
      <c r="AT18" s="28">
        <v>0.84</v>
      </c>
      <c r="AU18" s="28">
        <v>0.76</v>
      </c>
      <c r="AV18" s="28">
        <v>0.72</v>
      </c>
      <c r="AW18" s="28">
        <v>0.64</v>
      </c>
      <c r="AX18" s="28">
        <v>0.56</v>
      </c>
      <c r="AY18" s="28">
        <v>0.52</v>
      </c>
      <c r="AZ18" s="28">
        <v>0.5</v>
      </c>
      <c r="BA18" s="28">
        <v>0.48</v>
      </c>
      <c r="BB18" s="119">
        <v>0.46</v>
      </c>
      <c r="BC18" s="308">
        <f t="shared" si="1"/>
        <v>2.2222222222222143</v>
      </c>
      <c r="BD18" s="216">
        <f t="shared" si="2"/>
        <v>2.2727272727272707</v>
      </c>
      <c r="BE18" s="216">
        <f t="shared" si="3"/>
        <v>4.761904761904767</v>
      </c>
      <c r="BF18" s="216">
        <f t="shared" si="4"/>
        <v>10.526315789473673</v>
      </c>
      <c r="BG18" s="216">
        <f t="shared" si="5"/>
        <v>5.555555555555558</v>
      </c>
      <c r="BH18" s="216">
        <f t="shared" si="6"/>
        <v>12.5</v>
      </c>
      <c r="BI18" s="216">
        <f t="shared" si="7"/>
        <v>14.28571428571428</v>
      </c>
      <c r="BJ18" s="216">
        <f t="shared" si="8"/>
        <v>7.692307692307709</v>
      </c>
      <c r="BK18" s="216">
        <f t="shared" si="9"/>
        <v>4.0000000000000036</v>
      </c>
      <c r="BL18" s="216">
        <f t="shared" si="10"/>
        <v>4.166666666666674</v>
      </c>
      <c r="BM18" s="240">
        <f t="shared" si="11"/>
        <v>4.347826086956519</v>
      </c>
      <c r="BN18" s="482">
        <f t="shared" si="23"/>
        <v>6.57556730304806</v>
      </c>
      <c r="BO18" s="482">
        <f>SQRT(AVERAGE((BC18-$BN18)^2,(BD18-$BN18)^2,(BE18-$BN18)^2,(BF18-$BN18)^2,(BG18-$BN18)^2,(BH18-$BN18)^2,(BI18-$BN18)^2,(BJ18-$BN18)^2,(BK18-$BN18)^2,(BL18-$BN18)^2,(BM18-$BN18)^2))</f>
        <v>3.938109994387488</v>
      </c>
      <c r="BP18" s="586">
        <f t="shared" si="12"/>
        <v>-5.6858661276356806</v>
      </c>
    </row>
    <row r="19" spans="1:68" ht="11.25" customHeight="1">
      <c r="A19" s="25" t="s">
        <v>1803</v>
      </c>
      <c r="B19" s="26" t="s">
        <v>1804</v>
      </c>
      <c r="C19" s="33" t="s">
        <v>181</v>
      </c>
      <c r="D19" s="133">
        <v>41</v>
      </c>
      <c r="E19" s="137">
        <v>35</v>
      </c>
      <c r="F19" s="44" t="s">
        <v>1972</v>
      </c>
      <c r="G19" s="45" t="s">
        <v>1972</v>
      </c>
      <c r="H19" s="168">
        <v>33.71</v>
      </c>
      <c r="I19" s="319">
        <f t="shared" si="13"/>
        <v>4.331059032927914</v>
      </c>
      <c r="J19" s="28">
        <v>0.36</v>
      </c>
      <c r="K19" s="143">
        <v>0.365</v>
      </c>
      <c r="L19" s="51">
        <f t="shared" si="0"/>
        <v>1.388888888888884</v>
      </c>
      <c r="M19" s="30">
        <v>40585</v>
      </c>
      <c r="N19" s="31">
        <v>40589</v>
      </c>
      <c r="O19" s="32">
        <v>40603</v>
      </c>
      <c r="P19" s="32" t="s">
        <v>1370</v>
      </c>
      <c r="Q19" s="281"/>
      <c r="R19" s="316">
        <f>K19*4</f>
        <v>1.46</v>
      </c>
      <c r="S19" s="331">
        <f t="shared" si="17"/>
        <v>71.21951219512196</v>
      </c>
      <c r="T19" s="433">
        <f t="shared" si="25"/>
        <v>-5.574106715937144</v>
      </c>
      <c r="U19" s="53">
        <f t="shared" si="18"/>
        <v>16.44390243902439</v>
      </c>
      <c r="V19" s="380">
        <v>12</v>
      </c>
      <c r="W19" s="180">
        <v>2.05</v>
      </c>
      <c r="X19" s="174">
        <v>3.84</v>
      </c>
      <c r="Y19" s="168">
        <v>1.04</v>
      </c>
      <c r="Z19" s="175">
        <v>1.22</v>
      </c>
      <c r="AA19" s="174">
        <v>1.78</v>
      </c>
      <c r="AB19" s="168">
        <v>2.26</v>
      </c>
      <c r="AC19" s="339">
        <f>(AB19/AA19-1)*100</f>
        <v>26.966292134831438</v>
      </c>
      <c r="AD19" s="339">
        <f t="shared" si="15"/>
        <v>4.9318235018726595</v>
      </c>
      <c r="AE19" s="521">
        <v>7</v>
      </c>
      <c r="AF19" s="385">
        <v>1330</v>
      </c>
      <c r="AG19" s="565">
        <v>30.51</v>
      </c>
      <c r="AH19" s="565">
        <v>-3.27</v>
      </c>
      <c r="AI19" s="566">
        <v>7.02</v>
      </c>
      <c r="AJ19" s="567">
        <v>8.92</v>
      </c>
      <c r="AK19" s="350">
        <f t="shared" si="16"/>
        <v>0.8167014396654813</v>
      </c>
      <c r="AL19" s="336">
        <f>((AQ19/AR19)^(1/1)-1)*100</f>
        <v>1.4084507042253502</v>
      </c>
      <c r="AM19" s="337">
        <f>((AQ19/AT19)^(1/3)-1)*100</f>
        <v>1.6749517495397992</v>
      </c>
      <c r="AN19" s="337">
        <f t="shared" si="21"/>
        <v>2.3836255539609663</v>
      </c>
      <c r="AO19" s="339">
        <f t="shared" si="22"/>
        <v>2.9186008964760646</v>
      </c>
      <c r="AP19" s="324"/>
      <c r="AQ19" s="143">
        <v>1.44</v>
      </c>
      <c r="AR19" s="28">
        <v>1.42</v>
      </c>
      <c r="AS19" s="278">
        <v>1.4</v>
      </c>
      <c r="AT19" s="28">
        <v>1.37</v>
      </c>
      <c r="AU19" s="28">
        <v>1.32</v>
      </c>
      <c r="AV19" s="28">
        <v>1.28</v>
      </c>
      <c r="AW19" s="28">
        <v>1.24</v>
      </c>
      <c r="AX19" s="28">
        <v>1.2</v>
      </c>
      <c r="AY19" s="28">
        <v>1.16</v>
      </c>
      <c r="AZ19" s="28">
        <v>1.12</v>
      </c>
      <c r="BA19" s="28">
        <v>1.08</v>
      </c>
      <c r="BB19" s="119">
        <v>1.04</v>
      </c>
      <c r="BC19" s="308">
        <f t="shared" si="1"/>
        <v>1.4084507042253502</v>
      </c>
      <c r="BD19" s="216">
        <f t="shared" si="2"/>
        <v>1.4285714285714235</v>
      </c>
      <c r="BE19" s="216">
        <f t="shared" si="3"/>
        <v>2.1897810218977964</v>
      </c>
      <c r="BF19" s="216">
        <f t="shared" si="4"/>
        <v>3.7878787878787845</v>
      </c>
      <c r="BG19" s="216">
        <f t="shared" si="5"/>
        <v>3.125</v>
      </c>
      <c r="BH19" s="216">
        <f t="shared" si="6"/>
        <v>3.2258064516129004</v>
      </c>
      <c r="BI19" s="216">
        <f t="shared" si="7"/>
        <v>3.3333333333333437</v>
      </c>
      <c r="BJ19" s="216">
        <f t="shared" si="8"/>
        <v>3.4482758620689724</v>
      </c>
      <c r="BK19" s="216">
        <f t="shared" si="9"/>
        <v>3.5714285714285587</v>
      </c>
      <c r="BL19" s="216">
        <f t="shared" si="10"/>
        <v>3.703703703703698</v>
      </c>
      <c r="BM19" s="240">
        <f t="shared" si="11"/>
        <v>3.8461538461538547</v>
      </c>
      <c r="BN19" s="482">
        <f t="shared" si="23"/>
        <v>3.006216700988608</v>
      </c>
      <c r="BO19" s="482">
        <f t="shared" si="24"/>
        <v>0.8631644387312787</v>
      </c>
      <c r="BP19" s="586">
        <f t="shared" si="12"/>
        <v>-9.72921785213551</v>
      </c>
    </row>
    <row r="20" spans="1:68" ht="11.25" customHeight="1">
      <c r="A20" s="25" t="s">
        <v>279</v>
      </c>
      <c r="B20" s="26" t="s">
        <v>280</v>
      </c>
      <c r="C20" s="33" t="s">
        <v>281</v>
      </c>
      <c r="D20" s="133">
        <v>39</v>
      </c>
      <c r="E20" s="137">
        <v>45</v>
      </c>
      <c r="F20" s="65" t="s">
        <v>363</v>
      </c>
      <c r="G20" s="57" t="s">
        <v>363</v>
      </c>
      <c r="H20" s="168">
        <v>12.65</v>
      </c>
      <c r="I20" s="319">
        <f t="shared" si="13"/>
        <v>5.059288537549407</v>
      </c>
      <c r="J20" s="28">
        <v>0.155</v>
      </c>
      <c r="K20" s="143">
        <v>0.16</v>
      </c>
      <c r="L20" s="29">
        <f t="shared" si="0"/>
        <v>3.2258064516129004</v>
      </c>
      <c r="M20" s="30">
        <v>40547</v>
      </c>
      <c r="N20" s="31">
        <v>40549</v>
      </c>
      <c r="O20" s="32">
        <v>40582</v>
      </c>
      <c r="P20" s="32" t="s">
        <v>1364</v>
      </c>
      <c r="Q20" s="26"/>
      <c r="R20" s="316">
        <f>K20*4</f>
        <v>0.64</v>
      </c>
      <c r="S20" s="331">
        <f t="shared" si="17"/>
        <v>213.33333333333334</v>
      </c>
      <c r="T20" s="433">
        <f t="shared" si="25"/>
        <v>85.69588838464614</v>
      </c>
      <c r="U20" s="53">
        <f t="shared" si="18"/>
        <v>42.16666666666667</v>
      </c>
      <c r="V20" s="380">
        <v>6</v>
      </c>
      <c r="W20" s="180">
        <v>0.3</v>
      </c>
      <c r="X20" s="174" t="s">
        <v>363</v>
      </c>
      <c r="Y20" s="168">
        <v>2.46</v>
      </c>
      <c r="Z20" s="175">
        <v>1.84</v>
      </c>
      <c r="AA20" s="174" t="s">
        <v>363</v>
      </c>
      <c r="AB20" s="168" t="s">
        <v>363</v>
      </c>
      <c r="AC20" s="339" t="s">
        <v>1977</v>
      </c>
      <c r="AD20" s="339" t="s">
        <v>1977</v>
      </c>
      <c r="AE20" s="521">
        <v>0</v>
      </c>
      <c r="AF20" s="309">
        <v>65</v>
      </c>
      <c r="AG20" s="565">
        <v>7.66</v>
      </c>
      <c r="AH20" s="565">
        <v>-7.19</v>
      </c>
      <c r="AI20" s="566">
        <v>0.88</v>
      </c>
      <c r="AJ20" s="567">
        <v>-0.39</v>
      </c>
      <c r="AK20" s="350">
        <f t="shared" si="16"/>
        <v>0.5710817037279464</v>
      </c>
      <c r="AL20" s="336">
        <f>((AQ20/AR20)^(1/1)-1)*100</f>
        <v>0.8130081300812941</v>
      </c>
      <c r="AM20" s="337">
        <f>((AQ20/AT20)^(1/3)-1)*100</f>
        <v>2.247939604670446</v>
      </c>
      <c r="AN20" s="337">
        <f t="shared" si="21"/>
        <v>2.424959287881534</v>
      </c>
      <c r="AO20" s="339">
        <f t="shared" si="22"/>
        <v>4.246256309826979</v>
      </c>
      <c r="AP20" s="324"/>
      <c r="AQ20" s="322">
        <v>0.62</v>
      </c>
      <c r="AR20" s="28">
        <v>0.615</v>
      </c>
      <c r="AS20" s="28">
        <v>0.6</v>
      </c>
      <c r="AT20" s="28">
        <v>0.58</v>
      </c>
      <c r="AU20" s="28">
        <v>0.56</v>
      </c>
      <c r="AV20" s="28">
        <v>0.55</v>
      </c>
      <c r="AW20" s="28">
        <v>0.54</v>
      </c>
      <c r="AX20" s="28">
        <v>0.485</v>
      </c>
      <c r="AY20" s="28">
        <v>0.47</v>
      </c>
      <c r="AZ20" s="28">
        <v>0.44904</v>
      </c>
      <c r="BA20" s="28">
        <v>0.40906000000000003</v>
      </c>
      <c r="BB20" s="119">
        <v>0.38096</v>
      </c>
      <c r="BC20" s="308">
        <f aca="true" t="shared" si="26" ref="BC20:BM20">((AQ20/AR20)-1)*100</f>
        <v>0.8130081300812941</v>
      </c>
      <c r="BD20" s="216">
        <f t="shared" si="26"/>
        <v>2.5000000000000133</v>
      </c>
      <c r="BE20" s="216">
        <f t="shared" si="26"/>
        <v>3.4482758620689724</v>
      </c>
      <c r="BF20" s="216">
        <f t="shared" si="26"/>
        <v>3.5714285714285587</v>
      </c>
      <c r="BG20" s="216">
        <f t="shared" si="26"/>
        <v>1.81818181818183</v>
      </c>
      <c r="BH20" s="216">
        <f t="shared" si="26"/>
        <v>1.85185185185186</v>
      </c>
      <c r="BI20" s="216">
        <f t="shared" si="26"/>
        <v>11.340206185567014</v>
      </c>
      <c r="BJ20" s="216">
        <f t="shared" si="26"/>
        <v>3.1914893617021267</v>
      </c>
      <c r="BK20" s="216">
        <f t="shared" si="26"/>
        <v>4.667735613753776</v>
      </c>
      <c r="BL20" s="216">
        <f t="shared" si="26"/>
        <v>9.773627340732393</v>
      </c>
      <c r="BM20" s="240">
        <f t="shared" si="26"/>
        <v>7.376102477950441</v>
      </c>
      <c r="BN20" s="482">
        <f>AVERAGE(BC20:BM20)</f>
        <v>4.577446110301662</v>
      </c>
      <c r="BO20" s="482">
        <f t="shared" si="24"/>
        <v>3.2795926141726843</v>
      </c>
      <c r="BP20" s="586">
        <f t="shared" si="12"/>
        <v>-34.68241884123573</v>
      </c>
    </row>
    <row r="21" spans="1:68" ht="11.25" customHeight="1">
      <c r="A21" s="262" t="s">
        <v>442</v>
      </c>
      <c r="B21" s="36" t="s">
        <v>443</v>
      </c>
      <c r="C21" s="41" t="s">
        <v>169</v>
      </c>
      <c r="D21" s="134">
        <v>26</v>
      </c>
      <c r="E21" s="137">
        <v>96</v>
      </c>
      <c r="F21" s="44" t="s">
        <v>1972</v>
      </c>
      <c r="G21" s="45" t="s">
        <v>1972</v>
      </c>
      <c r="H21" s="169">
        <v>30.72</v>
      </c>
      <c r="I21" s="319">
        <f t="shared" si="13"/>
        <v>2.408854166666667</v>
      </c>
      <c r="J21" s="126">
        <v>0.18</v>
      </c>
      <c r="K21" s="126">
        <v>0.185</v>
      </c>
      <c r="L21" s="531">
        <f t="shared" si="0"/>
        <v>2.77777777777779</v>
      </c>
      <c r="M21" s="49">
        <v>40821</v>
      </c>
      <c r="N21" s="50">
        <v>40826</v>
      </c>
      <c r="O21" s="40">
        <v>40847</v>
      </c>
      <c r="P21" s="266" t="s">
        <v>1407</v>
      </c>
      <c r="Q21" s="36"/>
      <c r="R21" s="261">
        <f>K21*4</f>
        <v>0.74</v>
      </c>
      <c r="S21" s="331">
        <f t="shared" si="17"/>
        <v>36.09756097560976</v>
      </c>
      <c r="T21" s="433">
        <f>(H21/SQRT(22.5*W21*(H21/Z21))-1)*100</f>
        <v>-1.728764267677363</v>
      </c>
      <c r="U21" s="53">
        <f t="shared" si="18"/>
        <v>14.985365853658537</v>
      </c>
      <c r="V21" s="381">
        <v>7</v>
      </c>
      <c r="W21" s="180">
        <v>2.05</v>
      </c>
      <c r="X21" s="174">
        <v>1.18</v>
      </c>
      <c r="Y21" s="168">
        <v>1.25</v>
      </c>
      <c r="Z21" s="175">
        <v>1.45</v>
      </c>
      <c r="AA21" s="176">
        <v>2.38</v>
      </c>
      <c r="AB21" s="169">
        <v>2.64</v>
      </c>
      <c r="AC21" s="344">
        <f>(AB21/AA21-1)*100</f>
        <v>10.924369747899165</v>
      </c>
      <c r="AD21" s="339">
        <f t="shared" si="15"/>
        <v>10.938612733228886</v>
      </c>
      <c r="AE21" s="521">
        <v>8</v>
      </c>
      <c r="AF21" s="385">
        <v>1620</v>
      </c>
      <c r="AG21" s="565">
        <v>25.7</v>
      </c>
      <c r="AH21" s="565">
        <v>-20.68</v>
      </c>
      <c r="AI21" s="566">
        <v>8.32</v>
      </c>
      <c r="AJ21" s="567">
        <v>-1.54</v>
      </c>
      <c r="AK21" s="351">
        <f>AN21/AO21</f>
        <v>1.2033650601987647</v>
      </c>
      <c r="AL21" s="336">
        <f t="shared" si="19"/>
        <v>2.9197080291970767</v>
      </c>
      <c r="AM21" s="337">
        <f t="shared" si="20"/>
        <v>7.342429478827306</v>
      </c>
      <c r="AN21" s="337">
        <f t="shared" si="21"/>
        <v>8.914639181931715</v>
      </c>
      <c r="AO21" s="339">
        <f t="shared" si="22"/>
        <v>7.408092088413509</v>
      </c>
      <c r="AP21" s="325"/>
      <c r="AQ21" s="142">
        <v>0.705</v>
      </c>
      <c r="AR21" s="38">
        <v>0.685</v>
      </c>
      <c r="AS21" s="38">
        <v>0.62</v>
      </c>
      <c r="AT21" s="38">
        <v>0.57</v>
      </c>
      <c r="AU21" s="38">
        <v>0.53</v>
      </c>
      <c r="AV21" s="38">
        <v>0.46</v>
      </c>
      <c r="AW21" s="38">
        <v>0.425</v>
      </c>
      <c r="AX21" s="38">
        <v>0.405</v>
      </c>
      <c r="AY21" s="38">
        <v>0.385</v>
      </c>
      <c r="AZ21" s="38">
        <v>0.365</v>
      </c>
      <c r="BA21" s="38">
        <v>0.345</v>
      </c>
      <c r="BB21" s="277">
        <v>0.325</v>
      </c>
      <c r="BC21" s="308">
        <f t="shared" si="1"/>
        <v>2.9197080291970767</v>
      </c>
      <c r="BD21" s="216">
        <f t="shared" si="2"/>
        <v>10.483870967741948</v>
      </c>
      <c r="BE21" s="216">
        <f t="shared" si="3"/>
        <v>8.771929824561408</v>
      </c>
      <c r="BF21" s="216">
        <f t="shared" si="4"/>
        <v>7.547169811320731</v>
      </c>
      <c r="BG21" s="216">
        <f t="shared" si="5"/>
        <v>15.217391304347828</v>
      </c>
      <c r="BH21" s="216">
        <f t="shared" si="6"/>
        <v>8.235294117647074</v>
      </c>
      <c r="BI21" s="216">
        <f t="shared" si="7"/>
        <v>4.938271604938271</v>
      </c>
      <c r="BJ21" s="216">
        <f t="shared" si="8"/>
        <v>5.1948051948051965</v>
      </c>
      <c r="BK21" s="216">
        <f t="shared" si="9"/>
        <v>5.47945205479452</v>
      </c>
      <c r="BL21" s="216">
        <f t="shared" si="10"/>
        <v>5.797101449275366</v>
      </c>
      <c r="BM21" s="240">
        <f t="shared" si="11"/>
        <v>6.153846153846132</v>
      </c>
      <c r="BN21" s="482">
        <f t="shared" si="23"/>
        <v>7.3398945920432315</v>
      </c>
      <c r="BO21" s="482">
        <f t="shared" si="24"/>
        <v>3.190759227059209</v>
      </c>
      <c r="BP21" s="586">
        <f t="shared" si="12"/>
        <v>-3.6618725050601544</v>
      </c>
    </row>
    <row r="22" spans="1:68" ht="11.25" customHeight="1">
      <c r="A22" s="147" t="s">
        <v>621</v>
      </c>
      <c r="B22" s="16" t="s">
        <v>618</v>
      </c>
      <c r="C22" s="24" t="s">
        <v>619</v>
      </c>
      <c r="D22" s="132">
        <v>27</v>
      </c>
      <c r="E22" s="137">
        <v>92</v>
      </c>
      <c r="F22" s="42" t="s">
        <v>1972</v>
      </c>
      <c r="G22" s="43" t="s">
        <v>1972</v>
      </c>
      <c r="H22" s="190">
        <v>74.73</v>
      </c>
      <c r="I22" s="456">
        <f t="shared" si="13"/>
        <v>1.7128328649805968</v>
      </c>
      <c r="J22" s="19">
        <v>0.3</v>
      </c>
      <c r="K22" s="144">
        <v>0.32</v>
      </c>
      <c r="L22" s="20">
        <f t="shared" si="0"/>
        <v>6.666666666666665</v>
      </c>
      <c r="M22" s="584">
        <v>40515</v>
      </c>
      <c r="N22" s="515">
        <v>40519</v>
      </c>
      <c r="O22" s="516">
        <v>40539</v>
      </c>
      <c r="P22" s="23" t="s">
        <v>1404</v>
      </c>
      <c r="Q22" s="16" t="s">
        <v>620</v>
      </c>
      <c r="R22" s="316">
        <f>K22*4</f>
        <v>1.28</v>
      </c>
      <c r="S22" s="332">
        <f t="shared" si="17"/>
        <v>32.40506329113924</v>
      </c>
      <c r="T22" s="435">
        <f t="shared" si="25"/>
        <v>111.50152367008594</v>
      </c>
      <c r="U22" s="52">
        <f t="shared" si="18"/>
        <v>18.91898734177215</v>
      </c>
      <c r="V22" s="380">
        <v>4</v>
      </c>
      <c r="W22" s="188">
        <v>3.95</v>
      </c>
      <c r="X22" s="189">
        <v>2.13</v>
      </c>
      <c r="Y22" s="190">
        <v>4.13</v>
      </c>
      <c r="Z22" s="191">
        <v>5.32</v>
      </c>
      <c r="AA22" s="174">
        <v>3.67</v>
      </c>
      <c r="AB22" s="168">
        <v>4.01</v>
      </c>
      <c r="AC22" s="339">
        <f>(AB22/AA22-1)*100</f>
        <v>9.26430517711172</v>
      </c>
      <c r="AD22" s="471">
        <f t="shared" si="15"/>
        <v>9.559811183175349</v>
      </c>
      <c r="AE22" s="520">
        <v>10</v>
      </c>
      <c r="AF22" s="386">
        <v>10770</v>
      </c>
      <c r="AG22" s="553">
        <v>24.59</v>
      </c>
      <c r="AH22" s="553">
        <v>-3.65</v>
      </c>
      <c r="AI22" s="568">
        <v>5.15</v>
      </c>
      <c r="AJ22" s="569">
        <v>4.5</v>
      </c>
      <c r="AK22" s="350">
        <f>AN22/AO22</f>
        <v>0.9620225521108067</v>
      </c>
      <c r="AL22" s="340">
        <f>((AQ22/AR22)^(1/1)-1)*100</f>
        <v>4.347826086956519</v>
      </c>
      <c r="AM22" s="341">
        <f>((AQ22/AT22)^(1/3)-1)*100</f>
        <v>7.424159133409214</v>
      </c>
      <c r="AN22" s="341">
        <f t="shared" si="21"/>
        <v>8.88624888199654</v>
      </c>
      <c r="AO22" s="338">
        <f t="shared" si="22"/>
        <v>9.237048406504522</v>
      </c>
      <c r="AP22" s="324" t="s">
        <v>2029</v>
      </c>
      <c r="AQ22" s="143">
        <v>1.2</v>
      </c>
      <c r="AR22" s="28">
        <v>1.15</v>
      </c>
      <c r="AS22" s="28">
        <v>1.088</v>
      </c>
      <c r="AT22" s="28">
        <v>0.968</v>
      </c>
      <c r="AU22" s="28">
        <v>0.8960000000000001</v>
      </c>
      <c r="AV22" s="28">
        <v>0.784</v>
      </c>
      <c r="AW22" s="28">
        <v>0.68</v>
      </c>
      <c r="AX22" s="28">
        <v>0.6</v>
      </c>
      <c r="AY22" s="28">
        <v>0.56</v>
      </c>
      <c r="AZ22" s="28">
        <v>0.528</v>
      </c>
      <c r="BA22" s="28">
        <v>0.496</v>
      </c>
      <c r="BB22" s="119">
        <v>0.472</v>
      </c>
      <c r="BC22" s="460">
        <f t="shared" si="1"/>
        <v>4.347826086956519</v>
      </c>
      <c r="BD22" s="461">
        <f t="shared" si="2"/>
        <v>5.698529411764697</v>
      </c>
      <c r="BE22" s="461">
        <f t="shared" si="3"/>
        <v>12.396694214876035</v>
      </c>
      <c r="BF22" s="461">
        <f t="shared" si="4"/>
        <v>8.035714285714256</v>
      </c>
      <c r="BG22" s="461">
        <f t="shared" si="5"/>
        <v>14.285714285714302</v>
      </c>
      <c r="BH22" s="461">
        <f t="shared" si="6"/>
        <v>15.294117647058814</v>
      </c>
      <c r="BI22" s="461">
        <f t="shared" si="7"/>
        <v>13.333333333333353</v>
      </c>
      <c r="BJ22" s="461">
        <f t="shared" si="8"/>
        <v>7.14285714285714</v>
      </c>
      <c r="BK22" s="461">
        <f t="shared" si="9"/>
        <v>6.060606060606055</v>
      </c>
      <c r="BL22" s="461">
        <f t="shared" si="10"/>
        <v>6.451612903225823</v>
      </c>
      <c r="BM22" s="212">
        <f t="shared" si="11"/>
        <v>5.084745762711873</v>
      </c>
      <c r="BN22" s="145">
        <f t="shared" si="23"/>
        <v>8.921068284983532</v>
      </c>
      <c r="BO22" s="145">
        <f t="shared" si="24"/>
        <v>3.8751686816275006</v>
      </c>
      <c r="BP22" s="588">
        <f t="shared" si="12"/>
        <v>-8.319905594795015</v>
      </c>
    </row>
    <row r="23" spans="1:68" ht="11.25" customHeight="1">
      <c r="A23" s="25" t="s">
        <v>1801</v>
      </c>
      <c r="B23" s="26" t="s">
        <v>1802</v>
      </c>
      <c r="C23" s="33" t="s">
        <v>179</v>
      </c>
      <c r="D23" s="133">
        <v>40</v>
      </c>
      <c r="E23" s="137">
        <v>41</v>
      </c>
      <c r="F23" s="44" t="s">
        <v>1972</v>
      </c>
      <c r="G23" s="45" t="s">
        <v>1939</v>
      </c>
      <c r="H23" s="168">
        <v>85.95</v>
      </c>
      <c r="I23" s="457">
        <f t="shared" si="13"/>
        <v>0.8842350203606748</v>
      </c>
      <c r="J23" s="143">
        <v>0.18</v>
      </c>
      <c r="K23" s="143">
        <v>0.19</v>
      </c>
      <c r="L23" s="29">
        <f t="shared" si="0"/>
        <v>5.555555555555558</v>
      </c>
      <c r="M23" s="30">
        <v>40745</v>
      </c>
      <c r="N23" s="31">
        <v>40749</v>
      </c>
      <c r="O23" s="32">
        <v>40760</v>
      </c>
      <c r="P23" s="266" t="s">
        <v>1699</v>
      </c>
      <c r="Q23" s="26"/>
      <c r="R23" s="316">
        <f>K23*4</f>
        <v>0.76</v>
      </c>
      <c r="S23" s="331">
        <f t="shared" si="17"/>
        <v>19.53727506426735</v>
      </c>
      <c r="T23" s="433">
        <f>(H23/SQRT(22.5*W23*(H23/Z23))-1)*100</f>
        <v>99.91900673647494</v>
      </c>
      <c r="U23" s="53">
        <f t="shared" si="18"/>
        <v>22.095115681233935</v>
      </c>
      <c r="V23" s="380">
        <v>12</v>
      </c>
      <c r="W23" s="180">
        <v>3.89</v>
      </c>
      <c r="X23" s="174">
        <v>1.29</v>
      </c>
      <c r="Y23" s="168">
        <v>2.63</v>
      </c>
      <c r="Z23" s="175">
        <v>4.07</v>
      </c>
      <c r="AA23" s="174">
        <v>6.38</v>
      </c>
      <c r="AB23" s="168">
        <v>7</v>
      </c>
      <c r="AC23" s="339">
        <f t="shared" si="14"/>
        <v>9.717868338557988</v>
      </c>
      <c r="AD23" s="472">
        <f t="shared" si="15"/>
        <v>10.443245607640154</v>
      </c>
      <c r="AE23" s="521">
        <v>22</v>
      </c>
      <c r="AF23" s="385">
        <v>7370</v>
      </c>
      <c r="AG23" s="565">
        <v>6.37</v>
      </c>
      <c r="AH23" s="565">
        <v>-24.5</v>
      </c>
      <c r="AI23" s="566">
        <v>-1.88</v>
      </c>
      <c r="AJ23" s="567">
        <v>-13.53</v>
      </c>
      <c r="AK23" s="350">
        <f>AN23/AO23</f>
        <v>1.2668204828765888</v>
      </c>
      <c r="AL23" s="336">
        <f t="shared" si="19"/>
        <v>2.941176470588225</v>
      </c>
      <c r="AM23" s="337">
        <f t="shared" si="20"/>
        <v>6.469042607881903</v>
      </c>
      <c r="AN23" s="337">
        <f t="shared" si="21"/>
        <v>6.9610375725068785</v>
      </c>
      <c r="AO23" s="339">
        <f t="shared" si="22"/>
        <v>5.494888712803525</v>
      </c>
      <c r="AP23" s="324"/>
      <c r="AQ23" s="143">
        <v>0.7</v>
      </c>
      <c r="AR23" s="28">
        <v>0.68</v>
      </c>
      <c r="AS23" s="28">
        <v>0.62</v>
      </c>
      <c r="AT23" s="28">
        <v>0.58</v>
      </c>
      <c r="AU23" s="28">
        <v>0.54</v>
      </c>
      <c r="AV23" s="28">
        <v>0.5</v>
      </c>
      <c r="AW23" s="28">
        <v>0.47</v>
      </c>
      <c r="AX23" s="28">
        <v>0.45</v>
      </c>
      <c r="AY23" s="28">
        <v>0.43</v>
      </c>
      <c r="AZ23" s="278">
        <v>0.42</v>
      </c>
      <c r="BA23" s="28">
        <v>0.41</v>
      </c>
      <c r="BB23" s="119">
        <v>0.39</v>
      </c>
      <c r="BC23" s="308">
        <f t="shared" si="1"/>
        <v>2.941176470588225</v>
      </c>
      <c r="BD23" s="216">
        <f t="shared" si="2"/>
        <v>9.677419354838722</v>
      </c>
      <c r="BE23" s="216">
        <f t="shared" si="3"/>
        <v>6.896551724137945</v>
      </c>
      <c r="BF23" s="216">
        <f t="shared" si="4"/>
        <v>7.407407407407396</v>
      </c>
      <c r="BG23" s="216">
        <f t="shared" si="5"/>
        <v>8.000000000000007</v>
      </c>
      <c r="BH23" s="216">
        <f t="shared" si="6"/>
        <v>6.382978723404253</v>
      </c>
      <c r="BI23" s="216">
        <f t="shared" si="7"/>
        <v>4.444444444444429</v>
      </c>
      <c r="BJ23" s="216">
        <f t="shared" si="8"/>
        <v>4.651162790697683</v>
      </c>
      <c r="BK23" s="216">
        <f t="shared" si="9"/>
        <v>2.3809523809523725</v>
      </c>
      <c r="BL23" s="216">
        <f t="shared" si="10"/>
        <v>2.4390243902439046</v>
      </c>
      <c r="BM23" s="240">
        <f t="shared" si="11"/>
        <v>5.12820512820511</v>
      </c>
      <c r="BN23" s="482">
        <f t="shared" si="23"/>
        <v>5.486302074083642</v>
      </c>
      <c r="BO23" s="482">
        <f>SQRT(AVERAGE((BC23-$BN23)^2,(BD23-$BN23)^2,(BE23-$BN23)^2,(BF23-$BN23)^2,(BG23-$BN23)^2,(BH23-$BN23)^2,(BI23-$BN23)^2,(BJ23-$BN23)^2,(BK23-$BN23)^2,(BL23-$BN23)^2,(BM23-$BN23)^2))</f>
        <v>2.2900087498206325</v>
      </c>
      <c r="BP23" s="586">
        <f t="shared" si="12"/>
        <v>-14.249843088366381</v>
      </c>
    </row>
    <row r="24" spans="1:68" ht="11.25" customHeight="1">
      <c r="A24" s="25" t="s">
        <v>1773</v>
      </c>
      <c r="B24" s="26" t="s">
        <v>1774</v>
      </c>
      <c r="C24" s="33" t="s">
        <v>172</v>
      </c>
      <c r="D24" s="133">
        <v>44</v>
      </c>
      <c r="E24" s="137">
        <v>24</v>
      </c>
      <c r="F24" s="44" t="s">
        <v>1972</v>
      </c>
      <c r="G24" s="45" t="s">
        <v>1972</v>
      </c>
      <c r="H24" s="168">
        <v>18.57</v>
      </c>
      <c r="I24" s="319">
        <f t="shared" si="13"/>
        <v>3.3117932148626816</v>
      </c>
      <c r="J24" s="28">
        <v>0.14875</v>
      </c>
      <c r="K24" s="143">
        <v>0.15375</v>
      </c>
      <c r="L24" s="29">
        <f t="shared" si="0"/>
        <v>3.3613445378151363</v>
      </c>
      <c r="M24" s="30">
        <v>40577</v>
      </c>
      <c r="N24" s="31">
        <v>40581</v>
      </c>
      <c r="O24" s="32">
        <v>40592</v>
      </c>
      <c r="P24" s="266" t="s">
        <v>1190</v>
      </c>
      <c r="Q24" s="270"/>
      <c r="R24" s="316">
        <f>K24*4</f>
        <v>0.615</v>
      </c>
      <c r="S24" s="331">
        <f t="shared" si="17"/>
        <v>63.4020618556701</v>
      </c>
      <c r="T24" s="433">
        <f t="shared" si="25"/>
        <v>23.755662163497693</v>
      </c>
      <c r="U24" s="53">
        <f t="shared" si="18"/>
        <v>19.144329896907216</v>
      </c>
      <c r="V24" s="380">
        <v>12</v>
      </c>
      <c r="W24" s="180">
        <v>0.97</v>
      </c>
      <c r="X24" s="174">
        <v>1.74</v>
      </c>
      <c r="Y24" s="168">
        <v>1.64</v>
      </c>
      <c r="Z24" s="175">
        <v>1.8</v>
      </c>
      <c r="AA24" s="174">
        <v>1.09</v>
      </c>
      <c r="AB24" s="168">
        <v>1.15</v>
      </c>
      <c r="AC24" s="339">
        <f t="shared" si="14"/>
        <v>5.504587155963292</v>
      </c>
      <c r="AD24" s="472">
        <f t="shared" si="15"/>
        <v>9.791205314773805</v>
      </c>
      <c r="AE24" s="521">
        <v>8</v>
      </c>
      <c r="AF24" s="309">
        <v>775</v>
      </c>
      <c r="AG24" s="565">
        <v>11.53</v>
      </c>
      <c r="AH24" s="565">
        <v>-4.13</v>
      </c>
      <c r="AI24" s="566">
        <v>3.98</v>
      </c>
      <c r="AJ24" s="567">
        <v>1.59</v>
      </c>
      <c r="AK24" s="350">
        <f t="shared" si="16"/>
        <v>1.0920353281310224</v>
      </c>
      <c r="AL24" s="336">
        <f t="shared" si="19"/>
        <v>0.8474576271186418</v>
      </c>
      <c r="AM24" s="337">
        <f t="shared" si="20"/>
        <v>0.8547423060397907</v>
      </c>
      <c r="AN24" s="337">
        <f t="shared" si="21"/>
        <v>0.8621965815340138</v>
      </c>
      <c r="AO24" s="339">
        <f t="shared" si="22"/>
        <v>0.7895317663482837</v>
      </c>
      <c r="AP24" s="324"/>
      <c r="AQ24" s="143">
        <v>0.595</v>
      </c>
      <c r="AR24" s="28">
        <v>0.59</v>
      </c>
      <c r="AS24" s="28">
        <v>0.585</v>
      </c>
      <c r="AT24" s="28">
        <v>0.58</v>
      </c>
      <c r="AU24" s="28">
        <v>0.575</v>
      </c>
      <c r="AV24" s="28">
        <v>0.57</v>
      </c>
      <c r="AW24" s="28">
        <v>0.565</v>
      </c>
      <c r="AX24" s="28">
        <v>0.5625</v>
      </c>
      <c r="AY24" s="28">
        <v>0.56</v>
      </c>
      <c r="AZ24" s="28">
        <v>0.5575</v>
      </c>
      <c r="BA24" s="28">
        <v>0.55</v>
      </c>
      <c r="BB24" s="119">
        <v>0.5425</v>
      </c>
      <c r="BC24" s="308">
        <f t="shared" si="1"/>
        <v>0.8474576271186418</v>
      </c>
      <c r="BD24" s="216">
        <f t="shared" si="2"/>
        <v>0.8547008547008517</v>
      </c>
      <c r="BE24" s="216">
        <f t="shared" si="3"/>
        <v>0.8620689655172376</v>
      </c>
      <c r="BF24" s="216">
        <f t="shared" si="4"/>
        <v>0.8695652173912993</v>
      </c>
      <c r="BG24" s="216">
        <f t="shared" si="5"/>
        <v>0.8771929824561431</v>
      </c>
      <c r="BH24" s="216">
        <f t="shared" si="6"/>
        <v>0.8849557522123908</v>
      </c>
      <c r="BI24" s="216">
        <f t="shared" si="7"/>
        <v>0.4444444444444251</v>
      </c>
      <c r="BJ24" s="216">
        <f t="shared" si="8"/>
        <v>0.44642857142855874</v>
      </c>
      <c r="BK24" s="216">
        <f t="shared" si="9"/>
        <v>0.4484304932735439</v>
      </c>
      <c r="BL24" s="216">
        <f t="shared" si="10"/>
        <v>1.3636363636363447</v>
      </c>
      <c r="BM24" s="240">
        <f t="shared" si="11"/>
        <v>1.382488479262678</v>
      </c>
      <c r="BN24" s="482">
        <f>AVERAGE(BC24:BM24)</f>
        <v>0.8437608864947376</v>
      </c>
      <c r="BO24" s="482">
        <f t="shared" si="24"/>
        <v>0.3071954900655458</v>
      </c>
      <c r="BP24" s="586">
        <f t="shared" si="12"/>
        <v>-14.970340100510521</v>
      </c>
    </row>
    <row r="25" spans="1:68" ht="11.25" customHeight="1">
      <c r="A25" s="25" t="s">
        <v>1887</v>
      </c>
      <c r="B25" s="26" t="s">
        <v>1888</v>
      </c>
      <c r="C25" s="33" t="s">
        <v>182</v>
      </c>
      <c r="D25" s="133">
        <v>35</v>
      </c>
      <c r="E25" s="137">
        <v>70</v>
      </c>
      <c r="F25" s="44" t="s">
        <v>1972</v>
      </c>
      <c r="G25" s="45" t="s">
        <v>1972</v>
      </c>
      <c r="H25" s="168">
        <v>41.72</v>
      </c>
      <c r="I25" s="457">
        <f t="shared" si="13"/>
        <v>1.725790987535954</v>
      </c>
      <c r="J25" s="143">
        <v>0.17</v>
      </c>
      <c r="K25" s="143">
        <v>0.18</v>
      </c>
      <c r="L25" s="29">
        <f t="shared" si="0"/>
        <v>5.88235294117645</v>
      </c>
      <c r="M25" s="30">
        <v>40770</v>
      </c>
      <c r="N25" s="31">
        <v>40772</v>
      </c>
      <c r="O25" s="32">
        <v>40787</v>
      </c>
      <c r="P25" s="32" t="s">
        <v>1370</v>
      </c>
      <c r="Q25" s="26"/>
      <c r="R25" s="316">
        <f>K25*4</f>
        <v>0.72</v>
      </c>
      <c r="S25" s="331">
        <f t="shared" si="17"/>
        <v>25.992779783393498</v>
      </c>
      <c r="T25" s="433">
        <f t="shared" si="25"/>
        <v>10.37652075389246</v>
      </c>
      <c r="U25" s="53">
        <f t="shared" si="18"/>
        <v>15.061371841155234</v>
      </c>
      <c r="V25" s="380">
        <v>12</v>
      </c>
      <c r="W25" s="180">
        <v>2.77</v>
      </c>
      <c r="X25" s="174">
        <v>1.17</v>
      </c>
      <c r="Y25" s="168">
        <v>0.87</v>
      </c>
      <c r="Z25" s="175">
        <v>1.82</v>
      </c>
      <c r="AA25" s="174">
        <v>2.9</v>
      </c>
      <c r="AB25" s="168">
        <v>3.52</v>
      </c>
      <c r="AC25" s="339">
        <f t="shared" si="14"/>
        <v>21.379310344827584</v>
      </c>
      <c r="AD25" s="472">
        <f t="shared" si="15"/>
        <v>12.295903330386091</v>
      </c>
      <c r="AE25" s="521">
        <v>6</v>
      </c>
      <c r="AF25" s="385">
        <v>2570</v>
      </c>
      <c r="AG25" s="565">
        <v>39.63</v>
      </c>
      <c r="AH25" s="565">
        <v>-17.55</v>
      </c>
      <c r="AI25" s="566">
        <v>14.55</v>
      </c>
      <c r="AJ25" s="567">
        <v>-1.53</v>
      </c>
      <c r="AK25" s="350">
        <f>AN25/AO25</f>
        <v>1.158627440058013</v>
      </c>
      <c r="AL25" s="336">
        <f t="shared" si="19"/>
        <v>4.761904761904767</v>
      </c>
      <c r="AM25" s="337">
        <f t="shared" si="20"/>
        <v>5.629519164543795</v>
      </c>
      <c r="AN25" s="337">
        <f t="shared" si="21"/>
        <v>6.576275663547437</v>
      </c>
      <c r="AO25" s="339">
        <f t="shared" si="22"/>
        <v>5.6759191403391585</v>
      </c>
      <c r="AP25" s="324"/>
      <c r="AQ25" s="143">
        <v>0.66</v>
      </c>
      <c r="AR25" s="28">
        <v>0.63</v>
      </c>
      <c r="AS25" s="28">
        <v>0.6</v>
      </c>
      <c r="AT25" s="28">
        <v>0.56</v>
      </c>
      <c r="AU25" s="28">
        <v>0.52</v>
      </c>
      <c r="AV25" s="28">
        <v>0.48</v>
      </c>
      <c r="AW25" s="28">
        <v>0.47</v>
      </c>
      <c r="AX25" s="28">
        <v>0.435</v>
      </c>
      <c r="AY25" s="28">
        <v>0.425</v>
      </c>
      <c r="AZ25" s="28">
        <v>0.415</v>
      </c>
      <c r="BA25" s="28">
        <v>0.38</v>
      </c>
      <c r="BB25" s="119">
        <v>0.34</v>
      </c>
      <c r="BC25" s="308">
        <f t="shared" si="1"/>
        <v>4.761904761904767</v>
      </c>
      <c r="BD25" s="216">
        <f t="shared" si="2"/>
        <v>5.000000000000004</v>
      </c>
      <c r="BE25" s="216">
        <f t="shared" si="3"/>
        <v>7.14285714285714</v>
      </c>
      <c r="BF25" s="216">
        <f t="shared" si="4"/>
        <v>7.692307692307709</v>
      </c>
      <c r="BG25" s="216">
        <f t="shared" si="5"/>
        <v>8.333333333333348</v>
      </c>
      <c r="BH25" s="216">
        <f t="shared" si="6"/>
        <v>2.127659574468077</v>
      </c>
      <c r="BI25" s="216">
        <f t="shared" si="7"/>
        <v>8.045977011494255</v>
      </c>
      <c r="BJ25" s="216">
        <f t="shared" si="8"/>
        <v>2.35294117647058</v>
      </c>
      <c r="BK25" s="216">
        <f t="shared" si="9"/>
        <v>2.4096385542168752</v>
      </c>
      <c r="BL25" s="216">
        <f t="shared" si="10"/>
        <v>9.210526315789469</v>
      </c>
      <c r="BM25" s="240">
        <f t="shared" si="11"/>
        <v>11.764705882352944</v>
      </c>
      <c r="BN25" s="482">
        <f t="shared" si="23"/>
        <v>6.25835013138138</v>
      </c>
      <c r="BO25" s="482">
        <f t="shared" si="24"/>
        <v>3.020012765687382</v>
      </c>
      <c r="BP25" s="586">
        <f t="shared" si="12"/>
        <v>-6.759305190071842</v>
      </c>
    </row>
    <row r="26" spans="1:68" ht="11.25" customHeight="1">
      <c r="A26" s="34" t="s">
        <v>924</v>
      </c>
      <c r="B26" s="36" t="s">
        <v>1836</v>
      </c>
      <c r="C26" s="41" t="s">
        <v>174</v>
      </c>
      <c r="D26" s="134">
        <v>37</v>
      </c>
      <c r="E26" s="137">
        <v>58</v>
      </c>
      <c r="F26" s="46" t="s">
        <v>1972</v>
      </c>
      <c r="G26" s="48" t="s">
        <v>1972</v>
      </c>
      <c r="H26" s="169">
        <v>35.26</v>
      </c>
      <c r="I26" s="321">
        <f t="shared" si="13"/>
        <v>8.224617129892229</v>
      </c>
      <c r="J26" s="38">
        <v>0.7</v>
      </c>
      <c r="K26" s="142">
        <v>0.725</v>
      </c>
      <c r="L26" s="39">
        <f t="shared" si="0"/>
        <v>3.571428571428581</v>
      </c>
      <c r="M26" s="532">
        <v>40242</v>
      </c>
      <c r="N26" s="314">
        <v>40246</v>
      </c>
      <c r="O26" s="315">
        <v>40259</v>
      </c>
      <c r="P26" s="40" t="s">
        <v>1385</v>
      </c>
      <c r="Q26" s="36"/>
      <c r="R26" s="261">
        <f>K26*4</f>
        <v>2.9</v>
      </c>
      <c r="S26" s="432">
        <f t="shared" si="17"/>
        <v>142.85714285714286</v>
      </c>
      <c r="T26" s="434">
        <f>(H26/SQRT(22.5*W26*(H26/Z26))-1)*100</f>
        <v>-12.137839953509966</v>
      </c>
      <c r="U26" s="54">
        <f t="shared" si="18"/>
        <v>17.36945812807882</v>
      </c>
      <c r="V26" s="381">
        <v>12</v>
      </c>
      <c r="W26" s="181">
        <v>2.03</v>
      </c>
      <c r="X26" s="176">
        <v>1.02</v>
      </c>
      <c r="Y26" s="169">
        <v>2.26</v>
      </c>
      <c r="Z26" s="177">
        <v>1</v>
      </c>
      <c r="AA26" s="176">
        <v>1.62</v>
      </c>
      <c r="AB26" s="169">
        <v>1.77</v>
      </c>
      <c r="AC26" s="344">
        <f t="shared" si="14"/>
        <v>9.259259259259256</v>
      </c>
      <c r="AD26" s="473">
        <f t="shared" si="15"/>
        <v>21.338658920358263</v>
      </c>
      <c r="AE26" s="522">
        <v>17</v>
      </c>
      <c r="AF26" s="387">
        <v>21210</v>
      </c>
      <c r="AG26" s="533">
        <v>13.16</v>
      </c>
      <c r="AH26" s="533">
        <v>-24.77</v>
      </c>
      <c r="AI26" s="562">
        <v>3.8</v>
      </c>
      <c r="AJ26" s="564">
        <v>-6.07</v>
      </c>
      <c r="AK26" s="350">
        <f t="shared" si="16"/>
        <v>2.0620025968223326</v>
      </c>
      <c r="AL26" s="342">
        <f t="shared" si="19"/>
        <v>3.571428571428581</v>
      </c>
      <c r="AM26" s="533">
        <f t="shared" si="20"/>
        <v>123.4300331606732</v>
      </c>
      <c r="AN26" s="343">
        <f t="shared" si="21"/>
        <v>64.6028502829895</v>
      </c>
      <c r="AO26" s="344">
        <f t="shared" si="22"/>
        <v>31.330149817728792</v>
      </c>
      <c r="AP26" s="324"/>
      <c r="AQ26" s="143">
        <v>2.9</v>
      </c>
      <c r="AR26" s="278">
        <v>2.8</v>
      </c>
      <c r="AS26" s="28">
        <v>2.1675</v>
      </c>
      <c r="AT26" s="28">
        <v>0.26</v>
      </c>
      <c r="AU26" s="28">
        <v>0.25</v>
      </c>
      <c r="AV26" s="28">
        <v>0.24</v>
      </c>
      <c r="AW26" s="28">
        <v>0.23</v>
      </c>
      <c r="AX26" s="28">
        <v>0.22</v>
      </c>
      <c r="AY26" s="28">
        <v>0.21</v>
      </c>
      <c r="AZ26" s="28">
        <v>0.2</v>
      </c>
      <c r="BA26" s="28">
        <v>0.19</v>
      </c>
      <c r="BB26" s="119">
        <v>0.18</v>
      </c>
      <c r="BC26" s="274">
        <f t="shared" si="1"/>
        <v>3.571428571428581</v>
      </c>
      <c r="BD26" s="462">
        <f t="shared" si="2"/>
        <v>29.181084198385232</v>
      </c>
      <c r="BE26" s="462">
        <f t="shared" si="3"/>
        <v>733.6538461538462</v>
      </c>
      <c r="BF26" s="462">
        <f t="shared" si="4"/>
        <v>4.0000000000000036</v>
      </c>
      <c r="BG26" s="462">
        <f t="shared" si="5"/>
        <v>4.166666666666674</v>
      </c>
      <c r="BH26" s="462">
        <f t="shared" si="6"/>
        <v>4.347826086956519</v>
      </c>
      <c r="BI26" s="462">
        <f t="shared" si="7"/>
        <v>4.545454545454541</v>
      </c>
      <c r="BJ26" s="462">
        <f t="shared" si="8"/>
        <v>4.761904761904767</v>
      </c>
      <c r="BK26" s="462">
        <f t="shared" si="9"/>
        <v>4.999999999999982</v>
      </c>
      <c r="BL26" s="462">
        <f t="shared" si="10"/>
        <v>5.263157894736836</v>
      </c>
      <c r="BM26" s="258">
        <f t="shared" si="11"/>
        <v>5.555555555555558</v>
      </c>
      <c r="BN26" s="76">
        <f t="shared" si="23"/>
        <v>73.09517494863044</v>
      </c>
      <c r="BO26" s="76">
        <f>SQRT(AVERAGE((BC26-$BN26)^2,(BD26-$BN26)^2,(BE26-$BN26)^2,(BF26-$BN26)^2,(BG26-$BN26)^2,(BH26-$BN26)^2,(BI26-$BN26)^2,(BJ26-$BN26)^2,(BK26-$BN26)^2,(BL26-$BN26)^2,(BM26-$BN26)^2))</f>
        <v>209.0061923332811</v>
      </c>
      <c r="BP26" s="587">
        <f t="shared" si="12"/>
        <v>55.4580092848029</v>
      </c>
    </row>
    <row r="27" spans="1:68" ht="11.25" customHeight="1">
      <c r="A27" s="15" t="s">
        <v>1771</v>
      </c>
      <c r="B27" s="16" t="s">
        <v>1772</v>
      </c>
      <c r="C27" s="24" t="s">
        <v>170</v>
      </c>
      <c r="D27" s="132">
        <v>46</v>
      </c>
      <c r="E27" s="137">
        <v>20</v>
      </c>
      <c r="F27" s="42" t="s">
        <v>1939</v>
      </c>
      <c r="G27" s="43" t="s">
        <v>1939</v>
      </c>
      <c r="H27" s="190">
        <v>67.05</v>
      </c>
      <c r="I27" s="319">
        <f t="shared" si="13"/>
        <v>2.3266219239373602</v>
      </c>
      <c r="J27" s="19">
        <v>0.37</v>
      </c>
      <c r="K27" s="144">
        <v>0.39</v>
      </c>
      <c r="L27" s="20">
        <f t="shared" si="0"/>
        <v>5.405405405405417</v>
      </c>
      <c r="M27" s="21">
        <v>40618</v>
      </c>
      <c r="N27" s="22">
        <v>40620</v>
      </c>
      <c r="O27" s="23">
        <v>40638</v>
      </c>
      <c r="P27" s="415" t="s">
        <v>1386</v>
      </c>
      <c r="Q27" s="16"/>
      <c r="R27" s="316">
        <f>K27*4</f>
        <v>1.56</v>
      </c>
      <c r="S27" s="331">
        <f t="shared" si="17"/>
        <v>25.161290322580644</v>
      </c>
      <c r="T27" s="433">
        <f t="shared" si="25"/>
        <v>-22.79896373752487</v>
      </c>
      <c r="U27" s="53">
        <f t="shared" si="18"/>
        <v>10.814516129032258</v>
      </c>
      <c r="V27" s="380">
        <v>12</v>
      </c>
      <c r="W27" s="180">
        <v>6.2</v>
      </c>
      <c r="X27" s="174">
        <v>1.42</v>
      </c>
      <c r="Y27" s="168">
        <v>1.4</v>
      </c>
      <c r="Z27" s="175">
        <v>1.24</v>
      </c>
      <c r="AA27" s="174">
        <v>5.11</v>
      </c>
      <c r="AB27" s="168">
        <v>6</v>
      </c>
      <c r="AC27" s="339">
        <f t="shared" si="14"/>
        <v>17.416829745596864</v>
      </c>
      <c r="AD27" s="339">
        <f t="shared" si="15"/>
        <v>9.240373749345387</v>
      </c>
      <c r="AE27" s="521">
        <v>22</v>
      </c>
      <c r="AF27" s="385">
        <v>18650</v>
      </c>
      <c r="AG27" s="565">
        <v>21.05</v>
      </c>
      <c r="AH27" s="565">
        <v>-4.31</v>
      </c>
      <c r="AI27" s="566">
        <v>8.53</v>
      </c>
      <c r="AJ27" s="567">
        <v>7.45</v>
      </c>
      <c r="AK27" s="349">
        <f>AN27/AO27</f>
        <v>1.4007563156196938</v>
      </c>
      <c r="AL27" s="336">
        <f t="shared" si="19"/>
        <v>5.797101449275366</v>
      </c>
      <c r="AM27" s="337">
        <f t="shared" si="20"/>
        <v>9.239141324576128</v>
      </c>
      <c r="AN27" s="337">
        <f t="shared" si="21"/>
        <v>11.690108787046793</v>
      </c>
      <c r="AO27" s="339">
        <f t="shared" si="22"/>
        <v>8.345569216209526</v>
      </c>
      <c r="AP27" s="323"/>
      <c r="AQ27" s="144">
        <v>1.46</v>
      </c>
      <c r="AR27" s="19">
        <v>1.38</v>
      </c>
      <c r="AS27" s="19">
        <v>1.28</v>
      </c>
      <c r="AT27" s="19">
        <v>1.12</v>
      </c>
      <c r="AU27" s="19">
        <v>0.965</v>
      </c>
      <c r="AV27" s="19">
        <v>0.84</v>
      </c>
      <c r="AW27" s="19">
        <v>0.765</v>
      </c>
      <c r="AX27" s="19">
        <v>0.715</v>
      </c>
      <c r="AY27" s="19">
        <v>0.695</v>
      </c>
      <c r="AZ27" s="19">
        <v>0.675</v>
      </c>
      <c r="BA27" s="19">
        <v>0.655</v>
      </c>
      <c r="BB27" s="276">
        <v>0.635</v>
      </c>
      <c r="BC27" s="308">
        <f t="shared" si="1"/>
        <v>5.797101449275366</v>
      </c>
      <c r="BD27" s="216">
        <f t="shared" si="2"/>
        <v>7.8125</v>
      </c>
      <c r="BE27" s="216">
        <f t="shared" si="3"/>
        <v>14.28571428571428</v>
      </c>
      <c r="BF27" s="216">
        <f t="shared" si="4"/>
        <v>16.062176165803123</v>
      </c>
      <c r="BG27" s="216">
        <f t="shared" si="5"/>
        <v>14.880952380952372</v>
      </c>
      <c r="BH27" s="216">
        <f t="shared" si="6"/>
        <v>9.803921568627437</v>
      </c>
      <c r="BI27" s="216">
        <f t="shared" si="7"/>
        <v>6.9930069930070005</v>
      </c>
      <c r="BJ27" s="216">
        <f t="shared" si="8"/>
        <v>2.877697841726623</v>
      </c>
      <c r="BK27" s="216">
        <f t="shared" si="9"/>
        <v>2.962962962962945</v>
      </c>
      <c r="BL27" s="216">
        <f t="shared" si="10"/>
        <v>3.053435114503822</v>
      </c>
      <c r="BM27" s="240">
        <f t="shared" si="11"/>
        <v>3.149606299212593</v>
      </c>
      <c r="BN27" s="482">
        <f t="shared" si="23"/>
        <v>7.970825005616871</v>
      </c>
      <c r="BO27" s="482">
        <f>SQRT(AVERAGE((BC27-$BN27)^2,(BD27-$BN27)^2,(BE27-$BN27)^2,(BF27-$BN27)^2,(BG27-$BN27)^2,(BH27-$BN27)^2,(BI27-$BN27)^2,(BJ27-$BN27)^2,(BK27-$BN27)^2,(BL27-$BN27)^2,(BM27-$BN27)^2))</f>
        <v>4.867402352241013</v>
      </c>
      <c r="BP27" s="586">
        <f t="shared" si="12"/>
        <v>3.2022145819518943</v>
      </c>
    </row>
    <row r="28" spans="1:68" ht="11.25" customHeight="1">
      <c r="A28" s="25" t="s">
        <v>1755</v>
      </c>
      <c r="B28" s="26" t="s">
        <v>1756</v>
      </c>
      <c r="C28" s="33" t="s">
        <v>170</v>
      </c>
      <c r="D28" s="133">
        <v>51</v>
      </c>
      <c r="E28" s="137">
        <v>11</v>
      </c>
      <c r="F28" s="44" t="s">
        <v>1939</v>
      </c>
      <c r="G28" s="45" t="s">
        <v>1939</v>
      </c>
      <c r="H28" s="168">
        <v>28.94</v>
      </c>
      <c r="I28" s="319">
        <f t="shared" si="13"/>
        <v>5.563234277816171</v>
      </c>
      <c r="J28" s="143">
        <v>0.4</v>
      </c>
      <c r="K28" s="143">
        <v>0.4025</v>
      </c>
      <c r="L28" s="51">
        <f t="shared" si="0"/>
        <v>0.6250000000000089</v>
      </c>
      <c r="M28" s="30">
        <v>40805</v>
      </c>
      <c r="N28" s="31">
        <v>40807</v>
      </c>
      <c r="O28" s="32">
        <v>40833</v>
      </c>
      <c r="P28" s="266" t="s">
        <v>126</v>
      </c>
      <c r="Q28" s="26"/>
      <c r="R28" s="316">
        <f>K28*4</f>
        <v>1.61</v>
      </c>
      <c r="S28" s="331">
        <f t="shared" si="17"/>
        <v>88.95027624309392</v>
      </c>
      <c r="T28" s="433">
        <f t="shared" si="25"/>
        <v>-17.8361994754626</v>
      </c>
      <c r="U28" s="53">
        <f t="shared" si="18"/>
        <v>15.988950276243093</v>
      </c>
      <c r="V28" s="380">
        <v>12</v>
      </c>
      <c r="W28" s="180">
        <v>1.81</v>
      </c>
      <c r="X28" s="174">
        <v>17.33</v>
      </c>
      <c r="Y28" s="168">
        <v>1.23</v>
      </c>
      <c r="Z28" s="175">
        <v>0.95</v>
      </c>
      <c r="AA28" s="174">
        <v>0.35</v>
      </c>
      <c r="AB28" s="168">
        <v>1.42</v>
      </c>
      <c r="AC28" s="339">
        <f t="shared" si="14"/>
        <v>305.71428571428567</v>
      </c>
      <c r="AD28" s="339">
        <f t="shared" si="15"/>
        <v>4.7712472178715695</v>
      </c>
      <c r="AE28" s="521">
        <v>6</v>
      </c>
      <c r="AF28" s="385">
        <v>4720</v>
      </c>
      <c r="AG28" s="565">
        <v>22.37</v>
      </c>
      <c r="AH28" s="565">
        <v>-15.7</v>
      </c>
      <c r="AI28" s="566">
        <v>6.99</v>
      </c>
      <c r="AJ28" s="567">
        <v>1.69</v>
      </c>
      <c r="AK28" s="350">
        <f>AN28/AO28</f>
        <v>0.7131010429797817</v>
      </c>
      <c r="AL28" s="336">
        <f>((AQ28/AR28)^(1/1)-1)*100</f>
        <v>1.2779552715654896</v>
      </c>
      <c r="AM28" s="337">
        <f>((AQ28/AT28)^(1/3)-1)*100</f>
        <v>4.2238416279598345</v>
      </c>
      <c r="AN28" s="337">
        <f t="shared" si="21"/>
        <v>6.398676932465941</v>
      </c>
      <c r="AO28" s="339">
        <f t="shared" si="22"/>
        <v>8.973029832810608</v>
      </c>
      <c r="AP28" s="324"/>
      <c r="AQ28" s="143">
        <v>1.585</v>
      </c>
      <c r="AR28" s="28">
        <v>1.565</v>
      </c>
      <c r="AS28" s="28">
        <v>1.525</v>
      </c>
      <c r="AT28" s="28">
        <v>1.4</v>
      </c>
      <c r="AU28" s="28">
        <v>1.31</v>
      </c>
      <c r="AV28" s="28">
        <v>1.16238</v>
      </c>
      <c r="AW28" s="28">
        <v>1</v>
      </c>
      <c r="AX28" s="28">
        <v>0.88255</v>
      </c>
      <c r="AY28" s="28">
        <v>0.79729</v>
      </c>
      <c r="AZ28" s="28">
        <v>0.74377</v>
      </c>
      <c r="BA28" s="28">
        <v>0.6711800000000001</v>
      </c>
      <c r="BB28" s="119">
        <v>0.60044</v>
      </c>
      <c r="BC28" s="308">
        <f t="shared" si="1"/>
        <v>1.2779552715654896</v>
      </c>
      <c r="BD28" s="216">
        <f t="shared" si="2"/>
        <v>2.622950819672143</v>
      </c>
      <c r="BE28" s="216">
        <f t="shared" si="3"/>
        <v>8.92857142857142</v>
      </c>
      <c r="BF28" s="216">
        <f t="shared" si="4"/>
        <v>6.870229007633566</v>
      </c>
      <c r="BG28" s="216">
        <f t="shared" si="5"/>
        <v>12.699805571327794</v>
      </c>
      <c r="BH28" s="216">
        <f t="shared" si="6"/>
        <v>16.237999999999996</v>
      </c>
      <c r="BI28" s="216">
        <f t="shared" si="7"/>
        <v>13.308027873774876</v>
      </c>
      <c r="BJ28" s="216">
        <f t="shared" si="8"/>
        <v>10.693724993415188</v>
      </c>
      <c r="BK28" s="216">
        <f t="shared" si="9"/>
        <v>7.195772886779506</v>
      </c>
      <c r="BL28" s="216">
        <f t="shared" si="10"/>
        <v>10.815280550671936</v>
      </c>
      <c r="BM28" s="240">
        <f t="shared" si="11"/>
        <v>11.78136033575381</v>
      </c>
      <c r="BN28" s="482">
        <f t="shared" si="23"/>
        <v>9.311970794469612</v>
      </c>
      <c r="BO28" s="482">
        <f t="shared" si="24"/>
        <v>4.322863445633989</v>
      </c>
      <c r="BP28" s="586">
        <f t="shared" si="12"/>
        <v>-4.027039065960981</v>
      </c>
    </row>
    <row r="29" spans="1:68" ht="11.25" customHeight="1">
      <c r="A29" s="25" t="s">
        <v>1946</v>
      </c>
      <c r="B29" s="26" t="s">
        <v>1947</v>
      </c>
      <c r="C29" s="33" t="s">
        <v>169</v>
      </c>
      <c r="D29" s="133">
        <v>29</v>
      </c>
      <c r="E29" s="137">
        <v>89</v>
      </c>
      <c r="F29" s="65" t="s">
        <v>363</v>
      </c>
      <c r="G29" s="57" t="s">
        <v>363</v>
      </c>
      <c r="H29" s="168">
        <v>29.89</v>
      </c>
      <c r="I29" s="457">
        <f t="shared" si="13"/>
        <v>1.8066242890598863</v>
      </c>
      <c r="J29" s="143">
        <v>0.49</v>
      </c>
      <c r="K29" s="143">
        <v>0.54</v>
      </c>
      <c r="L29" s="29">
        <f aca="true" t="shared" si="27" ref="L29:L38">((K29/J29)-1)*100</f>
        <v>10.204081632653072</v>
      </c>
      <c r="M29" s="30">
        <v>40856</v>
      </c>
      <c r="N29" s="31">
        <v>40858</v>
      </c>
      <c r="O29" s="32">
        <v>40891</v>
      </c>
      <c r="P29" s="32" t="s">
        <v>1420</v>
      </c>
      <c r="Q29" s="26" t="s">
        <v>1975</v>
      </c>
      <c r="R29" s="316">
        <f>K29</f>
        <v>0.54</v>
      </c>
      <c r="S29" s="331">
        <f t="shared" si="17"/>
        <v>30.16759776536313</v>
      </c>
      <c r="T29" s="433">
        <f>(H29/SQRT(22.5*W29*(H29/Z29))-1)*100</f>
        <v>17.490203244666326</v>
      </c>
      <c r="U29" s="53">
        <f t="shared" si="18"/>
        <v>16.69832402234637</v>
      </c>
      <c r="V29" s="380">
        <v>5</v>
      </c>
      <c r="W29" s="180">
        <v>1.79</v>
      </c>
      <c r="X29" s="174">
        <v>1.28</v>
      </c>
      <c r="Y29" s="168">
        <v>1.01</v>
      </c>
      <c r="Z29" s="175">
        <v>1.86</v>
      </c>
      <c r="AA29" s="174">
        <v>2.02</v>
      </c>
      <c r="AB29" s="168">
        <v>2.27</v>
      </c>
      <c r="AC29" s="339">
        <f t="shared" si="14"/>
        <v>12.376237623762387</v>
      </c>
      <c r="AD29" s="339">
        <f t="shared" si="15"/>
        <v>11.560179455445544</v>
      </c>
      <c r="AE29" s="521">
        <v>14</v>
      </c>
      <c r="AF29" s="385">
        <v>3880</v>
      </c>
      <c r="AG29" s="565">
        <v>13.26</v>
      </c>
      <c r="AH29" s="565">
        <v>-13.46</v>
      </c>
      <c r="AI29" s="566">
        <v>1.53</v>
      </c>
      <c r="AJ29" s="567">
        <v>-3.21</v>
      </c>
      <c r="AK29" s="350">
        <f t="shared" si="16"/>
        <v>0.8528364842712934</v>
      </c>
      <c r="AL29" s="336">
        <f t="shared" si="19"/>
        <v>2.127659574468077</v>
      </c>
      <c r="AM29" s="337">
        <f t="shared" si="20"/>
        <v>7.166457967424855</v>
      </c>
      <c r="AN29" s="337">
        <f t="shared" si="21"/>
        <v>8.447177119769854</v>
      </c>
      <c r="AO29" s="339">
        <f t="shared" si="22"/>
        <v>9.904802709029914</v>
      </c>
      <c r="AP29" s="324" t="s">
        <v>2029</v>
      </c>
      <c r="AQ29" s="143">
        <v>0.48</v>
      </c>
      <c r="AR29" s="28">
        <v>0.47</v>
      </c>
      <c r="AS29" s="28">
        <v>0.46</v>
      </c>
      <c r="AT29" s="28">
        <v>0.39</v>
      </c>
      <c r="AU29" s="28">
        <v>0.35</v>
      </c>
      <c r="AV29" s="28">
        <v>0.32</v>
      </c>
      <c r="AW29" s="28">
        <v>0.29</v>
      </c>
      <c r="AX29" s="28">
        <v>0.27</v>
      </c>
      <c r="AY29" s="28">
        <v>0.25</v>
      </c>
      <c r="AZ29" s="28">
        <v>0.22</v>
      </c>
      <c r="BA29" s="28">
        <v>0.18667</v>
      </c>
      <c r="BB29" s="119">
        <v>0.03667</v>
      </c>
      <c r="BC29" s="308">
        <f t="shared" si="1"/>
        <v>2.127659574468077</v>
      </c>
      <c r="BD29" s="216">
        <f t="shared" si="2"/>
        <v>2.1739130434782483</v>
      </c>
      <c r="BE29" s="216">
        <f t="shared" si="3"/>
        <v>17.948717948717952</v>
      </c>
      <c r="BF29" s="216">
        <f t="shared" si="4"/>
        <v>11.428571428571432</v>
      </c>
      <c r="BG29" s="216">
        <f t="shared" si="5"/>
        <v>9.375</v>
      </c>
      <c r="BH29" s="216">
        <f t="shared" si="6"/>
        <v>10.344827586206918</v>
      </c>
      <c r="BI29" s="216">
        <f t="shared" si="7"/>
        <v>7.407407407407396</v>
      </c>
      <c r="BJ29" s="216">
        <f t="shared" si="8"/>
        <v>8.000000000000007</v>
      </c>
      <c r="BK29" s="216">
        <f t="shared" si="9"/>
        <v>13.636363636363647</v>
      </c>
      <c r="BL29" s="216">
        <f t="shared" si="10"/>
        <v>17.855038302887436</v>
      </c>
      <c r="BM29" s="240">
        <f t="shared" si="11"/>
        <v>409.0537223888737</v>
      </c>
      <c r="BN29" s="482">
        <f t="shared" si="23"/>
        <v>46.30465648336135</v>
      </c>
      <c r="BO29" s="482">
        <f t="shared" si="24"/>
        <v>114.82008241953824</v>
      </c>
      <c r="BP29" s="586">
        <f t="shared" si="12"/>
        <v>-6.444522613516629</v>
      </c>
    </row>
    <row r="30" spans="1:68" ht="11.25" customHeight="1">
      <c r="A30" s="25" t="s">
        <v>1948</v>
      </c>
      <c r="B30" s="26" t="s">
        <v>1949</v>
      </c>
      <c r="C30" s="33" t="s">
        <v>183</v>
      </c>
      <c r="D30" s="133">
        <v>47</v>
      </c>
      <c r="E30" s="137">
        <v>19</v>
      </c>
      <c r="F30" s="44" t="s">
        <v>1972</v>
      </c>
      <c r="G30" s="45" t="s">
        <v>1972</v>
      </c>
      <c r="H30" s="168">
        <v>48.48</v>
      </c>
      <c r="I30" s="457">
        <f t="shared" si="13"/>
        <v>0.9900990099009901</v>
      </c>
      <c r="J30" s="143">
        <v>0.105</v>
      </c>
      <c r="K30" s="143">
        <v>0.12</v>
      </c>
      <c r="L30" s="29">
        <f t="shared" si="27"/>
        <v>14.28571428571428</v>
      </c>
      <c r="M30" s="30">
        <v>40823</v>
      </c>
      <c r="N30" s="31">
        <v>40827</v>
      </c>
      <c r="O30" s="32">
        <v>40837</v>
      </c>
      <c r="P30" s="266" t="s">
        <v>1188</v>
      </c>
      <c r="Q30" s="26"/>
      <c r="R30" s="316">
        <f>K30*4</f>
        <v>0.48</v>
      </c>
      <c r="S30" s="331">
        <f t="shared" si="17"/>
        <v>21.238938053097346</v>
      </c>
      <c r="T30" s="433">
        <f t="shared" si="25"/>
        <v>67.70531818136448</v>
      </c>
      <c r="U30" s="53">
        <f t="shared" si="18"/>
        <v>21.451327433628318</v>
      </c>
      <c r="V30" s="380">
        <v>11</v>
      </c>
      <c r="W30" s="180">
        <v>2.26</v>
      </c>
      <c r="X30" s="174">
        <v>1.57</v>
      </c>
      <c r="Y30" s="168">
        <v>2.25</v>
      </c>
      <c r="Z30" s="175">
        <v>2.95</v>
      </c>
      <c r="AA30" s="174">
        <v>2.37</v>
      </c>
      <c r="AB30" s="168">
        <v>2.64</v>
      </c>
      <c r="AC30" s="339">
        <f t="shared" si="14"/>
        <v>11.392405063291132</v>
      </c>
      <c r="AD30" s="339">
        <f t="shared" si="15"/>
        <v>13.029105861485123</v>
      </c>
      <c r="AE30" s="521">
        <v>6</v>
      </c>
      <c r="AF30" s="385">
        <v>2440</v>
      </c>
      <c r="AG30" s="565">
        <v>25.3</v>
      </c>
      <c r="AH30" s="565">
        <v>-2.26</v>
      </c>
      <c r="AI30" s="566">
        <v>9.98</v>
      </c>
      <c r="AJ30" s="567">
        <v>10.13</v>
      </c>
      <c r="AK30" s="350">
        <f t="shared" si="16"/>
        <v>1.6107635735629382</v>
      </c>
      <c r="AL30" s="336">
        <f t="shared" si="19"/>
        <v>8.163265306122458</v>
      </c>
      <c r="AM30" s="337">
        <f t="shared" si="20"/>
        <v>10.141263517539588</v>
      </c>
      <c r="AN30" s="337">
        <f t="shared" si="21"/>
        <v>8.966086837942466</v>
      </c>
      <c r="AO30" s="339">
        <f t="shared" si="22"/>
        <v>5.566358083272194</v>
      </c>
      <c r="AP30" s="324"/>
      <c r="AQ30" s="143">
        <v>0.3975</v>
      </c>
      <c r="AR30" s="28">
        <v>0.3675</v>
      </c>
      <c r="AS30" s="28">
        <v>0.33</v>
      </c>
      <c r="AT30" s="28">
        <v>0.2975</v>
      </c>
      <c r="AU30" s="28">
        <v>0.275</v>
      </c>
      <c r="AV30" s="28">
        <v>0.25875</v>
      </c>
      <c r="AW30" s="28">
        <v>0.25125</v>
      </c>
      <c r="AX30" s="28">
        <v>0.24625</v>
      </c>
      <c r="AY30" s="28">
        <v>0.24125</v>
      </c>
      <c r="AZ30" s="28">
        <v>0.23625</v>
      </c>
      <c r="BA30" s="28">
        <v>0.23125</v>
      </c>
      <c r="BB30" s="119">
        <v>0.227</v>
      </c>
      <c r="BC30" s="308">
        <f t="shared" si="1"/>
        <v>8.163265306122458</v>
      </c>
      <c r="BD30" s="216">
        <f t="shared" si="2"/>
        <v>11.363636363636353</v>
      </c>
      <c r="BE30" s="216">
        <f t="shared" si="3"/>
        <v>10.924369747899165</v>
      </c>
      <c r="BF30" s="216">
        <f t="shared" si="4"/>
        <v>8.18181818181818</v>
      </c>
      <c r="BG30" s="216">
        <f t="shared" si="5"/>
        <v>6.280193236715004</v>
      </c>
      <c r="BH30" s="216">
        <f t="shared" si="6"/>
        <v>2.9850746268656803</v>
      </c>
      <c r="BI30" s="216">
        <f t="shared" si="7"/>
        <v>2.030456852791862</v>
      </c>
      <c r="BJ30" s="216">
        <f t="shared" si="8"/>
        <v>2.0725388601036343</v>
      </c>
      <c r="BK30" s="216">
        <f t="shared" si="9"/>
        <v>2.1164021164021163</v>
      </c>
      <c r="BL30" s="216">
        <f t="shared" si="10"/>
        <v>2.1621621621621623</v>
      </c>
      <c r="BM30" s="240">
        <f t="shared" si="11"/>
        <v>1.8722466960352513</v>
      </c>
      <c r="BN30" s="482">
        <f t="shared" si="23"/>
        <v>5.286560377322897</v>
      </c>
      <c r="BO30" s="482">
        <f t="shared" si="24"/>
        <v>3.618880903854379</v>
      </c>
      <c r="BP30" s="586">
        <f t="shared" si="12"/>
        <v>-11.495141585784861</v>
      </c>
    </row>
    <row r="31" spans="1:68" ht="11.25" customHeight="1">
      <c r="A31" s="34" t="s">
        <v>1889</v>
      </c>
      <c r="B31" s="36" t="s">
        <v>1890</v>
      </c>
      <c r="C31" s="41" t="s">
        <v>184</v>
      </c>
      <c r="D31" s="134">
        <v>34</v>
      </c>
      <c r="E31" s="137">
        <v>74</v>
      </c>
      <c r="F31" s="46" t="s">
        <v>1972</v>
      </c>
      <c r="G31" s="48" t="s">
        <v>1939</v>
      </c>
      <c r="H31" s="169">
        <v>66.94</v>
      </c>
      <c r="I31" s="319">
        <f t="shared" si="13"/>
        <v>3.58530026889752</v>
      </c>
      <c r="J31" s="277">
        <v>0.55</v>
      </c>
      <c r="K31" s="142">
        <v>0.6</v>
      </c>
      <c r="L31" s="39">
        <f t="shared" si="27"/>
        <v>9.090909090909083</v>
      </c>
      <c r="M31" s="49">
        <v>40749</v>
      </c>
      <c r="N31" s="50">
        <v>40751</v>
      </c>
      <c r="O31" s="40">
        <v>40767</v>
      </c>
      <c r="P31" s="266" t="s">
        <v>1380</v>
      </c>
      <c r="Q31" s="270"/>
      <c r="R31" s="261">
        <f>K31*4</f>
        <v>2.4</v>
      </c>
      <c r="S31" s="331">
        <f t="shared" si="17"/>
        <v>59.553349875930515</v>
      </c>
      <c r="T31" s="434" t="s">
        <v>1977</v>
      </c>
      <c r="U31" s="53">
        <f t="shared" si="18"/>
        <v>16.610421836228287</v>
      </c>
      <c r="V31" s="381">
        <v>6</v>
      </c>
      <c r="W31" s="180">
        <v>4.03</v>
      </c>
      <c r="X31" s="174">
        <v>1.77</v>
      </c>
      <c r="Y31" s="168">
        <v>1.66</v>
      </c>
      <c r="Z31" s="175" t="s">
        <v>2108</v>
      </c>
      <c r="AA31" s="174">
        <v>4.09</v>
      </c>
      <c r="AB31" s="168">
        <v>4.43</v>
      </c>
      <c r="AC31" s="339">
        <f t="shared" si="14"/>
        <v>8.312958435207829</v>
      </c>
      <c r="AD31" s="339">
        <f t="shared" si="15"/>
        <v>9.246750376417609</v>
      </c>
      <c r="AE31" s="521">
        <v>17</v>
      </c>
      <c r="AF31" s="385">
        <v>8800</v>
      </c>
      <c r="AG31" s="565">
        <v>10.54</v>
      </c>
      <c r="AH31" s="565">
        <v>-11.27</v>
      </c>
      <c r="AI31" s="566">
        <v>-0.76</v>
      </c>
      <c r="AJ31" s="567">
        <v>-2.28</v>
      </c>
      <c r="AK31" s="351">
        <f>AN31/AO31</f>
        <v>1.3586543016433703</v>
      </c>
      <c r="AL31" s="336">
        <f t="shared" si="19"/>
        <v>9.375</v>
      </c>
      <c r="AM31" s="337">
        <f t="shared" si="20"/>
        <v>11.376073306093648</v>
      </c>
      <c r="AN31" s="337">
        <f t="shared" si="21"/>
        <v>13.396657763302722</v>
      </c>
      <c r="AO31" s="339">
        <f t="shared" si="22"/>
        <v>9.860240200247183</v>
      </c>
      <c r="AP31" s="325"/>
      <c r="AQ31" s="142">
        <v>2.1</v>
      </c>
      <c r="AR31" s="38">
        <v>1.92</v>
      </c>
      <c r="AS31" s="38">
        <v>1.72</v>
      </c>
      <c r="AT31" s="38">
        <v>1.52</v>
      </c>
      <c r="AU31" s="38">
        <v>1.16</v>
      </c>
      <c r="AV31" s="38">
        <v>1.12</v>
      </c>
      <c r="AW31" s="279">
        <v>1.08</v>
      </c>
      <c r="AX31" s="38">
        <v>0.98</v>
      </c>
      <c r="AY31" s="38">
        <v>0.85</v>
      </c>
      <c r="AZ31" s="279">
        <v>0.84</v>
      </c>
      <c r="BA31" s="38">
        <v>0.82</v>
      </c>
      <c r="BB31" s="277">
        <v>0.76</v>
      </c>
      <c r="BC31" s="308">
        <f t="shared" si="1"/>
        <v>9.375</v>
      </c>
      <c r="BD31" s="216">
        <f t="shared" si="2"/>
        <v>11.627906976744185</v>
      </c>
      <c r="BE31" s="216">
        <f t="shared" si="3"/>
        <v>13.157894736842103</v>
      </c>
      <c r="BF31" s="216">
        <f t="shared" si="4"/>
        <v>31.034482758620708</v>
      </c>
      <c r="BG31" s="216">
        <f t="shared" si="5"/>
        <v>3.5714285714285587</v>
      </c>
      <c r="BH31" s="216">
        <f t="shared" si="6"/>
        <v>3.703703703703698</v>
      </c>
      <c r="BI31" s="216">
        <f t="shared" si="7"/>
        <v>10.204081632653072</v>
      </c>
      <c r="BJ31" s="216">
        <f t="shared" si="8"/>
        <v>15.294117647058814</v>
      </c>
      <c r="BK31" s="216">
        <f t="shared" si="9"/>
        <v>1.1904761904761862</v>
      </c>
      <c r="BL31" s="216">
        <f t="shared" si="10"/>
        <v>2.4390243902439046</v>
      </c>
      <c r="BM31" s="240">
        <f t="shared" si="11"/>
        <v>7.8947368421052655</v>
      </c>
      <c r="BN31" s="482">
        <f t="shared" si="23"/>
        <v>9.95389576817059</v>
      </c>
      <c r="BO31" s="482">
        <f>SQRT(AVERAGE((BC31-$BN31)^2,(BD31-$BN31)^2,(BE31-$BN31)^2,(BF31-$BN31)^2,(BG31-$BN31)^2,(BH31-$BN31)^2,(BI31-$BN31)^2,(BJ31-$BN31)^2,(BK31-$BN31)^2,(BL31-$BN31)^2,(BM31-$BN31)^2))</f>
        <v>7.998218506966916</v>
      </c>
      <c r="BP31" s="586">
        <f t="shared" si="12"/>
        <v>0.37153619597195586</v>
      </c>
    </row>
    <row r="32" spans="1:68" ht="11.25" customHeight="1">
      <c r="A32" s="15" t="s">
        <v>1759</v>
      </c>
      <c r="B32" s="16" t="s">
        <v>1760</v>
      </c>
      <c r="C32" s="24" t="s">
        <v>185</v>
      </c>
      <c r="D32" s="132">
        <v>49</v>
      </c>
      <c r="E32" s="137">
        <v>12</v>
      </c>
      <c r="F32" s="42" t="s">
        <v>1939</v>
      </c>
      <c r="G32" s="43" t="s">
        <v>1939</v>
      </c>
      <c r="H32" s="190">
        <v>68.32</v>
      </c>
      <c r="I32" s="318">
        <f t="shared" si="13"/>
        <v>2.7517564402810306</v>
      </c>
      <c r="J32" s="19">
        <v>0.44</v>
      </c>
      <c r="K32" s="144">
        <v>0.47</v>
      </c>
      <c r="L32" s="20">
        <f t="shared" si="27"/>
        <v>6.818181818181812</v>
      </c>
      <c r="M32" s="21">
        <v>40613</v>
      </c>
      <c r="N32" s="22">
        <v>40617</v>
      </c>
      <c r="O32" s="23">
        <v>40634</v>
      </c>
      <c r="P32" s="23" t="s">
        <v>1360</v>
      </c>
      <c r="Q32" s="16"/>
      <c r="R32" s="316">
        <f>K32*4</f>
        <v>1.88</v>
      </c>
      <c r="S32" s="332">
        <f t="shared" si="17"/>
        <v>34.55882352941176</v>
      </c>
      <c r="T32" s="435">
        <f t="shared" si="25"/>
        <v>62.14130849838553</v>
      </c>
      <c r="U32" s="52">
        <f t="shared" si="18"/>
        <v>12.558823529411763</v>
      </c>
      <c r="V32" s="380">
        <v>12</v>
      </c>
      <c r="W32" s="188">
        <v>5.44</v>
      </c>
      <c r="X32" s="189">
        <v>2.23</v>
      </c>
      <c r="Y32" s="190">
        <v>3.4</v>
      </c>
      <c r="Z32" s="191">
        <v>4.71</v>
      </c>
      <c r="AA32" s="189">
        <v>3.84</v>
      </c>
      <c r="AB32" s="190">
        <v>4.17</v>
      </c>
      <c r="AC32" s="338">
        <f>(AB32/AA32-1)*100</f>
        <v>8.59375</v>
      </c>
      <c r="AD32" s="471">
        <f>(H32/AA32)/X32</f>
        <v>7.978325859491778</v>
      </c>
      <c r="AE32" s="520">
        <v>19</v>
      </c>
      <c r="AF32" s="386">
        <v>155150</v>
      </c>
      <c r="AG32" s="553">
        <v>11.94</v>
      </c>
      <c r="AH32" s="553">
        <v>-4.81</v>
      </c>
      <c r="AI32" s="568">
        <v>0.34</v>
      </c>
      <c r="AJ32" s="569">
        <v>1.02</v>
      </c>
      <c r="AK32" s="350">
        <f t="shared" si="16"/>
        <v>0.9483047991850593</v>
      </c>
      <c r="AL32" s="340">
        <f t="shared" si="19"/>
        <v>7.317073170731714</v>
      </c>
      <c r="AM32" s="341">
        <f t="shared" si="20"/>
        <v>8.974425081854953</v>
      </c>
      <c r="AN32" s="341">
        <f t="shared" si="21"/>
        <v>9.460878422315755</v>
      </c>
      <c r="AO32" s="338">
        <f t="shared" si="22"/>
        <v>9.976621894612482</v>
      </c>
      <c r="AP32" s="324"/>
      <c r="AQ32" s="143">
        <v>1.76</v>
      </c>
      <c r="AR32" s="28">
        <v>1.64</v>
      </c>
      <c r="AS32" s="28">
        <v>1.52</v>
      </c>
      <c r="AT32" s="28">
        <v>1.36</v>
      </c>
      <c r="AU32" s="28">
        <v>1.24</v>
      </c>
      <c r="AV32" s="28">
        <v>1.12</v>
      </c>
      <c r="AW32" s="28">
        <v>1</v>
      </c>
      <c r="AX32" s="28">
        <v>0.88</v>
      </c>
      <c r="AY32" s="28">
        <v>0.8</v>
      </c>
      <c r="AZ32" s="28">
        <v>0.72</v>
      </c>
      <c r="BA32" s="28">
        <v>0.68</v>
      </c>
      <c r="BB32" s="119">
        <v>0.64</v>
      </c>
      <c r="BC32" s="460">
        <f t="shared" si="1"/>
        <v>7.317073170731714</v>
      </c>
      <c r="BD32" s="461">
        <f t="shared" si="2"/>
        <v>7.8947368421052655</v>
      </c>
      <c r="BE32" s="461">
        <f t="shared" si="3"/>
        <v>11.764705882352944</v>
      </c>
      <c r="BF32" s="461">
        <f t="shared" si="4"/>
        <v>9.677419354838722</v>
      </c>
      <c r="BG32" s="461">
        <f t="shared" si="5"/>
        <v>10.714285714285698</v>
      </c>
      <c r="BH32" s="461">
        <f t="shared" si="6"/>
        <v>12.00000000000001</v>
      </c>
      <c r="BI32" s="461">
        <f t="shared" si="7"/>
        <v>13.636363636363647</v>
      </c>
      <c r="BJ32" s="461">
        <f t="shared" si="8"/>
        <v>9.999999999999986</v>
      </c>
      <c r="BK32" s="461">
        <f t="shared" si="9"/>
        <v>11.111111111111116</v>
      </c>
      <c r="BL32" s="461">
        <f t="shared" si="10"/>
        <v>5.88235294117645</v>
      </c>
      <c r="BM32" s="212">
        <f t="shared" si="11"/>
        <v>6.25</v>
      </c>
      <c r="BN32" s="145">
        <f t="shared" si="23"/>
        <v>9.65891351390596</v>
      </c>
      <c r="BO32" s="145">
        <f t="shared" si="24"/>
        <v>2.4036745419131966</v>
      </c>
      <c r="BP32" s="588">
        <f t="shared" si="12"/>
        <v>-0.3461886668149763</v>
      </c>
    </row>
    <row r="33" spans="1:68" ht="11.25" customHeight="1">
      <c r="A33" s="25" t="s">
        <v>1761</v>
      </c>
      <c r="B33" s="26" t="s">
        <v>1762</v>
      </c>
      <c r="C33" s="33" t="s">
        <v>252</v>
      </c>
      <c r="D33" s="133">
        <v>48</v>
      </c>
      <c r="E33" s="137">
        <v>16</v>
      </c>
      <c r="F33" s="44" t="s">
        <v>1939</v>
      </c>
      <c r="G33" s="45" t="s">
        <v>1939</v>
      </c>
      <c r="H33" s="168">
        <v>90.37</v>
      </c>
      <c r="I33" s="319">
        <f t="shared" si="13"/>
        <v>2.567223636162443</v>
      </c>
      <c r="J33" s="28">
        <v>0.53</v>
      </c>
      <c r="K33" s="143">
        <v>0.58</v>
      </c>
      <c r="L33" s="29">
        <f t="shared" si="27"/>
        <v>9.433962264150942</v>
      </c>
      <c r="M33" s="30">
        <v>40655</v>
      </c>
      <c r="N33" s="31">
        <v>40659</v>
      </c>
      <c r="O33" s="32">
        <v>40679</v>
      </c>
      <c r="P33" s="266" t="s">
        <v>1408</v>
      </c>
      <c r="Q33" s="26"/>
      <c r="R33" s="316">
        <f>K33*4</f>
        <v>2.32</v>
      </c>
      <c r="S33" s="331">
        <f t="shared" si="17"/>
        <v>46.586345381526094</v>
      </c>
      <c r="T33" s="433">
        <f t="shared" si="25"/>
        <v>266.44882174162234</v>
      </c>
      <c r="U33" s="53">
        <f t="shared" si="18"/>
        <v>18.146586345381525</v>
      </c>
      <c r="V33" s="380">
        <v>12</v>
      </c>
      <c r="W33" s="180">
        <v>4.98</v>
      </c>
      <c r="X33" s="174">
        <v>2.02</v>
      </c>
      <c r="Y33" s="168">
        <v>2.68</v>
      </c>
      <c r="Z33" s="175">
        <v>16.65</v>
      </c>
      <c r="AA33" s="174">
        <v>5.05</v>
      </c>
      <c r="AB33" s="168">
        <v>5.53</v>
      </c>
      <c r="AC33" s="339">
        <f>(AB33/AA33-1)*100</f>
        <v>9.504950495049513</v>
      </c>
      <c r="AD33" s="472">
        <f t="shared" si="15"/>
        <v>8.858935398490344</v>
      </c>
      <c r="AE33" s="521">
        <v>23</v>
      </c>
      <c r="AF33" s="385">
        <v>43980</v>
      </c>
      <c r="AG33" s="565">
        <v>20.72</v>
      </c>
      <c r="AH33" s="565">
        <v>-4.76</v>
      </c>
      <c r="AI33" s="566">
        <v>-0.34</v>
      </c>
      <c r="AJ33" s="567">
        <v>3.81</v>
      </c>
      <c r="AK33" s="350">
        <f>AN33/AO33</f>
        <v>1.0338249346866772</v>
      </c>
      <c r="AL33" s="336">
        <f>((AQ33/AR33)^(1/1)-1)*100</f>
        <v>18.023255813953476</v>
      </c>
      <c r="AM33" s="337">
        <f>((AQ33/AT33)^(1/3)-1)*100</f>
        <v>13.18511959629507</v>
      </c>
      <c r="AN33" s="337">
        <f t="shared" si="21"/>
        <v>12.832604189737395</v>
      </c>
      <c r="AO33" s="339">
        <f t="shared" si="22"/>
        <v>12.412743936792925</v>
      </c>
      <c r="AP33" s="324"/>
      <c r="AQ33" s="143">
        <v>2.03</v>
      </c>
      <c r="AR33" s="28">
        <v>1.72</v>
      </c>
      <c r="AS33" s="28">
        <v>1.56</v>
      </c>
      <c r="AT33" s="28">
        <v>1.4</v>
      </c>
      <c r="AU33" s="28">
        <v>1.25</v>
      </c>
      <c r="AV33" s="28">
        <v>1.11</v>
      </c>
      <c r="AW33" s="278">
        <v>0.96</v>
      </c>
      <c r="AX33" s="28">
        <v>0.9</v>
      </c>
      <c r="AY33" s="278">
        <v>0.72</v>
      </c>
      <c r="AZ33" s="28">
        <v>0.675</v>
      </c>
      <c r="BA33" s="28">
        <v>0.63</v>
      </c>
      <c r="BB33" s="119">
        <v>0.59</v>
      </c>
      <c r="BC33" s="308">
        <f t="shared" si="1"/>
        <v>18.023255813953476</v>
      </c>
      <c r="BD33" s="216">
        <f t="shared" si="2"/>
        <v>10.256410256410241</v>
      </c>
      <c r="BE33" s="216">
        <f t="shared" si="3"/>
        <v>11.428571428571432</v>
      </c>
      <c r="BF33" s="216">
        <f t="shared" si="4"/>
        <v>11.99999999999999</v>
      </c>
      <c r="BG33" s="216">
        <f t="shared" si="5"/>
        <v>12.612612612612594</v>
      </c>
      <c r="BH33" s="216">
        <f t="shared" si="6"/>
        <v>15.625000000000021</v>
      </c>
      <c r="BI33" s="216">
        <f t="shared" si="7"/>
        <v>6.666666666666665</v>
      </c>
      <c r="BJ33" s="216">
        <f t="shared" si="8"/>
        <v>25</v>
      </c>
      <c r="BK33" s="216">
        <f t="shared" si="9"/>
        <v>6.666666666666665</v>
      </c>
      <c r="BL33" s="216">
        <f t="shared" si="10"/>
        <v>7.14285714285714</v>
      </c>
      <c r="BM33" s="240">
        <f t="shared" si="11"/>
        <v>6.779661016949157</v>
      </c>
      <c r="BN33" s="482">
        <f t="shared" si="23"/>
        <v>12.018336509517034</v>
      </c>
      <c r="BO33" s="482">
        <f t="shared" si="24"/>
        <v>5.476322022520739</v>
      </c>
      <c r="BP33" s="586">
        <f t="shared" si="12"/>
        <v>-2.7467585194816877</v>
      </c>
    </row>
    <row r="34" spans="1:68" ht="11.25" customHeight="1">
      <c r="A34" s="25" t="s">
        <v>1790</v>
      </c>
      <c r="B34" s="26" t="s">
        <v>1791</v>
      </c>
      <c r="C34" s="33" t="s">
        <v>173</v>
      </c>
      <c r="D34" s="133">
        <v>43</v>
      </c>
      <c r="E34" s="137">
        <v>30</v>
      </c>
      <c r="F34" s="65" t="s">
        <v>363</v>
      </c>
      <c r="G34" s="57" t="s">
        <v>363</v>
      </c>
      <c r="H34" s="168">
        <v>38.8</v>
      </c>
      <c r="I34" s="319">
        <f t="shared" si="13"/>
        <v>2.371134020618557</v>
      </c>
      <c r="J34" s="530">
        <v>0.2238095238095238</v>
      </c>
      <c r="K34" s="143">
        <v>0.23</v>
      </c>
      <c r="L34" s="29">
        <f t="shared" si="27"/>
        <v>2.76595744680852</v>
      </c>
      <c r="M34" s="30">
        <v>40611</v>
      </c>
      <c r="N34" s="31">
        <v>40613</v>
      </c>
      <c r="O34" s="32">
        <v>40630</v>
      </c>
      <c r="P34" s="266" t="s">
        <v>1214</v>
      </c>
      <c r="Q34" s="273" t="s">
        <v>390</v>
      </c>
      <c r="R34" s="316">
        <f>K34*4</f>
        <v>0.92</v>
      </c>
      <c r="S34" s="331">
        <f t="shared" si="17"/>
        <v>31.186440677966097</v>
      </c>
      <c r="T34" s="433">
        <f t="shared" si="25"/>
        <v>-3.8958505944894917</v>
      </c>
      <c r="U34" s="53">
        <f t="shared" si="18"/>
        <v>13.152542372881355</v>
      </c>
      <c r="V34" s="380">
        <v>12</v>
      </c>
      <c r="W34" s="180">
        <v>2.95</v>
      </c>
      <c r="X34" s="174">
        <v>1.71</v>
      </c>
      <c r="Y34" s="168">
        <v>3.35</v>
      </c>
      <c r="Z34" s="175">
        <v>1.58</v>
      </c>
      <c r="AA34" s="174">
        <v>2.99</v>
      </c>
      <c r="AB34" s="168">
        <v>2.93</v>
      </c>
      <c r="AC34" s="339">
        <f t="shared" si="14"/>
        <v>-2.006688963210701</v>
      </c>
      <c r="AD34" s="472">
        <f t="shared" si="15"/>
        <v>7.588648320913767</v>
      </c>
      <c r="AE34" s="521">
        <v>11</v>
      </c>
      <c r="AF34" s="385">
        <v>3290</v>
      </c>
      <c r="AG34" s="565">
        <v>17.36</v>
      </c>
      <c r="AH34" s="565">
        <v>-11.82</v>
      </c>
      <c r="AI34" s="566">
        <v>5.78</v>
      </c>
      <c r="AJ34" s="567">
        <v>-2.68</v>
      </c>
      <c r="AK34" s="350">
        <f t="shared" si="16"/>
        <v>0.4826065268536944</v>
      </c>
      <c r="AL34" s="336">
        <f t="shared" si="19"/>
        <v>2.7996500437445393</v>
      </c>
      <c r="AM34" s="337">
        <f t="shared" si="20"/>
        <v>2.8500965462786354</v>
      </c>
      <c r="AN34" s="337">
        <f t="shared" si="21"/>
        <v>4.563955259127317</v>
      </c>
      <c r="AO34" s="339">
        <f t="shared" si="22"/>
        <v>9.456886728991364</v>
      </c>
      <c r="AP34" s="324"/>
      <c r="AQ34" s="143">
        <v>0.8952380952380952</v>
      </c>
      <c r="AR34" s="28">
        <v>0.8708571428571428</v>
      </c>
      <c r="AS34" s="28">
        <v>0.864</v>
      </c>
      <c r="AT34" s="28">
        <v>0.8228571428571428</v>
      </c>
      <c r="AU34" s="28">
        <v>0.768</v>
      </c>
      <c r="AV34" s="28">
        <v>0.7161904761904762</v>
      </c>
      <c r="AW34" s="28">
        <v>0.6537142857142857</v>
      </c>
      <c r="AX34" s="28">
        <v>0.528</v>
      </c>
      <c r="AY34" s="28">
        <v>0.41904761904761906</v>
      </c>
      <c r="AZ34" s="28">
        <v>0.39276190476190476</v>
      </c>
      <c r="BA34" s="28">
        <v>0.3626666666666667</v>
      </c>
      <c r="BB34" s="119">
        <v>0.33409523809523806</v>
      </c>
      <c r="BC34" s="308">
        <f t="shared" si="1"/>
        <v>2.7996500437445393</v>
      </c>
      <c r="BD34" s="216">
        <f t="shared" si="2"/>
        <v>0.7936507936507908</v>
      </c>
      <c r="BE34" s="216">
        <f t="shared" si="3"/>
        <v>5.000000000000004</v>
      </c>
      <c r="BF34" s="216">
        <f t="shared" si="4"/>
        <v>7.14285714285714</v>
      </c>
      <c r="BG34" s="216">
        <f t="shared" si="5"/>
        <v>7.234042553191489</v>
      </c>
      <c r="BH34" s="216">
        <f t="shared" si="6"/>
        <v>9.557109557109555</v>
      </c>
      <c r="BI34" s="216">
        <f t="shared" si="7"/>
        <v>23.809523809523792</v>
      </c>
      <c r="BJ34" s="216">
        <f t="shared" si="8"/>
        <v>26</v>
      </c>
      <c r="BK34" s="216">
        <f t="shared" si="9"/>
        <v>6.69253152279341</v>
      </c>
      <c r="BL34" s="216">
        <f t="shared" si="10"/>
        <v>8.298319327731086</v>
      </c>
      <c r="BM34" s="240">
        <f t="shared" si="11"/>
        <v>8.551881413911078</v>
      </c>
      <c r="BN34" s="482">
        <f t="shared" si="23"/>
        <v>9.625415105864807</v>
      </c>
      <c r="BO34" s="482">
        <f t="shared" si="24"/>
        <v>7.619970477758898</v>
      </c>
      <c r="BP34" s="586">
        <f t="shared" si="12"/>
        <v>-6.217453093135481</v>
      </c>
    </row>
    <row r="35" spans="1:68" ht="11.25" customHeight="1">
      <c r="A35" s="25" t="s">
        <v>282</v>
      </c>
      <c r="B35" s="26" t="s">
        <v>283</v>
      </c>
      <c r="C35" s="33" t="s">
        <v>173</v>
      </c>
      <c r="D35" s="133">
        <v>31</v>
      </c>
      <c r="E35" s="137">
        <v>78</v>
      </c>
      <c r="F35" s="44" t="s">
        <v>1972</v>
      </c>
      <c r="G35" s="57" t="s">
        <v>363</v>
      </c>
      <c r="H35" s="168">
        <v>28.33</v>
      </c>
      <c r="I35" s="319">
        <f t="shared" si="13"/>
        <v>4.3769855277091425</v>
      </c>
      <c r="J35" s="143">
        <v>0.305</v>
      </c>
      <c r="K35" s="143">
        <v>0.31</v>
      </c>
      <c r="L35" s="51">
        <f t="shared" si="27"/>
        <v>1.6393442622950838</v>
      </c>
      <c r="M35" s="30">
        <v>40799</v>
      </c>
      <c r="N35" s="31">
        <v>40801</v>
      </c>
      <c r="O35" s="32">
        <v>40817</v>
      </c>
      <c r="P35" s="32" t="s">
        <v>1360</v>
      </c>
      <c r="Q35" s="26"/>
      <c r="R35" s="316">
        <f>K35*4</f>
        <v>1.24</v>
      </c>
      <c r="S35" s="331">
        <f t="shared" si="17"/>
        <v>49.79919678714859</v>
      </c>
      <c r="T35" s="433">
        <f t="shared" si="25"/>
        <v>-22.427848789254668</v>
      </c>
      <c r="U35" s="53">
        <f t="shared" si="18"/>
        <v>11.37751004016064</v>
      </c>
      <c r="V35" s="380">
        <v>12</v>
      </c>
      <c r="W35" s="180">
        <v>2.49</v>
      </c>
      <c r="X35" s="174">
        <v>1.06</v>
      </c>
      <c r="Y35" s="168">
        <v>2.72</v>
      </c>
      <c r="Z35" s="175">
        <v>1.19</v>
      </c>
      <c r="AA35" s="174">
        <v>2.48</v>
      </c>
      <c r="AB35" s="168">
        <v>2.52</v>
      </c>
      <c r="AC35" s="339">
        <f>(AB35/AA35-1)*100</f>
        <v>1.6129032258064502</v>
      </c>
      <c r="AD35" s="472">
        <f t="shared" si="15"/>
        <v>10.776780279975652</v>
      </c>
      <c r="AE35" s="521">
        <v>4</v>
      </c>
      <c r="AF35" s="309">
        <v>434</v>
      </c>
      <c r="AG35" s="565">
        <v>27.15</v>
      </c>
      <c r="AH35" s="565">
        <v>-6.66</v>
      </c>
      <c r="AI35" s="566">
        <v>13.82</v>
      </c>
      <c r="AJ35" s="567">
        <v>7.35</v>
      </c>
      <c r="AK35" s="350">
        <f t="shared" si="16"/>
        <v>0.5896961866038912</v>
      </c>
      <c r="AL35" s="336">
        <f t="shared" si="19"/>
        <v>0.8333333333333304</v>
      </c>
      <c r="AM35" s="337">
        <f t="shared" si="20"/>
        <v>3.8613280728291954</v>
      </c>
      <c r="AN35" s="337">
        <f t="shared" si="21"/>
        <v>4.737650494747658</v>
      </c>
      <c r="AO35" s="339">
        <f t="shared" si="22"/>
        <v>8.034053131718855</v>
      </c>
      <c r="AP35" s="324"/>
      <c r="AQ35" s="143">
        <v>1.21</v>
      </c>
      <c r="AR35" s="28">
        <v>1.2</v>
      </c>
      <c r="AS35" s="28">
        <v>1.16</v>
      </c>
      <c r="AT35" s="28">
        <v>1.08</v>
      </c>
      <c r="AU35" s="28">
        <v>1.04</v>
      </c>
      <c r="AV35" s="28">
        <v>0.96</v>
      </c>
      <c r="AW35" s="28">
        <v>0.83636</v>
      </c>
      <c r="AX35" s="28">
        <v>0.71073</v>
      </c>
      <c r="AY35" s="28">
        <v>0.63108</v>
      </c>
      <c r="AZ35" s="28">
        <v>0.60104</v>
      </c>
      <c r="BA35" s="28">
        <v>0.5587</v>
      </c>
      <c r="BB35" s="119">
        <v>0.53398</v>
      </c>
      <c r="BC35" s="308">
        <f t="shared" si="1"/>
        <v>0.8333333333333304</v>
      </c>
      <c r="BD35" s="216">
        <f t="shared" si="2"/>
        <v>3.4482758620689724</v>
      </c>
      <c r="BE35" s="216">
        <f t="shared" si="3"/>
        <v>7.407407407407396</v>
      </c>
      <c r="BF35" s="216">
        <f t="shared" si="4"/>
        <v>3.8461538461538547</v>
      </c>
      <c r="BG35" s="216">
        <f t="shared" si="5"/>
        <v>8.333333333333348</v>
      </c>
      <c r="BH35" s="216">
        <f t="shared" si="6"/>
        <v>14.7831077526424</v>
      </c>
      <c r="BI35" s="216">
        <f t="shared" si="7"/>
        <v>17.67619208419513</v>
      </c>
      <c r="BJ35" s="216">
        <f t="shared" si="8"/>
        <v>12.621220764403883</v>
      </c>
      <c r="BK35" s="216">
        <f t="shared" si="9"/>
        <v>4.998003460668166</v>
      </c>
      <c r="BL35" s="216">
        <f t="shared" si="10"/>
        <v>7.578306783604805</v>
      </c>
      <c r="BM35" s="240">
        <f t="shared" si="11"/>
        <v>4.629386868422025</v>
      </c>
      <c r="BN35" s="482">
        <f t="shared" si="23"/>
        <v>7.832247408748483</v>
      </c>
      <c r="BO35" s="482">
        <f t="shared" si="24"/>
        <v>4.963798354186879</v>
      </c>
      <c r="BP35" s="586">
        <f t="shared" si="12"/>
        <v>-2.2628740177038402</v>
      </c>
    </row>
    <row r="36" spans="1:68" ht="11.25" customHeight="1">
      <c r="A36" s="34" t="s">
        <v>1935</v>
      </c>
      <c r="B36" s="36" t="s">
        <v>1936</v>
      </c>
      <c r="C36" s="41" t="s">
        <v>172</v>
      </c>
      <c r="D36" s="134">
        <v>42</v>
      </c>
      <c r="E36" s="137">
        <v>33</v>
      </c>
      <c r="F36" s="46" t="s">
        <v>1972</v>
      </c>
      <c r="G36" s="48" t="s">
        <v>1972</v>
      </c>
      <c r="H36" s="169">
        <v>26.74</v>
      </c>
      <c r="I36" s="321">
        <f t="shared" si="13"/>
        <v>3.5527299925205686</v>
      </c>
      <c r="J36" s="142">
        <v>0.2325</v>
      </c>
      <c r="K36" s="142">
        <v>0.2375</v>
      </c>
      <c r="L36" s="39">
        <f t="shared" si="27"/>
        <v>2.1505376344086002</v>
      </c>
      <c r="M36" s="49">
        <v>40785</v>
      </c>
      <c r="N36" s="50">
        <v>40787</v>
      </c>
      <c r="O36" s="40">
        <v>40801</v>
      </c>
      <c r="P36" s="40" t="s">
        <v>1371</v>
      </c>
      <c r="Q36" s="36"/>
      <c r="R36" s="261">
        <f>K36*4</f>
        <v>0.95</v>
      </c>
      <c r="S36" s="432">
        <f>R36/W36*100</f>
        <v>67.85714285714286</v>
      </c>
      <c r="T36" s="434">
        <f t="shared" si="25"/>
        <v>31.272405495002786</v>
      </c>
      <c r="U36" s="54">
        <f>H36/W36</f>
        <v>19.1</v>
      </c>
      <c r="V36" s="381">
        <v>12</v>
      </c>
      <c r="W36" s="181">
        <v>1.4</v>
      </c>
      <c r="X36" s="176">
        <v>6.66</v>
      </c>
      <c r="Y36" s="169">
        <v>3.36</v>
      </c>
      <c r="Z36" s="177">
        <v>2.03</v>
      </c>
      <c r="AA36" s="176">
        <v>1.29</v>
      </c>
      <c r="AB36" s="169">
        <v>1.32</v>
      </c>
      <c r="AC36" s="344">
        <f t="shared" si="14"/>
        <v>2.3255813953488413</v>
      </c>
      <c r="AD36" s="473">
        <f>(H36/AA36)/X36</f>
        <v>3.1124147403217166</v>
      </c>
      <c r="AE36" s="522">
        <v>6</v>
      </c>
      <c r="AF36" s="310">
        <v>233</v>
      </c>
      <c r="AG36" s="533">
        <v>14.91</v>
      </c>
      <c r="AH36" s="533">
        <v>-5.41</v>
      </c>
      <c r="AI36" s="562">
        <v>2.65</v>
      </c>
      <c r="AJ36" s="564">
        <v>4.13</v>
      </c>
      <c r="AK36" s="350">
        <f t="shared" si="16"/>
        <v>1.196300592067986</v>
      </c>
      <c r="AL36" s="342">
        <f t="shared" si="19"/>
        <v>2.77777777777779</v>
      </c>
      <c r="AM36" s="343">
        <f t="shared" si="20"/>
        <v>2.2606483164543834</v>
      </c>
      <c r="AN36" s="343">
        <f>((AQ36/AV36)^(1/5)-1)*100</f>
        <v>1.8256063172062076</v>
      </c>
      <c r="AO36" s="344">
        <f>((AQ36/BA36)^(1/10)-1)*100</f>
        <v>1.526043144432765</v>
      </c>
      <c r="AP36" s="324"/>
      <c r="AQ36" s="143">
        <v>0.925</v>
      </c>
      <c r="AR36" s="28">
        <v>0.9</v>
      </c>
      <c r="AS36" s="28">
        <v>0.88</v>
      </c>
      <c r="AT36" s="28">
        <v>0.865</v>
      </c>
      <c r="AU36" s="28">
        <v>0.855</v>
      </c>
      <c r="AV36" s="28">
        <v>0.845</v>
      </c>
      <c r="AW36" s="28">
        <v>0.835</v>
      </c>
      <c r="AX36" s="28">
        <v>0.825</v>
      </c>
      <c r="AY36" s="28">
        <v>0.815</v>
      </c>
      <c r="AZ36" s="28">
        <v>0.805</v>
      </c>
      <c r="BA36" s="28">
        <v>0.795</v>
      </c>
      <c r="BB36" s="119">
        <v>0.785</v>
      </c>
      <c r="BC36" s="274">
        <f t="shared" si="1"/>
        <v>2.77777777777779</v>
      </c>
      <c r="BD36" s="462">
        <f t="shared" si="2"/>
        <v>2.2727272727272707</v>
      </c>
      <c r="BE36" s="462">
        <f t="shared" si="3"/>
        <v>1.7341040462427681</v>
      </c>
      <c r="BF36" s="462">
        <f t="shared" si="4"/>
        <v>1.1695906432748648</v>
      </c>
      <c r="BG36" s="462">
        <f t="shared" si="5"/>
        <v>1.183431952662728</v>
      </c>
      <c r="BH36" s="462">
        <f t="shared" si="6"/>
        <v>1.1976047904191711</v>
      </c>
      <c r="BI36" s="462">
        <f t="shared" si="7"/>
        <v>1.21212121212122</v>
      </c>
      <c r="BJ36" s="462">
        <f t="shared" si="8"/>
        <v>1.2269938650306678</v>
      </c>
      <c r="BK36" s="462">
        <f t="shared" si="9"/>
        <v>1.2422360248447006</v>
      </c>
      <c r="BL36" s="462">
        <f t="shared" si="10"/>
        <v>1.2578616352201255</v>
      </c>
      <c r="BM36" s="258">
        <f t="shared" si="11"/>
        <v>1.273885350318471</v>
      </c>
      <c r="BN36" s="76">
        <f t="shared" si="23"/>
        <v>1.504394051876343</v>
      </c>
      <c r="BO36" s="76">
        <f t="shared" si="24"/>
        <v>0.5151215194025726</v>
      </c>
      <c r="BP36" s="587">
        <f t="shared" si="12"/>
        <v>-13.721663690273225</v>
      </c>
    </row>
    <row r="37" spans="1:68" ht="11.25" customHeight="1">
      <c r="A37" s="15" t="s">
        <v>1843</v>
      </c>
      <c r="B37" s="16" t="s">
        <v>1844</v>
      </c>
      <c r="C37" s="24" t="s">
        <v>181</v>
      </c>
      <c r="D37" s="132">
        <v>37</v>
      </c>
      <c r="E37" s="137">
        <v>59</v>
      </c>
      <c r="F37" s="42" t="s">
        <v>1972</v>
      </c>
      <c r="G37" s="43" t="s">
        <v>1939</v>
      </c>
      <c r="H37" s="190">
        <v>57.87</v>
      </c>
      <c r="I37" s="319">
        <f t="shared" si="13"/>
        <v>4.147226542249871</v>
      </c>
      <c r="J37" s="19">
        <v>0.595</v>
      </c>
      <c r="K37" s="144">
        <v>0.6</v>
      </c>
      <c r="L37" s="87">
        <f t="shared" si="27"/>
        <v>0.8403361344537785</v>
      </c>
      <c r="M37" s="21">
        <v>40588</v>
      </c>
      <c r="N37" s="22">
        <v>40590</v>
      </c>
      <c r="O37" s="23">
        <v>40617</v>
      </c>
      <c r="P37" s="23" t="s">
        <v>1371</v>
      </c>
      <c r="Q37" s="16"/>
      <c r="R37" s="316">
        <f>K37*4</f>
        <v>2.4</v>
      </c>
      <c r="S37" s="331">
        <f t="shared" si="17"/>
        <v>65.93406593406593</v>
      </c>
      <c r="T37" s="433">
        <f t="shared" si="25"/>
        <v>3.293564366616941</v>
      </c>
      <c r="U37" s="53">
        <f t="shared" si="18"/>
        <v>15.898351648351648</v>
      </c>
      <c r="V37" s="380">
        <v>12</v>
      </c>
      <c r="W37" s="180">
        <v>3.64</v>
      </c>
      <c r="X37" s="174">
        <v>4.73</v>
      </c>
      <c r="Y37" s="168">
        <v>1.29</v>
      </c>
      <c r="Z37" s="175">
        <v>1.51</v>
      </c>
      <c r="AA37" s="174">
        <v>3.56</v>
      </c>
      <c r="AB37" s="168">
        <v>3.7</v>
      </c>
      <c r="AC37" s="339">
        <f t="shared" si="14"/>
        <v>3.93258426966292</v>
      </c>
      <c r="AD37" s="339">
        <f t="shared" si="15"/>
        <v>3.4367057034943103</v>
      </c>
      <c r="AE37" s="521">
        <v>19</v>
      </c>
      <c r="AF37" s="385">
        <v>16950</v>
      </c>
      <c r="AG37" s="565">
        <v>21.81</v>
      </c>
      <c r="AH37" s="565">
        <v>-3.37</v>
      </c>
      <c r="AI37" s="566">
        <v>1.22</v>
      </c>
      <c r="AJ37" s="567">
        <v>6.85</v>
      </c>
      <c r="AK37" s="349">
        <f t="shared" si="16"/>
        <v>0.9779688423903607</v>
      </c>
      <c r="AL37" s="336">
        <f t="shared" si="19"/>
        <v>0.8474576271186418</v>
      </c>
      <c r="AM37" s="337">
        <f t="shared" si="20"/>
        <v>0.8547423060397907</v>
      </c>
      <c r="AN37" s="337">
        <f t="shared" si="21"/>
        <v>0.8621965815340138</v>
      </c>
      <c r="AO37" s="339">
        <f t="shared" si="22"/>
        <v>0.8816196837382106</v>
      </c>
      <c r="AP37" s="323"/>
      <c r="AQ37" s="144">
        <v>2.38</v>
      </c>
      <c r="AR37" s="19">
        <v>2.36</v>
      </c>
      <c r="AS37" s="19">
        <v>2.34</v>
      </c>
      <c r="AT37" s="19">
        <v>2.32</v>
      </c>
      <c r="AU37" s="19">
        <v>2.3</v>
      </c>
      <c r="AV37" s="19">
        <v>2.28</v>
      </c>
      <c r="AW37" s="19">
        <v>2.26</v>
      </c>
      <c r="AX37" s="19">
        <v>2.24</v>
      </c>
      <c r="AY37" s="19">
        <v>2.22</v>
      </c>
      <c r="AZ37" s="19">
        <v>2.2</v>
      </c>
      <c r="BA37" s="19">
        <v>2.18</v>
      </c>
      <c r="BB37" s="276">
        <v>2.14</v>
      </c>
      <c r="BC37" s="308">
        <f t="shared" si="1"/>
        <v>0.8474576271186418</v>
      </c>
      <c r="BD37" s="216">
        <f t="shared" si="2"/>
        <v>0.8547008547008517</v>
      </c>
      <c r="BE37" s="216">
        <f t="shared" si="3"/>
        <v>0.8620689655172376</v>
      </c>
      <c r="BF37" s="216">
        <f t="shared" si="4"/>
        <v>0.8695652173912993</v>
      </c>
      <c r="BG37" s="216">
        <f t="shared" si="5"/>
        <v>0.8771929824561431</v>
      </c>
      <c r="BH37" s="216">
        <f t="shared" si="6"/>
        <v>0.8849557522123908</v>
      </c>
      <c r="BI37" s="216">
        <f t="shared" si="7"/>
        <v>0.8928571428571175</v>
      </c>
      <c r="BJ37" s="216">
        <f t="shared" si="8"/>
        <v>0.9009009009008917</v>
      </c>
      <c r="BK37" s="216">
        <f t="shared" si="9"/>
        <v>0.9090909090909038</v>
      </c>
      <c r="BL37" s="216">
        <f t="shared" si="10"/>
        <v>0.917431192660545</v>
      </c>
      <c r="BM37" s="240">
        <f t="shared" si="11"/>
        <v>1.869158878504673</v>
      </c>
      <c r="BN37" s="482">
        <f t="shared" si="23"/>
        <v>0.9713982203100632</v>
      </c>
      <c r="BO37" s="482">
        <f>SQRT(AVERAGE((BC37-$BN37)^2,(BD37-$BN37)^2,(BE37-$BN37)^2,(BF37-$BN37)^2,(BG37-$BN37)^2,(BH37-$BN37)^2,(BI37-$BN37)^2,(BJ37-$BN37)^2,(BK37-$BN37)^2,(BL37-$BN37)^2,(BM37-$BN37)^2))</f>
        <v>0.28469389186948946</v>
      </c>
      <c r="BP37" s="586">
        <f t="shared" si="12"/>
        <v>-10.888928524567763</v>
      </c>
    </row>
    <row r="38" spans="1:68" ht="11.25" customHeight="1">
      <c r="A38" s="25" t="s">
        <v>1730</v>
      </c>
      <c r="B38" s="26" t="s">
        <v>1731</v>
      </c>
      <c r="C38" s="33" t="s">
        <v>253</v>
      </c>
      <c r="D38" s="133">
        <v>58</v>
      </c>
      <c r="E38" s="137">
        <v>1</v>
      </c>
      <c r="F38" s="44" t="s">
        <v>1972</v>
      </c>
      <c r="G38" s="45" t="s">
        <v>1939</v>
      </c>
      <c r="H38" s="168">
        <v>32.28</v>
      </c>
      <c r="I38" s="319">
        <f t="shared" si="13"/>
        <v>3.469640644361834</v>
      </c>
      <c r="J38" s="28">
        <v>0.27</v>
      </c>
      <c r="K38" s="143">
        <v>0.28</v>
      </c>
      <c r="L38" s="29">
        <f t="shared" si="27"/>
        <v>3.703703703703698</v>
      </c>
      <c r="M38" s="30">
        <v>40590</v>
      </c>
      <c r="N38" s="31">
        <v>40595</v>
      </c>
      <c r="O38" s="32">
        <v>40609</v>
      </c>
      <c r="P38" s="266" t="s">
        <v>386</v>
      </c>
      <c r="Q38" s="26"/>
      <c r="R38" s="316">
        <f>K38*4</f>
        <v>1.12</v>
      </c>
      <c r="S38" s="331">
        <f t="shared" si="17"/>
        <v>-143.5897435897436</v>
      </c>
      <c r="T38" s="433" t="s">
        <v>1977</v>
      </c>
      <c r="U38" s="53">
        <f t="shared" si="18"/>
        <v>-41.38461538461539</v>
      </c>
      <c r="V38" s="380">
        <v>12</v>
      </c>
      <c r="W38" s="180">
        <v>-0.78</v>
      </c>
      <c r="X38" s="174">
        <v>1.41</v>
      </c>
      <c r="Y38" s="168">
        <v>0.75</v>
      </c>
      <c r="Z38" s="175">
        <v>2.24</v>
      </c>
      <c r="AA38" s="174">
        <v>2.12</v>
      </c>
      <c r="AB38" s="168">
        <v>2.33</v>
      </c>
      <c r="AC38" s="339">
        <f>(AB38/AA38-1)*100</f>
        <v>9.905660377358494</v>
      </c>
      <c r="AD38" s="339">
        <f t="shared" si="15"/>
        <v>10.798875953432356</v>
      </c>
      <c r="AE38" s="521">
        <v>9</v>
      </c>
      <c r="AF38" s="385">
        <v>2070</v>
      </c>
      <c r="AG38" s="565">
        <v>30.69</v>
      </c>
      <c r="AH38" s="565">
        <v>-13.04</v>
      </c>
      <c r="AI38" s="566">
        <v>11.62</v>
      </c>
      <c r="AJ38" s="567">
        <v>6.04</v>
      </c>
      <c r="AK38" s="350">
        <f t="shared" si="16"/>
        <v>0.9922722887528372</v>
      </c>
      <c r="AL38" s="336">
        <f t="shared" si="19"/>
        <v>3.8461538461538547</v>
      </c>
      <c r="AM38" s="337">
        <f t="shared" si="20"/>
        <v>4.7366391660347285</v>
      </c>
      <c r="AN38" s="337">
        <f t="shared" si="21"/>
        <v>5.662767295296733</v>
      </c>
      <c r="AO38" s="339">
        <f t="shared" si="22"/>
        <v>5.706868325844439</v>
      </c>
      <c r="AP38" s="324"/>
      <c r="AQ38" s="143">
        <v>1.08</v>
      </c>
      <c r="AR38" s="28">
        <v>1.04</v>
      </c>
      <c r="AS38" s="28">
        <v>1</v>
      </c>
      <c r="AT38" s="28">
        <v>0.94</v>
      </c>
      <c r="AU38" s="28">
        <v>0.86</v>
      </c>
      <c r="AV38" s="28">
        <v>0.82</v>
      </c>
      <c r="AW38" s="28">
        <v>0.74</v>
      </c>
      <c r="AX38" s="28">
        <v>0.68</v>
      </c>
      <c r="AY38" s="28">
        <v>0.66</v>
      </c>
      <c r="AZ38" s="28">
        <v>0.64</v>
      </c>
      <c r="BA38" s="28">
        <v>0.62</v>
      </c>
      <c r="BB38" s="119">
        <v>0.6</v>
      </c>
      <c r="BC38" s="308">
        <f t="shared" si="1"/>
        <v>3.8461538461538547</v>
      </c>
      <c r="BD38" s="216">
        <f t="shared" si="2"/>
        <v>4.0000000000000036</v>
      </c>
      <c r="BE38" s="216">
        <f t="shared" si="3"/>
        <v>6.382978723404253</v>
      </c>
      <c r="BF38" s="216">
        <f t="shared" si="4"/>
        <v>9.302325581395344</v>
      </c>
      <c r="BG38" s="216">
        <f t="shared" si="5"/>
        <v>4.878048780487809</v>
      </c>
      <c r="BH38" s="216">
        <f t="shared" si="6"/>
        <v>10.81081081081081</v>
      </c>
      <c r="BI38" s="216">
        <f t="shared" si="7"/>
        <v>8.823529411764696</v>
      </c>
      <c r="BJ38" s="216">
        <f t="shared" si="8"/>
        <v>3.0303030303030276</v>
      </c>
      <c r="BK38" s="216">
        <f t="shared" si="9"/>
        <v>3.125</v>
      </c>
      <c r="BL38" s="216">
        <f t="shared" si="10"/>
        <v>3.2258064516129004</v>
      </c>
      <c r="BM38" s="240">
        <f t="shared" si="11"/>
        <v>3.3333333333333437</v>
      </c>
      <c r="BN38" s="482">
        <f>AVERAGE(BC38:BM38)</f>
        <v>5.523480906296913</v>
      </c>
      <c r="BO38" s="482">
        <f>SQRT(AVERAGE((BC38-$BN38)^2,(BD38-$BN38)^2,(BE38-$BN38)^2,(BF38-$BN38)^2,(BG38-$BN38)^2,(BH38-$BN38)^2,(BI38-$BN38)^2,(BJ38-$BN38)^2,(BK38-$BN38)^2,(BL38-$BN38)^2,(BM38-$BN38)^2))</f>
        <v>2.7213012407433945</v>
      </c>
      <c r="BP38" s="586" t="str">
        <f t="shared" si="12"/>
        <v>n/a</v>
      </c>
    </row>
    <row r="39" spans="1:68" ht="11.25" customHeight="1">
      <c r="A39" s="25" t="s">
        <v>427</v>
      </c>
      <c r="B39" s="26" t="s">
        <v>432</v>
      </c>
      <c r="C39" s="33" t="s">
        <v>276</v>
      </c>
      <c r="D39" s="133">
        <v>25</v>
      </c>
      <c r="E39" s="137">
        <v>100</v>
      </c>
      <c r="F39" s="44" t="s">
        <v>1972</v>
      </c>
      <c r="G39" s="45" t="s">
        <v>1972</v>
      </c>
      <c r="H39" s="168">
        <v>64.05</v>
      </c>
      <c r="I39" s="457">
        <f t="shared" si="13"/>
        <v>0.936768149882904</v>
      </c>
      <c r="J39" s="260">
        <v>0.13</v>
      </c>
      <c r="K39" s="127">
        <v>0.15</v>
      </c>
      <c r="L39" s="117">
        <f aca="true" t="shared" si="28" ref="L39:L70">((K39/J39)-1)*100</f>
        <v>15.384615384615374</v>
      </c>
      <c r="M39" s="30">
        <v>40702</v>
      </c>
      <c r="N39" s="31">
        <v>40704</v>
      </c>
      <c r="O39" s="32">
        <v>40718</v>
      </c>
      <c r="P39" s="266" t="s">
        <v>399</v>
      </c>
      <c r="Q39" s="26"/>
      <c r="R39" s="316">
        <f>K39*4</f>
        <v>0.6</v>
      </c>
      <c r="S39" s="331">
        <f>R39/W39*100</f>
        <v>20.905923344947734</v>
      </c>
      <c r="T39" s="433">
        <f t="shared" si="25"/>
        <v>128.62971092018452</v>
      </c>
      <c r="U39" s="53">
        <f>H39/W39</f>
        <v>22.317073170731707</v>
      </c>
      <c r="V39" s="380">
        <v>7</v>
      </c>
      <c r="W39" s="180">
        <v>2.87</v>
      </c>
      <c r="X39" s="174">
        <v>1.43</v>
      </c>
      <c r="Y39" s="168">
        <v>2.12</v>
      </c>
      <c r="Z39" s="175">
        <v>5.27</v>
      </c>
      <c r="AA39" s="174">
        <v>3.28</v>
      </c>
      <c r="AB39" s="168">
        <v>3.63</v>
      </c>
      <c r="AC39" s="339">
        <f>(AB39/AA39-1)*100</f>
        <v>10.67073170731707</v>
      </c>
      <c r="AD39" s="339">
        <f t="shared" si="15"/>
        <v>13.655551765307864</v>
      </c>
      <c r="AE39" s="521">
        <v>11</v>
      </c>
      <c r="AF39" s="385">
        <v>4770</v>
      </c>
      <c r="AG39" s="565">
        <v>38.13</v>
      </c>
      <c r="AH39" s="565">
        <v>-3.9</v>
      </c>
      <c r="AI39" s="566">
        <v>9.79</v>
      </c>
      <c r="AJ39" s="567">
        <v>11.02</v>
      </c>
      <c r="AK39" s="350">
        <f>AN39/AO39</f>
        <v>0.9102132812399297</v>
      </c>
      <c r="AL39" s="336">
        <f t="shared" si="19"/>
        <v>7.608695652173902</v>
      </c>
      <c r="AM39" s="337">
        <f t="shared" si="20"/>
        <v>9.212881914592153</v>
      </c>
      <c r="AN39" s="337">
        <f>((AQ39/AV39)^(1/5)-1)*100</f>
        <v>12.070015891980201</v>
      </c>
      <c r="AO39" s="339">
        <f>((AQ39/BA39)^(1/10)-1)*100</f>
        <v>13.260645763746638</v>
      </c>
      <c r="AP39" s="324"/>
      <c r="AQ39" s="143">
        <v>0.495</v>
      </c>
      <c r="AR39" s="278">
        <v>0.46</v>
      </c>
      <c r="AS39" s="28">
        <v>0.445</v>
      </c>
      <c r="AT39" s="28">
        <v>0.38</v>
      </c>
      <c r="AU39" s="28">
        <v>0.34</v>
      </c>
      <c r="AV39" s="28">
        <v>0.28</v>
      </c>
      <c r="AW39" s="28">
        <v>0.225</v>
      </c>
      <c r="AX39" s="28">
        <v>0.185</v>
      </c>
      <c r="AY39" s="28">
        <v>0.165</v>
      </c>
      <c r="AZ39" s="278">
        <v>0.15</v>
      </c>
      <c r="BA39" s="28">
        <v>0.1425</v>
      </c>
      <c r="BB39" s="119">
        <v>0.125</v>
      </c>
      <c r="BC39" s="308">
        <f t="shared" si="1"/>
        <v>7.608695652173902</v>
      </c>
      <c r="BD39" s="216">
        <f t="shared" si="2"/>
        <v>3.370786516853941</v>
      </c>
      <c r="BE39" s="216">
        <f t="shared" si="3"/>
        <v>17.105263157894733</v>
      </c>
      <c r="BF39" s="216">
        <f t="shared" si="4"/>
        <v>11.764705882352944</v>
      </c>
      <c r="BG39" s="216">
        <f t="shared" si="5"/>
        <v>21.42857142857142</v>
      </c>
      <c r="BH39" s="216">
        <f t="shared" si="6"/>
        <v>24.444444444444446</v>
      </c>
      <c r="BI39" s="216">
        <f t="shared" si="7"/>
        <v>21.62162162162162</v>
      </c>
      <c r="BJ39" s="216">
        <f t="shared" si="8"/>
        <v>12.12121212121211</v>
      </c>
      <c r="BK39" s="216">
        <f t="shared" si="9"/>
        <v>10.000000000000009</v>
      </c>
      <c r="BL39" s="216">
        <f t="shared" si="10"/>
        <v>5.263157894736836</v>
      </c>
      <c r="BM39" s="240">
        <f t="shared" si="11"/>
        <v>13.99999999999999</v>
      </c>
      <c r="BN39" s="482">
        <f t="shared" si="23"/>
        <v>13.520768974532906</v>
      </c>
      <c r="BO39" s="482">
        <f t="shared" si="24"/>
        <v>6.634368687558007</v>
      </c>
      <c r="BP39" s="586">
        <f aca="true" t="shared" si="29" ref="BP39:BP70">IF(AN39="n/a","n/a",IF(U39&lt;0,"n/a",IF(U39="n/a","n/a",I39+AN39-U39)))</f>
        <v>-9.310289128868602</v>
      </c>
    </row>
    <row r="40" spans="1:68" ht="11.25" customHeight="1">
      <c r="A40" s="25" t="s">
        <v>1734</v>
      </c>
      <c r="B40" s="26" t="s">
        <v>1735</v>
      </c>
      <c r="C40" s="33" t="s">
        <v>254</v>
      </c>
      <c r="D40" s="133">
        <v>56</v>
      </c>
      <c r="E40" s="137">
        <v>3</v>
      </c>
      <c r="F40" s="44" t="s">
        <v>1939</v>
      </c>
      <c r="G40" s="45" t="s">
        <v>1972</v>
      </c>
      <c r="H40" s="168">
        <v>55.53</v>
      </c>
      <c r="I40" s="319">
        <f t="shared" si="13"/>
        <v>2.2690437601296596</v>
      </c>
      <c r="J40" s="143">
        <v>0.275</v>
      </c>
      <c r="K40" s="143">
        <v>0.315</v>
      </c>
      <c r="L40" s="29">
        <f t="shared" si="28"/>
        <v>14.545454545454529</v>
      </c>
      <c r="M40" s="30">
        <v>40784</v>
      </c>
      <c r="N40" s="31">
        <v>40786</v>
      </c>
      <c r="O40" s="32">
        <v>40801</v>
      </c>
      <c r="P40" s="32" t="s">
        <v>1371</v>
      </c>
      <c r="Q40" s="26"/>
      <c r="R40" s="316">
        <f>K40*4</f>
        <v>1.26</v>
      </c>
      <c r="S40" s="331">
        <f t="shared" si="17"/>
        <v>29.30232558139535</v>
      </c>
      <c r="T40" s="433">
        <f>(H40/SQRT(22.5*W40*(H40/Z40))-1)*100</f>
        <v>13.133384952001137</v>
      </c>
      <c r="U40" s="53">
        <f t="shared" si="18"/>
        <v>12.913953488372094</v>
      </c>
      <c r="V40" s="380">
        <v>12</v>
      </c>
      <c r="W40" s="180">
        <v>4.3</v>
      </c>
      <c r="X40" s="174">
        <v>0.93</v>
      </c>
      <c r="Y40" s="168">
        <v>1.32</v>
      </c>
      <c r="Z40" s="175">
        <v>2.23</v>
      </c>
      <c r="AA40" s="174">
        <v>4.56</v>
      </c>
      <c r="AB40" s="168">
        <v>4.86</v>
      </c>
      <c r="AC40" s="339">
        <f>(AB40/AA40-1)*100</f>
        <v>6.578947368421062</v>
      </c>
      <c r="AD40" s="339">
        <f t="shared" si="15"/>
        <v>13.094227504244483</v>
      </c>
      <c r="AE40" s="521">
        <v>10</v>
      </c>
      <c r="AF40" s="385">
        <v>10290</v>
      </c>
      <c r="AG40" s="565">
        <v>27.25</v>
      </c>
      <c r="AH40" s="565">
        <v>-20.84</v>
      </c>
      <c r="AI40" s="566">
        <v>8.14</v>
      </c>
      <c r="AJ40" s="567">
        <v>-6.64</v>
      </c>
      <c r="AK40" s="350">
        <f t="shared" si="16"/>
        <v>1.2155991876932613</v>
      </c>
      <c r="AL40" s="336">
        <f t="shared" si="19"/>
        <v>4.90196078431373</v>
      </c>
      <c r="AM40" s="337">
        <f t="shared" si="20"/>
        <v>11.591474856823325</v>
      </c>
      <c r="AN40" s="337">
        <f t="shared" si="21"/>
        <v>10.14580680445134</v>
      </c>
      <c r="AO40" s="339">
        <f t="shared" si="22"/>
        <v>8.346342204871139</v>
      </c>
      <c r="AP40" s="324"/>
      <c r="AQ40" s="143">
        <v>1.07</v>
      </c>
      <c r="AR40" s="28">
        <v>1.02</v>
      </c>
      <c r="AS40" s="28">
        <v>0.9</v>
      </c>
      <c r="AT40" s="28">
        <v>0.77</v>
      </c>
      <c r="AU40" s="28">
        <v>0.71</v>
      </c>
      <c r="AV40" s="28">
        <v>0.66</v>
      </c>
      <c r="AW40" s="28">
        <v>0.61</v>
      </c>
      <c r="AX40" s="28">
        <v>0.57</v>
      </c>
      <c r="AY40" s="278">
        <v>0.54</v>
      </c>
      <c r="AZ40" s="28">
        <v>0.52</v>
      </c>
      <c r="BA40" s="28">
        <v>0.48</v>
      </c>
      <c r="BB40" s="119">
        <v>0.44</v>
      </c>
      <c r="BC40" s="308">
        <f t="shared" si="1"/>
        <v>4.90196078431373</v>
      </c>
      <c r="BD40" s="216">
        <f t="shared" si="2"/>
        <v>13.33333333333333</v>
      </c>
      <c r="BE40" s="216">
        <f t="shared" si="3"/>
        <v>16.883116883116877</v>
      </c>
      <c r="BF40" s="216">
        <f t="shared" si="4"/>
        <v>8.450704225352123</v>
      </c>
      <c r="BG40" s="216">
        <f t="shared" si="5"/>
        <v>7.575757575757569</v>
      </c>
      <c r="BH40" s="216">
        <f t="shared" si="6"/>
        <v>8.196721311475418</v>
      </c>
      <c r="BI40" s="216">
        <f t="shared" si="7"/>
        <v>7.017543859649122</v>
      </c>
      <c r="BJ40" s="216">
        <f t="shared" si="8"/>
        <v>5.555555555555536</v>
      </c>
      <c r="BK40" s="216">
        <f t="shared" si="9"/>
        <v>3.8461538461538547</v>
      </c>
      <c r="BL40" s="216">
        <f t="shared" si="10"/>
        <v>8.333333333333348</v>
      </c>
      <c r="BM40" s="240">
        <f t="shared" si="11"/>
        <v>9.090909090909083</v>
      </c>
      <c r="BN40" s="482">
        <f t="shared" si="23"/>
        <v>8.471371799904546</v>
      </c>
      <c r="BO40" s="482">
        <f>SQRT(AVERAGE((BC40-$BN40)^2,(BD40-$BN40)^2,(BE40-$BN40)^2,(BF40-$BN40)^2,(BG40-$BN40)^2,(BH40-$BN40)^2,(BI40-$BN40)^2,(BJ40-$BN40)^2,(BK40-$BN40)^2,(BL40-$BN40)^2,(BM40-$BN40)^2))</f>
        <v>3.572953036574151</v>
      </c>
      <c r="BP40" s="586">
        <f t="shared" si="29"/>
        <v>-0.4991029237910958</v>
      </c>
    </row>
    <row r="41" spans="1:68" ht="11.25" customHeight="1">
      <c r="A41" s="262" t="s">
        <v>122</v>
      </c>
      <c r="B41" s="36" t="s">
        <v>123</v>
      </c>
      <c r="C41" s="41" t="s">
        <v>173</v>
      </c>
      <c r="D41" s="134">
        <v>25</v>
      </c>
      <c r="E41" s="137">
        <v>97</v>
      </c>
      <c r="F41" s="74" t="s">
        <v>363</v>
      </c>
      <c r="G41" s="75" t="s">
        <v>363</v>
      </c>
      <c r="H41" s="264">
        <v>16.75</v>
      </c>
      <c r="I41" s="319">
        <f t="shared" si="13"/>
        <v>4.298507462686567</v>
      </c>
      <c r="J41" s="142">
        <v>0.17</v>
      </c>
      <c r="K41" s="142">
        <v>0.18</v>
      </c>
      <c r="L41" s="531">
        <f t="shared" si="28"/>
        <v>5.88235294117645</v>
      </c>
      <c r="M41" s="532">
        <v>40479</v>
      </c>
      <c r="N41" s="314">
        <v>40483</v>
      </c>
      <c r="O41" s="315">
        <v>40497</v>
      </c>
      <c r="P41" s="406" t="s">
        <v>1381</v>
      </c>
      <c r="Q41" s="617" t="s">
        <v>22</v>
      </c>
      <c r="R41" s="261">
        <f>K41*4</f>
        <v>0.72</v>
      </c>
      <c r="S41" s="331">
        <f t="shared" si="17"/>
        <v>77.41935483870968</v>
      </c>
      <c r="T41" s="433">
        <f t="shared" si="25"/>
        <v>-11.882830257972522</v>
      </c>
      <c r="U41" s="53">
        <f t="shared" si="18"/>
        <v>18.01075268817204</v>
      </c>
      <c r="V41" s="381">
        <v>12</v>
      </c>
      <c r="W41" s="180">
        <v>0.93</v>
      </c>
      <c r="X41" s="174" t="s">
        <v>2108</v>
      </c>
      <c r="Y41" s="168">
        <v>2.56</v>
      </c>
      <c r="Z41" s="175">
        <v>0.97</v>
      </c>
      <c r="AA41" s="174">
        <v>1.62</v>
      </c>
      <c r="AB41" s="168">
        <v>2</v>
      </c>
      <c r="AC41" s="339">
        <f>(AB41/AA41-1)*100</f>
        <v>23.456790123456784</v>
      </c>
      <c r="AD41" s="339" t="s">
        <v>1977</v>
      </c>
      <c r="AE41" s="521">
        <v>1</v>
      </c>
      <c r="AF41" s="385">
        <v>55</v>
      </c>
      <c r="AG41" s="565">
        <v>15.52</v>
      </c>
      <c r="AH41" s="565">
        <v>-8.22</v>
      </c>
      <c r="AI41" s="566">
        <v>-0.83</v>
      </c>
      <c r="AJ41" s="567">
        <v>0.24</v>
      </c>
      <c r="AK41" s="351">
        <f t="shared" si="16"/>
        <v>0.5729840956449941</v>
      </c>
      <c r="AL41" s="336">
        <f>((AQ41/AR41)^(1/1)-1)*100</f>
        <v>1.4705882352941124</v>
      </c>
      <c r="AM41" s="337">
        <f>((AQ41/AT41)^(1/3)-1)*100</f>
        <v>2.5391482425586975</v>
      </c>
      <c r="AN41" s="337">
        <f t="shared" si="21"/>
        <v>6.653673185724296</v>
      </c>
      <c r="AO41" s="339">
        <f t="shared" si="22"/>
        <v>11.612317403390438</v>
      </c>
      <c r="AP41" s="325"/>
      <c r="AQ41" s="142">
        <v>0.69</v>
      </c>
      <c r="AR41" s="38">
        <v>0.68</v>
      </c>
      <c r="AS41" s="38">
        <v>0.67</v>
      </c>
      <c r="AT41" s="38">
        <v>0.64</v>
      </c>
      <c r="AU41" s="38">
        <v>0.6</v>
      </c>
      <c r="AV41" s="38">
        <v>0.5</v>
      </c>
      <c r="AW41" s="38">
        <v>0.415</v>
      </c>
      <c r="AX41" s="38">
        <v>0.375</v>
      </c>
      <c r="AY41" s="38">
        <v>0.32</v>
      </c>
      <c r="AZ41" s="38">
        <v>0.275</v>
      </c>
      <c r="BA41" s="38">
        <v>0.23</v>
      </c>
      <c r="BB41" s="277">
        <v>0.19</v>
      </c>
      <c r="BC41" s="308">
        <f>IF(AR41=0,0,IF(AR41&gt;AQ41,0,((AQ41/AR41)-1)*100))</f>
        <v>1.4705882352941124</v>
      </c>
      <c r="BD41" s="216">
        <f>IF(AS41=0,0,IF(AS41&gt;AR41,0,((AR41/AS41)-1)*100))</f>
        <v>1.4925373134328401</v>
      </c>
      <c r="BE41" s="216">
        <f>IF(AT41=0,0,IF(AT41&gt;AS41,0,((AS41/AT41)-1)*100))</f>
        <v>4.6875</v>
      </c>
      <c r="BF41" s="216">
        <f>IF(AU41=0,0,IF(AU41&gt;AT41,0,((AT41/AU41)-1)*100))</f>
        <v>6.666666666666665</v>
      </c>
      <c r="BG41" s="216">
        <f>IF(AV41=0,0,IF(AV41&gt;AU41,0,((AU41/AV41)-1)*100))</f>
        <v>19.999999999999996</v>
      </c>
      <c r="BH41" s="216">
        <f>IF(AW41=0,0,IF(AW41&gt;AV41,0,((AV41/AW41)-1)*100))</f>
        <v>20.481927710843383</v>
      </c>
      <c r="BI41" s="216">
        <f>IF(AX41=0,0,IF(AX41&gt;AW41,0,((AW41/AX41)-1)*100))</f>
        <v>10.666666666666668</v>
      </c>
      <c r="BJ41" s="216">
        <f>IF(AY41=0,0,IF(AY41&gt;AX41,0,((AX41/AY41)-1)*100))</f>
        <v>17.1875</v>
      </c>
      <c r="BK41" s="216">
        <f>IF(AZ41=0,0,IF(AZ41&gt;AY41,0,((AY41/AZ41)-1)*100))</f>
        <v>16.36363636363636</v>
      </c>
      <c r="BL41" s="216">
        <f>IF(BA41=0,0,IF(BA41&gt;AZ41,0,((AZ41/BA41)-1)*100))</f>
        <v>19.565217391304344</v>
      </c>
      <c r="BM41" s="240">
        <f>IF(BB41=0,0,IF(BB41&gt;BA41,0,((BA41/BB41)-1)*100))</f>
        <v>21.052631578947366</v>
      </c>
      <c r="BN41" s="482">
        <f t="shared" si="23"/>
        <v>12.694079266071975</v>
      </c>
      <c r="BO41" s="482">
        <f t="shared" si="24"/>
        <v>7.512100452705501</v>
      </c>
      <c r="BP41" s="586">
        <f t="shared" si="29"/>
        <v>-7.058572039761177</v>
      </c>
    </row>
    <row r="42" spans="1:68" ht="11.25" customHeight="1">
      <c r="A42" s="15" t="s">
        <v>1950</v>
      </c>
      <c r="B42" s="16" t="s">
        <v>1951</v>
      </c>
      <c r="C42" s="24" t="s">
        <v>275</v>
      </c>
      <c r="D42" s="132">
        <v>31</v>
      </c>
      <c r="E42" s="137">
        <v>79</v>
      </c>
      <c r="F42" s="88" t="s">
        <v>363</v>
      </c>
      <c r="G42" s="58" t="s">
        <v>363</v>
      </c>
      <c r="H42" s="190">
        <v>26.29</v>
      </c>
      <c r="I42" s="318">
        <f t="shared" si="13"/>
        <v>2.890833016356029</v>
      </c>
      <c r="J42" s="19">
        <v>0.18</v>
      </c>
      <c r="K42" s="144">
        <v>0.19</v>
      </c>
      <c r="L42" s="20">
        <f t="shared" si="28"/>
        <v>5.555555555555558</v>
      </c>
      <c r="M42" s="21">
        <v>40843</v>
      </c>
      <c r="N42" s="22">
        <v>40847</v>
      </c>
      <c r="O42" s="23">
        <v>40862</v>
      </c>
      <c r="P42" s="415" t="s">
        <v>1381</v>
      </c>
      <c r="Q42" s="16"/>
      <c r="R42" s="316">
        <f>K42*4</f>
        <v>0.76</v>
      </c>
      <c r="S42" s="332">
        <f t="shared" si="17"/>
        <v>43.18181818181818</v>
      </c>
      <c r="T42" s="435">
        <f t="shared" si="25"/>
        <v>105.15982929305521</v>
      </c>
      <c r="U42" s="52">
        <f t="shared" si="18"/>
        <v>14.9375</v>
      </c>
      <c r="V42" s="380">
        <v>10</v>
      </c>
      <c r="W42" s="188">
        <v>1.76</v>
      </c>
      <c r="X42" s="189">
        <v>1.51</v>
      </c>
      <c r="Y42" s="190">
        <v>2.44</v>
      </c>
      <c r="Z42" s="191">
        <v>6.34</v>
      </c>
      <c r="AA42" s="189">
        <v>1.79</v>
      </c>
      <c r="AB42" s="190">
        <v>1.83</v>
      </c>
      <c r="AC42" s="338">
        <f t="shared" si="14"/>
        <v>2.2346368715083775</v>
      </c>
      <c r="AD42" s="471">
        <f t="shared" si="15"/>
        <v>9.726589958932998</v>
      </c>
      <c r="AE42" s="520">
        <v>14</v>
      </c>
      <c r="AF42" s="386">
        <v>3020</v>
      </c>
      <c r="AG42" s="553">
        <v>30.99</v>
      </c>
      <c r="AH42" s="553">
        <v>-22.88</v>
      </c>
      <c r="AI42" s="568">
        <v>12.4</v>
      </c>
      <c r="AJ42" s="569">
        <v>-3.88</v>
      </c>
      <c r="AK42" s="350">
        <f t="shared" si="16"/>
        <v>0.6880157668335658</v>
      </c>
      <c r="AL42" s="340">
        <f t="shared" si="19"/>
        <v>5.600000000000005</v>
      </c>
      <c r="AM42" s="341">
        <f t="shared" si="20"/>
        <v>8.974425081854953</v>
      </c>
      <c r="AN42" s="341">
        <f t="shared" si="21"/>
        <v>14.186037876324487</v>
      </c>
      <c r="AO42" s="338">
        <f t="shared" si="22"/>
        <v>20.61876858086038</v>
      </c>
      <c r="AP42" s="324"/>
      <c r="AQ42" s="143">
        <v>0.66</v>
      </c>
      <c r="AR42" s="28">
        <v>0.625</v>
      </c>
      <c r="AS42" s="28">
        <v>0.605</v>
      </c>
      <c r="AT42" s="28">
        <v>0.51</v>
      </c>
      <c r="AU42" s="28">
        <v>0.42</v>
      </c>
      <c r="AV42" s="28">
        <v>0.34</v>
      </c>
      <c r="AW42" s="28">
        <v>0.275</v>
      </c>
      <c r="AX42" s="28">
        <v>0.2</v>
      </c>
      <c r="AY42" s="28">
        <v>0.1495</v>
      </c>
      <c r="AZ42" s="28">
        <v>0.1265</v>
      </c>
      <c r="BA42" s="28">
        <v>0.10125</v>
      </c>
      <c r="BB42" s="119">
        <v>0.08</v>
      </c>
      <c r="BC42" s="460">
        <f t="shared" si="1"/>
        <v>5.600000000000005</v>
      </c>
      <c r="BD42" s="461">
        <f t="shared" si="2"/>
        <v>3.3057851239669533</v>
      </c>
      <c r="BE42" s="461">
        <f t="shared" si="3"/>
        <v>18.627450980392158</v>
      </c>
      <c r="BF42" s="461">
        <f t="shared" si="4"/>
        <v>21.42857142857144</v>
      </c>
      <c r="BG42" s="461">
        <f t="shared" si="5"/>
        <v>23.529411764705866</v>
      </c>
      <c r="BH42" s="461">
        <f t="shared" si="6"/>
        <v>23.636363636363633</v>
      </c>
      <c r="BI42" s="461">
        <f t="shared" si="7"/>
        <v>37.5</v>
      </c>
      <c r="BJ42" s="461">
        <f t="shared" si="8"/>
        <v>33.77926421404685</v>
      </c>
      <c r="BK42" s="461">
        <f t="shared" si="9"/>
        <v>18.181818181818166</v>
      </c>
      <c r="BL42" s="461">
        <f t="shared" si="10"/>
        <v>24.938271604938265</v>
      </c>
      <c r="BM42" s="212">
        <f t="shared" si="11"/>
        <v>26.5625</v>
      </c>
      <c r="BN42" s="145">
        <f t="shared" si="23"/>
        <v>21.55358517589121</v>
      </c>
      <c r="BO42" s="145">
        <f t="shared" si="24"/>
        <v>9.797904922519324</v>
      </c>
      <c r="BP42" s="588">
        <f t="shared" si="29"/>
        <v>2.1393708926805175</v>
      </c>
    </row>
    <row r="43" spans="1:68" ht="11.25" customHeight="1">
      <c r="A43" s="25" t="s">
        <v>1743</v>
      </c>
      <c r="B43" s="26" t="s">
        <v>1744</v>
      </c>
      <c r="C43" s="33" t="s">
        <v>276</v>
      </c>
      <c r="D43" s="133">
        <v>54</v>
      </c>
      <c r="E43" s="137">
        <v>7</v>
      </c>
      <c r="F43" s="44" t="s">
        <v>1972</v>
      </c>
      <c r="G43" s="45" t="s">
        <v>1972</v>
      </c>
      <c r="H43" s="168">
        <v>48.12</v>
      </c>
      <c r="I43" s="319">
        <f t="shared" si="13"/>
        <v>2.8678304239401498</v>
      </c>
      <c r="J43" s="28">
        <v>0.335</v>
      </c>
      <c r="K43" s="143">
        <v>0.345</v>
      </c>
      <c r="L43" s="29">
        <f t="shared" si="28"/>
        <v>2.985074626865658</v>
      </c>
      <c r="M43" s="517">
        <v>40492</v>
      </c>
      <c r="N43" s="511">
        <v>40494</v>
      </c>
      <c r="O43" s="512">
        <v>40522</v>
      </c>
      <c r="P43" s="32" t="s">
        <v>1363</v>
      </c>
      <c r="Q43" s="26"/>
      <c r="R43" s="316">
        <f>K43*4</f>
        <v>1.38</v>
      </c>
      <c r="S43" s="331">
        <f t="shared" si="17"/>
        <v>42.59259259259259</v>
      </c>
      <c r="T43" s="433">
        <f>(H43/SQRT(22.5*W43*(H43/Z43))-1)*100</f>
        <v>50.249175754194454</v>
      </c>
      <c r="U43" s="53">
        <f t="shared" si="18"/>
        <v>14.85185185185185</v>
      </c>
      <c r="V43" s="380">
        <v>9</v>
      </c>
      <c r="W43" s="180">
        <v>3.24</v>
      </c>
      <c r="X43" s="174">
        <v>1.06</v>
      </c>
      <c r="Y43" s="168">
        <v>1.57</v>
      </c>
      <c r="Z43" s="175">
        <v>3.42</v>
      </c>
      <c r="AA43" s="174">
        <v>3.23</v>
      </c>
      <c r="AB43" s="168">
        <v>3.63</v>
      </c>
      <c r="AC43" s="339">
        <f t="shared" si="14"/>
        <v>12.383900928792556</v>
      </c>
      <c r="AD43" s="472">
        <f t="shared" si="15"/>
        <v>14.054559261639113</v>
      </c>
      <c r="AE43" s="521">
        <v>21</v>
      </c>
      <c r="AF43" s="385">
        <v>35840</v>
      </c>
      <c r="AG43" s="565">
        <v>21.82</v>
      </c>
      <c r="AH43" s="565">
        <v>-22.69</v>
      </c>
      <c r="AI43" s="566">
        <v>6.65</v>
      </c>
      <c r="AJ43" s="567">
        <v>-4.73</v>
      </c>
      <c r="AK43" s="350">
        <f t="shared" si="16"/>
        <v>1.5438618030144216</v>
      </c>
      <c r="AL43" s="336">
        <f t="shared" si="19"/>
        <v>1.8867924528301883</v>
      </c>
      <c r="AM43" s="337">
        <f t="shared" si="20"/>
        <v>7.473526860548385</v>
      </c>
      <c r="AN43" s="337">
        <f t="shared" si="21"/>
        <v>9.823533290473208</v>
      </c>
      <c r="AO43" s="339">
        <f t="shared" si="22"/>
        <v>6.362961549597612</v>
      </c>
      <c r="AP43" s="324"/>
      <c r="AQ43" s="143">
        <v>1.35</v>
      </c>
      <c r="AR43" s="28">
        <v>1.325</v>
      </c>
      <c r="AS43" s="28">
        <v>1.23</v>
      </c>
      <c r="AT43" s="28">
        <v>1.0875</v>
      </c>
      <c r="AU43" s="28">
        <v>0.93</v>
      </c>
      <c r="AV43" s="28">
        <v>0.845</v>
      </c>
      <c r="AW43" s="28">
        <v>0.8075</v>
      </c>
      <c r="AX43" s="28">
        <v>0.7895000000000001</v>
      </c>
      <c r="AY43" s="28">
        <v>0.7785</v>
      </c>
      <c r="AZ43" s="28">
        <v>0.7685</v>
      </c>
      <c r="BA43" s="28">
        <v>0.7284999999999999</v>
      </c>
      <c r="BB43" s="119">
        <v>0.6665</v>
      </c>
      <c r="BC43" s="308">
        <f t="shared" si="1"/>
        <v>1.8867924528301883</v>
      </c>
      <c r="BD43" s="216">
        <f t="shared" si="2"/>
        <v>7.72357723577235</v>
      </c>
      <c r="BE43" s="216">
        <f t="shared" si="3"/>
        <v>13.103448275862073</v>
      </c>
      <c r="BF43" s="216">
        <f t="shared" si="4"/>
        <v>16.935483870967726</v>
      </c>
      <c r="BG43" s="216">
        <f t="shared" si="5"/>
        <v>10.059171597633142</v>
      </c>
      <c r="BH43" s="216">
        <f t="shared" si="6"/>
        <v>4.643962848297201</v>
      </c>
      <c r="BI43" s="216">
        <f t="shared" si="7"/>
        <v>2.279924002533229</v>
      </c>
      <c r="BJ43" s="216">
        <f t="shared" si="8"/>
        <v>1.4129736673089477</v>
      </c>
      <c r="BK43" s="216">
        <f t="shared" si="9"/>
        <v>1.3012361743656387</v>
      </c>
      <c r="BL43" s="216">
        <f t="shared" si="10"/>
        <v>5.490734385724094</v>
      </c>
      <c r="BM43" s="240">
        <f t="shared" si="11"/>
        <v>9.302325581395344</v>
      </c>
      <c r="BN43" s="482">
        <f t="shared" si="23"/>
        <v>6.739966372062722</v>
      </c>
      <c r="BO43" s="482">
        <f>SQRT(AVERAGE((BC43-$BN43)^2,(BD43-$BN43)^2,(BE43-$BN43)^2,(BF43-$BN43)^2,(BG43-$BN43)^2,(BH43-$BN43)^2,(BI43-$BN43)^2,(BJ43-$BN43)^2,(BK43-$BN43)^2,(BL43-$BN43)^2,(BM43-$BN43)^2))</f>
        <v>4.9575333051121815</v>
      </c>
      <c r="BP43" s="586">
        <f t="shared" si="29"/>
        <v>-2.1604881374384917</v>
      </c>
    </row>
    <row r="44" spans="1:68" ht="11.25" customHeight="1">
      <c r="A44" s="25" t="s">
        <v>1952</v>
      </c>
      <c r="B44" s="26" t="s">
        <v>1953</v>
      </c>
      <c r="C44" s="33" t="s">
        <v>277</v>
      </c>
      <c r="D44" s="133">
        <v>29</v>
      </c>
      <c r="E44" s="137">
        <v>84</v>
      </c>
      <c r="F44" s="44" t="s">
        <v>1972</v>
      </c>
      <c r="G44" s="45" t="s">
        <v>1972</v>
      </c>
      <c r="H44" s="168">
        <v>49.06</v>
      </c>
      <c r="I44" s="457">
        <f t="shared" si="13"/>
        <v>1.10069302894415</v>
      </c>
      <c r="J44" s="28">
        <v>0.13</v>
      </c>
      <c r="K44" s="143">
        <v>0.135</v>
      </c>
      <c r="L44" s="29">
        <f t="shared" si="28"/>
        <v>3.8461538461538547</v>
      </c>
      <c r="M44" s="30">
        <v>40585</v>
      </c>
      <c r="N44" s="31">
        <v>40589</v>
      </c>
      <c r="O44" s="32">
        <v>40603</v>
      </c>
      <c r="P44" s="32" t="s">
        <v>1370</v>
      </c>
      <c r="Q44" s="26"/>
      <c r="R44" s="316">
        <f>K44*4</f>
        <v>0.54</v>
      </c>
      <c r="S44" s="331">
        <f>R44/W44*100</f>
        <v>11.97339246119734</v>
      </c>
      <c r="T44" s="433">
        <f t="shared" si="25"/>
        <v>-15.697023362643359</v>
      </c>
      <c r="U44" s="53">
        <f>H44/W44</f>
        <v>10.878048780487806</v>
      </c>
      <c r="V44" s="380">
        <v>12</v>
      </c>
      <c r="W44" s="180">
        <v>4.51</v>
      </c>
      <c r="X44" s="174">
        <v>2.22</v>
      </c>
      <c r="Y44" s="168">
        <v>2.38</v>
      </c>
      <c r="Z44" s="175">
        <v>1.47</v>
      </c>
      <c r="AA44" s="174">
        <v>3.92</v>
      </c>
      <c r="AB44" s="168">
        <v>4.09</v>
      </c>
      <c r="AC44" s="339">
        <f>(AB44/AA44-1)*100</f>
        <v>4.336734693877542</v>
      </c>
      <c r="AD44" s="472">
        <f t="shared" si="15"/>
        <v>5.637525280382423</v>
      </c>
      <c r="AE44" s="521">
        <v>10</v>
      </c>
      <c r="AF44" s="385">
        <v>3540</v>
      </c>
      <c r="AG44" s="565">
        <v>31.81</v>
      </c>
      <c r="AH44" s="565">
        <v>-25.03</v>
      </c>
      <c r="AI44" s="566">
        <v>8.59</v>
      </c>
      <c r="AJ44" s="567">
        <v>-8.38</v>
      </c>
      <c r="AK44" s="350">
        <f t="shared" si="16"/>
        <v>1.198508608173365</v>
      </c>
      <c r="AL44" s="336">
        <f t="shared" si="19"/>
        <v>4.0000000000000036</v>
      </c>
      <c r="AM44" s="337">
        <f t="shared" si="20"/>
        <v>4.171400751029397</v>
      </c>
      <c r="AN44" s="337">
        <f>((AQ44/AV44)^(1/5)-1)*100</f>
        <v>5.387395206178347</v>
      </c>
      <c r="AO44" s="339">
        <f>((AQ44/BA44)^(1/10)-1)*100</f>
        <v>4.495082613039569</v>
      </c>
      <c r="AP44" s="324"/>
      <c r="AQ44" s="143">
        <v>0.52</v>
      </c>
      <c r="AR44" s="28">
        <v>0.5</v>
      </c>
      <c r="AS44" s="28">
        <v>0.48</v>
      </c>
      <c r="AT44" s="28">
        <v>0.46</v>
      </c>
      <c r="AU44" s="28">
        <v>0.44</v>
      </c>
      <c r="AV44" s="28">
        <v>0.4</v>
      </c>
      <c r="AW44" s="28">
        <v>0.378</v>
      </c>
      <c r="AX44" s="28">
        <v>0.365</v>
      </c>
      <c r="AY44" s="28">
        <v>0.355</v>
      </c>
      <c r="AZ44" s="28">
        <v>0.345</v>
      </c>
      <c r="BA44" s="28">
        <v>0.335</v>
      </c>
      <c r="BB44" s="119">
        <v>0.325</v>
      </c>
      <c r="BC44" s="308">
        <f t="shared" si="1"/>
        <v>4.0000000000000036</v>
      </c>
      <c r="BD44" s="216">
        <f t="shared" si="2"/>
        <v>4.166666666666674</v>
      </c>
      <c r="BE44" s="216">
        <f t="shared" si="3"/>
        <v>4.347826086956519</v>
      </c>
      <c r="BF44" s="216">
        <f t="shared" si="4"/>
        <v>4.545454545454541</v>
      </c>
      <c r="BG44" s="216">
        <f t="shared" si="5"/>
        <v>9.999999999999986</v>
      </c>
      <c r="BH44" s="216">
        <f t="shared" si="6"/>
        <v>5.820105820105814</v>
      </c>
      <c r="BI44" s="216">
        <f t="shared" si="7"/>
        <v>3.561643835616435</v>
      </c>
      <c r="BJ44" s="216">
        <f t="shared" si="8"/>
        <v>2.8169014084507005</v>
      </c>
      <c r="BK44" s="216">
        <f t="shared" si="9"/>
        <v>2.898550724637694</v>
      </c>
      <c r="BL44" s="216">
        <f t="shared" si="10"/>
        <v>2.985074626865658</v>
      </c>
      <c r="BM44" s="240">
        <f t="shared" si="11"/>
        <v>3.076923076923088</v>
      </c>
      <c r="BN44" s="482">
        <f t="shared" si="23"/>
        <v>4.383558799243375</v>
      </c>
      <c r="BO44" s="482">
        <f t="shared" si="24"/>
        <v>1.9731836106372533</v>
      </c>
      <c r="BP44" s="586">
        <f t="shared" si="29"/>
        <v>-4.389960545365309</v>
      </c>
    </row>
    <row r="45" spans="1:68" ht="11.25" customHeight="1">
      <c r="A45" s="25" t="s">
        <v>1960</v>
      </c>
      <c r="B45" s="26" t="s">
        <v>1961</v>
      </c>
      <c r="C45" s="33" t="s">
        <v>278</v>
      </c>
      <c r="D45" s="133">
        <v>29</v>
      </c>
      <c r="E45" s="137">
        <v>87</v>
      </c>
      <c r="F45" s="44" t="s">
        <v>1972</v>
      </c>
      <c r="G45" s="45" t="s">
        <v>1972</v>
      </c>
      <c r="H45" s="168">
        <v>78.09</v>
      </c>
      <c r="I45" s="319">
        <f t="shared" si="13"/>
        <v>2.4074785503905747</v>
      </c>
      <c r="J45" s="28">
        <v>0.44</v>
      </c>
      <c r="K45" s="143">
        <v>0.47</v>
      </c>
      <c r="L45" s="29">
        <f t="shared" si="28"/>
        <v>6.818181818181812</v>
      </c>
      <c r="M45" s="30">
        <v>40674</v>
      </c>
      <c r="N45" s="31">
        <v>40676</v>
      </c>
      <c r="O45" s="32">
        <v>40704</v>
      </c>
      <c r="P45" s="32" t="s">
        <v>1363</v>
      </c>
      <c r="Q45" s="26"/>
      <c r="R45" s="316">
        <f>K45*4</f>
        <v>1.88</v>
      </c>
      <c r="S45" s="331">
        <f t="shared" si="17"/>
        <v>22.705314009661837</v>
      </c>
      <c r="T45" s="433">
        <f>(H45/SQRT(22.5*W45*(H45/Z45))-1)*100</f>
        <v>3.3859146257127604</v>
      </c>
      <c r="U45" s="53">
        <f t="shared" si="18"/>
        <v>9.431159420289855</v>
      </c>
      <c r="V45" s="380">
        <v>12</v>
      </c>
      <c r="W45" s="180">
        <v>8.28</v>
      </c>
      <c r="X45" s="174">
        <v>1.6</v>
      </c>
      <c r="Y45" s="168">
        <v>0.92</v>
      </c>
      <c r="Z45" s="175">
        <v>2.55</v>
      </c>
      <c r="AA45" s="174">
        <v>8.51</v>
      </c>
      <c r="AB45" s="168">
        <v>8.42</v>
      </c>
      <c r="AC45" s="339">
        <f t="shared" si="14"/>
        <v>-1.0575793184488869</v>
      </c>
      <c r="AD45" s="472">
        <f t="shared" si="15"/>
        <v>5.735164512338425</v>
      </c>
      <c r="AE45" s="521">
        <v>22</v>
      </c>
      <c r="AF45" s="385">
        <v>374290</v>
      </c>
      <c r="AG45" s="565">
        <v>18.34</v>
      </c>
      <c r="AH45" s="565">
        <v>-11.49</v>
      </c>
      <c r="AI45" s="566">
        <v>4.04</v>
      </c>
      <c r="AJ45" s="567">
        <v>-0.71</v>
      </c>
      <c r="AK45" s="350">
        <f t="shared" si="16"/>
        <v>1.2509061599223632</v>
      </c>
      <c r="AL45" s="336">
        <f t="shared" si="19"/>
        <v>4.8192771084337505</v>
      </c>
      <c r="AM45" s="337">
        <f t="shared" si="20"/>
        <v>8.295287945319373</v>
      </c>
      <c r="AN45" s="337">
        <f t="shared" si="21"/>
        <v>8.825051007784367</v>
      </c>
      <c r="AO45" s="339">
        <f t="shared" si="22"/>
        <v>7.054926492913016</v>
      </c>
      <c r="AP45" s="324"/>
      <c r="AQ45" s="143">
        <v>1.74</v>
      </c>
      <c r="AR45" s="28">
        <v>1.66</v>
      </c>
      <c r="AS45" s="28">
        <v>1.55</v>
      </c>
      <c r="AT45" s="28">
        <v>1.37</v>
      </c>
      <c r="AU45" s="28">
        <v>1.28</v>
      </c>
      <c r="AV45" s="28">
        <v>1.14</v>
      </c>
      <c r="AW45" s="28">
        <v>1.06</v>
      </c>
      <c r="AX45" s="28">
        <v>0.98</v>
      </c>
      <c r="AY45" s="278">
        <v>0.92</v>
      </c>
      <c r="AZ45" s="28">
        <v>0.91</v>
      </c>
      <c r="BA45" s="278">
        <v>0.88</v>
      </c>
      <c r="BB45" s="119">
        <v>0.835</v>
      </c>
      <c r="BC45" s="308">
        <f t="shared" si="1"/>
        <v>4.8192771084337505</v>
      </c>
      <c r="BD45" s="216">
        <f t="shared" si="2"/>
        <v>7.096774193548372</v>
      </c>
      <c r="BE45" s="216">
        <f t="shared" si="3"/>
        <v>13.138686131386844</v>
      </c>
      <c r="BF45" s="216">
        <f t="shared" si="4"/>
        <v>7.03125</v>
      </c>
      <c r="BG45" s="216">
        <f t="shared" si="5"/>
        <v>12.28070175438598</v>
      </c>
      <c r="BH45" s="216">
        <f t="shared" si="6"/>
        <v>7.547169811320731</v>
      </c>
      <c r="BI45" s="216">
        <f t="shared" si="7"/>
        <v>8.163265306122458</v>
      </c>
      <c r="BJ45" s="216">
        <f t="shared" si="8"/>
        <v>6.521739130434767</v>
      </c>
      <c r="BK45" s="216">
        <f t="shared" si="9"/>
        <v>1.098901098901095</v>
      </c>
      <c r="BL45" s="216">
        <f t="shared" si="10"/>
        <v>3.409090909090917</v>
      </c>
      <c r="BM45" s="240">
        <f t="shared" si="11"/>
        <v>5.389221556886237</v>
      </c>
      <c r="BN45" s="482">
        <f t="shared" si="23"/>
        <v>6.954188818228288</v>
      </c>
      <c r="BO45" s="482">
        <f t="shared" si="24"/>
        <v>3.3371954097837118</v>
      </c>
      <c r="BP45" s="586">
        <f t="shared" si="29"/>
        <v>1.8013701378850868</v>
      </c>
    </row>
    <row r="46" spans="1:68" ht="11.25" customHeight="1">
      <c r="A46" s="34" t="s">
        <v>1891</v>
      </c>
      <c r="B46" s="36" t="s">
        <v>1892</v>
      </c>
      <c r="C46" s="41" t="s">
        <v>534</v>
      </c>
      <c r="D46" s="134">
        <v>35</v>
      </c>
      <c r="E46" s="137">
        <v>68</v>
      </c>
      <c r="F46" s="74" t="s">
        <v>363</v>
      </c>
      <c r="G46" s="75" t="s">
        <v>363</v>
      </c>
      <c r="H46" s="169">
        <v>58.63</v>
      </c>
      <c r="I46" s="458">
        <f t="shared" si="13"/>
        <v>1.228040252430496</v>
      </c>
      <c r="J46" s="142">
        <v>0.155</v>
      </c>
      <c r="K46" s="142">
        <v>0.18</v>
      </c>
      <c r="L46" s="39">
        <f t="shared" si="28"/>
        <v>16.129032258064502</v>
      </c>
      <c r="M46" s="49">
        <v>40613</v>
      </c>
      <c r="N46" s="50">
        <v>40617</v>
      </c>
      <c r="O46" s="40">
        <v>40648</v>
      </c>
      <c r="P46" s="40" t="s">
        <v>1376</v>
      </c>
      <c r="Q46" s="603"/>
      <c r="R46" s="261">
        <f>K46*4</f>
        <v>0.72</v>
      </c>
      <c r="S46" s="432">
        <f t="shared" si="17"/>
        <v>23.076923076923077</v>
      </c>
      <c r="T46" s="434">
        <f>(H46/SQRT(22.5*W46*(H46/Z46))-1)*100</f>
        <v>128.65387071421424</v>
      </c>
      <c r="U46" s="54">
        <f t="shared" si="18"/>
        <v>18.791666666666668</v>
      </c>
      <c r="V46" s="381">
        <v>8</v>
      </c>
      <c r="W46" s="181">
        <v>3.12</v>
      </c>
      <c r="X46" s="176">
        <v>1.08</v>
      </c>
      <c r="Y46" s="169">
        <v>0.8</v>
      </c>
      <c r="Z46" s="177">
        <v>6.26</v>
      </c>
      <c r="AA46" s="176">
        <v>3.63</v>
      </c>
      <c r="AB46" s="169">
        <v>4.19</v>
      </c>
      <c r="AC46" s="344">
        <f>(AB46/AA46-1)*100</f>
        <v>15.426997245179086</v>
      </c>
      <c r="AD46" s="473">
        <f t="shared" si="15"/>
        <v>14.955106621773288</v>
      </c>
      <c r="AE46" s="522">
        <v>24</v>
      </c>
      <c r="AF46" s="387">
        <v>6880</v>
      </c>
      <c r="AG46" s="533">
        <v>41.93</v>
      </c>
      <c r="AH46" s="533">
        <v>-3.14</v>
      </c>
      <c r="AI46" s="562">
        <v>8.17</v>
      </c>
      <c r="AJ46" s="564">
        <v>11.21</v>
      </c>
      <c r="AK46" s="350">
        <f>AN46/AO46</f>
        <v>0.9392423720361324</v>
      </c>
      <c r="AL46" s="342">
        <f t="shared" si="19"/>
        <v>13.207547169811317</v>
      </c>
      <c r="AM46" s="343">
        <f t="shared" si="20"/>
        <v>10.064241629820891</v>
      </c>
      <c r="AN46" s="343">
        <f t="shared" si="21"/>
        <v>10.15137056700961</v>
      </c>
      <c r="AO46" s="344">
        <f t="shared" si="22"/>
        <v>10.80804153352133</v>
      </c>
      <c r="AP46" s="324"/>
      <c r="AQ46" s="143">
        <v>0.6</v>
      </c>
      <c r="AR46" s="28">
        <v>0.53</v>
      </c>
      <c r="AS46" s="28">
        <v>0.49</v>
      </c>
      <c r="AT46" s="28">
        <v>0.45</v>
      </c>
      <c r="AU46" s="28">
        <v>0.41</v>
      </c>
      <c r="AV46" s="28">
        <v>0.37</v>
      </c>
      <c r="AW46" s="28">
        <v>0.33</v>
      </c>
      <c r="AX46" s="28">
        <v>0.29</v>
      </c>
      <c r="AY46" s="28">
        <v>0.255</v>
      </c>
      <c r="AZ46" s="28">
        <v>0.235</v>
      </c>
      <c r="BA46" s="28">
        <v>0.215</v>
      </c>
      <c r="BB46" s="119">
        <v>0.195</v>
      </c>
      <c r="BC46" s="274">
        <f t="shared" si="1"/>
        <v>13.207547169811317</v>
      </c>
      <c r="BD46" s="462">
        <f t="shared" si="2"/>
        <v>8.163265306122458</v>
      </c>
      <c r="BE46" s="462">
        <f t="shared" si="3"/>
        <v>8.888888888888879</v>
      </c>
      <c r="BF46" s="462">
        <f t="shared" si="4"/>
        <v>9.756097560975618</v>
      </c>
      <c r="BG46" s="462">
        <f t="shared" si="5"/>
        <v>10.81081081081081</v>
      </c>
      <c r="BH46" s="462">
        <f t="shared" si="6"/>
        <v>12.12121212121211</v>
      </c>
      <c r="BI46" s="462">
        <f t="shared" si="7"/>
        <v>13.793103448275868</v>
      </c>
      <c r="BJ46" s="462">
        <f t="shared" si="8"/>
        <v>13.725490196078427</v>
      </c>
      <c r="BK46" s="462">
        <f t="shared" si="9"/>
        <v>8.510638297872353</v>
      </c>
      <c r="BL46" s="462">
        <f t="shared" si="10"/>
        <v>9.302325581395344</v>
      </c>
      <c r="BM46" s="258">
        <f t="shared" si="11"/>
        <v>10.256410256410241</v>
      </c>
      <c r="BN46" s="76">
        <f t="shared" si="23"/>
        <v>10.775980876168495</v>
      </c>
      <c r="BO46" s="76">
        <f t="shared" si="24"/>
        <v>2.011940719791784</v>
      </c>
      <c r="BP46" s="587">
        <f t="shared" si="29"/>
        <v>-7.412255847226561</v>
      </c>
    </row>
    <row r="47" spans="1:68" ht="11.25" customHeight="1">
      <c r="A47" s="15" t="s">
        <v>1775</v>
      </c>
      <c r="B47" s="16" t="s">
        <v>1781</v>
      </c>
      <c r="C47" s="263" t="s">
        <v>510</v>
      </c>
      <c r="D47" s="132">
        <v>44</v>
      </c>
      <c r="E47" s="137">
        <v>28</v>
      </c>
      <c r="F47" s="42" t="s">
        <v>1972</v>
      </c>
      <c r="G47" s="43" t="s">
        <v>1972</v>
      </c>
      <c r="H47" s="190">
        <v>88.76</v>
      </c>
      <c r="I47" s="319">
        <f t="shared" si="13"/>
        <v>3.1095087877422256</v>
      </c>
      <c r="J47" s="19">
        <v>0.67</v>
      </c>
      <c r="K47" s="144">
        <v>0.69</v>
      </c>
      <c r="L47" s="20">
        <f t="shared" si="28"/>
        <v>2.985074626865658</v>
      </c>
      <c r="M47" s="21">
        <v>40806</v>
      </c>
      <c r="N47" s="22">
        <v>40808</v>
      </c>
      <c r="O47" s="23">
        <v>40830</v>
      </c>
      <c r="P47" s="415" t="s">
        <v>1406</v>
      </c>
      <c r="Q47" s="16"/>
      <c r="R47" s="316">
        <f>K47*4</f>
        <v>2.76</v>
      </c>
      <c r="S47" s="331">
        <f t="shared" si="17"/>
        <v>133.98058252427182</v>
      </c>
      <c r="T47" s="433">
        <f>(H47/SQRT(22.5*W47*(H47/Z47))-1)*100</f>
        <v>195.8297711622904</v>
      </c>
      <c r="U47" s="53">
        <f t="shared" si="18"/>
        <v>43.0873786407767</v>
      </c>
      <c r="V47" s="380">
        <v>12</v>
      </c>
      <c r="W47" s="180">
        <v>2.06</v>
      </c>
      <c r="X47" s="174">
        <v>5.13</v>
      </c>
      <c r="Y47" s="168">
        <v>10.18</v>
      </c>
      <c r="Z47" s="175">
        <v>4.57</v>
      </c>
      <c r="AA47" s="174">
        <v>4.02</v>
      </c>
      <c r="AB47" s="168">
        <v>4.18</v>
      </c>
      <c r="AC47" s="339">
        <f>(AB47/AA47-1)*100</f>
        <v>3.9800995024875663</v>
      </c>
      <c r="AD47" s="339">
        <f t="shared" si="15"/>
        <v>4.30401598246584</v>
      </c>
      <c r="AE47" s="521">
        <v>18</v>
      </c>
      <c r="AF47" s="385">
        <v>5570</v>
      </c>
      <c r="AG47" s="565">
        <v>18.89</v>
      </c>
      <c r="AH47" s="565">
        <v>-2.96</v>
      </c>
      <c r="AI47" s="566">
        <v>4.86</v>
      </c>
      <c r="AJ47" s="567">
        <v>3.8</v>
      </c>
      <c r="AK47" s="349">
        <f>AN47/AO47</f>
        <v>1.1920354394288164</v>
      </c>
      <c r="AL47" s="336">
        <f t="shared" si="19"/>
        <v>1.5325670498084198</v>
      </c>
      <c r="AM47" s="337">
        <f t="shared" si="20"/>
        <v>4.308491089501532</v>
      </c>
      <c r="AN47" s="337">
        <f t="shared" si="21"/>
        <v>4.563955259127317</v>
      </c>
      <c r="AO47" s="339">
        <f t="shared" si="22"/>
        <v>3.82870769455832</v>
      </c>
      <c r="AP47" s="323"/>
      <c r="AQ47" s="144">
        <v>2.65</v>
      </c>
      <c r="AR47" s="19">
        <v>2.61</v>
      </c>
      <c r="AS47" s="19">
        <v>2.48</v>
      </c>
      <c r="AT47" s="19">
        <v>2.335</v>
      </c>
      <c r="AU47" s="19">
        <v>2.24</v>
      </c>
      <c r="AV47" s="19">
        <v>2.12</v>
      </c>
      <c r="AW47" s="19">
        <v>1.975</v>
      </c>
      <c r="AX47" s="19">
        <v>1.945</v>
      </c>
      <c r="AY47" s="19">
        <v>1.925</v>
      </c>
      <c r="AZ47" s="19">
        <v>1.89</v>
      </c>
      <c r="BA47" s="19">
        <v>1.82</v>
      </c>
      <c r="BB47" s="276">
        <v>1.77</v>
      </c>
      <c r="BC47" s="308">
        <f t="shared" si="1"/>
        <v>1.5325670498084198</v>
      </c>
      <c r="BD47" s="216">
        <f t="shared" si="2"/>
        <v>5.241935483870974</v>
      </c>
      <c r="BE47" s="216">
        <f t="shared" si="3"/>
        <v>6.209850107066384</v>
      </c>
      <c r="BF47" s="216">
        <f t="shared" si="4"/>
        <v>4.241071428571419</v>
      </c>
      <c r="BG47" s="216">
        <f t="shared" si="5"/>
        <v>5.660377358490565</v>
      </c>
      <c r="BH47" s="216">
        <f t="shared" si="6"/>
        <v>7.341772151898729</v>
      </c>
      <c r="BI47" s="216">
        <f t="shared" si="7"/>
        <v>1.5424164524421524</v>
      </c>
      <c r="BJ47" s="216">
        <f t="shared" si="8"/>
        <v>1.0389610389610393</v>
      </c>
      <c r="BK47" s="216">
        <f t="shared" si="9"/>
        <v>1.85185185185186</v>
      </c>
      <c r="BL47" s="216">
        <f t="shared" si="10"/>
        <v>3.8461538461538325</v>
      </c>
      <c r="BM47" s="240">
        <f t="shared" si="11"/>
        <v>2.824858757062154</v>
      </c>
      <c r="BN47" s="482">
        <f t="shared" si="23"/>
        <v>3.7574377751070482</v>
      </c>
      <c r="BO47" s="482">
        <f>SQRT(AVERAGE((BC47-$BN47)^2,(BD47-$BN47)^2,(BE47-$BN47)^2,(BF47-$BN47)^2,(BG47-$BN47)^2,(BH47-$BN47)^2,(BI47-$BN47)^2,(BJ47-$BN47)^2,(BK47-$BN47)^2,(BL47-$BN47)^2,(BM47-$BN47)^2))</f>
        <v>2.0599185781102047</v>
      </c>
      <c r="BP47" s="586">
        <f t="shared" si="29"/>
        <v>-35.41391459390716</v>
      </c>
    </row>
    <row r="48" spans="1:68" ht="11.25" customHeight="1">
      <c r="A48" s="25" t="s">
        <v>323</v>
      </c>
      <c r="B48" s="26" t="s">
        <v>324</v>
      </c>
      <c r="C48" s="33" t="s">
        <v>275</v>
      </c>
      <c r="D48" s="133">
        <v>30</v>
      </c>
      <c r="E48" s="137">
        <v>80</v>
      </c>
      <c r="F48" s="44" t="s">
        <v>1972</v>
      </c>
      <c r="G48" s="45" t="s">
        <v>1972</v>
      </c>
      <c r="H48" s="168">
        <v>106.63</v>
      </c>
      <c r="I48" s="457">
        <f t="shared" si="13"/>
        <v>0.9378223764419019</v>
      </c>
      <c r="J48" s="28">
        <v>0.22</v>
      </c>
      <c r="K48" s="143">
        <v>0.25</v>
      </c>
      <c r="L48" s="29">
        <f t="shared" si="28"/>
        <v>13.636363636363647</v>
      </c>
      <c r="M48" s="517">
        <v>40541</v>
      </c>
      <c r="N48" s="511">
        <v>40543</v>
      </c>
      <c r="O48" s="512">
        <v>40550</v>
      </c>
      <c r="P48" s="32" t="s">
        <v>1375</v>
      </c>
      <c r="Q48" s="26"/>
      <c r="R48" s="316">
        <f>K48*4</f>
        <v>1</v>
      </c>
      <c r="S48" s="331">
        <f t="shared" si="17"/>
        <v>11.60092807424594</v>
      </c>
      <c r="T48" s="433">
        <f t="shared" si="25"/>
        <v>24.29337265186988</v>
      </c>
      <c r="U48" s="53">
        <f t="shared" si="18"/>
        <v>12.370069605568446</v>
      </c>
      <c r="V48" s="380">
        <v>9</v>
      </c>
      <c r="W48" s="180">
        <v>8.62</v>
      </c>
      <c r="X48" s="174">
        <v>1.19</v>
      </c>
      <c r="Y48" s="168">
        <v>3.38</v>
      </c>
      <c r="Z48" s="175">
        <v>2.81</v>
      </c>
      <c r="AA48" s="174">
        <v>8.57</v>
      </c>
      <c r="AB48" s="168">
        <v>9.59</v>
      </c>
      <c r="AC48" s="339">
        <f t="shared" si="14"/>
        <v>11.901983663943994</v>
      </c>
      <c r="AD48" s="339">
        <f t="shared" si="15"/>
        <v>10.455664179324005</v>
      </c>
      <c r="AE48" s="521">
        <v>19</v>
      </c>
      <c r="AF48" s="385">
        <v>23210</v>
      </c>
      <c r="AG48" s="565">
        <v>21.57</v>
      </c>
      <c r="AH48" s="565">
        <v>-22.48</v>
      </c>
      <c r="AI48" s="566">
        <v>2.61</v>
      </c>
      <c r="AJ48" s="567">
        <v>-10.29</v>
      </c>
      <c r="AK48" s="350">
        <f t="shared" si="16"/>
        <v>1.231055408739416</v>
      </c>
      <c r="AL48" s="336">
        <f t="shared" si="19"/>
        <v>4.761904761904767</v>
      </c>
      <c r="AM48" s="337">
        <f t="shared" si="20"/>
        <v>13.617128057248994</v>
      </c>
      <c r="AN48" s="337">
        <f t="shared" si="21"/>
        <v>17.08049129648923</v>
      </c>
      <c r="AO48" s="339">
        <f t="shared" si="22"/>
        <v>13.874673044960195</v>
      </c>
      <c r="AP48" s="324"/>
      <c r="AQ48" s="143">
        <v>0.88</v>
      </c>
      <c r="AR48" s="28">
        <v>0.84</v>
      </c>
      <c r="AS48" s="28">
        <v>0.8</v>
      </c>
      <c r="AT48" s="28">
        <v>0.6</v>
      </c>
      <c r="AU48" s="28">
        <v>0.48</v>
      </c>
      <c r="AV48" s="28">
        <v>0.4</v>
      </c>
      <c r="AW48" s="28">
        <v>0.34</v>
      </c>
      <c r="AX48" s="28">
        <v>0.3</v>
      </c>
      <c r="AY48" s="28">
        <v>0.28</v>
      </c>
      <c r="AZ48" s="28">
        <v>0.26</v>
      </c>
      <c r="BA48" s="28">
        <v>0.24</v>
      </c>
      <c r="BB48" s="119">
        <v>0.22</v>
      </c>
      <c r="BC48" s="308">
        <f t="shared" si="1"/>
        <v>4.761904761904767</v>
      </c>
      <c r="BD48" s="216">
        <f t="shared" si="2"/>
        <v>4.999999999999982</v>
      </c>
      <c r="BE48" s="216">
        <f t="shared" si="3"/>
        <v>33.33333333333335</v>
      </c>
      <c r="BF48" s="216">
        <f t="shared" si="4"/>
        <v>25</v>
      </c>
      <c r="BG48" s="216">
        <f t="shared" si="5"/>
        <v>19.999999999999996</v>
      </c>
      <c r="BH48" s="216">
        <f t="shared" si="6"/>
        <v>17.647058823529417</v>
      </c>
      <c r="BI48" s="216">
        <f t="shared" si="7"/>
        <v>13.333333333333353</v>
      </c>
      <c r="BJ48" s="216">
        <f t="shared" si="8"/>
        <v>7.14285714285714</v>
      </c>
      <c r="BK48" s="216">
        <f t="shared" si="9"/>
        <v>7.692307692307709</v>
      </c>
      <c r="BL48" s="216">
        <f t="shared" si="10"/>
        <v>8.333333333333348</v>
      </c>
      <c r="BM48" s="240">
        <f t="shared" si="11"/>
        <v>9.090909090909083</v>
      </c>
      <c r="BN48" s="482">
        <f t="shared" si="23"/>
        <v>13.757730682864379</v>
      </c>
      <c r="BO48" s="482">
        <f>SQRT(AVERAGE((BC48-$BN48)^2,(BD48-$BN48)^2,(BE48-$BN48)^2,(BF48-$BN48)^2,(BG48-$BN48)^2,(BH48-$BN48)^2,(BI48-$BN48)^2,(BJ48-$BN48)^2,(BK48-$BN48)^2,(BL48-$BN48)^2,(BM48-$BN48)^2))</f>
        <v>8.807216567560129</v>
      </c>
      <c r="BP48" s="586">
        <f t="shared" si="29"/>
        <v>5.648244067362686</v>
      </c>
    </row>
    <row r="49" spans="1:68" ht="11.25" customHeight="1">
      <c r="A49" s="25" t="s">
        <v>1749</v>
      </c>
      <c r="B49" s="26" t="s">
        <v>1745</v>
      </c>
      <c r="C49" s="33" t="s">
        <v>183</v>
      </c>
      <c r="D49" s="133">
        <v>55</v>
      </c>
      <c r="E49" s="137">
        <v>5</v>
      </c>
      <c r="F49" s="44" t="s">
        <v>1972</v>
      </c>
      <c r="G49" s="45" t="s">
        <v>1972</v>
      </c>
      <c r="H49" s="168">
        <v>57.43</v>
      </c>
      <c r="I49" s="319">
        <f t="shared" si="13"/>
        <v>3.134250391781299</v>
      </c>
      <c r="J49" s="28">
        <v>0.41</v>
      </c>
      <c r="K49" s="143">
        <v>0.45</v>
      </c>
      <c r="L49" s="29">
        <f t="shared" si="28"/>
        <v>9.756097560975618</v>
      </c>
      <c r="M49" s="30">
        <v>40611</v>
      </c>
      <c r="N49" s="31">
        <v>40613</v>
      </c>
      <c r="O49" s="32">
        <v>40634</v>
      </c>
      <c r="P49" s="32" t="s">
        <v>1360</v>
      </c>
      <c r="Q49" s="26"/>
      <c r="R49" s="316">
        <f>K49*4</f>
        <v>1.8</v>
      </c>
      <c r="S49" s="331">
        <f>R49/W49*100</f>
        <v>51.873198847262245</v>
      </c>
      <c r="T49" s="433">
        <f t="shared" si="25"/>
        <v>52.701408444356424</v>
      </c>
      <c r="U49" s="53">
        <f>H49/W49</f>
        <v>16.55043227665706</v>
      </c>
      <c r="V49" s="380">
        <v>12</v>
      </c>
      <c r="W49" s="180">
        <v>3.47</v>
      </c>
      <c r="X49" s="174">
        <v>1.79</v>
      </c>
      <c r="Y49" s="168">
        <v>0.74</v>
      </c>
      <c r="Z49" s="175">
        <v>3.17</v>
      </c>
      <c r="AA49" s="174">
        <v>3.53</v>
      </c>
      <c r="AB49" s="168">
        <v>3.9</v>
      </c>
      <c r="AC49" s="339">
        <f t="shared" si="14"/>
        <v>10.481586402266284</v>
      </c>
      <c r="AD49" s="339">
        <f t="shared" si="15"/>
        <v>9.088894867615174</v>
      </c>
      <c r="AE49" s="521">
        <v>12</v>
      </c>
      <c r="AF49" s="385">
        <v>8970</v>
      </c>
      <c r="AG49" s="565">
        <v>24.58</v>
      </c>
      <c r="AH49" s="565">
        <v>-3.32</v>
      </c>
      <c r="AI49" s="566">
        <v>7.29</v>
      </c>
      <c r="AJ49" s="567">
        <v>7.93</v>
      </c>
      <c r="AK49" s="350">
        <f t="shared" si="16"/>
        <v>1.3636020752115832</v>
      </c>
      <c r="AL49" s="336">
        <f t="shared" si="19"/>
        <v>2.515723270440229</v>
      </c>
      <c r="AM49" s="337">
        <f t="shared" si="20"/>
        <v>4.399317115937307</v>
      </c>
      <c r="AN49" s="337">
        <f>((AQ49/AV49)^(1/5)-1)*100</f>
        <v>5.664348434167876</v>
      </c>
      <c r="AO49" s="339">
        <f>((AQ49/BA49)^(1/10)-1)*100</f>
        <v>4.153959969068666</v>
      </c>
      <c r="AP49" s="324"/>
      <c r="AQ49" s="143">
        <v>1.63</v>
      </c>
      <c r="AR49" s="28">
        <v>1.59</v>
      </c>
      <c r="AS49" s="28">
        <v>1.535</v>
      </c>
      <c r="AT49" s="28">
        <v>1.4325</v>
      </c>
      <c r="AU49" s="28">
        <v>1.325</v>
      </c>
      <c r="AV49" s="28">
        <v>1.2375</v>
      </c>
      <c r="AW49" s="28">
        <v>1.195</v>
      </c>
      <c r="AX49" s="28">
        <v>1.175</v>
      </c>
      <c r="AY49" s="28">
        <v>1.155</v>
      </c>
      <c r="AZ49" s="28">
        <v>1.13</v>
      </c>
      <c r="BA49" s="28">
        <v>1.085</v>
      </c>
      <c r="BB49" s="119">
        <v>1.03</v>
      </c>
      <c r="BC49" s="308">
        <f t="shared" si="1"/>
        <v>2.515723270440229</v>
      </c>
      <c r="BD49" s="216">
        <f t="shared" si="2"/>
        <v>3.583061889250816</v>
      </c>
      <c r="BE49" s="216">
        <f t="shared" si="3"/>
        <v>7.155322862129121</v>
      </c>
      <c r="BF49" s="216">
        <f t="shared" si="4"/>
        <v>8.113207547169822</v>
      </c>
      <c r="BG49" s="216">
        <f t="shared" si="5"/>
        <v>7.070707070707072</v>
      </c>
      <c r="BH49" s="216">
        <f t="shared" si="6"/>
        <v>3.556485355648542</v>
      </c>
      <c r="BI49" s="216">
        <f t="shared" si="7"/>
        <v>1.7021276595744705</v>
      </c>
      <c r="BJ49" s="216">
        <f t="shared" si="8"/>
        <v>1.7316017316017396</v>
      </c>
      <c r="BK49" s="216">
        <f t="shared" si="9"/>
        <v>2.212389380530988</v>
      </c>
      <c r="BL49" s="216">
        <f t="shared" si="10"/>
        <v>4.147465437788012</v>
      </c>
      <c r="BM49" s="240">
        <f t="shared" si="11"/>
        <v>5.339805825242716</v>
      </c>
      <c r="BN49" s="482">
        <f t="shared" si="23"/>
        <v>4.28435436637123</v>
      </c>
      <c r="BO49" s="482">
        <f t="shared" si="24"/>
        <v>2.2038436384149658</v>
      </c>
      <c r="BP49" s="586">
        <f t="shared" si="29"/>
        <v>-7.751833450707883</v>
      </c>
    </row>
    <row r="50" spans="1:68" ht="11.25" customHeight="1">
      <c r="A50" s="25" t="s">
        <v>1980</v>
      </c>
      <c r="B50" s="26" t="s">
        <v>1981</v>
      </c>
      <c r="C50" s="33" t="s">
        <v>254</v>
      </c>
      <c r="D50" s="133">
        <v>39</v>
      </c>
      <c r="E50" s="137">
        <v>48</v>
      </c>
      <c r="F50" s="44" t="s">
        <v>1972</v>
      </c>
      <c r="G50" s="45" t="s">
        <v>1972</v>
      </c>
      <c r="H50" s="168">
        <v>26.87</v>
      </c>
      <c r="I50" s="457">
        <f t="shared" si="13"/>
        <v>1.339784145887607</v>
      </c>
      <c r="J50" s="28">
        <v>0.084</v>
      </c>
      <c r="K50" s="143">
        <v>0.09</v>
      </c>
      <c r="L50" s="29">
        <f t="shared" si="28"/>
        <v>7.14285714285714</v>
      </c>
      <c r="M50" s="30">
        <v>40674</v>
      </c>
      <c r="N50" s="31">
        <v>40676</v>
      </c>
      <c r="O50" s="32">
        <v>40704</v>
      </c>
      <c r="P50" s="32" t="s">
        <v>1363</v>
      </c>
      <c r="Q50" s="270"/>
      <c r="R50" s="316">
        <f>K50*4</f>
        <v>0.36</v>
      </c>
      <c r="S50" s="331">
        <f t="shared" si="17"/>
        <v>23.684210526315788</v>
      </c>
      <c r="T50" s="433">
        <f t="shared" si="25"/>
        <v>48.584648133038</v>
      </c>
      <c r="U50" s="53">
        <f t="shared" si="18"/>
        <v>17.67763157894737</v>
      </c>
      <c r="V50" s="380">
        <v>12</v>
      </c>
      <c r="W50" s="180">
        <v>1.52</v>
      </c>
      <c r="X50" s="174">
        <v>1.48</v>
      </c>
      <c r="Y50" s="168">
        <v>1.8</v>
      </c>
      <c r="Z50" s="175">
        <v>2.81</v>
      </c>
      <c r="AA50" s="174">
        <v>1.54</v>
      </c>
      <c r="AB50" s="168">
        <v>1.73</v>
      </c>
      <c r="AC50" s="339">
        <f t="shared" si="14"/>
        <v>12.337662337662337</v>
      </c>
      <c r="AD50" s="339">
        <f>(H50/AA50)/X50</f>
        <v>11.78922428922429</v>
      </c>
      <c r="AE50" s="521">
        <v>4</v>
      </c>
      <c r="AF50" s="309">
        <v>564</v>
      </c>
      <c r="AG50" s="565">
        <v>21.58</v>
      </c>
      <c r="AH50" s="565">
        <v>-26.86</v>
      </c>
      <c r="AI50" s="566">
        <v>1.05</v>
      </c>
      <c r="AJ50" s="567">
        <v>-10.85</v>
      </c>
      <c r="AK50" s="350">
        <f t="shared" si="16"/>
        <v>1.5376549372844515</v>
      </c>
      <c r="AL50" s="336">
        <f t="shared" si="19"/>
        <v>3.703703703703698</v>
      </c>
      <c r="AM50" s="337">
        <f t="shared" si="20"/>
        <v>10.605279936582868</v>
      </c>
      <c r="AN50" s="337">
        <f t="shared" si="21"/>
        <v>7.933997094163869</v>
      </c>
      <c r="AO50" s="339">
        <f t="shared" si="22"/>
        <v>5.159803348451875</v>
      </c>
      <c r="AP50" s="324"/>
      <c r="AQ50" s="322">
        <v>0.336</v>
      </c>
      <c r="AR50" s="28">
        <v>0.32400000000000007</v>
      </c>
      <c r="AS50" s="28">
        <v>0.32</v>
      </c>
      <c r="AT50" s="28">
        <v>0.24832</v>
      </c>
      <c r="AU50" s="28">
        <v>0.233472</v>
      </c>
      <c r="AV50" s="278">
        <v>0.229376</v>
      </c>
      <c r="AW50" s="28">
        <v>0.2260992</v>
      </c>
      <c r="AX50" s="278">
        <v>0.2228224</v>
      </c>
      <c r="AY50" s="28">
        <v>0.212992</v>
      </c>
      <c r="AZ50" s="278">
        <v>0.2097152</v>
      </c>
      <c r="BA50" s="28">
        <v>0.20316160000000003</v>
      </c>
      <c r="BB50" s="280">
        <v>0.196608</v>
      </c>
      <c r="BC50" s="308">
        <f t="shared" si="1"/>
        <v>3.703703703703698</v>
      </c>
      <c r="BD50" s="216">
        <f t="shared" si="2"/>
        <v>1.2500000000000178</v>
      </c>
      <c r="BE50" s="216">
        <f t="shared" si="3"/>
        <v>28.865979381443285</v>
      </c>
      <c r="BF50" s="216">
        <f t="shared" si="4"/>
        <v>6.359649122807021</v>
      </c>
      <c r="BG50" s="216">
        <f t="shared" si="5"/>
        <v>1.7857142857143016</v>
      </c>
      <c r="BH50" s="216">
        <f t="shared" si="6"/>
        <v>1.449275362318847</v>
      </c>
      <c r="BI50" s="216">
        <f t="shared" si="7"/>
        <v>1.4705882352941124</v>
      </c>
      <c r="BJ50" s="216">
        <f t="shared" si="8"/>
        <v>4.615384615384621</v>
      </c>
      <c r="BK50" s="216">
        <f t="shared" si="9"/>
        <v>1.5625</v>
      </c>
      <c r="BL50" s="216">
        <f t="shared" si="10"/>
        <v>3.225806451612878</v>
      </c>
      <c r="BM50" s="240">
        <f t="shared" si="11"/>
        <v>3.3333333333333437</v>
      </c>
      <c r="BN50" s="482">
        <f t="shared" si="23"/>
        <v>5.238357681055647</v>
      </c>
      <c r="BO50" s="482">
        <f t="shared" si="24"/>
        <v>7.626731962551537</v>
      </c>
      <c r="BP50" s="586">
        <f t="shared" si="29"/>
        <v>-8.403850338895893</v>
      </c>
    </row>
    <row r="51" spans="1:68" ht="11.25" customHeight="1">
      <c r="A51" s="34" t="s">
        <v>1782</v>
      </c>
      <c r="B51" s="36" t="s">
        <v>1783</v>
      </c>
      <c r="C51" s="41" t="s">
        <v>294</v>
      </c>
      <c r="D51" s="134">
        <v>42</v>
      </c>
      <c r="E51" s="137">
        <v>32</v>
      </c>
      <c r="F51" s="46" t="s">
        <v>1972</v>
      </c>
      <c r="G51" s="48" t="s">
        <v>1972</v>
      </c>
      <c r="H51" s="169">
        <v>21.49</v>
      </c>
      <c r="I51" s="457">
        <f t="shared" si="13"/>
        <v>1.3959981386691485</v>
      </c>
      <c r="J51" s="38">
        <v>0.07</v>
      </c>
      <c r="K51" s="142">
        <v>0.075</v>
      </c>
      <c r="L51" s="39">
        <f t="shared" si="28"/>
        <v>7.14285714285714</v>
      </c>
      <c r="M51" s="49">
        <v>40659</v>
      </c>
      <c r="N51" s="50">
        <v>40661</v>
      </c>
      <c r="O51" s="40">
        <v>40675</v>
      </c>
      <c r="P51" s="406" t="s">
        <v>1380</v>
      </c>
      <c r="Q51" s="26"/>
      <c r="R51" s="261">
        <f>K51*4</f>
        <v>0.3</v>
      </c>
      <c r="S51" s="331">
        <f t="shared" si="17"/>
        <v>17.647058823529413</v>
      </c>
      <c r="T51" s="433">
        <f t="shared" si="25"/>
        <v>-9.121498907693725</v>
      </c>
      <c r="U51" s="53">
        <f t="shared" si="18"/>
        <v>12.641176470588235</v>
      </c>
      <c r="V51" s="381">
        <v>11</v>
      </c>
      <c r="W51" s="180">
        <v>1.7</v>
      </c>
      <c r="X51" s="174">
        <v>0.96</v>
      </c>
      <c r="Y51" s="168">
        <v>0.74</v>
      </c>
      <c r="Z51" s="175">
        <v>1.47</v>
      </c>
      <c r="AA51" s="174">
        <v>1.87</v>
      </c>
      <c r="AB51" s="168">
        <v>2.06</v>
      </c>
      <c r="AC51" s="339">
        <f t="shared" si="14"/>
        <v>10.160427807486627</v>
      </c>
      <c r="AD51" s="339">
        <f>(H51/AA51)/X51</f>
        <v>11.970811051693403</v>
      </c>
      <c r="AE51" s="521">
        <v>7</v>
      </c>
      <c r="AF51" s="385">
        <v>1050</v>
      </c>
      <c r="AG51" s="565">
        <v>27.01</v>
      </c>
      <c r="AH51" s="565">
        <v>-15.43</v>
      </c>
      <c r="AI51" s="566">
        <v>9.53</v>
      </c>
      <c r="AJ51" s="567">
        <v>0.56</v>
      </c>
      <c r="AK51" s="351">
        <f t="shared" si="16"/>
        <v>0.9796346348736826</v>
      </c>
      <c r="AL51" s="336">
        <f t="shared" si="19"/>
        <v>2.77777777777779</v>
      </c>
      <c r="AM51" s="337">
        <f t="shared" si="20"/>
        <v>2.7245720609635704</v>
      </c>
      <c r="AN51" s="337">
        <f t="shared" si="21"/>
        <v>2.8265214897708724</v>
      </c>
      <c r="AO51" s="339">
        <f t="shared" si="22"/>
        <v>2.885281296873843</v>
      </c>
      <c r="AP51" s="325"/>
      <c r="AQ51" s="142">
        <v>0.2775</v>
      </c>
      <c r="AR51" s="38">
        <v>0.27</v>
      </c>
      <c r="AS51" s="38">
        <v>0.2625</v>
      </c>
      <c r="AT51" s="38">
        <v>0.256</v>
      </c>
      <c r="AU51" s="38">
        <v>0.2488</v>
      </c>
      <c r="AV51" s="38">
        <v>0.2414</v>
      </c>
      <c r="AW51" s="38">
        <v>0.2288</v>
      </c>
      <c r="AX51" s="38">
        <v>0.2239</v>
      </c>
      <c r="AY51" s="38">
        <v>0.2188</v>
      </c>
      <c r="AZ51" s="38">
        <v>0.21389999999999998</v>
      </c>
      <c r="BA51" s="38">
        <v>0.20879999999999999</v>
      </c>
      <c r="BB51" s="277">
        <v>0.2039</v>
      </c>
      <c r="BC51" s="308">
        <f t="shared" si="1"/>
        <v>2.77777777777779</v>
      </c>
      <c r="BD51" s="216">
        <f t="shared" si="2"/>
        <v>2.857142857142869</v>
      </c>
      <c r="BE51" s="216">
        <f t="shared" si="3"/>
        <v>2.5390625</v>
      </c>
      <c r="BF51" s="216">
        <f t="shared" si="4"/>
        <v>2.893890675241173</v>
      </c>
      <c r="BG51" s="216">
        <f t="shared" si="5"/>
        <v>3.0654515327257714</v>
      </c>
      <c r="BH51" s="216">
        <f t="shared" si="6"/>
        <v>5.5069930069929995</v>
      </c>
      <c r="BI51" s="216">
        <f t="shared" si="7"/>
        <v>2.188476998660116</v>
      </c>
      <c r="BJ51" s="216">
        <f t="shared" si="8"/>
        <v>2.33089579524679</v>
      </c>
      <c r="BK51" s="216">
        <f t="shared" si="9"/>
        <v>2.2907900888265553</v>
      </c>
      <c r="BL51" s="216">
        <f t="shared" si="10"/>
        <v>2.4425287356321768</v>
      </c>
      <c r="BM51" s="240">
        <f t="shared" si="11"/>
        <v>2.403138793526227</v>
      </c>
      <c r="BN51" s="482">
        <f t="shared" si="23"/>
        <v>2.8451044328884056</v>
      </c>
      <c r="BO51" s="482">
        <f t="shared" si="24"/>
        <v>0.8839559075011791</v>
      </c>
      <c r="BP51" s="586">
        <f t="shared" si="29"/>
        <v>-8.418656842148213</v>
      </c>
    </row>
    <row r="52" spans="1:68" ht="11.25" customHeight="1">
      <c r="A52" s="147" t="s">
        <v>426</v>
      </c>
      <c r="B52" s="16" t="s">
        <v>431</v>
      </c>
      <c r="C52" s="24" t="s">
        <v>170</v>
      </c>
      <c r="D52" s="132">
        <v>25</v>
      </c>
      <c r="E52" s="137">
        <v>102</v>
      </c>
      <c r="F52" s="42" t="s">
        <v>1972</v>
      </c>
      <c r="G52" s="43" t="s">
        <v>1972</v>
      </c>
      <c r="H52" s="190">
        <v>58.76</v>
      </c>
      <c r="I52" s="318">
        <f t="shared" si="13"/>
        <v>2.5867937372362153</v>
      </c>
      <c r="J52" s="125">
        <v>0.36</v>
      </c>
      <c r="K52" s="125">
        <v>0.38</v>
      </c>
      <c r="L52" s="544">
        <f t="shared" si="28"/>
        <v>5.555555555555558</v>
      </c>
      <c r="M52" s="21">
        <v>40799</v>
      </c>
      <c r="N52" s="22">
        <v>40801</v>
      </c>
      <c r="O52" s="23">
        <v>40816</v>
      </c>
      <c r="P52" s="23" t="s">
        <v>1359</v>
      </c>
      <c r="Q52" s="550" t="s">
        <v>1784</v>
      </c>
      <c r="R52" s="316">
        <f>K52*4</f>
        <v>1.52</v>
      </c>
      <c r="S52" s="332">
        <f>R52/W52*100</f>
        <v>85.87570621468926</v>
      </c>
      <c r="T52" s="435">
        <f>(H52/SQRT(22.5*W52*(H52/Z52))-1)*100</f>
        <v>74.33982732680875</v>
      </c>
      <c r="U52" s="52">
        <f>H52/W52</f>
        <v>33.197740112994346</v>
      </c>
      <c r="V52" s="380">
        <v>12</v>
      </c>
      <c r="W52" s="188">
        <v>1.77</v>
      </c>
      <c r="X52" s="189">
        <v>6.61</v>
      </c>
      <c r="Y52" s="190">
        <v>1.65</v>
      </c>
      <c r="Z52" s="191">
        <v>2.06</v>
      </c>
      <c r="AA52" s="189">
        <v>1.12</v>
      </c>
      <c r="AB52" s="190">
        <v>2.74</v>
      </c>
      <c r="AC52" s="338">
        <f>(AB52/AA52-1)*100</f>
        <v>144.6428571428571</v>
      </c>
      <c r="AD52" s="471">
        <f>(H52/AA52)/X52</f>
        <v>7.937108277501619</v>
      </c>
      <c r="AE52" s="520">
        <v>5</v>
      </c>
      <c r="AF52" s="386">
        <v>1600</v>
      </c>
      <c r="AG52" s="553">
        <v>137.41</v>
      </c>
      <c r="AH52" s="553">
        <v>-1.67</v>
      </c>
      <c r="AI52" s="568">
        <v>26.88</v>
      </c>
      <c r="AJ52" s="569">
        <v>69.43</v>
      </c>
      <c r="AK52" s="350">
        <f>AN52/AO52</f>
        <v>1.5386165916643502</v>
      </c>
      <c r="AL52" s="340">
        <f>((AQ52/AR52)^(1/1)-1)*100</f>
        <v>9.600000000000009</v>
      </c>
      <c r="AM52" s="341">
        <f>((AQ52/AT52)^(1/3)-1)*100</f>
        <v>15.898895798030988</v>
      </c>
      <c r="AN52" s="341">
        <f>((AQ52/AV52)^(1/5)-1)*100</f>
        <v>14.702872823524714</v>
      </c>
      <c r="AO52" s="338">
        <f>((AQ52/BA52)^(1/10)-1)*100</f>
        <v>9.555904247477498</v>
      </c>
      <c r="AP52" s="324"/>
      <c r="AQ52" s="143">
        <v>1.37</v>
      </c>
      <c r="AR52" s="28">
        <v>1.25</v>
      </c>
      <c r="AS52" s="28">
        <v>1.1</v>
      </c>
      <c r="AT52" s="28">
        <v>0.88</v>
      </c>
      <c r="AU52" s="28">
        <v>0.73</v>
      </c>
      <c r="AV52" s="28">
        <v>0.69</v>
      </c>
      <c r="AW52" s="278">
        <v>0.68</v>
      </c>
      <c r="AX52" s="28">
        <v>0.67</v>
      </c>
      <c r="AY52" s="28">
        <v>0.63</v>
      </c>
      <c r="AZ52" s="28">
        <v>0.58</v>
      </c>
      <c r="BA52" s="28">
        <v>0.55</v>
      </c>
      <c r="BB52" s="119">
        <v>0.52</v>
      </c>
      <c r="BC52" s="460">
        <f>IF(AR52=0,0,IF(AR52&gt;AQ52,0,((AQ52/AR52)-1)*100))</f>
        <v>9.600000000000009</v>
      </c>
      <c r="BD52" s="461">
        <f>IF(AS52=0,0,IF(AS52&gt;AR52,0,((AR52/AS52)-1)*100))</f>
        <v>13.636363636363624</v>
      </c>
      <c r="BE52" s="461">
        <f>IF(AT52=0,0,IF(AT52&gt;AS52,0,((AS52/AT52)-1)*100))</f>
        <v>25</v>
      </c>
      <c r="BF52" s="461">
        <f>IF(AU52=0,0,IF(AU52&gt;AT52,0,((AT52/AU52)-1)*100))</f>
        <v>20.547945205479444</v>
      </c>
      <c r="BG52" s="461">
        <f>IF(AV52=0,0,IF(AV52&gt;AU52,0,((AU52/AV52)-1)*100))</f>
        <v>5.797101449275366</v>
      </c>
      <c r="BH52" s="461">
        <f>IF(AW52=0,0,IF(AW52&gt;AV52,0,((AV52/AW52)-1)*100))</f>
        <v>1.4705882352941124</v>
      </c>
      <c r="BI52" s="461">
        <f>IF(AX52=0,0,IF(AX52&gt;AW52,0,((AW52/AX52)-1)*100))</f>
        <v>1.4925373134328401</v>
      </c>
      <c r="BJ52" s="461">
        <f>IF(AY52=0,0,IF(AY52&gt;AX52,0,((AX52/AY52)-1)*100))</f>
        <v>6.349206349206349</v>
      </c>
      <c r="BK52" s="461">
        <f>IF(AZ52=0,0,IF(AZ52&gt;AY52,0,((AY52/AZ52)-1)*100))</f>
        <v>8.62068965517242</v>
      </c>
      <c r="BL52" s="461">
        <f>IF(BA52=0,0,IF(BA52&gt;AZ52,0,((AZ52/BA52)-1)*100))</f>
        <v>5.454545454545445</v>
      </c>
      <c r="BM52" s="212">
        <f>IF(BB52=0,0,IF(BB52&gt;BA52,0,((BA52/BB52)-1)*100))</f>
        <v>5.769230769230771</v>
      </c>
      <c r="BN52" s="145">
        <f>AVERAGE(BC52:BM52)</f>
        <v>9.430746188000034</v>
      </c>
      <c r="BO52" s="145">
        <f t="shared" si="24"/>
        <v>7.151994247545624</v>
      </c>
      <c r="BP52" s="588">
        <f t="shared" si="29"/>
        <v>-15.908073552233418</v>
      </c>
    </row>
    <row r="53" spans="1:68" ht="11.25" customHeight="1">
      <c r="A53" s="96" t="s">
        <v>446</v>
      </c>
      <c r="B53" s="26" t="s">
        <v>447</v>
      </c>
      <c r="C53" s="109" t="s">
        <v>511</v>
      </c>
      <c r="D53" s="133">
        <v>26</v>
      </c>
      <c r="E53" s="137">
        <v>94</v>
      </c>
      <c r="F53" s="44" t="s">
        <v>1972</v>
      </c>
      <c r="G53" s="45" t="s">
        <v>1972</v>
      </c>
      <c r="H53" s="168">
        <v>39.85</v>
      </c>
      <c r="I53" s="319">
        <f t="shared" si="13"/>
        <v>4.818067754077791</v>
      </c>
      <c r="J53" s="260">
        <v>0.465</v>
      </c>
      <c r="K53" s="127">
        <v>0.48</v>
      </c>
      <c r="L53" s="117">
        <f t="shared" si="28"/>
        <v>3.2258064516129004</v>
      </c>
      <c r="M53" s="30">
        <v>40582</v>
      </c>
      <c r="N53" s="31">
        <v>40584</v>
      </c>
      <c r="O53" s="32">
        <v>40597</v>
      </c>
      <c r="P53" s="32" t="s">
        <v>1409</v>
      </c>
      <c r="Q53" s="26"/>
      <c r="R53" s="316">
        <f>K53*4</f>
        <v>1.92</v>
      </c>
      <c r="S53" s="331">
        <f t="shared" si="17"/>
        <v>90.99526066350711</v>
      </c>
      <c r="T53" s="433">
        <f t="shared" si="25"/>
        <v>24.614201901024014</v>
      </c>
      <c r="U53" s="53">
        <f t="shared" si="18"/>
        <v>18.88625592417062</v>
      </c>
      <c r="V53" s="380">
        <v>12</v>
      </c>
      <c r="W53" s="305">
        <v>2.11</v>
      </c>
      <c r="X53" s="194">
        <v>1.8</v>
      </c>
      <c r="Y53" s="193">
        <v>11.07</v>
      </c>
      <c r="Z53" s="306">
        <v>1.85</v>
      </c>
      <c r="AA53" s="194">
        <v>2.56</v>
      </c>
      <c r="AB53" s="193">
        <v>2.8</v>
      </c>
      <c r="AC53" s="339">
        <f>(AB53/AA53-1)*100</f>
        <v>9.375</v>
      </c>
      <c r="AD53" s="472">
        <f t="shared" si="15"/>
        <v>8.648003472222221</v>
      </c>
      <c r="AE53" s="521">
        <v>18</v>
      </c>
      <c r="AF53" s="388">
        <v>16230</v>
      </c>
      <c r="AG53" s="565">
        <v>38.56</v>
      </c>
      <c r="AH53" s="565">
        <v>-2.21</v>
      </c>
      <c r="AI53" s="566">
        <v>9.63</v>
      </c>
      <c r="AJ53" s="567">
        <v>9.09</v>
      </c>
      <c r="AK53" s="350">
        <f>AN53/AO53</f>
        <v>0.8637023003895098</v>
      </c>
      <c r="AL53" s="336">
        <f t="shared" si="19"/>
        <v>1.0869565217391353</v>
      </c>
      <c r="AM53" s="337">
        <f t="shared" si="20"/>
        <v>1.476227625271087</v>
      </c>
      <c r="AN53" s="337">
        <f t="shared" si="21"/>
        <v>2.0565146303212156</v>
      </c>
      <c r="AO53" s="339">
        <f t="shared" si="22"/>
        <v>2.3810456790421597</v>
      </c>
      <c r="AP53" s="324"/>
      <c r="AQ53" s="143">
        <v>1.86</v>
      </c>
      <c r="AR53" s="28">
        <v>1.84</v>
      </c>
      <c r="AS53" s="28">
        <v>1.82</v>
      </c>
      <c r="AT53" s="28">
        <v>1.78</v>
      </c>
      <c r="AU53" s="28">
        <v>1.7</v>
      </c>
      <c r="AV53" s="28">
        <v>1.68</v>
      </c>
      <c r="AW53" s="28">
        <v>1.67</v>
      </c>
      <c r="AX53" s="28">
        <v>1.66</v>
      </c>
      <c r="AY53" s="28">
        <v>1.63</v>
      </c>
      <c r="AZ53" s="28">
        <v>1.55</v>
      </c>
      <c r="BA53" s="28">
        <v>1.47</v>
      </c>
      <c r="BB53" s="119">
        <v>1.39</v>
      </c>
      <c r="BC53" s="308">
        <f t="shared" si="1"/>
        <v>1.0869565217391353</v>
      </c>
      <c r="BD53" s="216">
        <f t="shared" si="2"/>
        <v>1.098901098901095</v>
      </c>
      <c r="BE53" s="216">
        <f t="shared" si="3"/>
        <v>2.2471910112359605</v>
      </c>
      <c r="BF53" s="216">
        <f t="shared" si="4"/>
        <v>4.705882352941182</v>
      </c>
      <c r="BG53" s="216">
        <f t="shared" si="5"/>
        <v>1.1904761904761862</v>
      </c>
      <c r="BH53" s="216">
        <f t="shared" si="6"/>
        <v>0.5988023952095745</v>
      </c>
      <c r="BI53" s="216">
        <f t="shared" si="7"/>
        <v>0.6024096385542244</v>
      </c>
      <c r="BJ53" s="216">
        <f t="shared" si="8"/>
        <v>1.8404907975460238</v>
      </c>
      <c r="BK53" s="216">
        <f t="shared" si="9"/>
        <v>5.161290322580636</v>
      </c>
      <c r="BL53" s="216">
        <f t="shared" si="10"/>
        <v>5.442176870748305</v>
      </c>
      <c r="BM53" s="240">
        <f t="shared" si="11"/>
        <v>5.755395683453246</v>
      </c>
      <c r="BN53" s="482">
        <f t="shared" si="23"/>
        <v>2.7027248075805064</v>
      </c>
      <c r="BO53" s="482">
        <f t="shared" si="24"/>
        <v>2.003161297051532</v>
      </c>
      <c r="BP53" s="586">
        <f t="shared" si="29"/>
        <v>-12.011673539771612</v>
      </c>
    </row>
    <row r="54" spans="1:68" ht="11.25" customHeight="1">
      <c r="A54" s="25" t="s">
        <v>1893</v>
      </c>
      <c r="B54" s="26" t="s">
        <v>1894</v>
      </c>
      <c r="C54" s="33" t="s">
        <v>278</v>
      </c>
      <c r="D54" s="133">
        <v>39</v>
      </c>
      <c r="E54" s="137">
        <v>50</v>
      </c>
      <c r="F54" s="65" t="s">
        <v>363</v>
      </c>
      <c r="G54" s="57" t="s">
        <v>363</v>
      </c>
      <c r="H54" s="168">
        <v>53.18</v>
      </c>
      <c r="I54" s="457">
        <f t="shared" si="13"/>
        <v>0.5265137269650245</v>
      </c>
      <c r="J54" s="143">
        <v>0.06</v>
      </c>
      <c r="K54" s="143">
        <v>0.07</v>
      </c>
      <c r="L54" s="29">
        <f t="shared" si="28"/>
        <v>16.666666666666675</v>
      </c>
      <c r="M54" s="30">
        <v>40766</v>
      </c>
      <c r="N54" s="31">
        <v>40770</v>
      </c>
      <c r="O54" s="32">
        <v>40787</v>
      </c>
      <c r="P54" s="32" t="s">
        <v>1370</v>
      </c>
      <c r="Q54" s="26"/>
      <c r="R54" s="316">
        <f>K54*4</f>
        <v>0.28</v>
      </c>
      <c r="S54" s="331">
        <f t="shared" si="17"/>
        <v>7.671232876712329</v>
      </c>
      <c r="T54" s="433">
        <f>(H54/SQRT(22.5*W54*(H54/Z54))-1)*100</f>
        <v>10.628590027654461</v>
      </c>
      <c r="U54" s="53">
        <f t="shared" si="18"/>
        <v>14.56986301369863</v>
      </c>
      <c r="V54" s="380">
        <v>9</v>
      </c>
      <c r="W54" s="180">
        <v>3.65</v>
      </c>
      <c r="X54" s="174">
        <v>0.51</v>
      </c>
      <c r="Y54" s="168">
        <v>2.54</v>
      </c>
      <c r="Z54" s="175">
        <v>1.89</v>
      </c>
      <c r="AA54" s="174">
        <v>3.92</v>
      </c>
      <c r="AB54" s="168">
        <v>4.73</v>
      </c>
      <c r="AC54" s="339">
        <f>(AB54/AA54-1)*100</f>
        <v>20.663265306122458</v>
      </c>
      <c r="AD54" s="472">
        <f t="shared" si="15"/>
        <v>26.60064025610244</v>
      </c>
      <c r="AE54" s="521">
        <v>25</v>
      </c>
      <c r="AF54" s="385">
        <v>5690</v>
      </c>
      <c r="AG54" s="565">
        <v>49.47</v>
      </c>
      <c r="AH54" s="565">
        <v>-27.55</v>
      </c>
      <c r="AI54" s="566">
        <v>11.02</v>
      </c>
      <c r="AJ54" s="567">
        <v>-8.97</v>
      </c>
      <c r="AK54" s="350">
        <f t="shared" si="16"/>
        <v>1.361141282714381</v>
      </c>
      <c r="AL54" s="336">
        <f t="shared" si="19"/>
        <v>9.999999999999986</v>
      </c>
      <c r="AM54" s="337">
        <f t="shared" si="20"/>
        <v>6.917810999860885</v>
      </c>
      <c r="AN54" s="337">
        <f t="shared" si="21"/>
        <v>5.79445814679882</v>
      </c>
      <c r="AO54" s="339">
        <f t="shared" si="22"/>
        <v>4.257058558420579</v>
      </c>
      <c r="AP54" s="324"/>
      <c r="AQ54" s="143">
        <v>0.22</v>
      </c>
      <c r="AR54" s="278">
        <v>0.2</v>
      </c>
      <c r="AS54" s="28">
        <v>0.19</v>
      </c>
      <c r="AT54" s="278">
        <v>0.18</v>
      </c>
      <c r="AU54" s="28">
        <v>0.173</v>
      </c>
      <c r="AV54" s="278">
        <v>0.166</v>
      </c>
      <c r="AW54" s="28">
        <v>0.163</v>
      </c>
      <c r="AX54" s="278">
        <v>0.16</v>
      </c>
      <c r="AY54" s="28">
        <v>0.155</v>
      </c>
      <c r="AZ54" s="278">
        <v>0.15</v>
      </c>
      <c r="BA54" s="28">
        <v>0.145</v>
      </c>
      <c r="BB54" s="280">
        <v>0.14</v>
      </c>
      <c r="BC54" s="308">
        <f t="shared" si="1"/>
        <v>9.999999999999986</v>
      </c>
      <c r="BD54" s="216">
        <f t="shared" si="2"/>
        <v>5.263157894736836</v>
      </c>
      <c r="BE54" s="216">
        <f t="shared" si="3"/>
        <v>5.555555555555558</v>
      </c>
      <c r="BF54" s="216">
        <f t="shared" si="4"/>
        <v>4.046242774566489</v>
      </c>
      <c r="BG54" s="216">
        <f t="shared" si="5"/>
        <v>4.216867469879504</v>
      </c>
      <c r="BH54" s="216">
        <f t="shared" si="6"/>
        <v>1.8404907975460238</v>
      </c>
      <c r="BI54" s="216">
        <f t="shared" si="7"/>
        <v>1.8750000000000044</v>
      </c>
      <c r="BJ54" s="216">
        <f t="shared" si="8"/>
        <v>3.2258064516129004</v>
      </c>
      <c r="BK54" s="216">
        <f t="shared" si="9"/>
        <v>3.3333333333333437</v>
      </c>
      <c r="BL54" s="216">
        <f t="shared" si="10"/>
        <v>3.4482758620689724</v>
      </c>
      <c r="BM54" s="240">
        <f t="shared" si="11"/>
        <v>3.5714285714285587</v>
      </c>
      <c r="BN54" s="482">
        <f t="shared" si="23"/>
        <v>4.216014428248016</v>
      </c>
      <c r="BO54" s="482">
        <f>SQRT(AVERAGE((BC54-$BN54)^2,(BD54-$BN54)^2,(BE54-$BN54)^2,(BF54-$BN54)^2,(BG54-$BN54)^2,(BH54-$BN54)^2,(BI54-$BN54)^2,(BJ54-$BN54)^2,(BK54-$BN54)^2,(BL54-$BN54)^2,(BM54-$BN54)^2))</f>
        <v>2.137590069678685</v>
      </c>
      <c r="BP54" s="586">
        <f t="shared" si="29"/>
        <v>-8.248891139934784</v>
      </c>
    </row>
    <row r="55" spans="1:68" ht="11.25" customHeight="1">
      <c r="A55" s="25" t="s">
        <v>1785</v>
      </c>
      <c r="B55" s="26" t="s">
        <v>1786</v>
      </c>
      <c r="C55" s="33" t="s">
        <v>296</v>
      </c>
      <c r="D55" s="133">
        <v>45</v>
      </c>
      <c r="E55" s="137">
        <v>22</v>
      </c>
      <c r="F55" s="44" t="s">
        <v>1972</v>
      </c>
      <c r="G55" s="45" t="s">
        <v>1972</v>
      </c>
      <c r="H55" s="168">
        <v>29.47</v>
      </c>
      <c r="I55" s="457">
        <f t="shared" si="13"/>
        <v>1.7305734645402107</v>
      </c>
      <c r="J55" s="28">
        <v>0.105</v>
      </c>
      <c r="K55" s="143">
        <v>0.1275</v>
      </c>
      <c r="L55" s="29">
        <f t="shared" si="28"/>
        <v>21.42857142857144</v>
      </c>
      <c r="M55" s="30">
        <v>40563</v>
      </c>
      <c r="N55" s="31">
        <v>40566</v>
      </c>
      <c r="O55" s="32">
        <v>40589</v>
      </c>
      <c r="P55" s="32" t="s">
        <v>1381</v>
      </c>
      <c r="Q55" s="270"/>
      <c r="R55" s="316">
        <f>K55*4</f>
        <v>0.51</v>
      </c>
      <c r="S55" s="331">
        <f t="shared" si="17"/>
        <v>28.97727272727273</v>
      </c>
      <c r="T55" s="433">
        <f t="shared" si="25"/>
        <v>49.41806308394434</v>
      </c>
      <c r="U55" s="53">
        <f t="shared" si="18"/>
        <v>16.74431818181818</v>
      </c>
      <c r="V55" s="380">
        <v>10</v>
      </c>
      <c r="W55" s="180">
        <v>1.76</v>
      </c>
      <c r="X55" s="174">
        <v>1.73</v>
      </c>
      <c r="Y55" s="168">
        <v>1.01</v>
      </c>
      <c r="Z55" s="175">
        <v>3</v>
      </c>
      <c r="AA55" s="174">
        <v>1.73</v>
      </c>
      <c r="AB55" s="168">
        <v>1.77</v>
      </c>
      <c r="AC55" s="339">
        <f t="shared" si="14"/>
        <v>2.3121387283236983</v>
      </c>
      <c r="AD55" s="472">
        <f t="shared" si="15"/>
        <v>9.846637040997027</v>
      </c>
      <c r="AE55" s="521">
        <v>15</v>
      </c>
      <c r="AF55" s="385">
        <v>7820</v>
      </c>
      <c r="AG55" s="565">
        <v>30.86</v>
      </c>
      <c r="AH55" s="565">
        <v>-3.38</v>
      </c>
      <c r="AI55" s="566">
        <v>5.25</v>
      </c>
      <c r="AJ55" s="567">
        <v>3.01</v>
      </c>
      <c r="AK55" s="350">
        <f t="shared" si="16"/>
        <v>1.1002438718657568</v>
      </c>
      <c r="AL55" s="336">
        <f>((AQ55/AR55)^(1/1)-1)*100</f>
        <v>10.526315789473673</v>
      </c>
      <c r="AM55" s="337">
        <f>((AQ55/AT55)^(1/3)-1)*100</f>
        <v>11.868894208139679</v>
      </c>
      <c r="AN55" s="337">
        <f t="shared" si="21"/>
        <v>10.066508085209659</v>
      </c>
      <c r="AO55" s="339">
        <f t="shared" si="22"/>
        <v>9.149342561789698</v>
      </c>
      <c r="AP55" s="324"/>
      <c r="AQ55" s="143">
        <v>0.42</v>
      </c>
      <c r="AR55" s="28">
        <v>0.38</v>
      </c>
      <c r="AS55" s="28">
        <v>0.37</v>
      </c>
      <c r="AT55" s="28">
        <v>0.3</v>
      </c>
      <c r="AU55" s="28">
        <v>0.28</v>
      </c>
      <c r="AV55" s="28">
        <v>0.26</v>
      </c>
      <c r="AW55" s="28">
        <v>0.225</v>
      </c>
      <c r="AX55" s="28">
        <v>0.21</v>
      </c>
      <c r="AY55" s="28">
        <v>0.195</v>
      </c>
      <c r="AZ55" s="28">
        <v>0.185</v>
      </c>
      <c r="BA55" s="28">
        <v>0.175</v>
      </c>
      <c r="BB55" s="119">
        <v>0.165</v>
      </c>
      <c r="BC55" s="308">
        <f t="shared" si="1"/>
        <v>10.526315789473673</v>
      </c>
      <c r="BD55" s="216">
        <f t="shared" si="2"/>
        <v>2.7027027027026973</v>
      </c>
      <c r="BE55" s="216">
        <f t="shared" si="3"/>
        <v>23.33333333333334</v>
      </c>
      <c r="BF55" s="216">
        <f t="shared" si="4"/>
        <v>7.14285714285714</v>
      </c>
      <c r="BG55" s="216">
        <f t="shared" si="5"/>
        <v>7.692307692307709</v>
      </c>
      <c r="BH55" s="216">
        <f t="shared" si="6"/>
        <v>15.555555555555568</v>
      </c>
      <c r="BI55" s="216">
        <f t="shared" si="7"/>
        <v>7.14285714285714</v>
      </c>
      <c r="BJ55" s="216">
        <f t="shared" si="8"/>
        <v>7.692307692307687</v>
      </c>
      <c r="BK55" s="216">
        <f t="shared" si="9"/>
        <v>5.405405405405417</v>
      </c>
      <c r="BL55" s="216">
        <f t="shared" si="10"/>
        <v>5.714285714285716</v>
      </c>
      <c r="BM55" s="240">
        <f t="shared" si="11"/>
        <v>6.060606060606055</v>
      </c>
      <c r="BN55" s="482">
        <f t="shared" si="23"/>
        <v>8.997139475608378</v>
      </c>
      <c r="BO55" s="482">
        <f t="shared" si="24"/>
        <v>5.50272989393956</v>
      </c>
      <c r="BP55" s="586">
        <f t="shared" si="29"/>
        <v>-4.947236632068311</v>
      </c>
    </row>
    <row r="56" spans="1:68" ht="11.25" customHeight="1">
      <c r="A56" s="34" t="s">
        <v>1763</v>
      </c>
      <c r="B56" s="36" t="s">
        <v>1764</v>
      </c>
      <c r="C56" s="41" t="s">
        <v>254</v>
      </c>
      <c r="D56" s="134">
        <v>48</v>
      </c>
      <c r="E56" s="137">
        <v>18</v>
      </c>
      <c r="F56" s="46" t="s">
        <v>1972</v>
      </c>
      <c r="G56" s="48" t="s">
        <v>1972</v>
      </c>
      <c r="H56" s="169">
        <v>48.63</v>
      </c>
      <c r="I56" s="321">
        <f t="shared" si="13"/>
        <v>2.9611351017890186</v>
      </c>
      <c r="J56" s="38">
        <v>0.34</v>
      </c>
      <c r="K56" s="142">
        <v>0.36</v>
      </c>
      <c r="L56" s="39">
        <f t="shared" si="28"/>
        <v>5.88235294117645</v>
      </c>
      <c r="M56" s="49">
        <v>40814</v>
      </c>
      <c r="N56" s="50">
        <v>40816</v>
      </c>
      <c r="O56" s="40">
        <v>40828</v>
      </c>
      <c r="P56" s="406" t="s">
        <v>1396</v>
      </c>
      <c r="Q56" s="36"/>
      <c r="R56" s="261">
        <f>K56*4</f>
        <v>1.44</v>
      </c>
      <c r="S56" s="432">
        <f>R56/W56*100</f>
        <v>36.18090452261307</v>
      </c>
      <c r="T56" s="434">
        <f t="shared" si="25"/>
        <v>14.874193803526016</v>
      </c>
      <c r="U56" s="54">
        <f>H56/W56</f>
        <v>12.218592964824122</v>
      </c>
      <c r="V56" s="381">
        <v>12</v>
      </c>
      <c r="W56" s="181">
        <v>3.98</v>
      </c>
      <c r="X56" s="176">
        <v>0.96</v>
      </c>
      <c r="Y56" s="169">
        <v>1.34</v>
      </c>
      <c r="Z56" s="177">
        <v>2.43</v>
      </c>
      <c r="AA56" s="176">
        <v>3.77</v>
      </c>
      <c r="AB56" s="169">
        <v>4.23</v>
      </c>
      <c r="AC56" s="344">
        <f>(AB56/AA56-1)*100</f>
        <v>12.20159151193636</v>
      </c>
      <c r="AD56" s="473">
        <f t="shared" si="15"/>
        <v>13.436671087533156</v>
      </c>
      <c r="AE56" s="522">
        <v>16</v>
      </c>
      <c r="AF56" s="387">
        <v>23650</v>
      </c>
      <c r="AG56" s="533">
        <v>24.31</v>
      </c>
      <c r="AH56" s="533">
        <v>-17.95</v>
      </c>
      <c r="AI56" s="562">
        <v>8.74</v>
      </c>
      <c r="AJ56" s="564">
        <v>-4.5</v>
      </c>
      <c r="AK56" s="350">
        <f t="shared" si="16"/>
        <v>1.2776385117583502</v>
      </c>
      <c r="AL56" s="342">
        <f t="shared" si="19"/>
        <v>2.4193548387096753</v>
      </c>
      <c r="AM56" s="343">
        <f t="shared" si="20"/>
        <v>11.751692556898075</v>
      </c>
      <c r="AN56" s="343">
        <f>((AQ56/AV56)^(1/5)-1)*100</f>
        <v>16.76954043442609</v>
      </c>
      <c r="AO56" s="344">
        <f>((AQ56/BA56)^(1/10)-1)*100</f>
        <v>13.12541871593007</v>
      </c>
      <c r="AP56" s="324"/>
      <c r="AQ56" s="143">
        <v>1.27</v>
      </c>
      <c r="AR56" s="278">
        <v>1.24</v>
      </c>
      <c r="AS56" s="28">
        <v>1.15</v>
      </c>
      <c r="AT56" s="28">
        <v>0.91</v>
      </c>
      <c r="AU56" s="28">
        <v>0.705</v>
      </c>
      <c r="AV56" s="28">
        <v>0.585</v>
      </c>
      <c r="AW56" s="28">
        <v>0.5</v>
      </c>
      <c r="AX56" s="28">
        <v>0.465</v>
      </c>
      <c r="AY56" s="28">
        <v>0.445</v>
      </c>
      <c r="AZ56" s="28">
        <v>0.41</v>
      </c>
      <c r="BA56" s="28">
        <v>0.37</v>
      </c>
      <c r="BB56" s="119">
        <v>0.315</v>
      </c>
      <c r="BC56" s="274">
        <f t="shared" si="1"/>
        <v>2.4193548387096753</v>
      </c>
      <c r="BD56" s="462">
        <f t="shared" si="2"/>
        <v>7.826086956521738</v>
      </c>
      <c r="BE56" s="462">
        <f t="shared" si="3"/>
        <v>26.37362637362637</v>
      </c>
      <c r="BF56" s="462">
        <f t="shared" si="4"/>
        <v>29.078014184397173</v>
      </c>
      <c r="BG56" s="462">
        <f t="shared" si="5"/>
        <v>20.512820512820507</v>
      </c>
      <c r="BH56" s="462">
        <f t="shared" si="6"/>
        <v>16.999999999999993</v>
      </c>
      <c r="BI56" s="462">
        <f t="shared" si="7"/>
        <v>7.526881720430101</v>
      </c>
      <c r="BJ56" s="462">
        <f t="shared" si="8"/>
        <v>4.494382022471921</v>
      </c>
      <c r="BK56" s="462">
        <f t="shared" si="9"/>
        <v>8.536585365853666</v>
      </c>
      <c r="BL56" s="462">
        <f t="shared" si="10"/>
        <v>10.81081081081081</v>
      </c>
      <c r="BM56" s="258">
        <f t="shared" si="11"/>
        <v>17.460317460317466</v>
      </c>
      <c r="BN56" s="76">
        <f t="shared" si="23"/>
        <v>13.821716385996313</v>
      </c>
      <c r="BO56" s="76">
        <f t="shared" si="24"/>
        <v>8.463829667179649</v>
      </c>
      <c r="BP56" s="587">
        <f t="shared" si="29"/>
        <v>7.512082571390987</v>
      </c>
    </row>
    <row r="57" spans="1:68" ht="11.25" customHeight="1">
      <c r="A57" s="15" t="s">
        <v>1765</v>
      </c>
      <c r="B57" s="16" t="s">
        <v>1766</v>
      </c>
      <c r="C57" s="24" t="s">
        <v>297</v>
      </c>
      <c r="D57" s="132">
        <v>49</v>
      </c>
      <c r="E57" s="137">
        <v>13</v>
      </c>
      <c r="F57" s="42" t="s">
        <v>1972</v>
      </c>
      <c r="G57" s="43" t="s">
        <v>1972</v>
      </c>
      <c r="H57" s="190">
        <v>64.39</v>
      </c>
      <c r="I57" s="319">
        <f t="shared" si="13"/>
        <v>3.540922503494331</v>
      </c>
      <c r="J57" s="19">
        <v>0.54</v>
      </c>
      <c r="K57" s="144">
        <v>0.57</v>
      </c>
      <c r="L57" s="20">
        <f t="shared" si="28"/>
        <v>5.555555555555536</v>
      </c>
      <c r="M57" s="21">
        <v>40690</v>
      </c>
      <c r="N57" s="22">
        <v>40694</v>
      </c>
      <c r="O57" s="23">
        <v>40708</v>
      </c>
      <c r="P57" s="415" t="s">
        <v>1394</v>
      </c>
      <c r="Q57" s="16"/>
      <c r="R57" s="316">
        <f>K57*4</f>
        <v>2.28</v>
      </c>
      <c r="S57" s="331">
        <f t="shared" si="17"/>
        <v>55.60975609756098</v>
      </c>
      <c r="T57" s="433">
        <f>(H57/SQRT(22.5*W57*(H57/Z57))-1)*100</f>
        <v>42.028318867870865</v>
      </c>
      <c r="U57" s="53">
        <f t="shared" si="18"/>
        <v>15.70487804878049</v>
      </c>
      <c r="V57" s="380">
        <v>12</v>
      </c>
      <c r="W57" s="180">
        <v>4.1</v>
      </c>
      <c r="X57" s="174">
        <v>2.14</v>
      </c>
      <c r="Y57" s="168">
        <v>2.79</v>
      </c>
      <c r="Z57" s="175">
        <v>2.89</v>
      </c>
      <c r="AA57" s="174">
        <v>4.97</v>
      </c>
      <c r="AB57" s="168">
        <v>5.24</v>
      </c>
      <c r="AC57" s="339">
        <f>(AB57/AA57-1)*100</f>
        <v>5.432595573440646</v>
      </c>
      <c r="AD57" s="339">
        <f t="shared" si="15"/>
        <v>6.054081498335809</v>
      </c>
      <c r="AE57" s="521">
        <v>23</v>
      </c>
      <c r="AF57" s="385">
        <v>176450</v>
      </c>
      <c r="AG57" s="565">
        <v>11.98</v>
      </c>
      <c r="AH57" s="565">
        <v>-5.38</v>
      </c>
      <c r="AI57" s="566">
        <v>1.11</v>
      </c>
      <c r="AJ57" s="567">
        <v>-0.65</v>
      </c>
      <c r="AK57" s="349">
        <f t="shared" si="16"/>
        <v>0.81356971984941</v>
      </c>
      <c r="AL57" s="336">
        <f>((AQ57/AR57)^(1/1)-1)*100</f>
        <v>9.32642487046631</v>
      </c>
      <c r="AM57" s="337">
        <f>((AQ57/AT57)^(1/3)-1)*100</f>
        <v>9.208341971042099</v>
      </c>
      <c r="AN57" s="337">
        <f t="shared" si="21"/>
        <v>10.599828644829113</v>
      </c>
      <c r="AO57" s="339">
        <f t="shared" si="22"/>
        <v>13.028789526226614</v>
      </c>
      <c r="AP57" s="323"/>
      <c r="AQ57" s="144">
        <v>2.11</v>
      </c>
      <c r="AR57" s="19">
        <v>1.93</v>
      </c>
      <c r="AS57" s="19">
        <v>1.795</v>
      </c>
      <c r="AT57" s="19">
        <v>1.62</v>
      </c>
      <c r="AU57" s="19">
        <v>1.455</v>
      </c>
      <c r="AV57" s="19">
        <v>1.275</v>
      </c>
      <c r="AW57" s="19">
        <v>1.095</v>
      </c>
      <c r="AX57" s="19">
        <v>0.925</v>
      </c>
      <c r="AY57" s="19">
        <v>0.795</v>
      </c>
      <c r="AZ57" s="19">
        <v>0.7</v>
      </c>
      <c r="BA57" s="19">
        <v>0.62</v>
      </c>
      <c r="BB57" s="276">
        <v>0.545</v>
      </c>
      <c r="BC57" s="308">
        <f t="shared" si="1"/>
        <v>9.32642487046631</v>
      </c>
      <c r="BD57" s="216">
        <f t="shared" si="2"/>
        <v>7.520891364902504</v>
      </c>
      <c r="BE57" s="216">
        <f t="shared" si="3"/>
        <v>10.80246913580245</v>
      </c>
      <c r="BF57" s="216">
        <f t="shared" si="4"/>
        <v>11.340206185567014</v>
      </c>
      <c r="BG57" s="216">
        <f t="shared" si="5"/>
        <v>14.117647058823547</v>
      </c>
      <c r="BH57" s="216">
        <f t="shared" si="6"/>
        <v>16.43835616438356</v>
      </c>
      <c r="BI57" s="216">
        <f t="shared" si="7"/>
        <v>18.37837837837837</v>
      </c>
      <c r="BJ57" s="216">
        <f t="shared" si="8"/>
        <v>16.35220125786163</v>
      </c>
      <c r="BK57" s="216">
        <f t="shared" si="9"/>
        <v>13.57142857142859</v>
      </c>
      <c r="BL57" s="216">
        <f t="shared" si="10"/>
        <v>12.903225806451601</v>
      </c>
      <c r="BM57" s="240">
        <f t="shared" si="11"/>
        <v>13.761467889908241</v>
      </c>
      <c r="BN57" s="482">
        <f t="shared" si="23"/>
        <v>13.137517880361257</v>
      </c>
      <c r="BO57" s="482">
        <f>SQRT(AVERAGE((BC57-$BN57)^2,(BD57-$BN57)^2,(BE57-$BN57)^2,(BF57-$BN57)^2,(BG57-$BN57)^2,(BH57-$BN57)^2,(BI57-$BN57)^2,(BJ57-$BN57)^2,(BK57-$BN57)^2,(BL57-$BN57)^2,(BM57-$BN57)^2))</f>
        <v>3.0902071826844644</v>
      </c>
      <c r="BP57" s="586">
        <f t="shared" si="29"/>
        <v>-1.5641269004570457</v>
      </c>
    </row>
    <row r="58" spans="1:68" ht="11.25" customHeight="1">
      <c r="A58" s="25" t="s">
        <v>1845</v>
      </c>
      <c r="B58" s="26" t="s">
        <v>1846</v>
      </c>
      <c r="C58" s="33" t="s">
        <v>252</v>
      </c>
      <c r="D58" s="133">
        <v>39</v>
      </c>
      <c r="E58" s="137">
        <v>46</v>
      </c>
      <c r="F58" s="44" t="s">
        <v>1939</v>
      </c>
      <c r="G58" s="45" t="s">
        <v>1972</v>
      </c>
      <c r="H58" s="168">
        <v>69.71</v>
      </c>
      <c r="I58" s="319">
        <f t="shared" si="13"/>
        <v>4.016640367235691</v>
      </c>
      <c r="J58" s="143">
        <v>0.66</v>
      </c>
      <c r="K58" s="143">
        <v>0.7</v>
      </c>
      <c r="L58" s="29">
        <f t="shared" si="28"/>
        <v>6.060606060606055</v>
      </c>
      <c r="M58" s="30">
        <v>40604</v>
      </c>
      <c r="N58" s="31">
        <v>40606</v>
      </c>
      <c r="O58" s="32">
        <v>40637</v>
      </c>
      <c r="P58" s="266" t="s">
        <v>1374</v>
      </c>
      <c r="Q58" s="26"/>
      <c r="R58" s="316">
        <f>K58*4</f>
        <v>2.8</v>
      </c>
      <c r="S58" s="331">
        <f t="shared" si="17"/>
        <v>66.82577565632457</v>
      </c>
      <c r="T58" s="433">
        <f t="shared" si="25"/>
        <v>93.6213529582937</v>
      </c>
      <c r="U58" s="53">
        <f t="shared" si="18"/>
        <v>16.63723150357995</v>
      </c>
      <c r="V58" s="380">
        <v>12</v>
      </c>
      <c r="W58" s="180">
        <v>4.19</v>
      </c>
      <c r="X58" s="174">
        <v>2</v>
      </c>
      <c r="Y58" s="168">
        <v>1.33</v>
      </c>
      <c r="Z58" s="175">
        <v>5.07</v>
      </c>
      <c r="AA58" s="174">
        <v>4.84</v>
      </c>
      <c r="AB58" s="168">
        <v>5.26</v>
      </c>
      <c r="AC58" s="339">
        <f>(AB58/AA58-1)*100</f>
        <v>8.677685950413228</v>
      </c>
      <c r="AD58" s="339">
        <f>(H58/AA58)/X58</f>
        <v>7.2014462809917354</v>
      </c>
      <c r="AE58" s="521">
        <v>17</v>
      </c>
      <c r="AF58" s="385">
        <v>27420</v>
      </c>
      <c r="AG58" s="565">
        <v>14.28</v>
      </c>
      <c r="AH58" s="565">
        <v>-4.81</v>
      </c>
      <c r="AI58" s="566">
        <v>-0.85</v>
      </c>
      <c r="AJ58" s="567">
        <v>3.35</v>
      </c>
      <c r="AK58" s="350">
        <f t="shared" si="16"/>
        <v>0.8774534224528356</v>
      </c>
      <c r="AL58" s="336">
        <f t="shared" si="19"/>
        <v>8.40336134453783</v>
      </c>
      <c r="AM58" s="337">
        <f t="shared" si="20"/>
        <v>7.444813654036131</v>
      </c>
      <c r="AN58" s="337">
        <f t="shared" si="21"/>
        <v>8.072782068055018</v>
      </c>
      <c r="AO58" s="339">
        <f t="shared" si="22"/>
        <v>9.200239991643478</v>
      </c>
      <c r="AP58" s="324"/>
      <c r="AQ58" s="143">
        <v>2.58</v>
      </c>
      <c r="AR58" s="28">
        <v>2.38</v>
      </c>
      <c r="AS58" s="28">
        <v>2.27</v>
      </c>
      <c r="AT58" s="28">
        <v>2.08</v>
      </c>
      <c r="AU58" s="28">
        <v>1.92</v>
      </c>
      <c r="AV58" s="28">
        <v>1.75</v>
      </c>
      <c r="AW58" s="28">
        <v>1.54</v>
      </c>
      <c r="AX58" s="28">
        <v>1.32</v>
      </c>
      <c r="AY58" s="28">
        <v>1.18</v>
      </c>
      <c r="AZ58" s="28">
        <v>1.11</v>
      </c>
      <c r="BA58" s="28">
        <v>1.07</v>
      </c>
      <c r="BB58" s="119">
        <v>1.03</v>
      </c>
      <c r="BC58" s="308">
        <f t="shared" si="1"/>
        <v>8.40336134453783</v>
      </c>
      <c r="BD58" s="216">
        <f t="shared" si="2"/>
        <v>4.8458149779735615</v>
      </c>
      <c r="BE58" s="216">
        <f t="shared" si="3"/>
        <v>9.134615384615374</v>
      </c>
      <c r="BF58" s="216">
        <f t="shared" si="4"/>
        <v>8.333333333333348</v>
      </c>
      <c r="BG58" s="216">
        <f t="shared" si="5"/>
        <v>9.714285714285719</v>
      </c>
      <c r="BH58" s="216">
        <f t="shared" si="6"/>
        <v>13.636363636363624</v>
      </c>
      <c r="BI58" s="216">
        <f t="shared" si="7"/>
        <v>16.666666666666675</v>
      </c>
      <c r="BJ58" s="216">
        <f t="shared" si="8"/>
        <v>11.86440677966103</v>
      </c>
      <c r="BK58" s="216">
        <f t="shared" si="9"/>
        <v>6.306306306306286</v>
      </c>
      <c r="BL58" s="216">
        <f t="shared" si="10"/>
        <v>3.738317757009346</v>
      </c>
      <c r="BM58" s="240">
        <f t="shared" si="11"/>
        <v>3.8834951456310662</v>
      </c>
      <c r="BN58" s="482">
        <f t="shared" si="23"/>
        <v>8.775178822398532</v>
      </c>
      <c r="BO58" s="482">
        <f t="shared" si="24"/>
        <v>3.9037090747316405</v>
      </c>
      <c r="BP58" s="586">
        <f t="shared" si="29"/>
        <v>-4.547809068289242</v>
      </c>
    </row>
    <row r="59" spans="1:68" ht="11.25" customHeight="1">
      <c r="A59" s="25" t="s">
        <v>1792</v>
      </c>
      <c r="B59" s="26" t="s">
        <v>1793</v>
      </c>
      <c r="C59" s="33" t="s">
        <v>298</v>
      </c>
      <c r="D59" s="133">
        <v>48</v>
      </c>
      <c r="E59" s="137">
        <v>15</v>
      </c>
      <c r="F59" s="44" t="s">
        <v>1972</v>
      </c>
      <c r="G59" s="45" t="s">
        <v>1972</v>
      </c>
      <c r="H59" s="168">
        <v>66.52</v>
      </c>
      <c r="I59" s="457">
        <f t="shared" si="13"/>
        <v>1.984365604329525</v>
      </c>
      <c r="J59" s="28">
        <v>0.3</v>
      </c>
      <c r="K59" s="143">
        <v>0.33</v>
      </c>
      <c r="L59" s="29">
        <f t="shared" si="28"/>
        <v>10.000000000000009</v>
      </c>
      <c r="M59" s="517">
        <v>40520</v>
      </c>
      <c r="N59" s="511">
        <v>40522</v>
      </c>
      <c r="O59" s="512">
        <v>40543</v>
      </c>
      <c r="P59" s="32" t="s">
        <v>1373</v>
      </c>
      <c r="Q59" s="26"/>
      <c r="R59" s="316">
        <f>K59*4</f>
        <v>1.32</v>
      </c>
      <c r="S59" s="331">
        <f t="shared" si="17"/>
        <v>34.37500000000001</v>
      </c>
      <c r="T59" s="433">
        <f t="shared" si="25"/>
        <v>65.55574198348934</v>
      </c>
      <c r="U59" s="53">
        <f t="shared" si="18"/>
        <v>17.322916666666668</v>
      </c>
      <c r="V59" s="380">
        <v>6</v>
      </c>
      <c r="W59" s="180">
        <v>3.84</v>
      </c>
      <c r="X59" s="174">
        <v>1.81</v>
      </c>
      <c r="Y59" s="168">
        <v>1.69</v>
      </c>
      <c r="Z59" s="175">
        <v>3.56</v>
      </c>
      <c r="AA59" s="174">
        <v>3.73</v>
      </c>
      <c r="AB59" s="168">
        <v>4.12</v>
      </c>
      <c r="AC59" s="339">
        <f t="shared" si="14"/>
        <v>10.45576407506703</v>
      </c>
      <c r="AD59" s="339">
        <f t="shared" si="15"/>
        <v>9.852917215943595</v>
      </c>
      <c r="AE59" s="521">
        <v>5</v>
      </c>
      <c r="AF59" s="385">
        <v>1820</v>
      </c>
      <c r="AG59" s="565">
        <v>35.42</v>
      </c>
      <c r="AH59" s="565">
        <v>-4.03</v>
      </c>
      <c r="AI59" s="566">
        <v>7.6</v>
      </c>
      <c r="AJ59" s="567">
        <v>9.88</v>
      </c>
      <c r="AK59" s="350">
        <f t="shared" si="16"/>
        <v>0.6104044490011978</v>
      </c>
      <c r="AL59" s="336">
        <f t="shared" si="19"/>
        <v>6.493506493506485</v>
      </c>
      <c r="AM59" s="337">
        <f t="shared" si="20"/>
        <v>4.110101807399036</v>
      </c>
      <c r="AN59" s="337">
        <f t="shared" si="21"/>
        <v>4.019975591647085</v>
      </c>
      <c r="AO59" s="339">
        <f t="shared" si="22"/>
        <v>6.585757358461186</v>
      </c>
      <c r="AP59" s="324"/>
      <c r="AQ59" s="143">
        <v>1.23</v>
      </c>
      <c r="AR59" s="28">
        <v>1.155</v>
      </c>
      <c r="AS59" s="28">
        <v>1.125</v>
      </c>
      <c r="AT59" s="28">
        <v>1.09</v>
      </c>
      <c r="AU59" s="28">
        <v>1.05</v>
      </c>
      <c r="AV59" s="28">
        <v>1.01</v>
      </c>
      <c r="AW59" s="28">
        <v>0.94</v>
      </c>
      <c r="AX59" s="28">
        <v>0.83</v>
      </c>
      <c r="AY59" s="28">
        <v>0.76</v>
      </c>
      <c r="AZ59" s="28">
        <v>0.69</v>
      </c>
      <c r="BA59" s="28">
        <v>0.65</v>
      </c>
      <c r="BB59" s="119">
        <v>0.61</v>
      </c>
      <c r="BC59" s="308">
        <f t="shared" si="1"/>
        <v>6.493506493506485</v>
      </c>
      <c r="BD59" s="216">
        <f t="shared" si="2"/>
        <v>2.6666666666666616</v>
      </c>
      <c r="BE59" s="216">
        <f t="shared" si="3"/>
        <v>3.2110091743119185</v>
      </c>
      <c r="BF59" s="216">
        <f t="shared" si="4"/>
        <v>3.809523809523818</v>
      </c>
      <c r="BG59" s="216">
        <f t="shared" si="5"/>
        <v>3.960396039603964</v>
      </c>
      <c r="BH59" s="216">
        <f t="shared" si="6"/>
        <v>7.446808510638303</v>
      </c>
      <c r="BI59" s="216">
        <f t="shared" si="7"/>
        <v>13.25301204819278</v>
      </c>
      <c r="BJ59" s="216">
        <f t="shared" si="8"/>
        <v>9.210526315789469</v>
      </c>
      <c r="BK59" s="216">
        <f t="shared" si="9"/>
        <v>10.144927536231885</v>
      </c>
      <c r="BL59" s="216">
        <f t="shared" si="10"/>
        <v>6.153846153846132</v>
      </c>
      <c r="BM59" s="240">
        <f t="shared" si="11"/>
        <v>6.557377049180335</v>
      </c>
      <c r="BN59" s="482">
        <f>AVERAGE(BC59:BM59)</f>
        <v>6.627963617953795</v>
      </c>
      <c r="BO59" s="482">
        <f t="shared" si="24"/>
        <v>3.108277196729494</v>
      </c>
      <c r="BP59" s="586">
        <f t="shared" si="29"/>
        <v>-11.318575470690059</v>
      </c>
    </row>
    <row r="60" spans="1:68" ht="11.25" customHeight="1">
      <c r="A60" s="25" t="s">
        <v>1807</v>
      </c>
      <c r="B60" s="26" t="s">
        <v>1808</v>
      </c>
      <c r="C60" s="33" t="s">
        <v>299</v>
      </c>
      <c r="D60" s="133">
        <v>40</v>
      </c>
      <c r="E60" s="137">
        <v>42</v>
      </c>
      <c r="F60" s="65" t="s">
        <v>363</v>
      </c>
      <c r="G60" s="57" t="s">
        <v>363</v>
      </c>
      <c r="H60" s="168">
        <v>21.9</v>
      </c>
      <c r="I60" s="319">
        <f t="shared" si="13"/>
        <v>5.114155251141553</v>
      </c>
      <c r="J60" s="119">
        <v>0.27</v>
      </c>
      <c r="K60" s="143">
        <v>0.28</v>
      </c>
      <c r="L60" s="29">
        <f t="shared" si="28"/>
        <v>3.703703703703698</v>
      </c>
      <c r="M60" s="30">
        <v>40799</v>
      </c>
      <c r="N60" s="31">
        <v>40801</v>
      </c>
      <c r="O60" s="32">
        <v>40830</v>
      </c>
      <c r="P60" s="266" t="s">
        <v>1406</v>
      </c>
      <c r="Q60" s="281"/>
      <c r="R60" s="316">
        <f>K60*4</f>
        <v>1.12</v>
      </c>
      <c r="S60" s="331">
        <f t="shared" si="17"/>
        <v>94.91525423728815</v>
      </c>
      <c r="T60" s="433">
        <f>(H60/SQRT(22.5*W60*(H60/Z60))-1)*100</f>
        <v>35.01621580785563</v>
      </c>
      <c r="U60" s="53">
        <f t="shared" si="18"/>
        <v>18.559322033898304</v>
      </c>
      <c r="V60" s="380">
        <v>12</v>
      </c>
      <c r="W60" s="180">
        <v>1.18</v>
      </c>
      <c r="X60" s="174">
        <v>1.17</v>
      </c>
      <c r="Y60" s="168">
        <v>0.9</v>
      </c>
      <c r="Z60" s="175">
        <v>2.21</v>
      </c>
      <c r="AA60" s="174">
        <v>1.34</v>
      </c>
      <c r="AB60" s="168">
        <v>1.7</v>
      </c>
      <c r="AC60" s="339">
        <f t="shared" si="14"/>
        <v>26.86567164179103</v>
      </c>
      <c r="AD60" s="339">
        <f t="shared" si="15"/>
        <v>13.968618446230387</v>
      </c>
      <c r="AE60" s="521">
        <v>6</v>
      </c>
      <c r="AF60" s="385">
        <v>3100</v>
      </c>
      <c r="AG60" s="565">
        <v>23.03</v>
      </c>
      <c r="AH60" s="565">
        <v>-18.74</v>
      </c>
      <c r="AI60" s="566">
        <v>2.62</v>
      </c>
      <c r="AJ60" s="567">
        <v>-3.69</v>
      </c>
      <c r="AK60" s="350">
        <f t="shared" si="16"/>
        <v>1.0967031567855632</v>
      </c>
      <c r="AL60" s="336">
        <f t="shared" si="19"/>
        <v>3.960396039603964</v>
      </c>
      <c r="AM60" s="337">
        <f t="shared" si="20"/>
        <v>14.471424255333186</v>
      </c>
      <c r="AN60" s="337">
        <f t="shared" si="21"/>
        <v>11.111630819510987</v>
      </c>
      <c r="AO60" s="339">
        <f t="shared" si="22"/>
        <v>10.131849033861794</v>
      </c>
      <c r="AP60" s="324"/>
      <c r="AQ60" s="143">
        <v>1.05</v>
      </c>
      <c r="AR60" s="28">
        <v>1.01</v>
      </c>
      <c r="AS60" s="28">
        <v>1</v>
      </c>
      <c r="AT60" s="28">
        <v>0.7</v>
      </c>
      <c r="AU60" s="28">
        <v>0.68</v>
      </c>
      <c r="AV60" s="28">
        <v>0.62</v>
      </c>
      <c r="AW60" s="28">
        <v>0.57</v>
      </c>
      <c r="AX60" s="28">
        <v>0.53</v>
      </c>
      <c r="AY60" s="28">
        <v>0.49</v>
      </c>
      <c r="AZ60" s="28">
        <v>0.47</v>
      </c>
      <c r="BA60" s="28">
        <v>0.4</v>
      </c>
      <c r="BB60" s="119">
        <v>0.35</v>
      </c>
      <c r="BC60" s="308">
        <f t="shared" si="1"/>
        <v>3.960396039603964</v>
      </c>
      <c r="BD60" s="216">
        <f t="shared" si="2"/>
        <v>1.0000000000000009</v>
      </c>
      <c r="BE60" s="216">
        <f t="shared" si="3"/>
        <v>42.85714285714286</v>
      </c>
      <c r="BF60" s="216">
        <f t="shared" si="4"/>
        <v>2.941176470588225</v>
      </c>
      <c r="BG60" s="216">
        <f t="shared" si="5"/>
        <v>9.677419354838722</v>
      </c>
      <c r="BH60" s="216">
        <f t="shared" si="6"/>
        <v>8.771929824561408</v>
      </c>
      <c r="BI60" s="216">
        <f t="shared" si="7"/>
        <v>7.547169811320731</v>
      </c>
      <c r="BJ60" s="216">
        <f t="shared" si="8"/>
        <v>8.163265306122458</v>
      </c>
      <c r="BK60" s="216">
        <f t="shared" si="9"/>
        <v>4.255319148936176</v>
      </c>
      <c r="BL60" s="216">
        <f t="shared" si="10"/>
        <v>17.499999999999982</v>
      </c>
      <c r="BM60" s="240">
        <f t="shared" si="11"/>
        <v>14.285714285714302</v>
      </c>
      <c r="BN60" s="482">
        <f t="shared" si="23"/>
        <v>10.996321190802622</v>
      </c>
      <c r="BO60" s="482">
        <f t="shared" si="24"/>
        <v>11.097081177264654</v>
      </c>
      <c r="BP60" s="586">
        <f t="shared" si="29"/>
        <v>-2.3335359632457653</v>
      </c>
    </row>
    <row r="61" spans="1:68" ht="11.25" customHeight="1">
      <c r="A61" s="34" t="s">
        <v>1757</v>
      </c>
      <c r="B61" s="36" t="s">
        <v>1758</v>
      </c>
      <c r="C61" s="120" t="s">
        <v>536</v>
      </c>
      <c r="D61" s="134">
        <v>49</v>
      </c>
      <c r="E61" s="137">
        <v>14</v>
      </c>
      <c r="F61" s="46" t="s">
        <v>1972</v>
      </c>
      <c r="G61" s="48" t="s">
        <v>1939</v>
      </c>
      <c r="H61" s="169">
        <v>21.02</v>
      </c>
      <c r="I61" s="319">
        <f t="shared" si="13"/>
        <v>2.6641294005708853</v>
      </c>
      <c r="J61" s="38">
        <v>0.11</v>
      </c>
      <c r="K61" s="142">
        <v>0.14</v>
      </c>
      <c r="L61" s="39">
        <f t="shared" si="28"/>
        <v>27.272727272727295</v>
      </c>
      <c r="M61" s="49">
        <v>40742</v>
      </c>
      <c r="N61" s="50">
        <v>40744</v>
      </c>
      <c r="O61" s="40">
        <v>40758</v>
      </c>
      <c r="P61" s="406" t="s">
        <v>1413</v>
      </c>
      <c r="Q61" s="36"/>
      <c r="R61" s="261">
        <f>K61*4</f>
        <v>0.56</v>
      </c>
      <c r="S61" s="331">
        <f t="shared" si="17"/>
        <v>38.35616438356165</v>
      </c>
      <c r="T61" s="433">
        <f t="shared" si="25"/>
        <v>1.183258251454422</v>
      </c>
      <c r="U61" s="53">
        <f t="shared" si="18"/>
        <v>14.397260273972602</v>
      </c>
      <c r="V61" s="381">
        <v>1</v>
      </c>
      <c r="W61" s="180">
        <v>1.46</v>
      </c>
      <c r="X61" s="174">
        <v>1.06</v>
      </c>
      <c r="Y61" s="168">
        <v>0.55</v>
      </c>
      <c r="Z61" s="175">
        <v>1.6</v>
      </c>
      <c r="AA61" s="174">
        <v>1.59</v>
      </c>
      <c r="AB61" s="168">
        <v>1.75</v>
      </c>
      <c r="AC61" s="339">
        <f t="shared" si="14"/>
        <v>10.062893081761004</v>
      </c>
      <c r="AD61" s="339">
        <f t="shared" si="15"/>
        <v>12.471816779399548</v>
      </c>
      <c r="AE61" s="521">
        <v>27</v>
      </c>
      <c r="AF61" s="385">
        <v>26500</v>
      </c>
      <c r="AG61" s="565">
        <v>16.33</v>
      </c>
      <c r="AH61" s="565">
        <v>-23.42</v>
      </c>
      <c r="AI61" s="566">
        <v>3.5</v>
      </c>
      <c r="AJ61" s="567">
        <v>-6.03</v>
      </c>
      <c r="AK61" s="351">
        <f t="shared" si="16"/>
        <v>1.158272071798772</v>
      </c>
      <c r="AL61" s="336">
        <f>((AQ61/AR61)^(1/1)-1)*100</f>
        <v>14.285714285714302</v>
      </c>
      <c r="AM61" s="337">
        <f>((AQ61/AT61)^(1/3)-1)*100</f>
        <v>15.441567326431937</v>
      </c>
      <c r="AN61" s="337">
        <f t="shared" si="21"/>
        <v>31.95079107728942</v>
      </c>
      <c r="AO61" s="339">
        <f t="shared" si="22"/>
        <v>27.584875656779428</v>
      </c>
      <c r="AP61" s="325"/>
      <c r="AQ61" s="142">
        <v>0.4</v>
      </c>
      <c r="AR61" s="38">
        <v>0.35</v>
      </c>
      <c r="AS61" s="38">
        <v>0.33</v>
      </c>
      <c r="AT61" s="38">
        <v>0.26</v>
      </c>
      <c r="AU61" s="38">
        <v>0.16</v>
      </c>
      <c r="AV61" s="38">
        <v>0.1</v>
      </c>
      <c r="AW61" s="38">
        <v>0.07</v>
      </c>
      <c r="AX61" s="38">
        <v>0.0525</v>
      </c>
      <c r="AY61" s="38">
        <v>0.04</v>
      </c>
      <c r="AZ61" s="38">
        <v>0.0375</v>
      </c>
      <c r="BA61" s="38">
        <v>0.035</v>
      </c>
      <c r="BB61" s="277">
        <v>0.03</v>
      </c>
      <c r="BC61" s="308">
        <f t="shared" si="1"/>
        <v>14.285714285714302</v>
      </c>
      <c r="BD61" s="216">
        <f t="shared" si="2"/>
        <v>6.060606060606055</v>
      </c>
      <c r="BE61" s="216">
        <f t="shared" si="3"/>
        <v>26.923076923076916</v>
      </c>
      <c r="BF61" s="216">
        <f t="shared" si="4"/>
        <v>62.5</v>
      </c>
      <c r="BG61" s="216">
        <f t="shared" si="5"/>
        <v>59.999999999999986</v>
      </c>
      <c r="BH61" s="216">
        <f t="shared" si="6"/>
        <v>42.85714285714286</v>
      </c>
      <c r="BI61" s="216">
        <f t="shared" si="7"/>
        <v>33.33333333333335</v>
      </c>
      <c r="BJ61" s="216">
        <f t="shared" si="8"/>
        <v>31.25</v>
      </c>
      <c r="BK61" s="216">
        <f t="shared" si="9"/>
        <v>6.666666666666665</v>
      </c>
      <c r="BL61" s="216">
        <f t="shared" si="10"/>
        <v>7.14285714285714</v>
      </c>
      <c r="BM61" s="240">
        <f t="shared" si="11"/>
        <v>16.666666666666675</v>
      </c>
      <c r="BN61" s="482">
        <f t="shared" si="23"/>
        <v>27.971460357824</v>
      </c>
      <c r="BO61" s="482">
        <f t="shared" si="24"/>
        <v>19.454228436868448</v>
      </c>
      <c r="BP61" s="586">
        <f t="shared" si="29"/>
        <v>20.2176602038877</v>
      </c>
    </row>
    <row r="62" spans="1:68" ht="11.25" customHeight="1">
      <c r="A62" s="15" t="s">
        <v>448</v>
      </c>
      <c r="B62" s="16" t="s">
        <v>449</v>
      </c>
      <c r="C62" s="24" t="s">
        <v>296</v>
      </c>
      <c r="D62" s="132">
        <v>25</v>
      </c>
      <c r="E62" s="137">
        <v>98</v>
      </c>
      <c r="F62" s="42" t="s">
        <v>1972</v>
      </c>
      <c r="G62" s="43" t="s">
        <v>1972</v>
      </c>
      <c r="H62" s="190">
        <v>48.56</v>
      </c>
      <c r="I62" s="318">
        <f t="shared" si="13"/>
        <v>2.3064250411861615</v>
      </c>
      <c r="J62" s="125">
        <v>0.26</v>
      </c>
      <c r="K62" s="125">
        <v>0.28</v>
      </c>
      <c r="L62" s="544">
        <f t="shared" si="28"/>
        <v>7.692307692307709</v>
      </c>
      <c r="M62" s="655">
        <v>40541</v>
      </c>
      <c r="N62" s="656">
        <v>40543</v>
      </c>
      <c r="O62" s="657">
        <v>40557</v>
      </c>
      <c r="P62" s="415" t="s">
        <v>1406</v>
      </c>
      <c r="Q62" s="16" t="s">
        <v>1009</v>
      </c>
      <c r="R62" s="316">
        <f>K62*4</f>
        <v>1.12</v>
      </c>
      <c r="S62" s="332">
        <f t="shared" si="17"/>
        <v>40.00000000000001</v>
      </c>
      <c r="T62" s="435">
        <f t="shared" si="25"/>
        <v>72.26594427093116</v>
      </c>
      <c r="U62" s="52">
        <f t="shared" si="18"/>
        <v>17.342857142857145</v>
      </c>
      <c r="V62" s="380">
        <v>11</v>
      </c>
      <c r="W62" s="545">
        <v>2.8</v>
      </c>
      <c r="X62" s="546">
        <v>2.13</v>
      </c>
      <c r="Y62" s="547">
        <v>1.85</v>
      </c>
      <c r="Z62" s="548">
        <v>3.85</v>
      </c>
      <c r="AA62" s="546">
        <v>2.77</v>
      </c>
      <c r="AB62" s="547">
        <v>3.1</v>
      </c>
      <c r="AC62" s="338">
        <f>(AB62/AA62-1)*100</f>
        <v>11.913357400722013</v>
      </c>
      <c r="AD62" s="471">
        <f t="shared" si="15"/>
        <v>8.230368976797005</v>
      </c>
      <c r="AE62" s="520">
        <v>12</v>
      </c>
      <c r="AF62" s="549">
        <v>6440</v>
      </c>
      <c r="AG62" s="553">
        <v>12.38</v>
      </c>
      <c r="AH62" s="553">
        <v>-5.27</v>
      </c>
      <c r="AI62" s="568">
        <v>3.03</v>
      </c>
      <c r="AJ62" s="569">
        <v>0.89</v>
      </c>
      <c r="AK62" s="350">
        <f t="shared" si="16"/>
        <v>0.9627000905195325</v>
      </c>
      <c r="AL62" s="340">
        <f t="shared" si="19"/>
        <v>8.333333333333348</v>
      </c>
      <c r="AM62" s="341">
        <f t="shared" si="20"/>
        <v>9.139288306110593</v>
      </c>
      <c r="AN62" s="341">
        <f t="shared" si="21"/>
        <v>10.197228772148016</v>
      </c>
      <c r="AO62" s="338">
        <f t="shared" si="22"/>
        <v>10.592321401616323</v>
      </c>
      <c r="AP62" s="324"/>
      <c r="AQ62" s="143">
        <v>1.04</v>
      </c>
      <c r="AR62" s="28">
        <v>0.96</v>
      </c>
      <c r="AS62" s="28">
        <v>0.88</v>
      </c>
      <c r="AT62" s="28">
        <v>0.8</v>
      </c>
      <c r="AU62" s="28">
        <v>0.72</v>
      </c>
      <c r="AV62" s="28">
        <v>0.64</v>
      </c>
      <c r="AW62" s="28">
        <v>0.56</v>
      </c>
      <c r="AX62" s="28">
        <v>0.46</v>
      </c>
      <c r="AY62" s="28">
        <v>0.42</v>
      </c>
      <c r="AZ62" s="28">
        <v>0.4</v>
      </c>
      <c r="BA62" s="28">
        <v>0.38</v>
      </c>
      <c r="BB62" s="119">
        <v>0.34</v>
      </c>
      <c r="BC62" s="460">
        <f t="shared" si="1"/>
        <v>8.333333333333348</v>
      </c>
      <c r="BD62" s="461">
        <f t="shared" si="2"/>
        <v>9.090909090909083</v>
      </c>
      <c r="BE62" s="461">
        <f t="shared" si="3"/>
        <v>9.999999999999986</v>
      </c>
      <c r="BF62" s="461">
        <f t="shared" si="4"/>
        <v>11.111111111111116</v>
      </c>
      <c r="BG62" s="461">
        <f t="shared" si="5"/>
        <v>12.5</v>
      </c>
      <c r="BH62" s="461">
        <f t="shared" si="6"/>
        <v>14.28571428571428</v>
      </c>
      <c r="BI62" s="461">
        <f t="shared" si="7"/>
        <v>21.739130434782616</v>
      </c>
      <c r="BJ62" s="461">
        <f t="shared" si="8"/>
        <v>9.523809523809534</v>
      </c>
      <c r="BK62" s="461">
        <f t="shared" si="9"/>
        <v>4.999999999999982</v>
      </c>
      <c r="BL62" s="461">
        <f t="shared" si="10"/>
        <v>5.263157894736836</v>
      </c>
      <c r="BM62" s="212">
        <f t="shared" si="11"/>
        <v>11.764705882352944</v>
      </c>
      <c r="BN62" s="145">
        <f t="shared" si="23"/>
        <v>10.782897414249975</v>
      </c>
      <c r="BO62" s="145">
        <f t="shared" si="24"/>
        <v>4.38281486594887</v>
      </c>
      <c r="BP62" s="588">
        <f t="shared" si="29"/>
        <v>-4.839203329522968</v>
      </c>
    </row>
    <row r="63" spans="1:68" ht="11.25" customHeight="1">
      <c r="A63" s="25" t="s">
        <v>1895</v>
      </c>
      <c r="B63" s="26" t="s">
        <v>1896</v>
      </c>
      <c r="C63" s="33" t="s">
        <v>300</v>
      </c>
      <c r="D63" s="133">
        <v>35</v>
      </c>
      <c r="E63" s="137">
        <v>72</v>
      </c>
      <c r="F63" s="44" t="s">
        <v>1972</v>
      </c>
      <c r="G63" s="45" t="s">
        <v>1939</v>
      </c>
      <c r="H63" s="168">
        <v>92.85</v>
      </c>
      <c r="I63" s="319">
        <f t="shared" si="13"/>
        <v>3.0156165858912223</v>
      </c>
      <c r="J63" s="28">
        <v>0.61</v>
      </c>
      <c r="K63" s="143">
        <v>0.7</v>
      </c>
      <c r="L63" s="29">
        <f t="shared" si="28"/>
        <v>14.754098360655732</v>
      </c>
      <c r="M63" s="30">
        <v>40876</v>
      </c>
      <c r="N63" s="31">
        <v>40878</v>
      </c>
      <c r="O63" s="32">
        <v>40892</v>
      </c>
      <c r="P63" s="32" t="s">
        <v>1371</v>
      </c>
      <c r="Q63" s="615"/>
      <c r="R63" s="316">
        <f>K63*4</f>
        <v>2.8</v>
      </c>
      <c r="S63" s="331">
        <f t="shared" si="17"/>
        <v>54.90196078431373</v>
      </c>
      <c r="T63" s="433">
        <f t="shared" si="25"/>
        <v>128.27457380477495</v>
      </c>
      <c r="U63" s="53">
        <f t="shared" si="18"/>
        <v>18.205882352941178</v>
      </c>
      <c r="V63" s="380">
        <v>12</v>
      </c>
      <c r="W63" s="180">
        <v>5.1</v>
      </c>
      <c r="X63" s="174">
        <v>1.79</v>
      </c>
      <c r="Y63" s="168">
        <v>3.65</v>
      </c>
      <c r="Z63" s="175">
        <v>6.44</v>
      </c>
      <c r="AA63" s="174">
        <v>5.21</v>
      </c>
      <c r="AB63" s="168">
        <v>5.71</v>
      </c>
      <c r="AC63" s="339">
        <f t="shared" si="14"/>
        <v>9.596928982725528</v>
      </c>
      <c r="AD63" s="472">
        <f t="shared" si="15"/>
        <v>9.956143642972796</v>
      </c>
      <c r="AE63" s="521">
        <v>26</v>
      </c>
      <c r="AF63" s="385">
        <v>95800</v>
      </c>
      <c r="AG63" s="565">
        <v>28.71</v>
      </c>
      <c r="AH63" s="565">
        <v>-1.05</v>
      </c>
      <c r="AI63" s="566">
        <v>4.69</v>
      </c>
      <c r="AJ63" s="567">
        <v>9.58</v>
      </c>
      <c r="AK63" s="350">
        <f t="shared" si="16"/>
        <v>1.0379329973184708</v>
      </c>
      <c r="AL63" s="336">
        <f t="shared" si="19"/>
        <v>10.2439024390244</v>
      </c>
      <c r="AM63" s="337">
        <f t="shared" si="20"/>
        <v>14.640760928603601</v>
      </c>
      <c r="AN63" s="337">
        <f t="shared" si="21"/>
        <v>27.528346064660013</v>
      </c>
      <c r="AO63" s="339">
        <f t="shared" si="22"/>
        <v>26.522276616872453</v>
      </c>
      <c r="AP63" s="324"/>
      <c r="AQ63" s="143">
        <v>2.26</v>
      </c>
      <c r="AR63" s="28">
        <v>2.05</v>
      </c>
      <c r="AS63" s="28">
        <v>1.625</v>
      </c>
      <c r="AT63" s="28">
        <v>1.5</v>
      </c>
      <c r="AU63" s="28">
        <v>1</v>
      </c>
      <c r="AV63" s="28">
        <v>0.67</v>
      </c>
      <c r="AW63" s="28">
        <v>0.55</v>
      </c>
      <c r="AX63" s="28">
        <v>0.4</v>
      </c>
      <c r="AY63" s="28">
        <v>0.235</v>
      </c>
      <c r="AZ63" s="28">
        <v>0.225</v>
      </c>
      <c r="BA63" s="28">
        <v>0.215</v>
      </c>
      <c r="BB63" s="119">
        <v>0.195</v>
      </c>
      <c r="BC63" s="308">
        <f t="shared" si="1"/>
        <v>10.2439024390244</v>
      </c>
      <c r="BD63" s="216">
        <f t="shared" si="2"/>
        <v>26.15384615384615</v>
      </c>
      <c r="BE63" s="216">
        <f t="shared" si="3"/>
        <v>8.333333333333325</v>
      </c>
      <c r="BF63" s="216">
        <f t="shared" si="4"/>
        <v>50</v>
      </c>
      <c r="BG63" s="216">
        <f t="shared" si="5"/>
        <v>49.25373134328357</v>
      </c>
      <c r="BH63" s="216">
        <f t="shared" si="6"/>
        <v>21.818181818181827</v>
      </c>
      <c r="BI63" s="216">
        <f t="shared" si="7"/>
        <v>37.5</v>
      </c>
      <c r="BJ63" s="216">
        <f t="shared" si="8"/>
        <v>70.21276595744683</v>
      </c>
      <c r="BK63" s="216">
        <f t="shared" si="9"/>
        <v>4.444444444444429</v>
      </c>
      <c r="BL63" s="216">
        <f t="shared" si="10"/>
        <v>4.651162790697683</v>
      </c>
      <c r="BM63" s="240">
        <f t="shared" si="11"/>
        <v>10.256410256410241</v>
      </c>
      <c r="BN63" s="482">
        <f t="shared" si="23"/>
        <v>26.624343503333492</v>
      </c>
      <c r="BO63" s="482">
        <f t="shared" si="24"/>
        <v>21.20381457748754</v>
      </c>
      <c r="BP63" s="586">
        <f t="shared" si="29"/>
        <v>12.338080297610059</v>
      </c>
    </row>
    <row r="64" spans="1:68" ht="11.25" customHeight="1">
      <c r="A64" s="25" t="s">
        <v>1837</v>
      </c>
      <c r="B64" s="26" t="s">
        <v>1838</v>
      </c>
      <c r="C64" s="33" t="s">
        <v>293</v>
      </c>
      <c r="D64" s="133">
        <v>38</v>
      </c>
      <c r="E64" s="137">
        <v>55</v>
      </c>
      <c r="F64" s="44" t="s">
        <v>1972</v>
      </c>
      <c r="G64" s="45" t="s">
        <v>1972</v>
      </c>
      <c r="H64" s="168">
        <v>42.5</v>
      </c>
      <c r="I64" s="319">
        <f t="shared" si="13"/>
        <v>2.3529411764705883</v>
      </c>
      <c r="J64" s="143">
        <v>0.235</v>
      </c>
      <c r="K64" s="143">
        <v>0.25</v>
      </c>
      <c r="L64" s="29">
        <f t="shared" si="28"/>
        <v>6.382978723404253</v>
      </c>
      <c r="M64" s="30">
        <v>40596</v>
      </c>
      <c r="N64" s="31">
        <v>40598</v>
      </c>
      <c r="O64" s="32">
        <v>40612</v>
      </c>
      <c r="P64" s="32" t="s">
        <v>1363</v>
      </c>
      <c r="Q64" s="270" t="s">
        <v>964</v>
      </c>
      <c r="R64" s="316">
        <f>K64*4</f>
        <v>1</v>
      </c>
      <c r="S64" s="331">
        <f t="shared" si="17"/>
        <v>36.23188405797102</v>
      </c>
      <c r="T64" s="433">
        <f t="shared" si="25"/>
        <v>98.54543524108648</v>
      </c>
      <c r="U64" s="53">
        <f t="shared" si="18"/>
        <v>15.398550724637682</v>
      </c>
      <c r="V64" s="380">
        <v>12</v>
      </c>
      <c r="W64" s="180">
        <v>2.76</v>
      </c>
      <c r="X64" s="174">
        <v>1.48</v>
      </c>
      <c r="Y64" s="168">
        <v>2.01</v>
      </c>
      <c r="Z64" s="175">
        <v>5.76</v>
      </c>
      <c r="AA64" s="174">
        <v>2.86</v>
      </c>
      <c r="AB64" s="168">
        <v>3.17</v>
      </c>
      <c r="AC64" s="339">
        <f t="shared" si="14"/>
        <v>10.839160839160833</v>
      </c>
      <c r="AD64" s="472">
        <f t="shared" si="15"/>
        <v>10.04063504063504</v>
      </c>
      <c r="AE64" s="521">
        <v>10</v>
      </c>
      <c r="AF64" s="385">
        <v>12470</v>
      </c>
      <c r="AG64" s="565">
        <v>25.74</v>
      </c>
      <c r="AH64" s="565">
        <v>-9.56</v>
      </c>
      <c r="AI64" s="566">
        <v>-1.14</v>
      </c>
      <c r="AJ64" s="567">
        <v>2.31</v>
      </c>
      <c r="AK64" s="350">
        <f t="shared" si="16"/>
        <v>1.021119192720818</v>
      </c>
      <c r="AL64" s="336">
        <f t="shared" si="19"/>
        <v>4.444444444444429</v>
      </c>
      <c r="AM64" s="337">
        <f t="shared" si="20"/>
        <v>4.6577355357732</v>
      </c>
      <c r="AN64" s="337">
        <f t="shared" si="21"/>
        <v>7.328926012383752</v>
      </c>
      <c r="AO64" s="339">
        <f t="shared" si="22"/>
        <v>7.177346253629313</v>
      </c>
      <c r="AP64" s="324"/>
      <c r="AQ64" s="143">
        <v>0.94</v>
      </c>
      <c r="AR64" s="28">
        <v>0.9</v>
      </c>
      <c r="AS64" s="28">
        <v>0.88</v>
      </c>
      <c r="AT64" s="28">
        <v>0.82</v>
      </c>
      <c r="AU64" s="28">
        <v>0.726</v>
      </c>
      <c r="AV64" s="28">
        <v>0.66</v>
      </c>
      <c r="AW64" s="28">
        <v>0.6</v>
      </c>
      <c r="AX64" s="28">
        <v>0.54</v>
      </c>
      <c r="AY64" s="28">
        <v>0.51</v>
      </c>
      <c r="AZ64" s="28">
        <v>0.49</v>
      </c>
      <c r="BA64" s="28">
        <v>0.47</v>
      </c>
      <c r="BB64" s="119">
        <v>0.43</v>
      </c>
      <c r="BC64" s="308">
        <f t="shared" si="1"/>
        <v>4.444444444444429</v>
      </c>
      <c r="BD64" s="216">
        <f t="shared" si="2"/>
        <v>2.2727272727272707</v>
      </c>
      <c r="BE64" s="216">
        <f t="shared" si="3"/>
        <v>7.317073170731714</v>
      </c>
      <c r="BF64" s="216">
        <f t="shared" si="4"/>
        <v>12.947658402203842</v>
      </c>
      <c r="BG64" s="216">
        <f t="shared" si="5"/>
        <v>9.999999999999986</v>
      </c>
      <c r="BH64" s="216">
        <f t="shared" si="6"/>
        <v>10.000000000000009</v>
      </c>
      <c r="BI64" s="216">
        <f t="shared" si="7"/>
        <v>11.111111111111093</v>
      </c>
      <c r="BJ64" s="216">
        <f t="shared" si="8"/>
        <v>5.882352941176472</v>
      </c>
      <c r="BK64" s="216">
        <f t="shared" si="9"/>
        <v>4.081632653061229</v>
      </c>
      <c r="BL64" s="216">
        <f t="shared" si="10"/>
        <v>4.255319148936176</v>
      </c>
      <c r="BM64" s="240">
        <f t="shared" si="11"/>
        <v>9.302325581395344</v>
      </c>
      <c r="BN64" s="482">
        <f t="shared" si="23"/>
        <v>7.419513156889779</v>
      </c>
      <c r="BO64" s="482">
        <f t="shared" si="24"/>
        <v>3.301768904256015</v>
      </c>
      <c r="BP64" s="586">
        <f t="shared" si="29"/>
        <v>-5.716683535783341</v>
      </c>
    </row>
    <row r="65" spans="1:68" ht="11.25" customHeight="1">
      <c r="A65" s="25" t="s">
        <v>1911</v>
      </c>
      <c r="B65" s="26" t="s">
        <v>1920</v>
      </c>
      <c r="C65" s="33" t="s">
        <v>301</v>
      </c>
      <c r="D65" s="133">
        <v>34</v>
      </c>
      <c r="E65" s="137">
        <v>73</v>
      </c>
      <c r="F65" s="44" t="s">
        <v>1939</v>
      </c>
      <c r="G65" s="45" t="s">
        <v>1939</v>
      </c>
      <c r="H65" s="168">
        <v>34.74</v>
      </c>
      <c r="I65" s="319">
        <f t="shared" si="13"/>
        <v>2.7921704087507195</v>
      </c>
      <c r="J65" s="143">
        <v>0.225</v>
      </c>
      <c r="K65" s="143">
        <v>0.2425</v>
      </c>
      <c r="L65" s="29">
        <f t="shared" si="28"/>
        <v>7.777777777777772</v>
      </c>
      <c r="M65" s="30">
        <v>40730</v>
      </c>
      <c r="N65" s="31">
        <v>40732</v>
      </c>
      <c r="O65" s="32">
        <v>40753</v>
      </c>
      <c r="P65" s="266" t="s">
        <v>1412</v>
      </c>
      <c r="Q65" s="26"/>
      <c r="R65" s="316">
        <f>K65*4</f>
        <v>0.97</v>
      </c>
      <c r="S65" s="331">
        <f>R65/W65*100</f>
        <v>33.79790940766551</v>
      </c>
      <c r="T65" s="433">
        <f t="shared" si="25"/>
        <v>10.994239735021383</v>
      </c>
      <c r="U65" s="53">
        <f>H65/W65</f>
        <v>12.104529616724738</v>
      </c>
      <c r="V65" s="380">
        <v>4</v>
      </c>
      <c r="W65" s="180">
        <v>2.87</v>
      </c>
      <c r="X65" s="174">
        <v>1.55</v>
      </c>
      <c r="Y65" s="168">
        <v>2.31</v>
      </c>
      <c r="Z65" s="175">
        <v>2.29</v>
      </c>
      <c r="AA65" s="174">
        <v>3.44</v>
      </c>
      <c r="AB65" s="168">
        <v>3.74</v>
      </c>
      <c r="AC65" s="339">
        <f t="shared" si="14"/>
        <v>8.720930232558155</v>
      </c>
      <c r="AD65" s="472">
        <f t="shared" si="15"/>
        <v>6.515378844711178</v>
      </c>
      <c r="AE65" s="521">
        <v>29</v>
      </c>
      <c r="AF65" s="385">
        <v>36680</v>
      </c>
      <c r="AG65" s="565">
        <v>15.11</v>
      </c>
      <c r="AH65" s="565">
        <v>-19.82</v>
      </c>
      <c r="AI65" s="566">
        <v>3.33</v>
      </c>
      <c r="AJ65" s="567">
        <v>-5.52</v>
      </c>
      <c r="AK65" s="350">
        <f t="shared" si="16"/>
        <v>1.123820981717357</v>
      </c>
      <c r="AL65" s="336">
        <f t="shared" si="19"/>
        <v>9.554140127388532</v>
      </c>
      <c r="AM65" s="337">
        <f t="shared" si="20"/>
        <v>22.311379501903406</v>
      </c>
      <c r="AN65" s="337">
        <f>((AQ65/AV65)^(1/5)-1)*100</f>
        <v>19.025274051448804</v>
      </c>
      <c r="AO65" s="339">
        <f>((AQ65/BA65)^(1/10)-1)*100</f>
        <v>16.92909668083924</v>
      </c>
      <c r="AP65" s="324"/>
      <c r="AQ65" s="143">
        <v>0.86</v>
      </c>
      <c r="AR65" s="28">
        <v>0.785</v>
      </c>
      <c r="AS65" s="28">
        <v>0.625</v>
      </c>
      <c r="AT65" s="28">
        <v>0.47</v>
      </c>
      <c r="AU65" s="28">
        <v>0.4125</v>
      </c>
      <c r="AV65" s="28">
        <v>0.36</v>
      </c>
      <c r="AW65" s="28">
        <v>0.3125</v>
      </c>
      <c r="AX65" s="28">
        <v>0.27</v>
      </c>
      <c r="AY65" s="28">
        <v>0.24</v>
      </c>
      <c r="AZ65" s="28">
        <v>0.215</v>
      </c>
      <c r="BA65" s="28">
        <v>0.18</v>
      </c>
      <c r="BB65" s="119">
        <v>0.145</v>
      </c>
      <c r="BC65" s="308">
        <f t="shared" si="1"/>
        <v>9.554140127388532</v>
      </c>
      <c r="BD65" s="216">
        <f t="shared" si="2"/>
        <v>25.6</v>
      </c>
      <c r="BE65" s="216">
        <f t="shared" si="3"/>
        <v>32.97872340425532</v>
      </c>
      <c r="BF65" s="216">
        <f t="shared" si="4"/>
        <v>13.939393939393941</v>
      </c>
      <c r="BG65" s="216">
        <f t="shared" si="5"/>
        <v>14.583333333333325</v>
      </c>
      <c r="BH65" s="216">
        <f t="shared" si="6"/>
        <v>15.199999999999992</v>
      </c>
      <c r="BI65" s="216">
        <f t="shared" si="7"/>
        <v>15.740740740740744</v>
      </c>
      <c r="BJ65" s="216">
        <f t="shared" si="8"/>
        <v>12.500000000000021</v>
      </c>
      <c r="BK65" s="216">
        <f t="shared" si="9"/>
        <v>11.627906976744185</v>
      </c>
      <c r="BL65" s="216">
        <f t="shared" si="10"/>
        <v>19.444444444444443</v>
      </c>
      <c r="BM65" s="240">
        <f t="shared" si="11"/>
        <v>24.13793103448276</v>
      </c>
      <c r="BN65" s="482">
        <f t="shared" si="23"/>
        <v>17.75514672734393</v>
      </c>
      <c r="BO65" s="482">
        <f t="shared" si="24"/>
        <v>6.772375648429227</v>
      </c>
      <c r="BP65" s="586">
        <f t="shared" si="29"/>
        <v>9.712914843474787</v>
      </c>
    </row>
    <row r="66" spans="1:68" ht="11.25" customHeight="1">
      <c r="A66" s="262" t="s">
        <v>464</v>
      </c>
      <c r="B66" s="36" t="s">
        <v>465</v>
      </c>
      <c r="C66" s="41" t="s">
        <v>170</v>
      </c>
      <c r="D66" s="134">
        <v>25</v>
      </c>
      <c r="E66" s="137">
        <v>103</v>
      </c>
      <c r="F66" s="74" t="s">
        <v>363</v>
      </c>
      <c r="G66" s="75" t="s">
        <v>363</v>
      </c>
      <c r="H66" s="613">
        <v>43.3</v>
      </c>
      <c r="I66" s="321">
        <f t="shared" si="13"/>
        <v>5.635103926096998</v>
      </c>
      <c r="J66" s="106">
        <v>0.6</v>
      </c>
      <c r="K66" s="126">
        <v>0.61</v>
      </c>
      <c r="L66" s="649">
        <f t="shared" si="28"/>
        <v>1.6666666666666607</v>
      </c>
      <c r="M66" s="49">
        <v>40890</v>
      </c>
      <c r="N66" s="50">
        <v>40892</v>
      </c>
      <c r="O66" s="40">
        <v>40906</v>
      </c>
      <c r="P66" s="266" t="s">
        <v>1410</v>
      </c>
      <c r="Q66" s="36"/>
      <c r="R66" s="261">
        <f>K66*4</f>
        <v>2.44</v>
      </c>
      <c r="S66" s="432">
        <f>R66/W66*100</f>
        <v>70.72463768115942</v>
      </c>
      <c r="T66" s="434">
        <f>(H66/SQRT(22.5*W66*(H66/Z66))-1)*100</f>
        <v>-14.517190096195831</v>
      </c>
      <c r="U66" s="54">
        <f>H66/W66</f>
        <v>12.550724637681158</v>
      </c>
      <c r="V66" s="381">
        <v>12</v>
      </c>
      <c r="W66" s="181">
        <v>3.45</v>
      </c>
      <c r="X66" s="176">
        <v>2.82</v>
      </c>
      <c r="Y66" s="169">
        <v>0.85</v>
      </c>
      <c r="Z66" s="177">
        <v>1.31</v>
      </c>
      <c r="AA66" s="176">
        <v>2.83</v>
      </c>
      <c r="AB66" s="169">
        <v>2.69</v>
      </c>
      <c r="AC66" s="344">
        <f>(AB66/AA66-1)*100</f>
        <v>-4.946996466431097</v>
      </c>
      <c r="AD66" s="473">
        <f>(H66/AA66)/X66</f>
        <v>5.4256572187554815</v>
      </c>
      <c r="AE66" s="522">
        <v>6</v>
      </c>
      <c r="AF66" s="387">
        <v>2370</v>
      </c>
      <c r="AG66" s="533">
        <v>28.07</v>
      </c>
      <c r="AH66" s="533">
        <v>-4.14</v>
      </c>
      <c r="AI66" s="562">
        <v>9.81</v>
      </c>
      <c r="AJ66" s="564">
        <v>10.66</v>
      </c>
      <c r="AK66" s="350">
        <f>AN66/AO66</f>
        <v>0.7000703941369535</v>
      </c>
      <c r="AL66" s="342">
        <f>((AQ66/AR66)^(1/1)-1)*100</f>
        <v>1.7167381974249052</v>
      </c>
      <c r="AM66" s="343">
        <f>((AQ66/AT66)^(1/3)-1)*100</f>
        <v>4.446767510194594</v>
      </c>
      <c r="AN66" s="343">
        <f>((AQ66/AV66)^(1/5)-1)*100</f>
        <v>6.621301567096305</v>
      </c>
      <c r="AO66" s="344">
        <f>((AQ66/BA66)^(1/10)-1)*100</f>
        <v>9.458051108216114</v>
      </c>
      <c r="AP66" s="324"/>
      <c r="AQ66" s="143">
        <v>2.37</v>
      </c>
      <c r="AR66" s="28">
        <v>2.33</v>
      </c>
      <c r="AS66" s="28">
        <v>2.32</v>
      </c>
      <c r="AT66" s="28">
        <v>2.08</v>
      </c>
      <c r="AU66" s="28">
        <v>1.92</v>
      </c>
      <c r="AV66" s="28">
        <v>1.72</v>
      </c>
      <c r="AW66" s="28">
        <v>1.48</v>
      </c>
      <c r="AX66" s="28">
        <v>1.32</v>
      </c>
      <c r="AY66" s="28">
        <v>1.2</v>
      </c>
      <c r="AZ66" s="28">
        <v>1.06</v>
      </c>
      <c r="BA66" s="28">
        <v>0.96</v>
      </c>
      <c r="BB66" s="119">
        <v>0.84</v>
      </c>
      <c r="BC66" s="274">
        <f>IF(AR66=0,0,IF(AR66&gt;AQ66,0,((AQ66/AR66)-1)*100))</f>
        <v>1.7167381974249052</v>
      </c>
      <c r="BD66" s="462">
        <f>IF(AS66=0,0,IF(AS66&gt;AR66,0,((AR66/AS66)-1)*100))</f>
        <v>0.4310344827586299</v>
      </c>
      <c r="BE66" s="462">
        <f>IF(AT66=0,0,IF(AT66&gt;AS66,0,((AS66/AT66)-1)*100))</f>
        <v>11.538461538461519</v>
      </c>
      <c r="BF66" s="462">
        <f>IF(AU66=0,0,IF(AU66&gt;AT66,0,((AT66/AU66)-1)*100))</f>
        <v>8.333333333333348</v>
      </c>
      <c r="BG66" s="462">
        <f>IF(AV66=0,0,IF(AV66&gt;AU66,0,((AU66/AV66)-1)*100))</f>
        <v>11.627906976744185</v>
      </c>
      <c r="BH66" s="462">
        <f>IF(AW66=0,0,IF(AW66&gt;AV66,0,((AV66/AW66)-1)*100))</f>
        <v>16.216216216216207</v>
      </c>
      <c r="BI66" s="462">
        <f>IF(AX66=0,0,IF(AX66&gt;AW66,0,((AW66/AX66)-1)*100))</f>
        <v>12.12121212121211</v>
      </c>
      <c r="BJ66" s="462">
        <f>IF(AY66=0,0,IF(AY66&gt;AX66,0,((AX66/AY66)-1)*100))</f>
        <v>10.000000000000009</v>
      </c>
      <c r="BK66" s="462">
        <f>IF(AZ66=0,0,IF(AZ66&gt;AY66,0,((AY66/AZ66)-1)*100))</f>
        <v>13.207547169811317</v>
      </c>
      <c r="BL66" s="462">
        <f>IF(BA66=0,0,IF(BA66&gt;AZ66,0,((AZ66/BA66)-1)*100))</f>
        <v>10.416666666666675</v>
      </c>
      <c r="BM66" s="258">
        <f>IF(BB66=0,0,IF(BB66&gt;BA66,0,((BA66/BB66)-1)*100))</f>
        <v>14.28571428571428</v>
      </c>
      <c r="BN66" s="76">
        <f t="shared" si="23"/>
        <v>9.990439180758472</v>
      </c>
      <c r="BO66" s="76">
        <f>SQRT(AVERAGE((BC66-$BN66)^2,(BD66-$BN66)^2,(BE66-$BN66)^2,(BF66-$BN66)^2,(BG66-$BN66)^2,(BH66-$BN66)^2,(BI66-$BN66)^2,(BJ66-$BN66)^2,(BK66-$BN66)^2,(BL66-$BN66)^2,(BM66-$BN66)^2))</f>
        <v>4.670423830024393</v>
      </c>
      <c r="BP66" s="587">
        <f t="shared" si="29"/>
        <v>-0.2943191444878561</v>
      </c>
    </row>
    <row r="67" spans="1:68" ht="11.25" customHeight="1">
      <c r="A67" s="15" t="s">
        <v>1853</v>
      </c>
      <c r="B67" s="16" t="s">
        <v>1854</v>
      </c>
      <c r="C67" s="24" t="s">
        <v>292</v>
      </c>
      <c r="D67" s="132">
        <v>35</v>
      </c>
      <c r="E67" s="137">
        <v>71</v>
      </c>
      <c r="F67" s="42" t="s">
        <v>1972</v>
      </c>
      <c r="G67" s="43" t="s">
        <v>1972</v>
      </c>
      <c r="H67" s="190">
        <v>43.64</v>
      </c>
      <c r="I67" s="319">
        <f t="shared" si="13"/>
        <v>3.506874427131072</v>
      </c>
      <c r="J67" s="144">
        <v>0.3751</v>
      </c>
      <c r="K67" s="144">
        <v>0.3826</v>
      </c>
      <c r="L67" s="20">
        <f t="shared" si="28"/>
        <v>1.9994668088509693</v>
      </c>
      <c r="M67" s="21">
        <v>40785</v>
      </c>
      <c r="N67" s="22">
        <v>40787</v>
      </c>
      <c r="O67" s="23">
        <v>40801</v>
      </c>
      <c r="P67" s="23" t="s">
        <v>1371</v>
      </c>
      <c r="Q67" s="16"/>
      <c r="R67" s="316">
        <f>K67*4</f>
        <v>1.5304</v>
      </c>
      <c r="S67" s="331">
        <f t="shared" si="17"/>
        <v>56.68148148148148</v>
      </c>
      <c r="T67" s="433">
        <f t="shared" si="25"/>
        <v>17.134792742301343</v>
      </c>
      <c r="U67" s="53">
        <f t="shared" si="18"/>
        <v>16.16296296296296</v>
      </c>
      <c r="V67" s="380">
        <v>12</v>
      </c>
      <c r="W67" s="180">
        <v>2.7</v>
      </c>
      <c r="X67" s="174">
        <v>3.77</v>
      </c>
      <c r="Y67" s="168">
        <v>1.89</v>
      </c>
      <c r="Z67" s="175">
        <v>1.91</v>
      </c>
      <c r="AA67" s="174">
        <v>2.82</v>
      </c>
      <c r="AB67" s="168">
        <v>2.7</v>
      </c>
      <c r="AC67" s="339">
        <f t="shared" si="14"/>
        <v>-4.255319148936154</v>
      </c>
      <c r="AD67" s="339">
        <f t="shared" si="15"/>
        <v>4.104821566303591</v>
      </c>
      <c r="AE67" s="521">
        <v>1</v>
      </c>
      <c r="AF67" s="385">
        <v>1010</v>
      </c>
      <c r="AG67" s="565">
        <v>17.75</v>
      </c>
      <c r="AH67" s="565">
        <v>-5.32</v>
      </c>
      <c r="AI67" s="566">
        <v>4.5</v>
      </c>
      <c r="AJ67" s="567">
        <v>5.95</v>
      </c>
      <c r="AK67" s="349">
        <f t="shared" si="16"/>
        <v>1.2801693519836599</v>
      </c>
      <c r="AL67" s="336">
        <f t="shared" si="19"/>
        <v>1.6983974797972978</v>
      </c>
      <c r="AM67" s="337">
        <f t="shared" si="20"/>
        <v>1.8244204383138785</v>
      </c>
      <c r="AN67" s="337">
        <f t="shared" si="21"/>
        <v>1.5659053618872987</v>
      </c>
      <c r="AO67" s="339">
        <f t="shared" si="22"/>
        <v>1.2232017267566064</v>
      </c>
      <c r="AP67" s="323"/>
      <c r="AQ67" s="144">
        <v>1.485</v>
      </c>
      <c r="AR67" s="19">
        <v>1.4602</v>
      </c>
      <c r="AS67" s="19">
        <v>1.4333999999999998</v>
      </c>
      <c r="AT67" s="19">
        <v>1.4066</v>
      </c>
      <c r="AU67" s="19">
        <v>1.3866</v>
      </c>
      <c r="AV67" s="19">
        <v>1.374</v>
      </c>
      <c r="AW67" s="19">
        <v>1.36</v>
      </c>
      <c r="AX67" s="19">
        <v>1.348</v>
      </c>
      <c r="AY67" s="19">
        <v>1.338</v>
      </c>
      <c r="AZ67" s="19">
        <v>1.328</v>
      </c>
      <c r="BA67" s="19">
        <v>1.315</v>
      </c>
      <c r="BB67" s="276">
        <v>1.3</v>
      </c>
      <c r="BC67" s="308">
        <f t="shared" si="1"/>
        <v>1.6983974797972978</v>
      </c>
      <c r="BD67" s="216">
        <f t="shared" si="2"/>
        <v>1.8696804799776867</v>
      </c>
      <c r="BE67" s="216">
        <f t="shared" si="3"/>
        <v>1.9053035688894937</v>
      </c>
      <c r="BF67" s="216">
        <f t="shared" si="4"/>
        <v>1.4423770373575673</v>
      </c>
      <c r="BG67" s="216">
        <f t="shared" si="5"/>
        <v>0.917030567685595</v>
      </c>
      <c r="BH67" s="216">
        <f t="shared" si="6"/>
        <v>1.0294117647058787</v>
      </c>
      <c r="BI67" s="216">
        <f t="shared" si="7"/>
        <v>0.8902077151335286</v>
      </c>
      <c r="BJ67" s="216">
        <f t="shared" si="8"/>
        <v>0.7473841554558991</v>
      </c>
      <c r="BK67" s="216">
        <f t="shared" si="9"/>
        <v>0.7530120481927804</v>
      </c>
      <c r="BL67" s="216">
        <f t="shared" si="10"/>
        <v>0.9885931558935468</v>
      </c>
      <c r="BM67" s="240">
        <f t="shared" si="11"/>
        <v>1.1538461538461497</v>
      </c>
      <c r="BN67" s="482">
        <f t="shared" si="23"/>
        <v>1.2177494660850385</v>
      </c>
      <c r="BO67" s="482">
        <f t="shared" si="24"/>
        <v>0.4162857339397699</v>
      </c>
      <c r="BP67" s="586">
        <f t="shared" si="29"/>
        <v>-11.09018317394459</v>
      </c>
    </row>
    <row r="68" spans="1:68" ht="11.25" customHeight="1">
      <c r="A68" s="25" t="s">
        <v>1982</v>
      </c>
      <c r="B68" s="26" t="s">
        <v>1983</v>
      </c>
      <c r="C68" s="33" t="s">
        <v>172</v>
      </c>
      <c r="D68" s="133">
        <v>39</v>
      </c>
      <c r="E68" s="137">
        <v>51</v>
      </c>
      <c r="F68" s="44" t="s">
        <v>1972</v>
      </c>
      <c r="G68" s="45" t="s">
        <v>1972</v>
      </c>
      <c r="H68" s="168">
        <v>18.95</v>
      </c>
      <c r="I68" s="319">
        <f t="shared" si="13"/>
        <v>3.9050131926121376</v>
      </c>
      <c r="J68" s="28">
        <v>0.1825</v>
      </c>
      <c r="K68" s="143">
        <v>0.185</v>
      </c>
      <c r="L68" s="51">
        <f t="shared" si="28"/>
        <v>1.3698630136986356</v>
      </c>
      <c r="M68" s="30">
        <v>40858</v>
      </c>
      <c r="N68" s="31">
        <v>40862</v>
      </c>
      <c r="O68" s="32">
        <v>40878</v>
      </c>
      <c r="P68" s="32" t="s">
        <v>1370</v>
      </c>
      <c r="Q68" s="26"/>
      <c r="R68" s="316">
        <f>K68*4</f>
        <v>0.74</v>
      </c>
      <c r="S68" s="331">
        <f t="shared" si="17"/>
        <v>80.43478260869564</v>
      </c>
      <c r="T68" s="433">
        <f>(H68/SQRT(22.5*W68*(H68/Z68))-1)*100</f>
        <v>25.117336233181355</v>
      </c>
      <c r="U68" s="53">
        <f t="shared" si="18"/>
        <v>20.59782608695652</v>
      </c>
      <c r="V68" s="380">
        <v>12</v>
      </c>
      <c r="W68" s="180">
        <v>0.92</v>
      </c>
      <c r="X68" s="174">
        <v>6.48</v>
      </c>
      <c r="Y68" s="168">
        <v>2.85</v>
      </c>
      <c r="Z68" s="175">
        <v>1.71</v>
      </c>
      <c r="AA68" s="174">
        <v>0.91</v>
      </c>
      <c r="AB68" s="168">
        <v>0.99</v>
      </c>
      <c r="AC68" s="339">
        <f t="shared" si="14"/>
        <v>8.791208791208781</v>
      </c>
      <c r="AD68" s="339">
        <f t="shared" si="15"/>
        <v>3.213607380274046</v>
      </c>
      <c r="AE68" s="521">
        <v>3</v>
      </c>
      <c r="AF68" s="309">
        <v>296</v>
      </c>
      <c r="AG68" s="565">
        <v>14.78</v>
      </c>
      <c r="AH68" s="565">
        <v>-2.52</v>
      </c>
      <c r="AI68" s="566">
        <v>7.3</v>
      </c>
      <c r="AJ68" s="567">
        <v>4.52</v>
      </c>
      <c r="AK68" s="350">
        <f t="shared" si="16"/>
        <v>0.8674440160426015</v>
      </c>
      <c r="AL68" s="336">
        <f t="shared" si="19"/>
        <v>1.403508771929829</v>
      </c>
      <c r="AM68" s="337">
        <f t="shared" si="20"/>
        <v>1.4236785291606102</v>
      </c>
      <c r="AN68" s="337">
        <f t="shared" si="21"/>
        <v>1.4446416964055242</v>
      </c>
      <c r="AO68" s="339">
        <f t="shared" si="22"/>
        <v>1.6654004981164983</v>
      </c>
      <c r="AP68" s="324"/>
      <c r="AQ68" s="143">
        <v>0.7225</v>
      </c>
      <c r="AR68" s="28">
        <v>0.7125</v>
      </c>
      <c r="AS68" s="28">
        <v>0.7025</v>
      </c>
      <c r="AT68" s="28">
        <v>0.6925</v>
      </c>
      <c r="AU68" s="28">
        <v>0.6825</v>
      </c>
      <c r="AV68" s="28">
        <v>0.6725</v>
      </c>
      <c r="AW68" s="28">
        <v>0.6625</v>
      </c>
      <c r="AX68" s="28">
        <v>0.64875</v>
      </c>
      <c r="AY68" s="28">
        <v>0.63375</v>
      </c>
      <c r="AZ68" s="28">
        <v>0.6225</v>
      </c>
      <c r="BA68" s="28">
        <v>0.6125</v>
      </c>
      <c r="BB68" s="119">
        <v>0.595</v>
      </c>
      <c r="BC68" s="308">
        <f t="shared" si="1"/>
        <v>1.403508771929829</v>
      </c>
      <c r="BD68" s="216">
        <f t="shared" si="2"/>
        <v>1.4234875444839812</v>
      </c>
      <c r="BE68" s="216">
        <f t="shared" si="3"/>
        <v>1.4440433212996373</v>
      </c>
      <c r="BF68" s="216">
        <f t="shared" si="4"/>
        <v>1.46520146520146</v>
      </c>
      <c r="BG68" s="216">
        <f t="shared" si="5"/>
        <v>1.486988847583648</v>
      </c>
      <c r="BH68" s="216">
        <f t="shared" si="6"/>
        <v>1.5094339622641506</v>
      </c>
      <c r="BI68" s="216">
        <f t="shared" si="7"/>
        <v>2.1194605009633882</v>
      </c>
      <c r="BJ68" s="216">
        <f t="shared" si="8"/>
        <v>2.366863905325456</v>
      </c>
      <c r="BK68" s="216">
        <f t="shared" si="9"/>
        <v>1.8072289156626509</v>
      </c>
      <c r="BL68" s="216">
        <f t="shared" si="10"/>
        <v>1.6326530612244872</v>
      </c>
      <c r="BM68" s="240">
        <f t="shared" si="11"/>
        <v>2.941176470588247</v>
      </c>
      <c r="BN68" s="482">
        <f t="shared" si="23"/>
        <v>1.7818224333206307</v>
      </c>
      <c r="BO68" s="482">
        <f t="shared" si="24"/>
        <v>0.4738874790398605</v>
      </c>
      <c r="BP68" s="586">
        <f t="shared" si="29"/>
        <v>-15.248171197938857</v>
      </c>
    </row>
    <row r="69" spans="1:68" ht="11.25" customHeight="1">
      <c r="A69" s="25" t="s">
        <v>1797</v>
      </c>
      <c r="B69" s="26" t="s">
        <v>1798</v>
      </c>
      <c r="C69" s="33" t="s">
        <v>302</v>
      </c>
      <c r="D69" s="133">
        <v>40</v>
      </c>
      <c r="E69" s="137">
        <v>40</v>
      </c>
      <c r="F69" s="65" t="s">
        <v>363</v>
      </c>
      <c r="G69" s="57" t="s">
        <v>363</v>
      </c>
      <c r="H69" s="168">
        <v>33.55</v>
      </c>
      <c r="I69" s="319">
        <f t="shared" si="13"/>
        <v>3.099850968703428</v>
      </c>
      <c r="J69" s="143">
        <v>0.25</v>
      </c>
      <c r="K69" s="143">
        <v>0.26</v>
      </c>
      <c r="L69" s="29">
        <f t="shared" si="28"/>
        <v>4.0000000000000036</v>
      </c>
      <c r="M69" s="30">
        <v>40682</v>
      </c>
      <c r="N69" s="31">
        <v>40686</v>
      </c>
      <c r="O69" s="32">
        <v>40704</v>
      </c>
      <c r="P69" s="32" t="s">
        <v>1363</v>
      </c>
      <c r="Q69" s="26"/>
      <c r="R69" s="316">
        <f>K69*4</f>
        <v>1.04</v>
      </c>
      <c r="S69" s="331">
        <f>R69/W69*100</f>
        <v>70.74829931972789</v>
      </c>
      <c r="T69" s="433">
        <f t="shared" si="25"/>
        <v>63.643326542806065</v>
      </c>
      <c r="U69" s="53">
        <f>H69/W69</f>
        <v>22.823129251700678</v>
      </c>
      <c r="V69" s="380">
        <v>12</v>
      </c>
      <c r="W69" s="180">
        <v>1.47</v>
      </c>
      <c r="X69" s="174">
        <v>1.03</v>
      </c>
      <c r="Y69" s="168">
        <v>1.16</v>
      </c>
      <c r="Z69" s="175">
        <v>2.64</v>
      </c>
      <c r="AA69" s="174">
        <v>1.89</v>
      </c>
      <c r="AB69" s="168">
        <v>2.26</v>
      </c>
      <c r="AC69" s="339">
        <f t="shared" si="14"/>
        <v>19.576719576719583</v>
      </c>
      <c r="AD69" s="339">
        <f t="shared" si="15"/>
        <v>17.23429393332306</v>
      </c>
      <c r="AE69" s="521">
        <v>6</v>
      </c>
      <c r="AF69" s="385">
        <v>1230</v>
      </c>
      <c r="AG69" s="565">
        <v>36.94</v>
      </c>
      <c r="AH69" s="565">
        <v>-17.99</v>
      </c>
      <c r="AI69" s="566">
        <v>15.73</v>
      </c>
      <c r="AJ69" s="567">
        <v>1.94</v>
      </c>
      <c r="AK69" s="350">
        <f t="shared" si="16"/>
        <v>0.6817333298615235</v>
      </c>
      <c r="AL69" s="336">
        <f t="shared" si="19"/>
        <v>3.125</v>
      </c>
      <c r="AM69" s="337">
        <f t="shared" si="20"/>
        <v>5.629519164543795</v>
      </c>
      <c r="AN69" s="337">
        <f>((AQ69/AV69)^(1/5)-1)*100</f>
        <v>13.743443009689194</v>
      </c>
      <c r="AO69" s="339">
        <f>((AQ69/BA69)^(1/10)-1)*100</f>
        <v>20.159558595266013</v>
      </c>
      <c r="AP69" s="324"/>
      <c r="AQ69" s="143">
        <v>0.99</v>
      </c>
      <c r="AR69" s="278">
        <v>0.96</v>
      </c>
      <c r="AS69" s="28">
        <v>0.94</v>
      </c>
      <c r="AT69" s="28">
        <v>0.84</v>
      </c>
      <c r="AU69" s="28">
        <v>0.68</v>
      </c>
      <c r="AV69" s="28">
        <v>0.52</v>
      </c>
      <c r="AW69" s="28">
        <v>0.37</v>
      </c>
      <c r="AX69" s="28">
        <v>0.25668</v>
      </c>
      <c r="AY69" s="28">
        <v>0.21668</v>
      </c>
      <c r="AZ69" s="28">
        <v>0.18001000000000003</v>
      </c>
      <c r="BA69" s="28">
        <v>0.15778</v>
      </c>
      <c r="BB69" s="119">
        <v>0.15112</v>
      </c>
      <c r="BC69" s="308">
        <f t="shared" si="1"/>
        <v>3.125</v>
      </c>
      <c r="BD69" s="216">
        <f t="shared" si="2"/>
        <v>2.127659574468077</v>
      </c>
      <c r="BE69" s="216">
        <f t="shared" si="3"/>
        <v>11.904761904761907</v>
      </c>
      <c r="BF69" s="216">
        <f t="shared" si="4"/>
        <v>23.529411764705866</v>
      </c>
      <c r="BG69" s="216">
        <f t="shared" si="5"/>
        <v>30.76923076923077</v>
      </c>
      <c r="BH69" s="216">
        <f t="shared" si="6"/>
        <v>40.54054054054055</v>
      </c>
      <c r="BI69" s="216">
        <f t="shared" si="7"/>
        <v>44.14835592956208</v>
      </c>
      <c r="BJ69" s="216">
        <f t="shared" si="8"/>
        <v>18.460402436773116</v>
      </c>
      <c r="BK69" s="216">
        <f t="shared" si="9"/>
        <v>20.371090494972478</v>
      </c>
      <c r="BL69" s="216">
        <f t="shared" si="10"/>
        <v>14.089238179743969</v>
      </c>
      <c r="BM69" s="240">
        <f t="shared" si="11"/>
        <v>4.407093700370557</v>
      </c>
      <c r="BN69" s="482">
        <f t="shared" si="23"/>
        <v>19.406616845011758</v>
      </c>
      <c r="BO69" s="482">
        <f t="shared" si="24"/>
        <v>13.750767903816747</v>
      </c>
      <c r="BP69" s="586">
        <f t="shared" si="29"/>
        <v>-5.979835273308055</v>
      </c>
    </row>
    <row r="70" spans="1:68" ht="11.25" customHeight="1">
      <c r="A70" s="95" t="s">
        <v>988</v>
      </c>
      <c r="B70" s="543" t="s">
        <v>466</v>
      </c>
      <c r="C70" s="33" t="s">
        <v>1691</v>
      </c>
      <c r="D70" s="133">
        <v>26</v>
      </c>
      <c r="E70" s="137">
        <v>95</v>
      </c>
      <c r="F70" s="65" t="s">
        <v>363</v>
      </c>
      <c r="G70" s="57" t="s">
        <v>363</v>
      </c>
      <c r="H70" s="168">
        <v>82.1</v>
      </c>
      <c r="I70" s="319">
        <f t="shared" si="13"/>
        <v>2.5943970767356883</v>
      </c>
      <c r="J70" s="143">
        <v>0.5225</v>
      </c>
      <c r="K70" s="143">
        <v>0.5325</v>
      </c>
      <c r="L70" s="51">
        <f t="shared" si="28"/>
        <v>1.9138755980861344</v>
      </c>
      <c r="M70" s="30">
        <v>40690</v>
      </c>
      <c r="N70" s="31">
        <v>40695</v>
      </c>
      <c r="O70" s="32">
        <v>40709</v>
      </c>
      <c r="P70" s="32" t="s">
        <v>1371</v>
      </c>
      <c r="Q70" s="26" t="s">
        <v>1690</v>
      </c>
      <c r="R70" s="316">
        <f>K70*4</f>
        <v>2.13</v>
      </c>
      <c r="S70" s="331">
        <f>R70/W70*100</f>
        <v>13.320825515947465</v>
      </c>
      <c r="T70" s="433">
        <f>(H70/SQRT(22.5*W70*(H70/Z70))-1)*100</f>
        <v>-45.53371379991113</v>
      </c>
      <c r="U70" s="53">
        <f>H70/W70</f>
        <v>5.134459036898061</v>
      </c>
      <c r="V70" s="380">
        <v>12</v>
      </c>
      <c r="W70" s="180">
        <v>15.99</v>
      </c>
      <c r="X70" s="174">
        <v>0.1</v>
      </c>
      <c r="Y70" s="168">
        <v>0.23</v>
      </c>
      <c r="Z70" s="175">
        <v>1.3</v>
      </c>
      <c r="AA70" s="174">
        <v>12.5</v>
      </c>
      <c r="AB70" s="168">
        <v>14.4</v>
      </c>
      <c r="AC70" s="339">
        <f>(AB70/AA70-1)*100</f>
        <v>15.200000000000014</v>
      </c>
      <c r="AD70" s="339">
        <f>(H70/AA70)/X70</f>
        <v>65.67999999999999</v>
      </c>
      <c r="AE70" s="521">
        <v>1</v>
      </c>
      <c r="AF70" s="385">
        <v>689</v>
      </c>
      <c r="AG70" s="565">
        <v>45.23</v>
      </c>
      <c r="AH70" s="565">
        <v>-38.13</v>
      </c>
      <c r="AI70" s="566">
        <v>17.2</v>
      </c>
      <c r="AJ70" s="567">
        <v>-4.55</v>
      </c>
      <c r="AK70" s="350">
        <f>AN70/AO70</f>
        <v>0.2755151901259668</v>
      </c>
      <c r="AL70" s="336">
        <f t="shared" si="19"/>
        <v>0.846432889963733</v>
      </c>
      <c r="AM70" s="337">
        <f t="shared" si="20"/>
        <v>1.737319197332532</v>
      </c>
      <c r="AN70" s="337">
        <f>((AQ70/AV70)^(1/5)-1)*100</f>
        <v>2.448197672966823</v>
      </c>
      <c r="AO70" s="339">
        <f>((AQ70/BA70)^(1/10)-1)*100</f>
        <v>8.8858900006475</v>
      </c>
      <c r="AP70" s="324"/>
      <c r="AQ70" s="143">
        <v>2.085</v>
      </c>
      <c r="AR70" s="28">
        <v>2.0675</v>
      </c>
      <c r="AS70" s="28">
        <v>2.045</v>
      </c>
      <c r="AT70" s="28">
        <v>1.98</v>
      </c>
      <c r="AU70" s="28">
        <v>1.905</v>
      </c>
      <c r="AV70" s="28">
        <v>1.8475</v>
      </c>
      <c r="AW70" s="28">
        <v>1.675</v>
      </c>
      <c r="AX70" s="28">
        <v>1.26</v>
      </c>
      <c r="AY70" s="28">
        <v>0.97</v>
      </c>
      <c r="AZ70" s="28">
        <v>0.93</v>
      </c>
      <c r="BA70" s="28">
        <v>0.89</v>
      </c>
      <c r="BB70" s="119">
        <v>0.85</v>
      </c>
      <c r="BC70" s="308">
        <f t="shared" si="1"/>
        <v>0.846432889963733</v>
      </c>
      <c r="BD70" s="216">
        <f t="shared" si="2"/>
        <v>1.1002444987775029</v>
      </c>
      <c r="BE70" s="216">
        <f t="shared" si="3"/>
        <v>3.2828282828282873</v>
      </c>
      <c r="BF70" s="216">
        <f t="shared" si="4"/>
        <v>3.937007874015741</v>
      </c>
      <c r="BG70" s="216">
        <f t="shared" si="5"/>
        <v>3.11231393775373</v>
      </c>
      <c r="BH70" s="216">
        <f t="shared" si="6"/>
        <v>10.298507462686569</v>
      </c>
      <c r="BI70" s="216">
        <f t="shared" si="7"/>
        <v>32.93650793650793</v>
      </c>
      <c r="BJ70" s="216">
        <f t="shared" si="8"/>
        <v>29.89690721649485</v>
      </c>
      <c r="BK70" s="216">
        <f t="shared" si="9"/>
        <v>4.3010752688172005</v>
      </c>
      <c r="BL70" s="216">
        <f t="shared" si="10"/>
        <v>4.494382022471921</v>
      </c>
      <c r="BM70" s="240">
        <f t="shared" si="11"/>
        <v>4.705882352941182</v>
      </c>
      <c r="BN70" s="482">
        <f t="shared" si="23"/>
        <v>8.99200815847806</v>
      </c>
      <c r="BO70" s="482">
        <f t="shared" si="24"/>
        <v>10.846088856468775</v>
      </c>
      <c r="BP70" s="586">
        <f t="shared" si="29"/>
        <v>-0.09186428719555018</v>
      </c>
    </row>
    <row r="71" spans="1:68" ht="11.25" customHeight="1">
      <c r="A71" s="34" t="s">
        <v>1811</v>
      </c>
      <c r="B71" s="36" t="s">
        <v>1812</v>
      </c>
      <c r="C71" s="41" t="s">
        <v>277</v>
      </c>
      <c r="D71" s="134">
        <v>41</v>
      </c>
      <c r="E71" s="137">
        <v>36</v>
      </c>
      <c r="F71" s="46" t="s">
        <v>1972</v>
      </c>
      <c r="G71" s="48" t="s">
        <v>1972</v>
      </c>
      <c r="H71" s="169">
        <v>61.29</v>
      </c>
      <c r="I71" s="319">
        <f t="shared" si="13"/>
        <v>2.3168542992331536</v>
      </c>
      <c r="J71" s="142">
        <v>0.345</v>
      </c>
      <c r="K71" s="142">
        <v>0.355</v>
      </c>
      <c r="L71" s="39">
        <f aca="true" t="shared" si="30" ref="L71:L109">((K71/J71)-1)*100</f>
        <v>2.898550724637694</v>
      </c>
      <c r="M71" s="49">
        <v>40722</v>
      </c>
      <c r="N71" s="50">
        <v>40724</v>
      </c>
      <c r="O71" s="40">
        <v>40739</v>
      </c>
      <c r="P71" s="40" t="s">
        <v>1376</v>
      </c>
      <c r="Q71" s="36"/>
      <c r="R71" s="261">
        <f>K71*4</f>
        <v>1.42</v>
      </c>
      <c r="S71" s="331">
        <f t="shared" si="17"/>
        <v>45.659163987138264</v>
      </c>
      <c r="T71" s="433">
        <f t="shared" si="25"/>
        <v>56.60382767494456</v>
      </c>
      <c r="U71" s="53">
        <f t="shared" si="18"/>
        <v>19.707395498392284</v>
      </c>
      <c r="V71" s="381">
        <v>9</v>
      </c>
      <c r="W71" s="180">
        <v>3.11</v>
      </c>
      <c r="X71" s="174">
        <v>17.49</v>
      </c>
      <c r="Y71" s="168">
        <v>2.92</v>
      </c>
      <c r="Z71" s="175">
        <v>2.8</v>
      </c>
      <c r="AA71" s="174">
        <v>2.69</v>
      </c>
      <c r="AB71" s="168">
        <v>2.92</v>
      </c>
      <c r="AC71" s="339">
        <f t="shared" si="14"/>
        <v>8.550185873605942</v>
      </c>
      <c r="AD71" s="339">
        <f t="shared" si="15"/>
        <v>1.3027093548942466</v>
      </c>
      <c r="AE71" s="521">
        <v>10</v>
      </c>
      <c r="AF71" s="385">
        <v>5070</v>
      </c>
      <c r="AG71" s="565">
        <v>37.7</v>
      </c>
      <c r="AH71" s="565">
        <v>-19.33</v>
      </c>
      <c r="AI71" s="566">
        <v>10.77</v>
      </c>
      <c r="AJ71" s="567">
        <v>-5.42</v>
      </c>
      <c r="AK71" s="351">
        <f t="shared" si="16"/>
        <v>0.9688511211366535</v>
      </c>
      <c r="AL71" s="336">
        <f t="shared" si="19"/>
        <v>3.0303030303030276</v>
      </c>
      <c r="AM71" s="337">
        <f t="shared" si="20"/>
        <v>3.687489462415483</v>
      </c>
      <c r="AN71" s="337">
        <f t="shared" si="21"/>
        <v>3.59214157823311</v>
      </c>
      <c r="AO71" s="339">
        <f t="shared" si="22"/>
        <v>3.7076300990587896</v>
      </c>
      <c r="AP71" s="325"/>
      <c r="AQ71" s="142">
        <v>1.36</v>
      </c>
      <c r="AR71" s="38">
        <v>1.32</v>
      </c>
      <c r="AS71" s="38">
        <v>1.27</v>
      </c>
      <c r="AT71" s="38">
        <v>1.22</v>
      </c>
      <c r="AU71" s="38">
        <v>1.18</v>
      </c>
      <c r="AV71" s="38">
        <v>1.14</v>
      </c>
      <c r="AW71" s="38">
        <v>1.1</v>
      </c>
      <c r="AX71" s="38">
        <v>1.06</v>
      </c>
      <c r="AY71" s="38">
        <v>1.025</v>
      </c>
      <c r="AZ71" s="38">
        <v>0.985</v>
      </c>
      <c r="BA71" s="38">
        <v>0.945</v>
      </c>
      <c r="BB71" s="277">
        <v>0.915</v>
      </c>
      <c r="BC71" s="308">
        <f t="shared" si="1"/>
        <v>3.0303030303030276</v>
      </c>
      <c r="BD71" s="216">
        <f t="shared" si="2"/>
        <v>3.937007874015741</v>
      </c>
      <c r="BE71" s="216">
        <f t="shared" si="3"/>
        <v>4.098360655737698</v>
      </c>
      <c r="BF71" s="216">
        <f t="shared" si="4"/>
        <v>3.3898305084745894</v>
      </c>
      <c r="BG71" s="216">
        <f t="shared" si="5"/>
        <v>3.5087719298245723</v>
      </c>
      <c r="BH71" s="216">
        <f t="shared" si="6"/>
        <v>3.6363636363636154</v>
      </c>
      <c r="BI71" s="216">
        <f t="shared" si="7"/>
        <v>3.7735849056603765</v>
      </c>
      <c r="BJ71" s="216">
        <f t="shared" si="8"/>
        <v>3.4146341463414887</v>
      </c>
      <c r="BK71" s="216">
        <f t="shared" si="9"/>
        <v>4.060913705583746</v>
      </c>
      <c r="BL71" s="216">
        <f t="shared" si="10"/>
        <v>4.232804232804233</v>
      </c>
      <c r="BM71" s="240">
        <f t="shared" si="11"/>
        <v>3.2786885245901454</v>
      </c>
      <c r="BN71" s="482">
        <f t="shared" si="23"/>
        <v>3.6692057408817487</v>
      </c>
      <c r="BO71" s="482">
        <f t="shared" si="24"/>
        <v>0.3653442364025409</v>
      </c>
      <c r="BP71" s="586">
        <f aca="true" t="shared" si="31" ref="BP71:BP102">IF(AN71="n/a","n/a",IF(U71&lt;0,"n/a",IF(U71="n/a","n/a",I71+AN71-U71)))</f>
        <v>-13.79839962092602</v>
      </c>
    </row>
    <row r="72" spans="1:68" ht="11.25" customHeight="1">
      <c r="A72" s="15" t="s">
        <v>1933</v>
      </c>
      <c r="B72" s="16" t="s">
        <v>1934</v>
      </c>
      <c r="C72" s="24" t="s">
        <v>254</v>
      </c>
      <c r="D72" s="132">
        <v>48</v>
      </c>
      <c r="E72" s="137">
        <v>17</v>
      </c>
      <c r="F72" s="42" t="s">
        <v>1972</v>
      </c>
      <c r="G72" s="43" t="s">
        <v>1972</v>
      </c>
      <c r="H72" s="190">
        <v>46.37</v>
      </c>
      <c r="I72" s="456">
        <f aca="true" t="shared" si="32" ref="I72:I109">(R72/H72)*100</f>
        <v>1.0782833728703902</v>
      </c>
      <c r="J72" s="19">
        <v>0.105</v>
      </c>
      <c r="K72" s="144">
        <v>0.125</v>
      </c>
      <c r="L72" s="20">
        <f t="shared" si="30"/>
        <v>19.047619047619047</v>
      </c>
      <c r="M72" s="650">
        <v>40781</v>
      </c>
      <c r="N72" s="651">
        <v>40785</v>
      </c>
      <c r="O72" s="652">
        <v>40799</v>
      </c>
      <c r="P72" s="415" t="s">
        <v>2090</v>
      </c>
      <c r="Q72" s="407"/>
      <c r="R72" s="316">
        <f>K72*4</f>
        <v>0.5</v>
      </c>
      <c r="S72" s="332">
        <f>R72/W72*100</f>
        <v>15.479876160990713</v>
      </c>
      <c r="T72" s="435">
        <f t="shared" si="25"/>
        <v>78.43346146953105</v>
      </c>
      <c r="U72" s="52">
        <f>H72/W72</f>
        <v>14.356037151702786</v>
      </c>
      <c r="V72" s="380">
        <v>10</v>
      </c>
      <c r="W72" s="188">
        <v>3.23</v>
      </c>
      <c r="X72" s="189">
        <v>0.88</v>
      </c>
      <c r="Y72" s="190">
        <v>2.7</v>
      </c>
      <c r="Z72" s="191">
        <v>4.99</v>
      </c>
      <c r="AA72" s="189">
        <v>3.22</v>
      </c>
      <c r="AB72" s="190">
        <v>3.19</v>
      </c>
      <c r="AC72" s="338">
        <f t="shared" si="14"/>
        <v>-0.9316770186335477</v>
      </c>
      <c r="AD72" s="471">
        <f>(H72/AA72)/X72</f>
        <v>16.364342179559568</v>
      </c>
      <c r="AE72" s="520">
        <v>8</v>
      </c>
      <c r="AF72" s="386">
        <v>3140</v>
      </c>
      <c r="AG72" s="553">
        <v>28.38</v>
      </c>
      <c r="AH72" s="553">
        <v>-21.96</v>
      </c>
      <c r="AI72" s="568">
        <v>8.57</v>
      </c>
      <c r="AJ72" s="569">
        <v>-4.37</v>
      </c>
      <c r="AK72" s="350">
        <f t="shared" si="16"/>
        <v>0.9362138939620788</v>
      </c>
      <c r="AL72" s="340">
        <f t="shared" si="19"/>
        <v>5.762711864406778</v>
      </c>
      <c r="AM72" s="341">
        <f t="shared" si="20"/>
        <v>3.6729653706913057</v>
      </c>
      <c r="AN72" s="341">
        <f>((AQ72/AV72)^(1/5)-1)*100</f>
        <v>3.8740291254288683</v>
      </c>
      <c r="AO72" s="338">
        <f>((AQ72/BA72)^(1/10)-1)*100</f>
        <v>4.137974399241062</v>
      </c>
      <c r="AP72" s="324"/>
      <c r="AQ72" s="143">
        <v>0.39</v>
      </c>
      <c r="AR72" s="28">
        <v>0.36875</v>
      </c>
      <c r="AS72" s="28">
        <v>0.365</v>
      </c>
      <c r="AT72" s="28">
        <v>0.35</v>
      </c>
      <c r="AU72" s="28">
        <v>0.335</v>
      </c>
      <c r="AV72" s="28">
        <v>0.3225</v>
      </c>
      <c r="AW72" s="28">
        <v>0.3125</v>
      </c>
      <c r="AX72" s="28">
        <v>0.3025</v>
      </c>
      <c r="AY72" s="28">
        <v>0.285</v>
      </c>
      <c r="AZ72" s="28">
        <v>0.28</v>
      </c>
      <c r="BA72" s="28">
        <v>0.26</v>
      </c>
      <c r="BB72" s="119">
        <v>0.24</v>
      </c>
      <c r="BC72" s="460">
        <f>((AQ72/AR72)-1)*100</f>
        <v>5.762711864406778</v>
      </c>
      <c r="BD72" s="461">
        <f t="shared" si="2"/>
        <v>1.0273972602739878</v>
      </c>
      <c r="BE72" s="461">
        <f t="shared" si="3"/>
        <v>4.285714285714293</v>
      </c>
      <c r="BF72" s="461">
        <f t="shared" si="4"/>
        <v>4.477611940298498</v>
      </c>
      <c r="BG72" s="461">
        <f t="shared" si="5"/>
        <v>3.875968992248069</v>
      </c>
      <c r="BH72" s="461">
        <f t="shared" si="6"/>
        <v>3.200000000000003</v>
      </c>
      <c r="BI72" s="461">
        <f t="shared" si="7"/>
        <v>3.3057851239669533</v>
      </c>
      <c r="BJ72" s="461">
        <f t="shared" si="8"/>
        <v>6.140350877192979</v>
      </c>
      <c r="BK72" s="461">
        <f t="shared" si="9"/>
        <v>1.7857142857142572</v>
      </c>
      <c r="BL72" s="461">
        <f t="shared" si="10"/>
        <v>7.692307692307709</v>
      </c>
      <c r="BM72" s="212">
        <f t="shared" si="11"/>
        <v>8.333333333333348</v>
      </c>
      <c r="BN72" s="145">
        <f>AVERAGE(BC72:BM72)</f>
        <v>4.535172332314261</v>
      </c>
      <c r="BO72" s="145">
        <f t="shared" si="24"/>
        <v>2.177052996914849</v>
      </c>
      <c r="BP72" s="588">
        <f t="shared" si="31"/>
        <v>-9.403724653403527</v>
      </c>
    </row>
    <row r="73" spans="1:68" ht="11.25" customHeight="1">
      <c r="A73" s="25" t="s">
        <v>1931</v>
      </c>
      <c r="B73" s="26" t="s">
        <v>1932</v>
      </c>
      <c r="C73" s="33" t="s">
        <v>277</v>
      </c>
      <c r="D73" s="133">
        <v>56</v>
      </c>
      <c r="E73" s="137">
        <v>4</v>
      </c>
      <c r="F73" s="44" t="s">
        <v>1972</v>
      </c>
      <c r="G73" s="45" t="s">
        <v>1972</v>
      </c>
      <c r="H73" s="168">
        <v>46.72</v>
      </c>
      <c r="I73" s="319">
        <f t="shared" si="32"/>
        <v>3.809931506849315</v>
      </c>
      <c r="J73" s="28">
        <v>0.435</v>
      </c>
      <c r="K73" s="143">
        <v>0.445</v>
      </c>
      <c r="L73" s="29">
        <f t="shared" si="30"/>
        <v>2.298850574712641</v>
      </c>
      <c r="M73" s="30">
        <v>40843</v>
      </c>
      <c r="N73" s="31">
        <v>40847</v>
      </c>
      <c r="O73" s="32">
        <v>40862</v>
      </c>
      <c r="P73" s="266" t="s">
        <v>1381</v>
      </c>
      <c r="Q73" s="26"/>
      <c r="R73" s="316">
        <f>K73*4</f>
        <v>1.78</v>
      </c>
      <c r="S73" s="331">
        <f>R73/W73*100</f>
        <v>72.95081967213115</v>
      </c>
      <c r="T73" s="433">
        <f t="shared" si="25"/>
        <v>22.383136331309128</v>
      </c>
      <c r="U73" s="53">
        <f>H73/W73</f>
        <v>19.147540983606557</v>
      </c>
      <c r="V73" s="380">
        <v>12</v>
      </c>
      <c r="W73" s="180">
        <v>2.44</v>
      </c>
      <c r="X73" s="174">
        <v>4.98</v>
      </c>
      <c r="Y73" s="168">
        <v>1.49</v>
      </c>
      <c r="Z73" s="175">
        <v>1.76</v>
      </c>
      <c r="AA73" s="174">
        <v>2.51</v>
      </c>
      <c r="AB73" s="168">
        <v>2.67</v>
      </c>
      <c r="AC73" s="339">
        <f t="shared" si="14"/>
        <v>6.374501992031889</v>
      </c>
      <c r="AD73" s="472">
        <f t="shared" si="15"/>
        <v>3.737659802556841</v>
      </c>
      <c r="AE73" s="521">
        <v>7</v>
      </c>
      <c r="AF73" s="385">
        <v>1250</v>
      </c>
      <c r="AG73" s="565">
        <v>17.89</v>
      </c>
      <c r="AH73" s="565">
        <v>-6.73</v>
      </c>
      <c r="AI73" s="566">
        <v>4.45</v>
      </c>
      <c r="AJ73" s="567">
        <v>4.43</v>
      </c>
      <c r="AK73" s="350">
        <f>AN73/AO73</f>
        <v>1.6025954130425504</v>
      </c>
      <c r="AL73" s="336">
        <f>((AQ73/AR73)^(1/1)-1)*100</f>
        <v>4.999999999999982</v>
      </c>
      <c r="AM73" s="337">
        <f>((AQ73/AT73)^(1/3)-1)*100</f>
        <v>5.272659960939663</v>
      </c>
      <c r="AN73" s="337">
        <f>((AQ73/AV73)^(1/5)-1)*100</f>
        <v>4.941452284458392</v>
      </c>
      <c r="AO73" s="339">
        <f>((AQ73/BA73)^(1/10)-1)*100</f>
        <v>3.0834059827220983</v>
      </c>
      <c r="AP73" s="324"/>
      <c r="AQ73" s="143">
        <v>1.68</v>
      </c>
      <c r="AR73" s="28">
        <v>1.6</v>
      </c>
      <c r="AS73" s="28">
        <v>1.52</v>
      </c>
      <c r="AT73" s="28">
        <v>1.44</v>
      </c>
      <c r="AU73" s="28">
        <v>1.39</v>
      </c>
      <c r="AV73" s="28">
        <v>1.32</v>
      </c>
      <c r="AW73" s="28">
        <v>1.3</v>
      </c>
      <c r="AX73" s="28">
        <v>1.27</v>
      </c>
      <c r="AY73" s="278">
        <v>1.26</v>
      </c>
      <c r="AZ73" s="28">
        <v>1.245</v>
      </c>
      <c r="BA73" s="28">
        <v>1.24</v>
      </c>
      <c r="BB73" s="119">
        <v>1.22</v>
      </c>
      <c r="BC73" s="308">
        <f>((AQ73/AR73)-1)*100</f>
        <v>4.999999999999982</v>
      </c>
      <c r="BD73" s="216">
        <f t="shared" si="2"/>
        <v>5.263157894736836</v>
      </c>
      <c r="BE73" s="216">
        <f t="shared" si="3"/>
        <v>5.555555555555558</v>
      </c>
      <c r="BF73" s="216">
        <f t="shared" si="4"/>
        <v>3.597122302158273</v>
      </c>
      <c r="BG73" s="216">
        <f t="shared" si="5"/>
        <v>5.303030303030298</v>
      </c>
      <c r="BH73" s="216">
        <f t="shared" si="6"/>
        <v>1.538461538461533</v>
      </c>
      <c r="BI73" s="216">
        <f t="shared" si="7"/>
        <v>2.3622047244094446</v>
      </c>
      <c r="BJ73" s="216">
        <f t="shared" si="8"/>
        <v>0.7936507936507908</v>
      </c>
      <c r="BK73" s="216">
        <f t="shared" si="9"/>
        <v>1.2048192771084265</v>
      </c>
      <c r="BL73" s="216">
        <f t="shared" si="10"/>
        <v>0.40322580645162365</v>
      </c>
      <c r="BM73" s="240">
        <f t="shared" si="11"/>
        <v>1.6393442622950838</v>
      </c>
      <c r="BN73" s="482">
        <f>AVERAGE(BC73:BM73)</f>
        <v>2.9691429507143496</v>
      </c>
      <c r="BO73" s="482">
        <f>SQRT(AVERAGE((BC73-$BN73)^2,(BD73-$BN73)^2,(BE73-$BN73)^2,(BF73-$BN73)^2,(BG73-$BN73)^2,(BH73-$BN73)^2,(BI73-$BN73)^2,(BJ73-$BN73)^2,(BK73-$BN73)^2,(BL73-$BN73)^2,(BM73-$BN73)^2))</f>
        <v>1.919538915450166</v>
      </c>
      <c r="BP73" s="586">
        <f t="shared" si="31"/>
        <v>-10.396157192298851</v>
      </c>
    </row>
    <row r="74" spans="1:68" ht="11.25" customHeight="1">
      <c r="A74" s="25" t="s">
        <v>1828</v>
      </c>
      <c r="B74" s="26" t="s">
        <v>1829</v>
      </c>
      <c r="C74" s="33" t="s">
        <v>307</v>
      </c>
      <c r="D74" s="133">
        <v>38</v>
      </c>
      <c r="E74" s="137">
        <v>54</v>
      </c>
      <c r="F74" s="44" t="s">
        <v>1972</v>
      </c>
      <c r="G74" s="45" t="s">
        <v>1972</v>
      </c>
      <c r="H74" s="168">
        <v>37.78</v>
      </c>
      <c r="I74" s="319">
        <f t="shared" si="32"/>
        <v>3.838009528851244</v>
      </c>
      <c r="J74" s="28">
        <v>0.36</v>
      </c>
      <c r="K74" s="143">
        <v>0.3625</v>
      </c>
      <c r="L74" s="51">
        <f t="shared" si="30"/>
        <v>0.694444444444442</v>
      </c>
      <c r="M74" s="517">
        <v>40541</v>
      </c>
      <c r="N74" s="511">
        <v>40543</v>
      </c>
      <c r="O74" s="512">
        <v>40585</v>
      </c>
      <c r="P74" s="32" t="s">
        <v>1379</v>
      </c>
      <c r="Q74" s="26"/>
      <c r="R74" s="316">
        <f>K74*4</f>
        <v>1.45</v>
      </c>
      <c r="S74" s="331">
        <f t="shared" si="17"/>
        <v>73.23232323232322</v>
      </c>
      <c r="T74" s="433">
        <f t="shared" si="25"/>
        <v>19.005040966898168</v>
      </c>
      <c r="U74" s="53">
        <f t="shared" si="18"/>
        <v>19.080808080808083</v>
      </c>
      <c r="V74" s="380">
        <v>12</v>
      </c>
      <c r="W74" s="180">
        <v>1.98</v>
      </c>
      <c r="X74" s="174">
        <v>1.72</v>
      </c>
      <c r="Y74" s="168">
        <v>0.65</v>
      </c>
      <c r="Z74" s="175">
        <v>1.67</v>
      </c>
      <c r="AA74" s="174">
        <v>2.45</v>
      </c>
      <c r="AB74" s="168">
        <v>3.17</v>
      </c>
      <c r="AC74" s="339">
        <f>(AB74/AA74-1)*100</f>
        <v>29.387755102040813</v>
      </c>
      <c r="AD74" s="472">
        <f t="shared" si="15"/>
        <v>8.965353583293782</v>
      </c>
      <c r="AE74" s="521">
        <v>17</v>
      </c>
      <c r="AF74" s="385">
        <v>11980</v>
      </c>
      <c r="AG74" s="565">
        <v>26.69</v>
      </c>
      <c r="AH74" s="565">
        <v>-23.27</v>
      </c>
      <c r="AI74" s="566">
        <v>10.02</v>
      </c>
      <c r="AJ74" s="567">
        <v>-1.95</v>
      </c>
      <c r="AK74" s="350">
        <f t="shared" si="16"/>
        <v>1.4519923001801065</v>
      </c>
      <c r="AL74" s="336">
        <f t="shared" si="19"/>
        <v>2.127659574468077</v>
      </c>
      <c r="AM74" s="337">
        <f t="shared" si="20"/>
        <v>31.7267512016699</v>
      </c>
      <c r="AN74" s="337">
        <f t="shared" si="21"/>
        <v>36.85108578372633</v>
      </c>
      <c r="AO74" s="339">
        <f t="shared" si="22"/>
        <v>25.379670249735685</v>
      </c>
      <c r="AP74" s="324"/>
      <c r="AQ74" s="143">
        <v>1.44</v>
      </c>
      <c r="AR74" s="28">
        <v>1.41</v>
      </c>
      <c r="AS74" s="28">
        <v>1.31</v>
      </c>
      <c r="AT74" s="28">
        <v>0.63</v>
      </c>
      <c r="AU74" s="28">
        <v>0.4</v>
      </c>
      <c r="AV74" s="28">
        <v>0.3</v>
      </c>
      <c r="AW74" s="28">
        <v>0.235</v>
      </c>
      <c r="AX74" s="28">
        <v>0.2</v>
      </c>
      <c r="AY74" s="28">
        <v>0.19</v>
      </c>
      <c r="AZ74" s="28">
        <v>0.17</v>
      </c>
      <c r="BA74" s="28">
        <v>0.15</v>
      </c>
      <c r="BB74" s="119">
        <v>0.13</v>
      </c>
      <c r="BC74" s="308">
        <f>((AQ74/AR74)-1)*100</f>
        <v>2.127659574468077</v>
      </c>
      <c r="BD74" s="216">
        <f t="shared" si="2"/>
        <v>7.6335877862595325</v>
      </c>
      <c r="BE74" s="216">
        <f t="shared" si="3"/>
        <v>107.93650793650795</v>
      </c>
      <c r="BF74" s="216">
        <f t="shared" si="4"/>
        <v>57.49999999999999</v>
      </c>
      <c r="BG74" s="216">
        <f t="shared" si="5"/>
        <v>33.33333333333335</v>
      </c>
      <c r="BH74" s="216">
        <f t="shared" si="6"/>
        <v>27.65957446808511</v>
      </c>
      <c r="BI74" s="216">
        <f t="shared" si="7"/>
        <v>17.499999999999982</v>
      </c>
      <c r="BJ74" s="216">
        <f t="shared" si="8"/>
        <v>5.263157894736836</v>
      </c>
      <c r="BK74" s="216">
        <f t="shared" si="9"/>
        <v>11.764705882352944</v>
      </c>
      <c r="BL74" s="216">
        <f t="shared" si="10"/>
        <v>13.333333333333353</v>
      </c>
      <c r="BM74" s="240">
        <f t="shared" si="11"/>
        <v>15.384615384615374</v>
      </c>
      <c r="BN74" s="482">
        <f>AVERAGE(BC74:BM74)</f>
        <v>27.22149778124477</v>
      </c>
      <c r="BO74" s="482">
        <f t="shared" si="24"/>
        <v>29.589948327070807</v>
      </c>
      <c r="BP74" s="586">
        <f t="shared" si="31"/>
        <v>21.608287231769495</v>
      </c>
    </row>
    <row r="75" spans="1:68" ht="11.25" customHeight="1">
      <c r="A75" s="25" t="s">
        <v>1962</v>
      </c>
      <c r="B75" s="26" t="s">
        <v>1963</v>
      </c>
      <c r="C75" s="33" t="s">
        <v>170</v>
      </c>
      <c r="D75" s="133">
        <v>30</v>
      </c>
      <c r="E75" s="137">
        <v>82</v>
      </c>
      <c r="F75" s="44" t="s">
        <v>1972</v>
      </c>
      <c r="G75" s="45" t="s">
        <v>1939</v>
      </c>
      <c r="H75" s="168">
        <v>8.84</v>
      </c>
      <c r="I75" s="319">
        <f t="shared" si="32"/>
        <v>7.918552036199094</v>
      </c>
      <c r="J75" s="119">
        <v>0.1725</v>
      </c>
      <c r="K75" s="143">
        <v>0.175</v>
      </c>
      <c r="L75" s="51">
        <f t="shared" si="30"/>
        <v>1.449275362318847</v>
      </c>
      <c r="M75" s="30">
        <v>40604</v>
      </c>
      <c r="N75" s="31">
        <v>40606</v>
      </c>
      <c r="O75" s="32">
        <v>40617</v>
      </c>
      <c r="P75" s="32" t="s">
        <v>1371</v>
      </c>
      <c r="Q75" s="102"/>
      <c r="R75" s="316">
        <f>K75*4</f>
        <v>0.7</v>
      </c>
      <c r="S75" s="500">
        <f t="shared" si="17"/>
        <v>-124.99999999999997</v>
      </c>
      <c r="T75" s="433" t="s">
        <v>1977</v>
      </c>
      <c r="U75" s="53">
        <f t="shared" si="18"/>
        <v>-15.785714285714285</v>
      </c>
      <c r="V75" s="380">
        <v>12</v>
      </c>
      <c r="W75" s="180">
        <v>-0.56</v>
      </c>
      <c r="X75" s="174">
        <v>-1.62</v>
      </c>
      <c r="Y75" s="168">
        <v>0.52</v>
      </c>
      <c r="Z75" s="175">
        <v>0.58</v>
      </c>
      <c r="AA75" s="174">
        <v>-0.61</v>
      </c>
      <c r="AB75" s="168">
        <v>0.36</v>
      </c>
      <c r="AC75" s="339" t="s">
        <v>1977</v>
      </c>
      <c r="AD75" s="472">
        <f t="shared" si="15"/>
        <v>8.94555757943736</v>
      </c>
      <c r="AE75" s="521">
        <v>4</v>
      </c>
      <c r="AF75" s="385">
        <v>2260</v>
      </c>
      <c r="AG75" s="565">
        <v>7.54</v>
      </c>
      <c r="AH75" s="565">
        <v>-36.49</v>
      </c>
      <c r="AI75" s="566">
        <v>-5.45</v>
      </c>
      <c r="AJ75" s="567">
        <v>-19.05</v>
      </c>
      <c r="AK75" s="350">
        <f t="shared" si="16"/>
        <v>0.6885129902570106</v>
      </c>
      <c r="AL75" s="336">
        <f t="shared" si="19"/>
        <v>1.4705882352941124</v>
      </c>
      <c r="AM75" s="337">
        <f t="shared" si="20"/>
        <v>3.0788379107201225</v>
      </c>
      <c r="AN75" s="337">
        <f t="shared" si="21"/>
        <v>6.148980152765238</v>
      </c>
      <c r="AO75" s="339">
        <f t="shared" si="22"/>
        <v>8.930812112157716</v>
      </c>
      <c r="AP75" s="324"/>
      <c r="AQ75" s="143">
        <v>0.69</v>
      </c>
      <c r="AR75" s="278">
        <v>0.68</v>
      </c>
      <c r="AS75" s="28">
        <v>0.67</v>
      </c>
      <c r="AT75" s="28">
        <v>0.63</v>
      </c>
      <c r="AU75" s="28">
        <v>0.59</v>
      </c>
      <c r="AV75" s="28">
        <v>0.512</v>
      </c>
      <c r="AW75" s="28">
        <v>0.40266</v>
      </c>
      <c r="AX75" s="28">
        <v>0.35731999999999997</v>
      </c>
      <c r="AY75" s="28">
        <v>0.33602000000000004</v>
      </c>
      <c r="AZ75" s="28">
        <v>0.31466</v>
      </c>
      <c r="BA75" s="28">
        <v>0.29332</v>
      </c>
      <c r="BB75" s="119">
        <v>0.26136</v>
      </c>
      <c r="BC75" s="308">
        <f>((AQ75/AR75)-1)*100</f>
        <v>1.4705882352941124</v>
      </c>
      <c r="BD75" s="216">
        <f t="shared" si="2"/>
        <v>1.4925373134328401</v>
      </c>
      <c r="BE75" s="216">
        <f t="shared" si="3"/>
        <v>6.349206349206349</v>
      </c>
      <c r="BF75" s="216">
        <f t="shared" si="4"/>
        <v>6.779661016949157</v>
      </c>
      <c r="BG75" s="216">
        <f t="shared" si="5"/>
        <v>15.234375</v>
      </c>
      <c r="BH75" s="216">
        <f t="shared" si="6"/>
        <v>27.15442308647493</v>
      </c>
      <c r="BI75" s="216">
        <f t="shared" si="7"/>
        <v>12.68890630247399</v>
      </c>
      <c r="BJ75" s="216">
        <f t="shared" si="8"/>
        <v>6.338908398309595</v>
      </c>
      <c r="BK75" s="216">
        <f t="shared" si="9"/>
        <v>6.788279412699438</v>
      </c>
      <c r="BL75" s="216">
        <f t="shared" si="10"/>
        <v>7.275330696849847</v>
      </c>
      <c r="BM75" s="240">
        <f t="shared" si="11"/>
        <v>12.228344046525885</v>
      </c>
      <c r="BN75" s="482">
        <f>AVERAGE(BC75:BM75)</f>
        <v>9.436414532565106</v>
      </c>
      <c r="BO75" s="482">
        <f>SQRT(AVERAGE((BC75-$BN75)^2,(BD75-$BN75)^2,(BE75-$BN75)^2,(BF75-$BN75)^2,(BG75-$BN75)^2,(BH75-$BN75)^2,(BI75-$BN75)^2,(BJ75-$BN75)^2,(BK75-$BN75)^2,(BL75-$BN75)^2,(BM75-$BN75)^2))</f>
        <v>6.9435644534639795</v>
      </c>
      <c r="BP75" s="586" t="str">
        <f t="shared" si="31"/>
        <v>n/a</v>
      </c>
    </row>
    <row r="76" spans="1:68" ht="11.25" customHeight="1">
      <c r="A76" s="34" t="s">
        <v>1747</v>
      </c>
      <c r="B76" s="36" t="s">
        <v>1748</v>
      </c>
      <c r="C76" s="41" t="s">
        <v>276</v>
      </c>
      <c r="D76" s="134">
        <v>54</v>
      </c>
      <c r="E76" s="137">
        <v>8</v>
      </c>
      <c r="F76" s="46" t="s">
        <v>1972</v>
      </c>
      <c r="G76" s="48" t="s">
        <v>1972</v>
      </c>
      <c r="H76" s="169">
        <v>81.55</v>
      </c>
      <c r="I76" s="458">
        <f t="shared" si="32"/>
        <v>1.8148375229920295</v>
      </c>
      <c r="J76" s="38">
        <v>0.32</v>
      </c>
      <c r="K76" s="142">
        <v>0.37</v>
      </c>
      <c r="L76" s="39">
        <f t="shared" si="30"/>
        <v>15.625</v>
      </c>
      <c r="M76" s="49">
        <v>40669</v>
      </c>
      <c r="N76" s="50">
        <v>40673</v>
      </c>
      <c r="O76" s="40">
        <v>40697</v>
      </c>
      <c r="P76" s="406" t="s">
        <v>1382</v>
      </c>
      <c r="Q76" s="269" t="s">
        <v>998</v>
      </c>
      <c r="R76" s="261">
        <f>K76*4</f>
        <v>1.48</v>
      </c>
      <c r="S76" s="432">
        <f t="shared" si="17"/>
        <v>21.893491124260358</v>
      </c>
      <c r="T76" s="434">
        <f>(H76/SQRT(22.5*W76*(H76/Z76))-1)*100</f>
        <v>16.927715832402356</v>
      </c>
      <c r="U76" s="54">
        <f t="shared" si="18"/>
        <v>12.06360946745562</v>
      </c>
      <c r="V76" s="381">
        <v>6</v>
      </c>
      <c r="W76" s="181">
        <v>6.76</v>
      </c>
      <c r="X76" s="176">
        <v>1.72</v>
      </c>
      <c r="Y76" s="169">
        <v>1</v>
      </c>
      <c r="Z76" s="177">
        <v>2.55</v>
      </c>
      <c r="AA76" s="176">
        <v>7.46</v>
      </c>
      <c r="AB76" s="169">
        <v>8.03</v>
      </c>
      <c r="AC76" s="344">
        <f t="shared" si="14"/>
        <v>7.640750670241281</v>
      </c>
      <c r="AD76" s="473">
        <f>(H76/AA76)/X76</f>
        <v>6.355601970197644</v>
      </c>
      <c r="AE76" s="522">
        <v>16</v>
      </c>
      <c r="AF76" s="387">
        <v>12430</v>
      </c>
      <c r="AG76" s="533">
        <v>37.61</v>
      </c>
      <c r="AH76" s="533">
        <v>-17.96</v>
      </c>
      <c r="AI76" s="562">
        <v>16.35</v>
      </c>
      <c r="AJ76" s="564">
        <v>2.13</v>
      </c>
      <c r="AK76" s="350">
        <f t="shared" si="16"/>
        <v>1.482144192089344</v>
      </c>
      <c r="AL76" s="342">
        <f>((AQ76/AR76)^(1/1)-1)*100</f>
        <v>7.000000000000006</v>
      </c>
      <c r="AM76" s="343">
        <f>((AQ76/AT76)^(1/3)-1)*100</f>
        <v>11.915562582713912</v>
      </c>
      <c r="AN76" s="343">
        <f t="shared" si="21"/>
        <v>13.291107433298643</v>
      </c>
      <c r="AO76" s="344">
        <f t="shared" si="22"/>
        <v>8.967486094967914</v>
      </c>
      <c r="AP76" s="324"/>
      <c r="AQ76" s="143">
        <v>1.07</v>
      </c>
      <c r="AR76" s="278">
        <v>1</v>
      </c>
      <c r="AS76" s="28">
        <v>0.92</v>
      </c>
      <c r="AT76" s="28">
        <v>0.76333</v>
      </c>
      <c r="AU76" s="28">
        <v>0.65333</v>
      </c>
      <c r="AV76" s="28">
        <v>0.57333</v>
      </c>
      <c r="AW76" s="278">
        <v>0.50666</v>
      </c>
      <c r="AX76" s="28">
        <v>0.50666</v>
      </c>
      <c r="AY76" s="278">
        <v>0.48</v>
      </c>
      <c r="AZ76" s="28">
        <v>0.48</v>
      </c>
      <c r="BA76" s="278">
        <v>0.45333</v>
      </c>
      <c r="BB76" s="119">
        <v>0.45333</v>
      </c>
      <c r="BC76" s="274">
        <f>((AQ76/AR76)-1)*100</f>
        <v>7.000000000000006</v>
      </c>
      <c r="BD76" s="462">
        <f t="shared" si="2"/>
        <v>8.695652173913038</v>
      </c>
      <c r="BE76" s="462">
        <f t="shared" si="3"/>
        <v>20.52454377530035</v>
      </c>
      <c r="BF76" s="462">
        <f t="shared" si="4"/>
        <v>16.83682059602345</v>
      </c>
      <c r="BG76" s="462">
        <f t="shared" si="5"/>
        <v>13.953569497497064</v>
      </c>
      <c r="BH76" s="462">
        <f t="shared" si="6"/>
        <v>13.158725772707536</v>
      </c>
      <c r="BI76" s="462">
        <f t="shared" si="7"/>
        <v>0</v>
      </c>
      <c r="BJ76" s="462">
        <f t="shared" si="8"/>
        <v>5.55416666666666</v>
      </c>
      <c r="BK76" s="462">
        <f t="shared" si="9"/>
        <v>0</v>
      </c>
      <c r="BL76" s="462">
        <f t="shared" si="10"/>
        <v>5.8831314936139245</v>
      </c>
      <c r="BM76" s="258">
        <f t="shared" si="11"/>
        <v>0</v>
      </c>
      <c r="BN76" s="76">
        <f>AVERAGE(BC76:BM76)</f>
        <v>8.327873634156548</v>
      </c>
      <c r="BO76" s="76">
        <f t="shared" si="24"/>
        <v>6.740486150395181</v>
      </c>
      <c r="BP76" s="587">
        <f t="shared" si="31"/>
        <v>3.042335488835052</v>
      </c>
    </row>
    <row r="77" spans="1:68" ht="11.25" customHeight="1">
      <c r="A77" s="15" t="s">
        <v>1897</v>
      </c>
      <c r="B77" s="16" t="s">
        <v>1898</v>
      </c>
      <c r="C77" s="24" t="s">
        <v>276</v>
      </c>
      <c r="D77" s="132">
        <v>35</v>
      </c>
      <c r="E77" s="137">
        <v>66</v>
      </c>
      <c r="F77" s="42" t="s">
        <v>1972</v>
      </c>
      <c r="G77" s="43" t="s">
        <v>1972</v>
      </c>
      <c r="H77" s="190">
        <v>35.95</v>
      </c>
      <c r="I77" s="319">
        <f t="shared" si="32"/>
        <v>2.2253129346314324</v>
      </c>
      <c r="J77" s="19">
        <v>0.19</v>
      </c>
      <c r="K77" s="144">
        <v>0.2</v>
      </c>
      <c r="L77" s="20">
        <f t="shared" si="30"/>
        <v>5.263157894736836</v>
      </c>
      <c r="M77" s="21">
        <v>40569</v>
      </c>
      <c r="N77" s="22">
        <v>40571</v>
      </c>
      <c r="O77" s="23">
        <v>40585</v>
      </c>
      <c r="P77" s="415" t="s">
        <v>1379</v>
      </c>
      <c r="Q77" s="550"/>
      <c r="R77" s="316">
        <f>K77*4</f>
        <v>0.8</v>
      </c>
      <c r="S77" s="331">
        <f t="shared" si="17"/>
        <v>37.03703703703704</v>
      </c>
      <c r="T77" s="433">
        <f>(H77/SQRT(22.5*W77*(H77/Z77))-1)*100</f>
        <v>10.811633446113799</v>
      </c>
      <c r="U77" s="53">
        <f t="shared" si="18"/>
        <v>16.64351851851852</v>
      </c>
      <c r="V77" s="380">
        <v>12</v>
      </c>
      <c r="W77" s="180">
        <v>2.16</v>
      </c>
      <c r="X77" s="174">
        <v>1.31</v>
      </c>
      <c r="Y77" s="168">
        <v>1.09</v>
      </c>
      <c r="Z77" s="175">
        <v>1.66</v>
      </c>
      <c r="AA77" s="174">
        <v>2.46</v>
      </c>
      <c r="AB77" s="168">
        <v>2.83</v>
      </c>
      <c r="AC77" s="339">
        <f t="shared" si="14"/>
        <v>15.040650406504064</v>
      </c>
      <c r="AD77" s="339">
        <f>(H77/AA77)/X77</f>
        <v>11.155588655123193</v>
      </c>
      <c r="AE77" s="521">
        <v>16</v>
      </c>
      <c r="AF77" s="385">
        <v>3540</v>
      </c>
      <c r="AG77" s="565">
        <v>20.92</v>
      </c>
      <c r="AH77" s="565">
        <v>-15.27</v>
      </c>
      <c r="AI77" s="566">
        <v>5.36</v>
      </c>
      <c r="AJ77" s="567">
        <v>-1.94</v>
      </c>
      <c r="AK77" s="349">
        <f>AN77/AO77</f>
        <v>0.8893611147427833</v>
      </c>
      <c r="AL77" s="336">
        <f>((AQ77/AR77)^(1/1)-1)*100</f>
        <v>5.555555555555558</v>
      </c>
      <c r="AM77" s="337">
        <f>((AQ77/AT77)^(1/3)-1)*100</f>
        <v>8.198385552319776</v>
      </c>
      <c r="AN77" s="337">
        <f t="shared" si="21"/>
        <v>7.8852443962371455</v>
      </c>
      <c r="AO77" s="339">
        <f t="shared" si="22"/>
        <v>8.866189746240117</v>
      </c>
      <c r="AP77" s="323"/>
      <c r="AQ77" s="144">
        <v>0.76</v>
      </c>
      <c r="AR77" s="19">
        <v>0.72</v>
      </c>
      <c r="AS77" s="19">
        <v>0.68</v>
      </c>
      <c r="AT77" s="19">
        <v>0.6</v>
      </c>
      <c r="AU77" s="19">
        <v>0.56</v>
      </c>
      <c r="AV77" s="19">
        <v>0.52</v>
      </c>
      <c r="AW77" s="19">
        <v>0.43</v>
      </c>
      <c r="AX77" s="19">
        <v>0.4</v>
      </c>
      <c r="AY77" s="19">
        <v>0.375</v>
      </c>
      <c r="AZ77" s="19">
        <v>0.35</v>
      </c>
      <c r="BA77" s="19">
        <v>0.325</v>
      </c>
      <c r="BB77" s="276">
        <v>0.32</v>
      </c>
      <c r="BC77" s="308">
        <f>((AQ77/AR77)-1)*100</f>
        <v>5.555555555555558</v>
      </c>
      <c r="BD77" s="216">
        <f t="shared" si="2"/>
        <v>5.88235294117645</v>
      </c>
      <c r="BE77" s="216">
        <f t="shared" si="3"/>
        <v>13.333333333333353</v>
      </c>
      <c r="BF77" s="216">
        <f t="shared" si="4"/>
        <v>7.14285714285714</v>
      </c>
      <c r="BG77" s="216">
        <f t="shared" si="5"/>
        <v>7.692307692307709</v>
      </c>
      <c r="BH77" s="216">
        <f t="shared" si="6"/>
        <v>20.93023255813955</v>
      </c>
      <c r="BI77" s="216">
        <f t="shared" si="7"/>
        <v>7.499999999999996</v>
      </c>
      <c r="BJ77" s="216">
        <f t="shared" si="8"/>
        <v>6.666666666666665</v>
      </c>
      <c r="BK77" s="216">
        <f t="shared" si="9"/>
        <v>7.14285714285714</v>
      </c>
      <c r="BL77" s="216">
        <f t="shared" si="10"/>
        <v>7.692307692307687</v>
      </c>
      <c r="BM77" s="240">
        <f t="shared" si="11"/>
        <v>1.5625</v>
      </c>
      <c r="BN77" s="482">
        <f>AVERAGE(BC77:BM77)</f>
        <v>8.281906429563751</v>
      </c>
      <c r="BO77" s="482">
        <f>SQRT(AVERAGE((BC77-$BN77)^2,(BD77-$BN77)^2,(BE77-$BN77)^2,(BF77-$BN77)^2,(BG77-$BN77)^2,(BH77-$BN77)^2,(BI77-$BN77)^2,(BJ77-$BN77)^2,(BK77-$BN77)^2,(BL77-$BN77)^2,(BM77-$BN77)^2))</f>
        <v>4.770637783450292</v>
      </c>
      <c r="BP77" s="586">
        <f t="shared" si="31"/>
        <v>-6.532961187649942</v>
      </c>
    </row>
    <row r="78" spans="1:68" ht="11.25" customHeight="1">
      <c r="A78" s="25" t="s">
        <v>1813</v>
      </c>
      <c r="B78" s="26" t="s">
        <v>1814</v>
      </c>
      <c r="C78" s="33" t="s">
        <v>308</v>
      </c>
      <c r="D78" s="133">
        <v>39</v>
      </c>
      <c r="E78" s="137">
        <v>49</v>
      </c>
      <c r="F78" s="44" t="s">
        <v>1972</v>
      </c>
      <c r="G78" s="45" t="s">
        <v>1972</v>
      </c>
      <c r="H78" s="168">
        <v>62.95</v>
      </c>
      <c r="I78" s="319">
        <f t="shared" si="32"/>
        <v>3.2724384432088955</v>
      </c>
      <c r="J78" s="28">
        <v>0.48</v>
      </c>
      <c r="K78" s="143">
        <v>0.515</v>
      </c>
      <c r="L78" s="29">
        <f t="shared" si="30"/>
        <v>7.291666666666674</v>
      </c>
      <c r="M78" s="30">
        <v>40695</v>
      </c>
      <c r="N78" s="31">
        <v>40697</v>
      </c>
      <c r="O78" s="32">
        <v>40724</v>
      </c>
      <c r="P78" s="32" t="s">
        <v>1359</v>
      </c>
      <c r="Q78" s="26"/>
      <c r="R78" s="316">
        <f>K78*4</f>
        <v>2.06</v>
      </c>
      <c r="S78" s="331">
        <f>R78/W78*100</f>
        <v>51.62907268170426</v>
      </c>
      <c r="T78" s="433">
        <f>(H78/SQRT(22.5*W78*(H78/Z78))-1)*100</f>
        <v>71.20179003168425</v>
      </c>
      <c r="U78" s="53">
        <f>H78/W78</f>
        <v>15.776942355889725</v>
      </c>
      <c r="V78" s="380">
        <v>12</v>
      </c>
      <c r="W78" s="180">
        <v>3.99</v>
      </c>
      <c r="X78" s="174">
        <v>1.6</v>
      </c>
      <c r="Y78" s="168">
        <v>1.53</v>
      </c>
      <c r="Z78" s="175">
        <v>4.18</v>
      </c>
      <c r="AA78" s="174">
        <v>4.41</v>
      </c>
      <c r="AB78" s="168">
        <v>4.66</v>
      </c>
      <c r="AC78" s="339">
        <f t="shared" si="14"/>
        <v>5.668934240362811</v>
      </c>
      <c r="AD78" s="339">
        <f>(H78/AA78)/X78</f>
        <v>8.921485260770975</v>
      </c>
      <c r="AE78" s="521">
        <v>19</v>
      </c>
      <c r="AF78" s="385">
        <v>98420</v>
      </c>
      <c r="AG78" s="565">
        <v>7.61</v>
      </c>
      <c r="AH78" s="565">
        <v>-12.44</v>
      </c>
      <c r="AI78" s="566">
        <v>2.24</v>
      </c>
      <c r="AJ78" s="567">
        <v>-4.37</v>
      </c>
      <c r="AK78" s="350">
        <f t="shared" si="16"/>
        <v>1.0552210168178526</v>
      </c>
      <c r="AL78" s="336">
        <f>((AQ78/AR78)^(1/1)-1)*100</f>
        <v>6.2857142857142945</v>
      </c>
      <c r="AM78" s="337">
        <f>((AQ78/AT78)^(1/3)-1)*100</f>
        <v>11.27383564427249</v>
      </c>
      <c r="AN78" s="337">
        <f>((AQ78/AV78)^(1/5)-1)*100</f>
        <v>13.673013579190219</v>
      </c>
      <c r="AO78" s="339">
        <f>((AQ78/BA78)^(1/10)-1)*100</f>
        <v>12.957487920798672</v>
      </c>
      <c r="AP78" s="324"/>
      <c r="AQ78" s="143">
        <v>1.86</v>
      </c>
      <c r="AR78" s="28">
        <v>1.75</v>
      </c>
      <c r="AS78" s="28">
        <v>1.6</v>
      </c>
      <c r="AT78" s="28">
        <v>1.35</v>
      </c>
      <c r="AU78" s="28">
        <v>1.12</v>
      </c>
      <c r="AV78" s="28">
        <v>0.98</v>
      </c>
      <c r="AW78" s="28">
        <v>0.78</v>
      </c>
      <c r="AX78" s="28">
        <v>0.62</v>
      </c>
      <c r="AY78" s="28">
        <v>0.59</v>
      </c>
      <c r="AZ78" s="28">
        <v>0.57</v>
      </c>
      <c r="BA78" s="28">
        <v>0.55</v>
      </c>
      <c r="BB78" s="119">
        <v>0.53</v>
      </c>
      <c r="BC78" s="308">
        <f>((AQ78/AR78)-1)*100</f>
        <v>6.2857142857142945</v>
      </c>
      <c r="BD78" s="216">
        <f t="shared" si="2"/>
        <v>9.375</v>
      </c>
      <c r="BE78" s="216">
        <f t="shared" si="3"/>
        <v>18.518518518518512</v>
      </c>
      <c r="BF78" s="216">
        <f t="shared" si="4"/>
        <v>20.535714285714278</v>
      </c>
      <c r="BG78" s="216">
        <f t="shared" si="5"/>
        <v>14.285714285714302</v>
      </c>
      <c r="BH78" s="216">
        <f t="shared" si="6"/>
        <v>25.64102564102564</v>
      </c>
      <c r="BI78" s="216">
        <f t="shared" si="7"/>
        <v>25.806451612903224</v>
      </c>
      <c r="BJ78" s="216">
        <f t="shared" si="8"/>
        <v>5.084745762711873</v>
      </c>
      <c r="BK78" s="216">
        <f t="shared" si="9"/>
        <v>3.5087719298245723</v>
      </c>
      <c r="BL78" s="216">
        <f t="shared" si="10"/>
        <v>3.6363636363636154</v>
      </c>
      <c r="BM78" s="240">
        <f t="shared" si="11"/>
        <v>3.7735849056603765</v>
      </c>
      <c r="BN78" s="482">
        <f>AVERAGE(BC78:BM78)</f>
        <v>12.404691351286429</v>
      </c>
      <c r="BO78" s="482">
        <f t="shared" si="24"/>
        <v>8.488269191753032</v>
      </c>
      <c r="BP78" s="586">
        <f t="shared" si="31"/>
        <v>1.1685096665093884</v>
      </c>
    </row>
    <row r="79" spans="1:68" ht="11.25" customHeight="1">
      <c r="A79" s="25" t="s">
        <v>1925</v>
      </c>
      <c r="B79" s="26" t="s">
        <v>1926</v>
      </c>
      <c r="C79" s="33" t="s">
        <v>277</v>
      </c>
      <c r="D79" s="133">
        <v>33</v>
      </c>
      <c r="E79" s="137">
        <v>76</v>
      </c>
      <c r="F79" s="44" t="s">
        <v>1972</v>
      </c>
      <c r="G79" s="45" t="s">
        <v>1972</v>
      </c>
      <c r="H79" s="168">
        <v>32.69</v>
      </c>
      <c r="I79" s="319">
        <f t="shared" si="32"/>
        <v>3.5484857754665033</v>
      </c>
      <c r="J79" s="28">
        <v>0.28</v>
      </c>
      <c r="K79" s="143">
        <v>0.29</v>
      </c>
      <c r="L79" s="29">
        <f t="shared" si="30"/>
        <v>3.5714285714285587</v>
      </c>
      <c r="M79" s="30">
        <v>40625</v>
      </c>
      <c r="N79" s="31">
        <v>40627</v>
      </c>
      <c r="O79" s="32">
        <v>40648</v>
      </c>
      <c r="P79" s="32" t="s">
        <v>1376</v>
      </c>
      <c r="Q79" s="26"/>
      <c r="R79" s="316">
        <f>K79*4</f>
        <v>1.16</v>
      </c>
      <c r="S79" s="331">
        <f>R79/W79*100</f>
        <v>73.41772151898734</v>
      </c>
      <c r="T79" s="433">
        <f>(H79/SQRT(22.5*W79*(H79/Z79))-1)*100</f>
        <v>47.00143995008359</v>
      </c>
      <c r="U79" s="53">
        <f>H79/W79</f>
        <v>20.689873417721518</v>
      </c>
      <c r="V79" s="380">
        <v>10</v>
      </c>
      <c r="W79" s="180">
        <v>1.58</v>
      </c>
      <c r="X79" s="174">
        <v>3.78</v>
      </c>
      <c r="Y79" s="168">
        <v>1.67</v>
      </c>
      <c r="Z79" s="175">
        <v>2.35</v>
      </c>
      <c r="AA79" s="174">
        <v>1.57</v>
      </c>
      <c r="AB79" s="168">
        <v>1.69</v>
      </c>
      <c r="AC79" s="339">
        <f t="shared" si="14"/>
        <v>7.643312101910826</v>
      </c>
      <c r="AD79" s="339">
        <f t="shared" si="15"/>
        <v>5.508374616654871</v>
      </c>
      <c r="AE79" s="521">
        <v>6</v>
      </c>
      <c r="AF79" s="385">
        <v>2360</v>
      </c>
      <c r="AG79" s="565">
        <v>26.41</v>
      </c>
      <c r="AH79" s="565">
        <v>-2.71</v>
      </c>
      <c r="AI79" s="566">
        <v>8.89</v>
      </c>
      <c r="AJ79" s="567">
        <v>8.64</v>
      </c>
      <c r="AK79" s="350">
        <f>AN79/AO79</f>
        <v>0.9422292365837068</v>
      </c>
      <c r="AL79" s="336">
        <f>((AQ79/AR79)^(1/1)-1)*100</f>
        <v>3.738317757009346</v>
      </c>
      <c r="AM79" s="337">
        <f>((AQ79/AT79)^(1/3)-1)*100</f>
        <v>3.887332412441835</v>
      </c>
      <c r="AN79" s="337">
        <f>((AQ79/AV79)^(1/5)-1)*100</f>
        <v>4.168132885426812</v>
      </c>
      <c r="AO79" s="339">
        <f>((AQ79/BA79)^(1/10)-1)*100</f>
        <v>4.423693007594887</v>
      </c>
      <c r="AP79" s="324"/>
      <c r="AQ79" s="143">
        <v>1.11</v>
      </c>
      <c r="AR79" s="28">
        <v>1.07</v>
      </c>
      <c r="AS79" s="28">
        <v>1.03</v>
      </c>
      <c r="AT79" s="28">
        <v>0.99</v>
      </c>
      <c r="AU79" s="28">
        <v>0.95</v>
      </c>
      <c r="AV79" s="28">
        <v>0.905</v>
      </c>
      <c r="AW79" s="28">
        <v>0.8525</v>
      </c>
      <c r="AX79" s="28">
        <v>0.8225</v>
      </c>
      <c r="AY79" s="28">
        <v>0.7925</v>
      </c>
      <c r="AZ79" s="28">
        <v>0.76</v>
      </c>
      <c r="BA79" s="28">
        <v>0.72</v>
      </c>
      <c r="BB79" s="119">
        <v>0.68</v>
      </c>
      <c r="BC79" s="308">
        <f>((AQ79/AR79)-1)*100</f>
        <v>3.738317757009346</v>
      </c>
      <c r="BD79" s="216">
        <f t="shared" si="2"/>
        <v>3.8834951456310662</v>
      </c>
      <c r="BE79" s="216">
        <f t="shared" si="3"/>
        <v>4.040404040404044</v>
      </c>
      <c r="BF79" s="216">
        <f t="shared" si="4"/>
        <v>4.210526315789487</v>
      </c>
      <c r="BG79" s="216">
        <f t="shared" si="5"/>
        <v>4.972375690607733</v>
      </c>
      <c r="BH79" s="216">
        <f t="shared" si="6"/>
        <v>6.158357771260992</v>
      </c>
      <c r="BI79" s="216">
        <f t="shared" si="7"/>
        <v>3.647416413373872</v>
      </c>
      <c r="BJ79" s="216">
        <f t="shared" si="8"/>
        <v>3.785488958990535</v>
      </c>
      <c r="BK79" s="216">
        <f t="shared" si="9"/>
        <v>4.2763157894736725</v>
      </c>
      <c r="BL79" s="216">
        <f t="shared" si="10"/>
        <v>5.555555555555558</v>
      </c>
      <c r="BM79" s="240">
        <f t="shared" si="11"/>
        <v>5.88235294117645</v>
      </c>
      <c r="BN79" s="482">
        <f>AVERAGE(BC79:BM79)</f>
        <v>4.559146034479341</v>
      </c>
      <c r="BO79" s="482">
        <f>SQRT(AVERAGE((BC79-$BN79)^2,(BD79-$BN79)^2,(BE79-$BN79)^2,(BF79-$BN79)^2,(BG79-$BN79)^2,(BH79-$BN79)^2,(BI79-$BN79)^2,(BJ79-$BN79)^2,(BK79-$BN79)^2,(BL79-$BN79)^2,(BM79-$BN79)^2))</f>
        <v>0.8791848832714751</v>
      </c>
      <c r="BP79" s="586">
        <f t="shared" si="31"/>
        <v>-12.973254756828203</v>
      </c>
    </row>
    <row r="80" spans="1:68" ht="11.25" customHeight="1">
      <c r="A80" s="25" t="s">
        <v>1966</v>
      </c>
      <c r="B80" s="26" t="s">
        <v>1967</v>
      </c>
      <c r="C80" s="33" t="s">
        <v>253</v>
      </c>
      <c r="D80" s="133">
        <v>29</v>
      </c>
      <c r="E80" s="137">
        <v>85</v>
      </c>
      <c r="F80" s="44" t="s">
        <v>1972</v>
      </c>
      <c r="G80" s="45" t="s">
        <v>1972</v>
      </c>
      <c r="H80" s="168">
        <v>20.38</v>
      </c>
      <c r="I80" s="319">
        <f t="shared" si="32"/>
        <v>7.262021589793916</v>
      </c>
      <c r="J80" s="28">
        <v>0.365</v>
      </c>
      <c r="K80" s="143">
        <v>0.37</v>
      </c>
      <c r="L80" s="51">
        <f t="shared" si="30"/>
        <v>1.3698630136986356</v>
      </c>
      <c r="M80" s="30">
        <v>40590</v>
      </c>
      <c r="N80" s="31">
        <v>40592</v>
      </c>
      <c r="O80" s="32">
        <v>40614</v>
      </c>
      <c r="P80" s="32" t="s">
        <v>1362</v>
      </c>
      <c r="Q80" s="26"/>
      <c r="R80" s="316">
        <f>K80*4</f>
        <v>1.48</v>
      </c>
      <c r="S80" s="331">
        <f>R80/W80*100</f>
        <v>89.1566265060241</v>
      </c>
      <c r="T80" s="433" t="s">
        <v>1977</v>
      </c>
      <c r="U80" s="53">
        <f>H80/W80</f>
        <v>12.27710843373494</v>
      </c>
      <c r="V80" s="380">
        <v>12</v>
      </c>
      <c r="W80" s="180">
        <v>1.66</v>
      </c>
      <c r="X80" s="174">
        <v>1.07</v>
      </c>
      <c r="Y80" s="168">
        <v>0.77</v>
      </c>
      <c r="Z80" s="175" t="s">
        <v>2108</v>
      </c>
      <c r="AA80" s="174">
        <v>2.21</v>
      </c>
      <c r="AB80" s="168">
        <v>2.26</v>
      </c>
      <c r="AC80" s="339">
        <f t="shared" si="14"/>
        <v>2.262443438914019</v>
      </c>
      <c r="AD80" s="339">
        <f>(H80/AA80)/X80</f>
        <v>8.618429399078106</v>
      </c>
      <c r="AE80" s="521">
        <v>5</v>
      </c>
      <c r="AF80" s="385">
        <v>4120</v>
      </c>
      <c r="AG80" s="565">
        <v>13.54</v>
      </c>
      <c r="AH80" s="565">
        <v>-22.69</v>
      </c>
      <c r="AI80" s="566">
        <v>3.14</v>
      </c>
      <c r="AJ80" s="567">
        <v>-6.51</v>
      </c>
      <c r="AK80" s="350">
        <f>AN80/AO80</f>
        <v>1.3255548933125363</v>
      </c>
      <c r="AL80" s="336">
        <f>((AQ80/AR80)^(1/1)-1)*100</f>
        <v>1.388888888888884</v>
      </c>
      <c r="AM80" s="337">
        <f>((AQ80/AT80)^(1/3)-1)*100</f>
        <v>3.4172475540757308</v>
      </c>
      <c r="AN80" s="337">
        <f>((AQ80/AV80)^(1/5)-1)*100</f>
        <v>3.320436939252347</v>
      </c>
      <c r="AO80" s="339">
        <f>((AQ80/BA80)^(1/10)-1)*100</f>
        <v>2.5049411050451775</v>
      </c>
      <c r="AP80" s="324"/>
      <c r="AQ80" s="143">
        <v>1.46</v>
      </c>
      <c r="AR80" s="28">
        <v>1.44</v>
      </c>
      <c r="AS80" s="28">
        <v>1.4</v>
      </c>
      <c r="AT80" s="28">
        <v>1.32</v>
      </c>
      <c r="AU80" s="28">
        <v>1.28</v>
      </c>
      <c r="AV80" s="28">
        <v>1.24</v>
      </c>
      <c r="AW80" s="28">
        <v>1.22</v>
      </c>
      <c r="AX80" s="28">
        <v>1.2</v>
      </c>
      <c r="AY80" s="28">
        <v>1.18</v>
      </c>
      <c r="AZ80" s="28">
        <v>1.16</v>
      </c>
      <c r="BA80" s="28">
        <v>1.14</v>
      </c>
      <c r="BB80" s="119">
        <v>1.02</v>
      </c>
      <c r="BC80" s="308">
        <f>((AQ80/AR80)-1)*100</f>
        <v>1.388888888888884</v>
      </c>
      <c r="BD80" s="216">
        <f t="shared" si="2"/>
        <v>2.857142857142869</v>
      </c>
      <c r="BE80" s="216">
        <f t="shared" si="3"/>
        <v>6.060606060606055</v>
      </c>
      <c r="BF80" s="216">
        <f t="shared" si="4"/>
        <v>3.125</v>
      </c>
      <c r="BG80" s="216">
        <f t="shared" si="5"/>
        <v>3.2258064516129004</v>
      </c>
      <c r="BH80" s="216">
        <f t="shared" si="6"/>
        <v>1.6393442622950838</v>
      </c>
      <c r="BI80" s="216">
        <f t="shared" si="7"/>
        <v>1.6666666666666607</v>
      </c>
      <c r="BJ80" s="216">
        <f t="shared" si="8"/>
        <v>1.6949152542372836</v>
      </c>
      <c r="BK80" s="216">
        <f t="shared" si="9"/>
        <v>1.724137931034475</v>
      </c>
      <c r="BL80" s="216">
        <f t="shared" si="10"/>
        <v>1.7543859649122862</v>
      </c>
      <c r="BM80" s="240">
        <f t="shared" si="11"/>
        <v>11.76470588235292</v>
      </c>
      <c r="BN80" s="482">
        <f t="shared" si="23"/>
        <v>3.354690929068129</v>
      </c>
      <c r="BO80" s="482">
        <f>SQRT(AVERAGE((BC80-$BN80)^2,(BD80-$BN80)^2,(BE80-$BN80)^2,(BF80-$BN80)^2,(BG80-$BN80)^2,(BH80-$BN80)^2,(BI80-$BN80)^2,(BJ80-$BN80)^2,(BK80-$BN80)^2,(BL80-$BN80)^2,(BM80-$BN80)^2))</f>
        <v>2.954165064880403</v>
      </c>
      <c r="BP80" s="586">
        <f t="shared" si="31"/>
        <v>-1.694649904688676</v>
      </c>
    </row>
    <row r="81" spans="1:68" ht="11.25" customHeight="1">
      <c r="A81" s="34" t="s">
        <v>1815</v>
      </c>
      <c r="B81" s="36" t="s">
        <v>1816</v>
      </c>
      <c r="C81" s="41" t="s">
        <v>166</v>
      </c>
      <c r="D81" s="134">
        <v>40</v>
      </c>
      <c r="E81" s="137">
        <v>39</v>
      </c>
      <c r="F81" s="46" t="s">
        <v>1972</v>
      </c>
      <c r="G81" s="48" t="s">
        <v>1939</v>
      </c>
      <c r="H81" s="169">
        <v>86.41</v>
      </c>
      <c r="I81" s="319">
        <f t="shared" si="32"/>
        <v>2.638583497280407</v>
      </c>
      <c r="J81" s="38">
        <v>0.55</v>
      </c>
      <c r="K81" s="142">
        <v>0.57</v>
      </c>
      <c r="L81" s="39">
        <f t="shared" si="30"/>
        <v>3.6363636363636154</v>
      </c>
      <c r="M81" s="49">
        <v>40669</v>
      </c>
      <c r="N81" s="50">
        <v>40673</v>
      </c>
      <c r="O81" s="40">
        <v>40704</v>
      </c>
      <c r="P81" s="40" t="s">
        <v>1363</v>
      </c>
      <c r="Q81" s="36"/>
      <c r="R81" s="261">
        <f>K81*4</f>
        <v>2.28</v>
      </c>
      <c r="S81" s="331">
        <f t="shared" si="17"/>
        <v>33.97913561847988</v>
      </c>
      <c r="T81" s="433">
        <f t="shared" si="25"/>
        <v>40.927004507429274</v>
      </c>
      <c r="U81" s="53">
        <f t="shared" si="18"/>
        <v>12.87779433681073</v>
      </c>
      <c r="V81" s="381">
        <v>12</v>
      </c>
      <c r="W81" s="180">
        <v>6.71</v>
      </c>
      <c r="X81" s="174">
        <v>0.95</v>
      </c>
      <c r="Y81" s="168">
        <v>0.95</v>
      </c>
      <c r="Z81" s="175">
        <v>3.47</v>
      </c>
      <c r="AA81" s="174">
        <v>6.92</v>
      </c>
      <c r="AB81" s="168">
        <v>7.21</v>
      </c>
      <c r="AC81" s="339">
        <f>(AB81/AA81-1)*100</f>
        <v>4.190751445086716</v>
      </c>
      <c r="AD81" s="339">
        <f>(H81/AA81)/X81</f>
        <v>13.144204441740188</v>
      </c>
      <c r="AE81" s="521">
        <v>9</v>
      </c>
      <c r="AF81" s="385">
        <v>13610</v>
      </c>
      <c r="AG81" s="565">
        <v>30.08</v>
      </c>
      <c r="AH81" s="565">
        <v>-11.66</v>
      </c>
      <c r="AI81" s="566">
        <v>12.73</v>
      </c>
      <c r="AJ81" s="567">
        <v>3.93</v>
      </c>
      <c r="AK81" s="351">
        <f>AN81/AO81</f>
        <v>1.0268524086895932</v>
      </c>
      <c r="AL81" s="336">
        <f t="shared" si="19"/>
        <v>2.3474178403755985</v>
      </c>
      <c r="AM81" s="337">
        <f t="shared" si="20"/>
        <v>2.2371596425868834</v>
      </c>
      <c r="AN81" s="337">
        <f t="shared" si="21"/>
        <v>3.2259075614014865</v>
      </c>
      <c r="AO81" s="339">
        <f t="shared" si="22"/>
        <v>3.1415493931773453</v>
      </c>
      <c r="AP81" s="325"/>
      <c r="AQ81" s="142">
        <v>2.18</v>
      </c>
      <c r="AR81" s="38">
        <v>2.13</v>
      </c>
      <c r="AS81" s="38">
        <v>2.09</v>
      </c>
      <c r="AT81" s="38">
        <v>2.04</v>
      </c>
      <c r="AU81" s="38">
        <v>1.91</v>
      </c>
      <c r="AV81" s="38">
        <v>1.86</v>
      </c>
      <c r="AW81" s="38">
        <v>1.79</v>
      </c>
      <c r="AX81" s="38">
        <v>1.73</v>
      </c>
      <c r="AY81" s="38">
        <v>1.69</v>
      </c>
      <c r="AZ81" s="38">
        <v>1.68</v>
      </c>
      <c r="BA81" s="38">
        <v>1.6</v>
      </c>
      <c r="BB81" s="277">
        <v>1.52</v>
      </c>
      <c r="BC81" s="308">
        <f>((AQ81/AR81)-1)*100</f>
        <v>2.3474178403755985</v>
      </c>
      <c r="BD81" s="216">
        <f t="shared" si="2"/>
        <v>1.9138755980861344</v>
      </c>
      <c r="BE81" s="216">
        <f t="shared" si="3"/>
        <v>2.450980392156854</v>
      </c>
      <c r="BF81" s="216">
        <f t="shared" si="4"/>
        <v>6.806282722513091</v>
      </c>
      <c r="BG81" s="216">
        <f t="shared" si="5"/>
        <v>2.6881720430107503</v>
      </c>
      <c r="BH81" s="216">
        <f t="shared" si="6"/>
        <v>3.9106145251396773</v>
      </c>
      <c r="BI81" s="216">
        <f t="shared" si="7"/>
        <v>3.4682080924855585</v>
      </c>
      <c r="BJ81" s="216">
        <f t="shared" si="8"/>
        <v>2.366863905325456</v>
      </c>
      <c r="BK81" s="216">
        <f t="shared" si="9"/>
        <v>0.5952380952380931</v>
      </c>
      <c r="BL81" s="216">
        <f t="shared" si="10"/>
        <v>4.999999999999982</v>
      </c>
      <c r="BM81" s="240">
        <f t="shared" si="11"/>
        <v>5.263157894736836</v>
      </c>
      <c r="BN81" s="482">
        <f t="shared" si="23"/>
        <v>3.3464373735516393</v>
      </c>
      <c r="BO81" s="482">
        <f t="shared" si="24"/>
        <v>1.6929219519348417</v>
      </c>
      <c r="BP81" s="586">
        <f t="shared" si="31"/>
        <v>-7.013303278128836</v>
      </c>
    </row>
    <row r="82" spans="1:68" ht="11.25" customHeight="1">
      <c r="A82" s="15" t="s">
        <v>1750</v>
      </c>
      <c r="B82" s="16" t="s">
        <v>1733</v>
      </c>
      <c r="C82" s="24" t="s">
        <v>309</v>
      </c>
      <c r="D82" s="132">
        <v>55</v>
      </c>
      <c r="E82" s="137">
        <v>6</v>
      </c>
      <c r="F82" s="42" t="s">
        <v>1972</v>
      </c>
      <c r="G82" s="43" t="s">
        <v>1939</v>
      </c>
      <c r="H82" s="190">
        <v>63.99</v>
      </c>
      <c r="I82" s="318">
        <f t="shared" si="32"/>
        <v>3.281762775433662</v>
      </c>
      <c r="J82" s="276">
        <v>0.4818</v>
      </c>
      <c r="K82" s="144">
        <v>0.525</v>
      </c>
      <c r="L82" s="20">
        <f t="shared" si="30"/>
        <v>8.966376089663775</v>
      </c>
      <c r="M82" s="21">
        <v>40660</v>
      </c>
      <c r="N82" s="22">
        <v>40662</v>
      </c>
      <c r="O82" s="23">
        <v>40679</v>
      </c>
      <c r="P82" s="329" t="s">
        <v>1408</v>
      </c>
      <c r="Q82" s="16"/>
      <c r="R82" s="316">
        <f>K82*4</f>
        <v>2.1</v>
      </c>
      <c r="S82" s="332">
        <f>R82/W82*100</f>
        <v>53.299492385786806</v>
      </c>
      <c r="T82" s="435">
        <f>(H82/SQRT(22.5*W82*(H82/Z82))-1)*100</f>
        <v>41.65734019265239</v>
      </c>
      <c r="U82" s="52">
        <f>H82/W82</f>
        <v>16.241116751269036</v>
      </c>
      <c r="V82" s="380">
        <v>6</v>
      </c>
      <c r="W82" s="188">
        <v>3.94</v>
      </c>
      <c r="X82" s="189">
        <v>1.74</v>
      </c>
      <c r="Y82" s="190">
        <v>2.11</v>
      </c>
      <c r="Z82" s="191">
        <v>2.78</v>
      </c>
      <c r="AA82" s="189">
        <v>4.21</v>
      </c>
      <c r="AB82" s="190">
        <v>4.59</v>
      </c>
      <c r="AC82" s="338">
        <f t="shared" si="14"/>
        <v>9.026128266033261</v>
      </c>
      <c r="AD82" s="471">
        <f>(H82/AA82)/X82</f>
        <v>8.73535916127447</v>
      </c>
      <c r="AE82" s="520">
        <v>22</v>
      </c>
      <c r="AF82" s="386">
        <v>176060</v>
      </c>
      <c r="AG82" s="553">
        <v>11.17</v>
      </c>
      <c r="AH82" s="553">
        <v>-5.51</v>
      </c>
      <c r="AI82" s="568">
        <v>0.42</v>
      </c>
      <c r="AJ82" s="569">
        <v>0.19</v>
      </c>
      <c r="AK82" s="350">
        <f t="shared" si="16"/>
        <v>1.0625655408428232</v>
      </c>
      <c r="AL82" s="340">
        <f t="shared" si="19"/>
        <v>9.61627906976743</v>
      </c>
      <c r="AM82" s="341">
        <f t="shared" si="20"/>
        <v>11.503422563451537</v>
      </c>
      <c r="AN82" s="341">
        <f>((AQ82/AV82)^(1/5)-1)*100</f>
        <v>11.582323601649748</v>
      </c>
      <c r="AO82" s="338">
        <f>((AQ82/BA82)^(1/10)-1)*100</f>
        <v>10.900338055817894</v>
      </c>
      <c r="AP82" s="324"/>
      <c r="AQ82" s="143">
        <v>1.8854</v>
      </c>
      <c r="AR82" s="28">
        <v>1.72</v>
      </c>
      <c r="AS82" s="28">
        <v>1.55</v>
      </c>
      <c r="AT82" s="28">
        <v>1.36</v>
      </c>
      <c r="AU82" s="28">
        <v>1.21</v>
      </c>
      <c r="AV82" s="28">
        <v>1.09</v>
      </c>
      <c r="AW82" s="28">
        <v>0.9775</v>
      </c>
      <c r="AX82" s="28">
        <v>0.865</v>
      </c>
      <c r="AY82" s="28">
        <v>0.79</v>
      </c>
      <c r="AZ82" s="28">
        <v>0.73</v>
      </c>
      <c r="BA82" s="28">
        <v>0.67</v>
      </c>
      <c r="BB82" s="119">
        <v>0.625</v>
      </c>
      <c r="BC82" s="460">
        <f>((AQ82/AR82)-1)*100</f>
        <v>9.61627906976743</v>
      </c>
      <c r="BD82" s="461">
        <f t="shared" si="2"/>
        <v>10.967741935483865</v>
      </c>
      <c r="BE82" s="461">
        <f t="shared" si="3"/>
        <v>13.970588235294112</v>
      </c>
      <c r="BF82" s="461">
        <f t="shared" si="4"/>
        <v>12.396694214876035</v>
      </c>
      <c r="BG82" s="461">
        <f t="shared" si="5"/>
        <v>11.009174311926584</v>
      </c>
      <c r="BH82" s="461">
        <f t="shared" si="6"/>
        <v>11.508951406649626</v>
      </c>
      <c r="BI82" s="461">
        <f t="shared" si="7"/>
        <v>13.005780346820806</v>
      </c>
      <c r="BJ82" s="461">
        <f t="shared" si="8"/>
        <v>9.493670886075932</v>
      </c>
      <c r="BK82" s="461">
        <f t="shared" si="9"/>
        <v>8.219178082191792</v>
      </c>
      <c r="BL82" s="461">
        <f t="shared" si="10"/>
        <v>8.955223880596996</v>
      </c>
      <c r="BM82" s="212">
        <f t="shared" si="11"/>
        <v>7.200000000000006</v>
      </c>
      <c r="BN82" s="145">
        <f>AVERAGE(BC82:BM82)</f>
        <v>10.57666203360756</v>
      </c>
      <c r="BO82" s="145">
        <f t="shared" si="24"/>
        <v>1.9914564299404995</v>
      </c>
      <c r="BP82" s="588">
        <f t="shared" si="31"/>
        <v>-1.377030374185626</v>
      </c>
    </row>
    <row r="83" spans="1:68" ht="11.25" customHeight="1">
      <c r="A83" s="96" t="s">
        <v>1927</v>
      </c>
      <c r="B83" s="26" t="s">
        <v>1928</v>
      </c>
      <c r="C83" s="109" t="s">
        <v>277</v>
      </c>
      <c r="D83" s="133">
        <v>32</v>
      </c>
      <c r="E83" s="137">
        <v>77</v>
      </c>
      <c r="F83" s="44" t="s">
        <v>1972</v>
      </c>
      <c r="G83" s="45" t="s">
        <v>1972</v>
      </c>
      <c r="H83" s="168">
        <v>19.27</v>
      </c>
      <c r="I83" s="319">
        <f t="shared" si="32"/>
        <v>3.1655422937208098</v>
      </c>
      <c r="J83" s="28">
        <v>0.14</v>
      </c>
      <c r="K83" s="143">
        <v>0.1525</v>
      </c>
      <c r="L83" s="29">
        <f t="shared" si="30"/>
        <v>8.92857142857142</v>
      </c>
      <c r="M83" s="30">
        <v>40604</v>
      </c>
      <c r="N83" s="31">
        <v>40606</v>
      </c>
      <c r="O83" s="32">
        <v>40623</v>
      </c>
      <c r="P83" s="103" t="s">
        <v>1395</v>
      </c>
      <c r="Q83" s="653"/>
      <c r="R83" s="316">
        <f>K83*4</f>
        <v>0.61</v>
      </c>
      <c r="S83" s="331">
        <f>R83/W83*100</f>
        <v>51.694915254237294</v>
      </c>
      <c r="T83" s="433">
        <f t="shared" si="25"/>
        <v>52.16120404053692</v>
      </c>
      <c r="U83" s="53">
        <f>H83/W83</f>
        <v>16.330508474576273</v>
      </c>
      <c r="V83" s="380">
        <v>12</v>
      </c>
      <c r="W83" s="180">
        <v>1.18</v>
      </c>
      <c r="X83" s="174">
        <v>3.07</v>
      </c>
      <c r="Y83" s="168">
        <v>2.9</v>
      </c>
      <c r="Z83" s="175">
        <v>3.19</v>
      </c>
      <c r="AA83" s="174">
        <v>1.13</v>
      </c>
      <c r="AB83" s="168">
        <v>1.2</v>
      </c>
      <c r="AC83" s="339">
        <f>(AB83/AA83-1)*100</f>
        <v>6.194690265486735</v>
      </c>
      <c r="AD83" s="472">
        <f t="shared" si="15"/>
        <v>5.554754835548126</v>
      </c>
      <c r="AE83" s="521">
        <v>9</v>
      </c>
      <c r="AF83" s="385">
        <v>3420</v>
      </c>
      <c r="AG83" s="565">
        <v>17.79</v>
      </c>
      <c r="AH83" s="565">
        <v>-2.63</v>
      </c>
      <c r="AI83" s="566">
        <v>3.83</v>
      </c>
      <c r="AJ83" s="567">
        <v>7.59</v>
      </c>
      <c r="AK83" s="350">
        <f>AN83/AO83</f>
        <v>0.8470527936101705</v>
      </c>
      <c r="AL83" s="336">
        <f t="shared" si="19"/>
        <v>6.930693069306937</v>
      </c>
      <c r="AM83" s="337">
        <f t="shared" si="20"/>
        <v>3.5744168651286268</v>
      </c>
      <c r="AN83" s="337">
        <f>((AQ83/AV83)^(1/5)-1)*100</f>
        <v>3.9457530185000644</v>
      </c>
      <c r="AO83" s="339">
        <f>((AQ83/BA83)^(1/10)-1)*100</f>
        <v>4.658213807055778</v>
      </c>
      <c r="AP83" s="324"/>
      <c r="AQ83" s="143">
        <v>0.54</v>
      </c>
      <c r="AR83" s="28">
        <v>0.505</v>
      </c>
      <c r="AS83" s="28">
        <v>0.494</v>
      </c>
      <c r="AT83" s="28">
        <v>0.486</v>
      </c>
      <c r="AU83" s="28">
        <v>0.465</v>
      </c>
      <c r="AV83" s="28">
        <v>0.445</v>
      </c>
      <c r="AW83" s="28">
        <v>0.415</v>
      </c>
      <c r="AX83" s="28">
        <v>0.39</v>
      </c>
      <c r="AY83" s="28">
        <v>0.3625</v>
      </c>
      <c r="AZ83" s="28">
        <v>0.3525</v>
      </c>
      <c r="BA83" s="28">
        <v>0.3425</v>
      </c>
      <c r="BB83" s="119">
        <v>0.335</v>
      </c>
      <c r="BC83" s="308">
        <f>((AQ83/AR83)-1)*100</f>
        <v>6.930693069306937</v>
      </c>
      <c r="BD83" s="216">
        <f t="shared" si="2"/>
        <v>2.2267206477732726</v>
      </c>
      <c r="BE83" s="216">
        <f t="shared" si="3"/>
        <v>1.6460905349794164</v>
      </c>
      <c r="BF83" s="216">
        <f t="shared" si="4"/>
        <v>4.516129032258065</v>
      </c>
      <c r="BG83" s="216">
        <f t="shared" si="5"/>
        <v>4.494382022471921</v>
      </c>
      <c r="BH83" s="216">
        <f t="shared" si="6"/>
        <v>7.2289156626506035</v>
      </c>
      <c r="BI83" s="216">
        <f t="shared" si="7"/>
        <v>6.41025641025641</v>
      </c>
      <c r="BJ83" s="216">
        <f t="shared" si="8"/>
        <v>7.586206896551739</v>
      </c>
      <c r="BK83" s="216">
        <f t="shared" si="9"/>
        <v>2.8368794326241176</v>
      </c>
      <c r="BL83" s="216">
        <f t="shared" si="10"/>
        <v>2.9197080291970767</v>
      </c>
      <c r="BM83" s="240">
        <f t="shared" si="11"/>
        <v>2.238805970149249</v>
      </c>
      <c r="BN83" s="482">
        <f>AVERAGE(BC83:BM83)</f>
        <v>4.457707973474437</v>
      </c>
      <c r="BO83" s="482">
        <f t="shared" si="24"/>
        <v>2.1362351847902636</v>
      </c>
      <c r="BP83" s="586">
        <f t="shared" si="31"/>
        <v>-9.219213162355398</v>
      </c>
    </row>
    <row r="84" spans="1:68" ht="11.25" customHeight="1">
      <c r="A84" s="25" t="s">
        <v>467</v>
      </c>
      <c r="B84" s="26" t="s">
        <v>468</v>
      </c>
      <c r="C84" s="33" t="s">
        <v>253</v>
      </c>
      <c r="D84" s="133">
        <v>25</v>
      </c>
      <c r="E84" s="137">
        <v>99</v>
      </c>
      <c r="F84" s="44" t="s">
        <v>1972</v>
      </c>
      <c r="G84" s="45" t="s">
        <v>1972</v>
      </c>
      <c r="H84" s="168">
        <v>60.01</v>
      </c>
      <c r="I84" s="457">
        <f t="shared" si="32"/>
        <v>1.1998000333277787</v>
      </c>
      <c r="J84" s="127">
        <v>0.16</v>
      </c>
      <c r="K84" s="127">
        <v>0.18</v>
      </c>
      <c r="L84" s="117">
        <f t="shared" si="30"/>
        <v>12.5</v>
      </c>
      <c r="M84" s="30">
        <v>40631</v>
      </c>
      <c r="N84" s="31">
        <v>40633</v>
      </c>
      <c r="O84" s="32">
        <v>40648</v>
      </c>
      <c r="P84" s="31" t="s">
        <v>1376</v>
      </c>
      <c r="Q84" s="26"/>
      <c r="R84" s="316">
        <f>K84*4</f>
        <v>0.72</v>
      </c>
      <c r="S84" s="331">
        <f>R84/W84*100</f>
        <v>27.586206896551722</v>
      </c>
      <c r="T84" s="433">
        <f>(H84/SQRT(22.5*W84*(H84/Z84))-1)*100</f>
        <v>163.79943230665396</v>
      </c>
      <c r="U84" s="53">
        <f>H84/W84</f>
        <v>22.992337164750957</v>
      </c>
      <c r="V84" s="380">
        <v>1</v>
      </c>
      <c r="W84" s="180">
        <v>2.61</v>
      </c>
      <c r="X84" s="174">
        <v>1.47</v>
      </c>
      <c r="Y84" s="168">
        <v>3.21</v>
      </c>
      <c r="Z84" s="175">
        <v>6.81</v>
      </c>
      <c r="AA84" s="174">
        <v>2.65</v>
      </c>
      <c r="AB84" s="168">
        <v>2.85</v>
      </c>
      <c r="AC84" s="339">
        <f t="shared" si="14"/>
        <v>7.547169811320753</v>
      </c>
      <c r="AD84" s="472">
        <f>(H84/AA84)/X84</f>
        <v>15.404954434604031</v>
      </c>
      <c r="AE84" s="521">
        <v>1</v>
      </c>
      <c r="AF84" s="385">
        <v>1090</v>
      </c>
      <c r="AG84" s="565">
        <v>49.99</v>
      </c>
      <c r="AH84" s="565">
        <v>-7.51</v>
      </c>
      <c r="AI84" s="566">
        <v>12.13</v>
      </c>
      <c r="AJ84" s="567">
        <v>13.12</v>
      </c>
      <c r="AK84" s="350">
        <f>AN84/AO84</f>
        <v>1.0192763529475677</v>
      </c>
      <c r="AL84" s="336">
        <f>((AQ84/AR84)^(1/1)-1)*100</f>
        <v>14.814814814814813</v>
      </c>
      <c r="AM84" s="337">
        <f>((AQ84/AT84)^(1/3)-1)*100</f>
        <v>13.862522184714066</v>
      </c>
      <c r="AN84" s="337">
        <f>((AQ84/AV84)^(1/5)-1)*100</f>
        <v>18.530239822852778</v>
      </c>
      <c r="AO84" s="339">
        <f>((AQ84/BA84)^(1/10)-1)*100</f>
        <v>18.179799589450486</v>
      </c>
      <c r="AP84" s="324"/>
      <c r="AQ84" s="143">
        <v>0.62</v>
      </c>
      <c r="AR84" s="28">
        <v>0.54</v>
      </c>
      <c r="AS84" s="28">
        <v>0.5</v>
      </c>
      <c r="AT84" s="28">
        <v>0.42</v>
      </c>
      <c r="AU84" s="28">
        <v>0.34</v>
      </c>
      <c r="AV84" s="28">
        <v>0.265</v>
      </c>
      <c r="AW84" s="28">
        <v>0.21</v>
      </c>
      <c r="AX84" s="28">
        <v>0.16</v>
      </c>
      <c r="AY84" s="28">
        <v>0.1375</v>
      </c>
      <c r="AZ84" s="28">
        <v>0.125</v>
      </c>
      <c r="BA84" s="28">
        <v>0.11667</v>
      </c>
      <c r="BB84" s="119">
        <v>0.10833999999999999</v>
      </c>
      <c r="BC84" s="308">
        <f>((AQ84/AR84)-1)*100</f>
        <v>14.814814814814813</v>
      </c>
      <c r="BD84" s="216">
        <f t="shared" si="2"/>
        <v>8.000000000000007</v>
      </c>
      <c r="BE84" s="216">
        <f t="shared" si="3"/>
        <v>19.047619047619047</v>
      </c>
      <c r="BF84" s="216">
        <f t="shared" si="4"/>
        <v>23.529411764705866</v>
      </c>
      <c r="BG84" s="216">
        <f t="shared" si="5"/>
        <v>28.301886792452823</v>
      </c>
      <c r="BH84" s="216">
        <f t="shared" si="6"/>
        <v>26.190476190476208</v>
      </c>
      <c r="BI84" s="216">
        <f t="shared" si="7"/>
        <v>31.25</v>
      </c>
      <c r="BJ84" s="216">
        <f t="shared" si="8"/>
        <v>16.36363636363636</v>
      </c>
      <c r="BK84" s="216">
        <f t="shared" si="9"/>
        <v>10.000000000000009</v>
      </c>
      <c r="BL84" s="216">
        <f t="shared" si="10"/>
        <v>7.139796005828414</v>
      </c>
      <c r="BM84" s="240">
        <f t="shared" si="11"/>
        <v>7.688757614916009</v>
      </c>
      <c r="BN84" s="482">
        <f>AVERAGE(BC84:BM84)</f>
        <v>17.484218054040866</v>
      </c>
      <c r="BO84" s="482">
        <f>SQRT(AVERAGE((BC84-$BN84)^2,(BD84-$BN84)^2,(BE84-$BN84)^2,(BF84-$BN84)^2,(BG84-$BN84)^2,(BH84-$BN84)^2,(BI84-$BN84)^2,(BJ84-$BN84)^2,(BK84-$BN84)^2,(BL84-$BN84)^2,(BM84-$BN84)^2))</f>
        <v>8.413245355896377</v>
      </c>
      <c r="BP84" s="586">
        <f t="shared" si="31"/>
        <v>-3.2622973085703997</v>
      </c>
    </row>
    <row r="85" spans="1:68" ht="11.25" customHeight="1">
      <c r="A85" s="25" t="s">
        <v>1899</v>
      </c>
      <c r="B85" s="26" t="s">
        <v>1900</v>
      </c>
      <c r="C85" s="33" t="s">
        <v>170</v>
      </c>
      <c r="D85" s="133">
        <v>36</v>
      </c>
      <c r="E85" s="137">
        <v>64</v>
      </c>
      <c r="F85" s="44" t="s">
        <v>1972</v>
      </c>
      <c r="G85" s="45" t="s">
        <v>1972</v>
      </c>
      <c r="H85" s="168">
        <v>70.34</v>
      </c>
      <c r="I85" s="457">
        <f t="shared" si="32"/>
        <v>1.7059994313335227</v>
      </c>
      <c r="J85" s="28">
        <v>0.29</v>
      </c>
      <c r="K85" s="143">
        <v>0.3</v>
      </c>
      <c r="L85" s="29">
        <f t="shared" si="30"/>
        <v>3.4482758620689724</v>
      </c>
      <c r="M85" s="30">
        <v>40689</v>
      </c>
      <c r="N85" s="31">
        <v>40694</v>
      </c>
      <c r="O85" s="32">
        <v>40714</v>
      </c>
      <c r="P85" s="31" t="s">
        <v>939</v>
      </c>
      <c r="Q85" s="26"/>
      <c r="R85" s="316">
        <f>K85*4</f>
        <v>1.2</v>
      </c>
      <c r="S85" s="331">
        <f>R85/W85*100</f>
        <v>18.2648401826484</v>
      </c>
      <c r="T85" s="433">
        <f t="shared" si="25"/>
        <v>-9.532734863813651</v>
      </c>
      <c r="U85" s="53">
        <f>H85/W85</f>
        <v>10.706240487062406</v>
      </c>
      <c r="V85" s="380">
        <v>12</v>
      </c>
      <c r="W85" s="180">
        <v>6.57</v>
      </c>
      <c r="X85" s="174">
        <v>1.05</v>
      </c>
      <c r="Y85" s="168">
        <v>2.47</v>
      </c>
      <c r="Z85" s="175">
        <v>1.72</v>
      </c>
      <c r="AA85" s="174">
        <v>5.32</v>
      </c>
      <c r="AB85" s="168">
        <v>4.37</v>
      </c>
      <c r="AC85" s="339">
        <f t="shared" si="14"/>
        <v>-17.85714285714286</v>
      </c>
      <c r="AD85" s="472">
        <f t="shared" si="15"/>
        <v>12.5921947726459</v>
      </c>
      <c r="AE85" s="521">
        <v>11</v>
      </c>
      <c r="AF85" s="385">
        <v>1480</v>
      </c>
      <c r="AG85" s="565">
        <v>38.3</v>
      </c>
      <c r="AH85" s="565">
        <v>-2.12</v>
      </c>
      <c r="AI85" s="566">
        <v>7.13</v>
      </c>
      <c r="AJ85" s="567">
        <v>13.58</v>
      </c>
      <c r="AK85" s="350">
        <f>AN85/AO85</f>
        <v>0.9336900955245054</v>
      </c>
      <c r="AL85" s="336">
        <f>((AQ85/AR85)^(1/1)-1)*100</f>
        <v>7.547169811320731</v>
      </c>
      <c r="AM85" s="337">
        <f>((AQ85/AT85)^(1/3)-1)*100</f>
        <v>10.715524489384997</v>
      </c>
      <c r="AN85" s="337">
        <f>((AQ85/AV85)^(1/5)-1)*100</f>
        <v>13.697448881013807</v>
      </c>
      <c r="AO85" s="339">
        <f>((AQ85/BA85)^(1/10)-1)*100</f>
        <v>14.670230461552869</v>
      </c>
      <c r="AP85" s="324"/>
      <c r="AQ85" s="143">
        <v>1.14</v>
      </c>
      <c r="AR85" s="28">
        <v>1.06</v>
      </c>
      <c r="AS85" s="28">
        <v>0.96</v>
      </c>
      <c r="AT85" s="28">
        <v>0.84</v>
      </c>
      <c r="AU85" s="28">
        <v>0.72</v>
      </c>
      <c r="AV85" s="28">
        <v>0.6</v>
      </c>
      <c r="AW85" s="28">
        <v>0.48</v>
      </c>
      <c r="AX85" s="28">
        <v>0.38</v>
      </c>
      <c r="AY85" s="28">
        <v>0.335</v>
      </c>
      <c r="AZ85" s="28">
        <v>0.31</v>
      </c>
      <c r="BA85" s="28">
        <v>0.29</v>
      </c>
      <c r="BB85" s="119">
        <v>0.27</v>
      </c>
      <c r="BC85" s="308">
        <f>((AQ85/AR85)-1)*100</f>
        <v>7.547169811320731</v>
      </c>
      <c r="BD85" s="216">
        <f t="shared" si="2"/>
        <v>10.416666666666675</v>
      </c>
      <c r="BE85" s="216">
        <f t="shared" si="3"/>
        <v>14.28571428571428</v>
      </c>
      <c r="BF85" s="216">
        <f t="shared" si="4"/>
        <v>16.666666666666675</v>
      </c>
      <c r="BG85" s="216">
        <f t="shared" si="5"/>
        <v>19.999999999999996</v>
      </c>
      <c r="BH85" s="216">
        <f t="shared" si="6"/>
        <v>25</v>
      </c>
      <c r="BI85" s="216">
        <f t="shared" si="7"/>
        <v>26.315789473684205</v>
      </c>
      <c r="BJ85" s="216">
        <f t="shared" si="8"/>
        <v>13.432835820895516</v>
      </c>
      <c r="BK85" s="216">
        <f t="shared" si="9"/>
        <v>8.064516129032274</v>
      </c>
      <c r="BL85" s="216">
        <f t="shared" si="10"/>
        <v>6.896551724137945</v>
      </c>
      <c r="BM85" s="240">
        <f t="shared" si="11"/>
        <v>7.407407407407396</v>
      </c>
      <c r="BN85" s="482">
        <f>AVERAGE(BC85:BM85)</f>
        <v>14.184847089593244</v>
      </c>
      <c r="BO85" s="482">
        <f t="shared" si="24"/>
        <v>6.738274360441936</v>
      </c>
      <c r="BP85" s="586">
        <f t="shared" si="31"/>
        <v>4.697207825284924</v>
      </c>
    </row>
    <row r="86" spans="1:68" ht="11.25" customHeight="1">
      <c r="A86" s="34" t="s">
        <v>1839</v>
      </c>
      <c r="B86" s="36" t="s">
        <v>1840</v>
      </c>
      <c r="C86" s="41" t="s">
        <v>294</v>
      </c>
      <c r="D86" s="134">
        <v>38</v>
      </c>
      <c r="E86" s="137">
        <v>56</v>
      </c>
      <c r="F86" s="46" t="s">
        <v>1972</v>
      </c>
      <c r="G86" s="48" t="s">
        <v>1972</v>
      </c>
      <c r="H86" s="169">
        <v>22.47</v>
      </c>
      <c r="I86" s="321">
        <f t="shared" si="32"/>
        <v>3.8273253226524258</v>
      </c>
      <c r="J86" s="38">
        <v>0.21</v>
      </c>
      <c r="K86" s="142">
        <v>0.215</v>
      </c>
      <c r="L86" s="39">
        <f t="shared" si="30"/>
        <v>2.3809523809523725</v>
      </c>
      <c r="M86" s="49">
        <v>40829</v>
      </c>
      <c r="N86" s="50">
        <v>40833</v>
      </c>
      <c r="O86" s="40">
        <v>40847</v>
      </c>
      <c r="P86" s="396" t="s">
        <v>1407</v>
      </c>
      <c r="Q86" s="36"/>
      <c r="R86" s="261">
        <f>K86*4</f>
        <v>0.86</v>
      </c>
      <c r="S86" s="432">
        <f>R86/W86*100</f>
        <v>56.95364238410596</v>
      </c>
      <c r="T86" s="434">
        <f>(H86/SQRT(22.5*W86*(H86/Z86))-1)*100</f>
        <v>24.136576498323258</v>
      </c>
      <c r="U86" s="54">
        <f>H86/W86</f>
        <v>14.880794701986755</v>
      </c>
      <c r="V86" s="381">
        <v>5</v>
      </c>
      <c r="W86" s="181">
        <v>1.51</v>
      </c>
      <c r="X86" s="176">
        <v>1.37</v>
      </c>
      <c r="Y86" s="169">
        <v>0.87</v>
      </c>
      <c r="Z86" s="177">
        <v>2.33</v>
      </c>
      <c r="AA86" s="176">
        <v>1.58</v>
      </c>
      <c r="AB86" s="169">
        <v>1.74</v>
      </c>
      <c r="AC86" s="344">
        <f t="shared" si="14"/>
        <v>10.126582278481</v>
      </c>
      <c r="AD86" s="473">
        <f>(H86/AA86)/X86</f>
        <v>10.380670793680125</v>
      </c>
      <c r="AE86" s="522">
        <v>6</v>
      </c>
      <c r="AF86" s="387">
        <v>2940</v>
      </c>
      <c r="AG86" s="533">
        <v>30.64</v>
      </c>
      <c r="AH86" s="533">
        <v>-13.58</v>
      </c>
      <c r="AI86" s="562">
        <v>13.03</v>
      </c>
      <c r="AJ86" s="564">
        <v>5.15</v>
      </c>
      <c r="AK86" s="350">
        <f t="shared" si="16"/>
        <v>1.175709132795379</v>
      </c>
      <c r="AL86" s="342">
        <f t="shared" si="19"/>
        <v>2.4844720496894235</v>
      </c>
      <c r="AM86" s="343">
        <f t="shared" si="20"/>
        <v>4.885624628838681</v>
      </c>
      <c r="AN86" s="343">
        <f>((AQ86/AV86)^(1/5)-1)*100</f>
        <v>6.224531104836717</v>
      </c>
      <c r="AO86" s="344">
        <f>((AQ86/BA86)^(1/10)-1)*100</f>
        <v>5.2942780924370325</v>
      </c>
      <c r="AP86" s="324"/>
      <c r="AQ86" s="143">
        <v>0.825</v>
      </c>
      <c r="AR86" s="28">
        <v>0.805</v>
      </c>
      <c r="AS86" s="28">
        <v>0.77</v>
      </c>
      <c r="AT86" s="28">
        <v>0.715</v>
      </c>
      <c r="AU86" s="28">
        <v>0.655</v>
      </c>
      <c r="AV86" s="28">
        <v>0.61</v>
      </c>
      <c r="AW86" s="28">
        <v>0.57</v>
      </c>
      <c r="AX86" s="28">
        <v>0.53</v>
      </c>
      <c r="AY86" s="28">
        <v>0.505</v>
      </c>
      <c r="AZ86" s="278">
        <v>0.5</v>
      </c>
      <c r="BA86" s="28">
        <v>0.4925</v>
      </c>
      <c r="BB86" s="119">
        <v>0.475</v>
      </c>
      <c r="BC86" s="274">
        <f>((AQ86/AR86)-1)*100</f>
        <v>2.4844720496894235</v>
      </c>
      <c r="BD86" s="462">
        <f t="shared" si="2"/>
        <v>4.545454545454541</v>
      </c>
      <c r="BE86" s="462">
        <f t="shared" si="3"/>
        <v>7.692307692307709</v>
      </c>
      <c r="BF86" s="462">
        <f t="shared" si="4"/>
        <v>9.160305343511443</v>
      </c>
      <c r="BG86" s="462">
        <f t="shared" si="5"/>
        <v>7.377049180327866</v>
      </c>
      <c r="BH86" s="462">
        <f t="shared" si="6"/>
        <v>7.017543859649122</v>
      </c>
      <c r="BI86" s="462">
        <f t="shared" si="7"/>
        <v>7.547169811320731</v>
      </c>
      <c r="BJ86" s="462">
        <f t="shared" si="8"/>
        <v>4.950495049504955</v>
      </c>
      <c r="BK86" s="462">
        <f t="shared" si="9"/>
        <v>1.0000000000000009</v>
      </c>
      <c r="BL86" s="462">
        <f t="shared" si="10"/>
        <v>1.522842639593902</v>
      </c>
      <c r="BM86" s="258">
        <f t="shared" si="11"/>
        <v>3.684210526315801</v>
      </c>
      <c r="BN86" s="76">
        <f>AVERAGE(BC86:BM86)</f>
        <v>5.180168245243227</v>
      </c>
      <c r="BO86" s="76">
        <f t="shared" si="24"/>
        <v>2.641751884382673</v>
      </c>
      <c r="BP86" s="587">
        <f t="shared" si="31"/>
        <v>-4.828938274497613</v>
      </c>
    </row>
    <row r="87" spans="1:68" ht="11.25" customHeight="1">
      <c r="A87" s="15" t="s">
        <v>1929</v>
      </c>
      <c r="B87" s="16" t="s">
        <v>1930</v>
      </c>
      <c r="C87" s="24" t="s">
        <v>310</v>
      </c>
      <c r="D87" s="132">
        <v>33</v>
      </c>
      <c r="E87" s="137">
        <v>75</v>
      </c>
      <c r="F87" s="42" t="s">
        <v>1972</v>
      </c>
      <c r="G87" s="43" t="s">
        <v>1972</v>
      </c>
      <c r="H87" s="190">
        <v>82.71</v>
      </c>
      <c r="I87" s="457">
        <f t="shared" si="32"/>
        <v>1.7652037238544311</v>
      </c>
      <c r="J87" s="19">
        <v>0.36</v>
      </c>
      <c r="K87" s="144">
        <v>0.365</v>
      </c>
      <c r="L87" s="87">
        <f t="shared" si="30"/>
        <v>1.388888888888884</v>
      </c>
      <c r="M87" s="21">
        <v>40597</v>
      </c>
      <c r="N87" s="22">
        <v>40599</v>
      </c>
      <c r="O87" s="23">
        <v>40613</v>
      </c>
      <c r="P87" s="266" t="s">
        <v>1384</v>
      </c>
      <c r="Q87" s="16"/>
      <c r="R87" s="316">
        <f>K87*4</f>
        <v>1.46</v>
      </c>
      <c r="S87" s="331">
        <f>R87/W87*100</f>
        <v>31.397849462365592</v>
      </c>
      <c r="T87" s="433">
        <f>(H87/SQRT(22.5*W87*(H87/Z87))-1)*100</f>
        <v>101.38167902061319</v>
      </c>
      <c r="U87" s="53">
        <f>H87/W87</f>
        <v>17.787096774193547</v>
      </c>
      <c r="V87" s="380">
        <v>12</v>
      </c>
      <c r="W87" s="180">
        <v>4.65</v>
      </c>
      <c r="X87" s="174">
        <v>1.64</v>
      </c>
      <c r="Y87" s="168">
        <v>1.04</v>
      </c>
      <c r="Z87" s="175">
        <v>5.13</v>
      </c>
      <c r="AA87" s="174">
        <v>4.81</v>
      </c>
      <c r="AB87" s="168">
        <v>5.51</v>
      </c>
      <c r="AC87" s="339">
        <f>(AB87/AA87-1)*100</f>
        <v>14.553014553014565</v>
      </c>
      <c r="AD87" s="339">
        <f>(H87/AA87)/X87</f>
        <v>10.48501597282085</v>
      </c>
      <c r="AE87" s="521">
        <v>15</v>
      </c>
      <c r="AF87" s="385">
        <v>8790</v>
      </c>
      <c r="AG87" s="565">
        <v>19.06</v>
      </c>
      <c r="AH87" s="565">
        <v>-5.87</v>
      </c>
      <c r="AI87" s="566">
        <v>7</v>
      </c>
      <c r="AJ87" s="567">
        <v>3.36</v>
      </c>
      <c r="AK87" s="349">
        <f>AN87/AO87</f>
        <v>1.1567229833029344</v>
      </c>
      <c r="AL87" s="336">
        <f t="shared" si="19"/>
        <v>1.4084507042253502</v>
      </c>
      <c r="AM87" s="337">
        <f t="shared" si="20"/>
        <v>4.551591714942038</v>
      </c>
      <c r="AN87" s="337">
        <f>((AQ87/AV87)^(1/5)-1)*100</f>
        <v>11.920522230371034</v>
      </c>
      <c r="AO87" s="339">
        <f>((AQ87/BA87)^(1/10)-1)*100</f>
        <v>10.30542524220699</v>
      </c>
      <c r="AP87" s="323"/>
      <c r="AQ87" s="144">
        <v>1.44</v>
      </c>
      <c r="AR87" s="19">
        <v>1.42</v>
      </c>
      <c r="AS87" s="19">
        <v>1.4</v>
      </c>
      <c r="AT87" s="19">
        <v>1.26</v>
      </c>
      <c r="AU87" s="19">
        <v>1</v>
      </c>
      <c r="AV87" s="19">
        <v>0.82</v>
      </c>
      <c r="AW87" s="19">
        <v>0.68</v>
      </c>
      <c r="AX87" s="19">
        <v>0.62</v>
      </c>
      <c r="AY87" s="19">
        <v>0.595</v>
      </c>
      <c r="AZ87" s="19">
        <v>0.58</v>
      </c>
      <c r="BA87" s="19">
        <v>0.54</v>
      </c>
      <c r="BB87" s="276">
        <v>0.48</v>
      </c>
      <c r="BC87" s="308">
        <f>((AQ87/AR87)-1)*100</f>
        <v>1.4084507042253502</v>
      </c>
      <c r="BD87" s="216">
        <f t="shared" si="2"/>
        <v>1.4285714285714235</v>
      </c>
      <c r="BE87" s="216">
        <f t="shared" si="3"/>
        <v>11.111111111111093</v>
      </c>
      <c r="BF87" s="216">
        <f t="shared" si="4"/>
        <v>26</v>
      </c>
      <c r="BG87" s="216">
        <f t="shared" si="5"/>
        <v>21.95121951219512</v>
      </c>
      <c r="BH87" s="216">
        <f t="shared" si="6"/>
        <v>20.58823529411764</v>
      </c>
      <c r="BI87" s="216">
        <f t="shared" si="7"/>
        <v>9.677419354838722</v>
      </c>
      <c r="BJ87" s="216">
        <f t="shared" si="8"/>
        <v>4.201680672268915</v>
      </c>
      <c r="BK87" s="216">
        <f t="shared" si="9"/>
        <v>2.586206896551735</v>
      </c>
      <c r="BL87" s="216">
        <f t="shared" si="10"/>
        <v>7.407407407407396</v>
      </c>
      <c r="BM87" s="240">
        <f t="shared" si="11"/>
        <v>12.500000000000021</v>
      </c>
      <c r="BN87" s="482">
        <f>AVERAGE(BC87:BM87)</f>
        <v>10.805482034662491</v>
      </c>
      <c r="BO87" s="482">
        <f t="shared" si="24"/>
        <v>8.279134039430396</v>
      </c>
      <c r="BP87" s="586">
        <f t="shared" si="31"/>
        <v>-4.101370819968082</v>
      </c>
    </row>
    <row r="88" spans="1:68" ht="11.25" customHeight="1">
      <c r="A88" s="25" t="s">
        <v>1968</v>
      </c>
      <c r="B88" s="26" t="s">
        <v>1969</v>
      </c>
      <c r="C88" s="33" t="s">
        <v>294</v>
      </c>
      <c r="D88" s="133">
        <v>35</v>
      </c>
      <c r="E88" s="137">
        <v>67</v>
      </c>
      <c r="F88" s="65" t="s">
        <v>363</v>
      </c>
      <c r="G88" s="57" t="s">
        <v>363</v>
      </c>
      <c r="H88" s="168">
        <v>65.48</v>
      </c>
      <c r="I88" s="457">
        <f t="shared" si="32"/>
        <v>1.0995723885155773</v>
      </c>
      <c r="J88" s="28">
        <v>0.16</v>
      </c>
      <c r="K88" s="143">
        <v>0.18</v>
      </c>
      <c r="L88" s="29">
        <f t="shared" si="30"/>
        <v>12.5</v>
      </c>
      <c r="M88" s="30">
        <v>40599</v>
      </c>
      <c r="N88" s="31">
        <v>40603</v>
      </c>
      <c r="O88" s="32">
        <v>40617</v>
      </c>
      <c r="P88" s="32" t="s">
        <v>1371</v>
      </c>
      <c r="Q88" s="26"/>
      <c r="R88" s="316">
        <f>K88*4</f>
        <v>0.72</v>
      </c>
      <c r="S88" s="331">
        <f>R88/W88*100</f>
        <v>20</v>
      </c>
      <c r="T88" s="433">
        <f>(H88/SQRT(22.5*W88*(H88/Z88))-1)*100</f>
        <v>75.03763263797352</v>
      </c>
      <c r="U88" s="53">
        <f>H88/W88</f>
        <v>18.18888888888889</v>
      </c>
      <c r="V88" s="380">
        <v>12</v>
      </c>
      <c r="W88" s="180">
        <v>3.6</v>
      </c>
      <c r="X88" s="174">
        <v>2.27</v>
      </c>
      <c r="Y88" s="168">
        <v>3.3</v>
      </c>
      <c r="Z88" s="175">
        <v>3.79</v>
      </c>
      <c r="AA88" s="174">
        <v>3.72</v>
      </c>
      <c r="AB88" s="168">
        <v>4.06</v>
      </c>
      <c r="AC88" s="339">
        <f>(AB88/AA88-1)*100</f>
        <v>9.139784946236551</v>
      </c>
      <c r="AD88" s="339">
        <f>(H88/AA88)/X88</f>
        <v>7.754251338164938</v>
      </c>
      <c r="AE88" s="521">
        <v>12</v>
      </c>
      <c r="AF88" s="385">
        <v>7890</v>
      </c>
      <c r="AG88" s="565">
        <v>16.55</v>
      </c>
      <c r="AH88" s="565">
        <v>-14.02</v>
      </c>
      <c r="AI88" s="566">
        <v>2.54</v>
      </c>
      <c r="AJ88" s="567">
        <v>-1.62</v>
      </c>
      <c r="AK88" s="350">
        <f>AN88/AO88</f>
        <v>0.7212832235900488</v>
      </c>
      <c r="AL88" s="336">
        <f t="shared" si="19"/>
        <v>10.344827586206918</v>
      </c>
      <c r="AM88" s="337">
        <f t="shared" si="20"/>
        <v>11.636800399929626</v>
      </c>
      <c r="AN88" s="337">
        <f>((AQ88/AV88)^(1/5)-1)*100</f>
        <v>10.98883056567086</v>
      </c>
      <c r="AO88" s="339">
        <f>((AQ88/BA88)^(1/10)-1)*100</f>
        <v>15.235111820535717</v>
      </c>
      <c r="AP88" s="324"/>
      <c r="AQ88" s="143">
        <v>0.64</v>
      </c>
      <c r="AR88" s="28">
        <v>0.58</v>
      </c>
      <c r="AS88" s="28">
        <v>0.52</v>
      </c>
      <c r="AT88" s="28">
        <v>0.46</v>
      </c>
      <c r="AU88" s="28">
        <v>0.42</v>
      </c>
      <c r="AV88" s="28">
        <v>0.38</v>
      </c>
      <c r="AW88" s="28">
        <v>0.34</v>
      </c>
      <c r="AX88" s="28">
        <v>0.25</v>
      </c>
      <c r="AY88" s="28">
        <v>0.1725</v>
      </c>
      <c r="AZ88" s="28">
        <v>0.165</v>
      </c>
      <c r="BA88" s="28">
        <v>0.155</v>
      </c>
      <c r="BB88" s="119">
        <v>0.145</v>
      </c>
      <c r="BC88" s="308">
        <f>((AQ88/AR88)-1)*100</f>
        <v>10.344827586206918</v>
      </c>
      <c r="BD88" s="216">
        <f t="shared" si="2"/>
        <v>11.538461538461519</v>
      </c>
      <c r="BE88" s="216">
        <f t="shared" si="3"/>
        <v>13.043478260869556</v>
      </c>
      <c r="BF88" s="216">
        <f t="shared" si="4"/>
        <v>9.523809523809534</v>
      </c>
      <c r="BG88" s="216">
        <f t="shared" si="5"/>
        <v>10.526315789473673</v>
      </c>
      <c r="BH88" s="216">
        <f t="shared" si="6"/>
        <v>11.764705882352944</v>
      </c>
      <c r="BI88" s="216">
        <f t="shared" si="7"/>
        <v>36.00000000000001</v>
      </c>
      <c r="BJ88" s="216">
        <f t="shared" si="8"/>
        <v>44.927536231884076</v>
      </c>
      <c r="BK88" s="216">
        <f t="shared" si="9"/>
        <v>4.545454545454541</v>
      </c>
      <c r="BL88" s="216">
        <f t="shared" si="10"/>
        <v>6.451612903225823</v>
      </c>
      <c r="BM88" s="240">
        <f t="shared" si="11"/>
        <v>6.896551724137945</v>
      </c>
      <c r="BN88" s="482">
        <f>AVERAGE(BC88:BM88)</f>
        <v>15.051159453261503</v>
      </c>
      <c r="BO88" s="482">
        <f t="shared" si="24"/>
        <v>12.367911001365863</v>
      </c>
      <c r="BP88" s="586">
        <f t="shared" si="31"/>
        <v>-6.100485934702453</v>
      </c>
    </row>
    <row r="89" spans="1:68" ht="11.25" customHeight="1">
      <c r="A89" s="25" t="s">
        <v>1984</v>
      </c>
      <c r="B89" s="26" t="s">
        <v>1985</v>
      </c>
      <c r="C89" s="33" t="s">
        <v>172</v>
      </c>
      <c r="D89" s="133">
        <v>44</v>
      </c>
      <c r="E89" s="137">
        <v>25</v>
      </c>
      <c r="F89" s="44" t="s">
        <v>1972</v>
      </c>
      <c r="G89" s="45" t="s">
        <v>1972</v>
      </c>
      <c r="H89" s="168">
        <v>23.28</v>
      </c>
      <c r="I89" s="319">
        <f t="shared" si="32"/>
        <v>2.9639175257731956</v>
      </c>
      <c r="J89" s="28">
        <v>0.17</v>
      </c>
      <c r="K89" s="143">
        <v>0.1725</v>
      </c>
      <c r="L89" s="51">
        <f t="shared" si="30"/>
        <v>1.4705882352941124</v>
      </c>
      <c r="M89" s="30">
        <v>40577</v>
      </c>
      <c r="N89" s="31">
        <v>40581</v>
      </c>
      <c r="O89" s="32">
        <v>40603</v>
      </c>
      <c r="P89" s="32" t="s">
        <v>1370</v>
      </c>
      <c r="Q89" s="26"/>
      <c r="R89" s="316">
        <f>K89*4</f>
        <v>0.69</v>
      </c>
      <c r="S89" s="331">
        <f>R89/W89*100</f>
        <v>51.87969924812029</v>
      </c>
      <c r="T89" s="433">
        <f>(H89/SQRT(22.5*W89*(H89/Z89))-1)*100</f>
        <v>15.674766604790191</v>
      </c>
      <c r="U89" s="53">
        <f>H89/W89</f>
        <v>17.50375939849624</v>
      </c>
      <c r="V89" s="380">
        <v>12</v>
      </c>
      <c r="W89" s="180">
        <v>1.33</v>
      </c>
      <c r="X89" s="174">
        <v>1.76</v>
      </c>
      <c r="Y89" s="168">
        <v>1.97</v>
      </c>
      <c r="Z89" s="175">
        <v>1.72</v>
      </c>
      <c r="AA89" s="174">
        <v>1.01</v>
      </c>
      <c r="AB89" s="168">
        <v>1.09</v>
      </c>
      <c r="AC89" s="339">
        <f t="shared" si="14"/>
        <v>7.920792079207928</v>
      </c>
      <c r="AD89" s="339">
        <f>(H89/AA89)/X89</f>
        <v>13.096309630963097</v>
      </c>
      <c r="AE89" s="521">
        <v>3</v>
      </c>
      <c r="AF89" s="309">
        <v>432</v>
      </c>
      <c r="AG89" s="565">
        <v>11.55</v>
      </c>
      <c r="AH89" s="565">
        <v>-16.86</v>
      </c>
      <c r="AI89" s="566">
        <v>2.33</v>
      </c>
      <c r="AJ89" s="567">
        <v>1.44</v>
      </c>
      <c r="AK89" s="350">
        <f t="shared" si="16"/>
        <v>0.9392452822153595</v>
      </c>
      <c r="AL89" s="336">
        <f>((AQ89/AR89)^(1/1)-1)*100</f>
        <v>3.0303030303030276</v>
      </c>
      <c r="AM89" s="337">
        <f>((AQ89/AT89)^(1/3)-1)*100</f>
        <v>4.029694878765255</v>
      </c>
      <c r="AN89" s="337">
        <f>((AQ89/AV89)^(1/5)-1)*100</f>
        <v>4.874239514341783</v>
      </c>
      <c r="AO89" s="339">
        <f>((AQ89/BA89)^(1/10)-1)*100</f>
        <v>5.189527811995087</v>
      </c>
      <c r="AP89" s="324"/>
      <c r="AQ89" s="143">
        <v>0.68</v>
      </c>
      <c r="AR89" s="28">
        <v>0.66</v>
      </c>
      <c r="AS89" s="28">
        <v>0.644</v>
      </c>
      <c r="AT89" s="28">
        <v>0.604</v>
      </c>
      <c r="AU89" s="28">
        <v>0.566</v>
      </c>
      <c r="AV89" s="28">
        <v>0.536</v>
      </c>
      <c r="AW89" s="28">
        <v>0.51</v>
      </c>
      <c r="AX89" s="28">
        <v>0.48532</v>
      </c>
      <c r="AY89" s="28">
        <v>0.46</v>
      </c>
      <c r="AZ89" s="28">
        <v>0.42902</v>
      </c>
      <c r="BA89" s="28">
        <v>0.41</v>
      </c>
      <c r="BB89" s="119">
        <v>0.4</v>
      </c>
      <c r="BC89" s="308">
        <f>((AQ89/AR89)-1)*100</f>
        <v>3.0303030303030276</v>
      </c>
      <c r="BD89" s="216">
        <f t="shared" si="2"/>
        <v>2.4844720496894457</v>
      </c>
      <c r="BE89" s="216">
        <f t="shared" si="3"/>
        <v>6.622516556291402</v>
      </c>
      <c r="BF89" s="216">
        <f t="shared" si="4"/>
        <v>6.7137809187279185</v>
      </c>
      <c r="BG89" s="216">
        <f t="shared" si="5"/>
        <v>5.597014925373123</v>
      </c>
      <c r="BH89" s="216">
        <f t="shared" si="6"/>
        <v>5.098039215686279</v>
      </c>
      <c r="BI89" s="216">
        <f t="shared" si="7"/>
        <v>5.085304541333557</v>
      </c>
      <c r="BJ89" s="216">
        <f t="shared" si="8"/>
        <v>5.504347826086953</v>
      </c>
      <c r="BK89" s="216">
        <f t="shared" si="9"/>
        <v>7.221108573026891</v>
      </c>
      <c r="BL89" s="216">
        <f t="shared" si="10"/>
        <v>4.639024390243907</v>
      </c>
      <c r="BM89" s="240">
        <f t="shared" si="11"/>
        <v>2.499999999999991</v>
      </c>
      <c r="BN89" s="482">
        <f>AVERAGE(BC89:BM89)</f>
        <v>4.9541738206147725</v>
      </c>
      <c r="BO89" s="482">
        <f>SQRT(AVERAGE((BC89-$BN89)^2,(BD89-$BN89)^2,(BE89-$BN89)^2,(BF89-$BN89)^2,(BG89-$BN89)^2,(BH89-$BN89)^2,(BI89-$BN89)^2,(BJ89-$BN89)^2,(BK89-$BN89)^2,(BL89-$BN89)^2,(BM89-$BN89)^2))</f>
        <v>1.5867462532882977</v>
      </c>
      <c r="BP89" s="586">
        <f t="shared" si="31"/>
        <v>-9.66560235838126</v>
      </c>
    </row>
    <row r="90" spans="1:68" ht="11.25" customHeight="1">
      <c r="A90" s="25" t="s">
        <v>1970</v>
      </c>
      <c r="B90" s="26" t="s">
        <v>1971</v>
      </c>
      <c r="C90" s="33" t="s">
        <v>180</v>
      </c>
      <c r="D90" s="133">
        <v>28</v>
      </c>
      <c r="E90" s="137">
        <v>91</v>
      </c>
      <c r="F90" s="44" t="s">
        <v>1972</v>
      </c>
      <c r="G90" s="45" t="s">
        <v>1972</v>
      </c>
      <c r="H90" s="168">
        <v>31.39</v>
      </c>
      <c r="I90" s="319">
        <f t="shared" si="32"/>
        <v>3.695444409047467</v>
      </c>
      <c r="J90" s="143">
        <v>0.28</v>
      </c>
      <c r="K90" s="143">
        <v>0.29</v>
      </c>
      <c r="L90" s="29">
        <f t="shared" si="30"/>
        <v>3.5714285714285587</v>
      </c>
      <c r="M90" s="30">
        <v>40673</v>
      </c>
      <c r="N90" s="31">
        <v>40676</v>
      </c>
      <c r="O90" s="32">
        <v>40704</v>
      </c>
      <c r="P90" s="32" t="s">
        <v>1363</v>
      </c>
      <c r="Q90" s="26"/>
      <c r="R90" s="316">
        <f>K90*4</f>
        <v>1.16</v>
      </c>
      <c r="S90" s="331">
        <f>R90/W90*100</f>
        <v>53.45622119815668</v>
      </c>
      <c r="T90" s="433">
        <f t="shared" si="25"/>
        <v>16.746121725923025</v>
      </c>
      <c r="U90" s="53">
        <f>H90/W90</f>
        <v>14.465437788018434</v>
      </c>
      <c r="V90" s="380">
        <v>12</v>
      </c>
      <c r="W90" s="180">
        <v>2.17</v>
      </c>
      <c r="X90" s="174">
        <v>2.19</v>
      </c>
      <c r="Y90" s="168">
        <v>0.73</v>
      </c>
      <c r="Z90" s="175">
        <v>2.12</v>
      </c>
      <c r="AA90" s="174">
        <v>2.43</v>
      </c>
      <c r="AB90" s="168">
        <v>2.52</v>
      </c>
      <c r="AC90" s="339">
        <f t="shared" si="14"/>
        <v>3.703703703703698</v>
      </c>
      <c r="AD90" s="339">
        <f>(H90/AA90)/X90</f>
        <v>5.8984910836762685</v>
      </c>
      <c r="AE90" s="521">
        <v>12</v>
      </c>
      <c r="AF90" s="385">
        <v>3200</v>
      </c>
      <c r="AG90" s="565">
        <v>20.27</v>
      </c>
      <c r="AH90" s="565">
        <v>-15.05</v>
      </c>
      <c r="AI90" s="566">
        <v>3.73</v>
      </c>
      <c r="AJ90" s="567">
        <v>-3.3</v>
      </c>
      <c r="AK90" s="350">
        <f>AN90/AO90</f>
        <v>1.1060627836990267</v>
      </c>
      <c r="AL90" s="336">
        <f>((AQ90/AR90)^(1/1)-1)*100</f>
        <v>2.77777777777779</v>
      </c>
      <c r="AM90" s="337">
        <f>((AQ90/AT90)^(1/3)-1)*100</f>
        <v>2.8586773986917446</v>
      </c>
      <c r="AN90" s="337">
        <f>((AQ90/AV90)^(1/5)-1)*100</f>
        <v>3.82621697358958</v>
      </c>
      <c r="AO90" s="339">
        <f>((AQ90/BA90)^(1/10)-1)*100</f>
        <v>3.4593126447971523</v>
      </c>
      <c r="AP90" s="324"/>
      <c r="AQ90" s="143">
        <v>1.11</v>
      </c>
      <c r="AR90" s="278">
        <v>1.08</v>
      </c>
      <c r="AS90" s="28">
        <v>1.07</v>
      </c>
      <c r="AT90" s="28">
        <v>1.02</v>
      </c>
      <c r="AU90" s="28">
        <v>0.96</v>
      </c>
      <c r="AV90" s="28">
        <v>0.92</v>
      </c>
      <c r="AW90" s="28">
        <v>0.88</v>
      </c>
      <c r="AX90" s="278">
        <v>0.84</v>
      </c>
      <c r="AY90" s="28">
        <v>0.83</v>
      </c>
      <c r="AZ90" s="278">
        <v>0.8</v>
      </c>
      <c r="BA90" s="28">
        <v>0.79</v>
      </c>
      <c r="BB90" s="119">
        <v>0.75</v>
      </c>
      <c r="BC90" s="308">
        <f>((AQ90/AR90)-1)*100</f>
        <v>2.77777777777779</v>
      </c>
      <c r="BD90" s="216">
        <f t="shared" si="2"/>
        <v>0.9345794392523477</v>
      </c>
      <c r="BE90" s="216">
        <f t="shared" si="3"/>
        <v>4.90196078431373</v>
      </c>
      <c r="BF90" s="216">
        <f t="shared" si="4"/>
        <v>6.25</v>
      </c>
      <c r="BG90" s="216">
        <f t="shared" si="5"/>
        <v>4.347826086956519</v>
      </c>
      <c r="BH90" s="216">
        <f t="shared" si="6"/>
        <v>4.545454545454541</v>
      </c>
      <c r="BI90" s="216">
        <f t="shared" si="7"/>
        <v>4.761904761904767</v>
      </c>
      <c r="BJ90" s="216">
        <f t="shared" si="8"/>
        <v>1.2048192771084265</v>
      </c>
      <c r="BK90" s="216">
        <f t="shared" si="9"/>
        <v>3.7499999999999867</v>
      </c>
      <c r="BL90" s="216">
        <f t="shared" si="10"/>
        <v>1.2658227848101333</v>
      </c>
      <c r="BM90" s="240">
        <f t="shared" si="11"/>
        <v>5.3333333333333455</v>
      </c>
      <c r="BN90" s="482">
        <f>AVERAGE(BC90:BM90)</f>
        <v>3.6430435264465078</v>
      </c>
      <c r="BO90" s="482">
        <f>SQRT(AVERAGE((BC90-$BN90)^2,(BD90-$BN90)^2,(BE90-$BN90)^2,(BF90-$BN90)^2,(BG90-$BN90)^2,(BH90-$BN90)^2,(BI90-$BN90)^2,(BJ90-$BN90)^2,(BK90-$BN90)^2,(BL90-$BN90)^2,(BM90-$BN90)^2))</f>
        <v>1.744943528043307</v>
      </c>
      <c r="BP90" s="586">
        <f t="shared" si="31"/>
        <v>-6.943776405381387</v>
      </c>
    </row>
    <row r="91" spans="1:68" ht="11.25" customHeight="1">
      <c r="A91" s="262" t="s">
        <v>380</v>
      </c>
      <c r="B91" s="36" t="s">
        <v>1789</v>
      </c>
      <c r="C91" s="41" t="s">
        <v>311</v>
      </c>
      <c r="D91" s="134">
        <v>44</v>
      </c>
      <c r="E91" s="137">
        <v>26</v>
      </c>
      <c r="F91" s="46" t="s">
        <v>1939</v>
      </c>
      <c r="G91" s="48" t="s">
        <v>1939</v>
      </c>
      <c r="H91" s="169">
        <v>63.85</v>
      </c>
      <c r="I91" s="319">
        <f t="shared" si="32"/>
        <v>2.5685199686765854</v>
      </c>
      <c r="J91" s="38">
        <v>0.34</v>
      </c>
      <c r="K91" s="142">
        <v>0.41</v>
      </c>
      <c r="L91" s="29">
        <f t="shared" si="30"/>
        <v>20.58823529411764</v>
      </c>
      <c r="M91" s="49">
        <v>40602</v>
      </c>
      <c r="N91" s="50">
        <v>40604</v>
      </c>
      <c r="O91" s="40">
        <v>40624</v>
      </c>
      <c r="P91" s="406" t="s">
        <v>1385</v>
      </c>
      <c r="Q91" s="36"/>
      <c r="R91" s="261">
        <f>K91*4</f>
        <v>1.64</v>
      </c>
      <c r="S91" s="331">
        <f>R91/W91*100</f>
        <v>43.044619422572175</v>
      </c>
      <c r="T91" s="433">
        <f>(H91/SQRT(22.5*W91*(H91/Z91))-1)*100</f>
        <v>7.792613819550476</v>
      </c>
      <c r="U91" s="53">
        <f>H91/W91</f>
        <v>16.758530183727036</v>
      </c>
      <c r="V91" s="381">
        <v>12</v>
      </c>
      <c r="W91" s="180">
        <v>3.81</v>
      </c>
      <c r="X91" s="174">
        <v>4.24</v>
      </c>
      <c r="Y91" s="168">
        <v>1.09</v>
      </c>
      <c r="Z91" s="175">
        <v>1.56</v>
      </c>
      <c r="AA91" s="174">
        <v>5.17</v>
      </c>
      <c r="AB91" s="168">
        <v>5.93</v>
      </c>
      <c r="AC91" s="339">
        <f t="shared" si="14"/>
        <v>14.700193423597675</v>
      </c>
      <c r="AD91" s="339">
        <f t="shared" si="15"/>
        <v>2.9127586584431224</v>
      </c>
      <c r="AE91" s="521">
        <v>9</v>
      </c>
      <c r="AF91" s="385">
        <v>10530</v>
      </c>
      <c r="AG91" s="565">
        <v>35.65</v>
      </c>
      <c r="AH91" s="565">
        <v>-18.34</v>
      </c>
      <c r="AI91" s="566">
        <v>13.9</v>
      </c>
      <c r="AJ91" s="567">
        <v>-2.44</v>
      </c>
      <c r="AK91" s="351">
        <f t="shared" si="16"/>
        <v>0.8091585821687175</v>
      </c>
      <c r="AL91" s="336">
        <f>((AQ91/AR91)^(1/1)-1)*100</f>
        <v>3.076923076923088</v>
      </c>
      <c r="AM91" s="337">
        <f>((AQ91/AT91)^(1/3)-1)*100</f>
        <v>3.1767053684250257</v>
      </c>
      <c r="AN91" s="337">
        <f>((AQ91/AV91)^(1/5)-1)*100</f>
        <v>3.285650578684285</v>
      </c>
      <c r="AO91" s="339">
        <f>((AQ91/BA91)^(1/10)-1)*100</f>
        <v>4.0605768153358035</v>
      </c>
      <c r="AP91" s="325"/>
      <c r="AQ91" s="142">
        <v>1.34</v>
      </c>
      <c r="AR91" s="38">
        <v>1.3</v>
      </c>
      <c r="AS91" s="38">
        <v>1.26</v>
      </c>
      <c r="AT91" s="38">
        <v>1.22</v>
      </c>
      <c r="AU91" s="38">
        <v>1.18</v>
      </c>
      <c r="AV91" s="38">
        <v>1.14</v>
      </c>
      <c r="AW91" s="38">
        <v>1.08</v>
      </c>
      <c r="AX91" s="38">
        <v>1.03</v>
      </c>
      <c r="AY91" s="38">
        <v>0.99</v>
      </c>
      <c r="AZ91" s="38">
        <v>0.94</v>
      </c>
      <c r="BA91" s="38">
        <v>0.9</v>
      </c>
      <c r="BB91" s="277">
        <v>0.87</v>
      </c>
      <c r="BC91" s="308">
        <f>((AQ91/AR91)-1)*100</f>
        <v>3.076923076923088</v>
      </c>
      <c r="BD91" s="216">
        <f t="shared" si="2"/>
        <v>3.1746031746031855</v>
      </c>
      <c r="BE91" s="216">
        <f t="shared" si="3"/>
        <v>3.2786885245901676</v>
      </c>
      <c r="BF91" s="216">
        <f t="shared" si="4"/>
        <v>3.3898305084745894</v>
      </c>
      <c r="BG91" s="216">
        <f t="shared" si="5"/>
        <v>3.5087719298245723</v>
      </c>
      <c r="BH91" s="216">
        <f t="shared" si="6"/>
        <v>5.555555555555536</v>
      </c>
      <c r="BI91" s="216">
        <f t="shared" si="7"/>
        <v>4.854368932038833</v>
      </c>
      <c r="BJ91" s="216">
        <f t="shared" si="8"/>
        <v>4.040404040404044</v>
      </c>
      <c r="BK91" s="216">
        <f t="shared" si="9"/>
        <v>5.319148936170226</v>
      </c>
      <c r="BL91" s="216">
        <f t="shared" si="10"/>
        <v>4.444444444444429</v>
      </c>
      <c r="BM91" s="240">
        <f t="shared" si="11"/>
        <v>3.4482758620689724</v>
      </c>
      <c r="BN91" s="482">
        <f>AVERAGE(BC91:BM91)</f>
        <v>4.008274089554331</v>
      </c>
      <c r="BO91" s="482">
        <f t="shared" si="24"/>
        <v>0.8559904459075722</v>
      </c>
      <c r="BP91" s="586">
        <f t="shared" si="31"/>
        <v>-10.904359636366166</v>
      </c>
    </row>
    <row r="92" spans="1:68" ht="11.25" customHeight="1">
      <c r="A92" s="15" t="s">
        <v>1986</v>
      </c>
      <c r="B92" s="16" t="s">
        <v>1987</v>
      </c>
      <c r="C92" s="24" t="s">
        <v>184</v>
      </c>
      <c r="D92" s="132">
        <v>44</v>
      </c>
      <c r="E92" s="137">
        <v>29</v>
      </c>
      <c r="F92" s="88" t="s">
        <v>363</v>
      </c>
      <c r="G92" s="58" t="s">
        <v>363</v>
      </c>
      <c r="H92" s="190">
        <v>77.29</v>
      </c>
      <c r="I92" s="456">
        <f t="shared" si="32"/>
        <v>1.449087850950964</v>
      </c>
      <c r="J92" s="144">
        <v>0.26</v>
      </c>
      <c r="K92" s="144">
        <v>0.28</v>
      </c>
      <c r="L92" s="20">
        <f t="shared" si="30"/>
        <v>7.692307692307709</v>
      </c>
      <c r="M92" s="21">
        <v>40875</v>
      </c>
      <c r="N92" s="22">
        <v>40877</v>
      </c>
      <c r="O92" s="23">
        <v>40892</v>
      </c>
      <c r="P92" s="32" t="s">
        <v>1371</v>
      </c>
      <c r="Q92" s="16"/>
      <c r="R92" s="316">
        <f>K92*4</f>
        <v>1.12</v>
      </c>
      <c r="S92" s="332">
        <f>R92/W92*100</f>
        <v>18.6046511627907</v>
      </c>
      <c r="T92" s="435">
        <f t="shared" si="25"/>
        <v>8.155617073799037</v>
      </c>
      <c r="U92" s="52">
        <f>H92/W92</f>
        <v>12.838870431893689</v>
      </c>
      <c r="V92" s="380">
        <v>12</v>
      </c>
      <c r="W92" s="188">
        <v>6.02</v>
      </c>
      <c r="X92" s="189">
        <v>1.2</v>
      </c>
      <c r="Y92" s="190">
        <v>0.46</v>
      </c>
      <c r="Z92" s="191">
        <v>2.05</v>
      </c>
      <c r="AA92" s="189">
        <v>6.32</v>
      </c>
      <c r="AB92" s="190">
        <v>7.39</v>
      </c>
      <c r="AC92" s="338">
        <f t="shared" si="14"/>
        <v>16.93037974683542</v>
      </c>
      <c r="AD92" s="471">
        <f>(H92/AA92)/X92</f>
        <v>10.191191983122364</v>
      </c>
      <c r="AE92" s="520">
        <v>2</v>
      </c>
      <c r="AF92" s="397">
        <v>801</v>
      </c>
      <c r="AG92" s="553">
        <v>23.37</v>
      </c>
      <c r="AH92" s="553">
        <v>-6.02</v>
      </c>
      <c r="AI92" s="568">
        <v>7.86</v>
      </c>
      <c r="AJ92" s="569">
        <v>9.07</v>
      </c>
      <c r="AK92" s="350">
        <f>AN92/AO92</f>
        <v>1.0929919899898748</v>
      </c>
      <c r="AL92" s="340">
        <f>((AQ92/AR92)^(1/1)-1)*100</f>
        <v>8.888888888888879</v>
      </c>
      <c r="AM92" s="341">
        <f>((AQ92/AT92)^(1/3)-1)*100</f>
        <v>5.906847908562884</v>
      </c>
      <c r="AN92" s="341">
        <f>((AQ92/AV92)^(1/5)-1)*100</f>
        <v>4.537301175811104</v>
      </c>
      <c r="AO92" s="338">
        <f>((AQ92/BA92)^(1/10)-1)*100</f>
        <v>4.151266630831518</v>
      </c>
      <c r="AP92" s="324"/>
      <c r="AQ92" s="143">
        <v>0.98</v>
      </c>
      <c r="AR92" s="28">
        <v>0.9</v>
      </c>
      <c r="AS92" s="28">
        <v>0.85</v>
      </c>
      <c r="AT92" s="28">
        <v>0.825</v>
      </c>
      <c r="AU92" s="28">
        <v>0.805</v>
      </c>
      <c r="AV92" s="28">
        <v>0.785</v>
      </c>
      <c r="AW92" s="28">
        <v>0.7725</v>
      </c>
      <c r="AX92" s="28">
        <v>0.7625</v>
      </c>
      <c r="AY92" s="28">
        <v>0.7375</v>
      </c>
      <c r="AZ92" s="28">
        <v>0.7075</v>
      </c>
      <c r="BA92" s="28">
        <v>0.6525</v>
      </c>
      <c r="BB92" s="119">
        <v>0.6125</v>
      </c>
      <c r="BC92" s="460">
        <f>((AQ92/AR92)-1)*100</f>
        <v>8.888888888888879</v>
      </c>
      <c r="BD92" s="461">
        <f t="shared" si="2"/>
        <v>5.882352941176472</v>
      </c>
      <c r="BE92" s="461">
        <f t="shared" si="3"/>
        <v>3.0303030303030276</v>
      </c>
      <c r="BF92" s="461">
        <f t="shared" si="4"/>
        <v>2.4844720496894235</v>
      </c>
      <c r="BG92" s="461">
        <f t="shared" si="5"/>
        <v>2.547770700636942</v>
      </c>
      <c r="BH92" s="461">
        <f t="shared" si="6"/>
        <v>1.6181229773462924</v>
      </c>
      <c r="BI92" s="461">
        <f t="shared" si="7"/>
        <v>1.3114754098360715</v>
      </c>
      <c r="BJ92" s="461">
        <f t="shared" si="8"/>
        <v>3.3898305084745672</v>
      </c>
      <c r="BK92" s="461">
        <f t="shared" si="9"/>
        <v>4.240282685512375</v>
      </c>
      <c r="BL92" s="461">
        <f t="shared" si="10"/>
        <v>8.429118773946364</v>
      </c>
      <c r="BM92" s="212">
        <f t="shared" si="11"/>
        <v>6.530612244897949</v>
      </c>
      <c r="BN92" s="145">
        <f>AVERAGE(BC92:BM92)</f>
        <v>4.395748200973487</v>
      </c>
      <c r="BO92" s="145">
        <f>SQRT(AVERAGE((BC92-$BN92)^2,(BD92-$BN92)^2,(BE92-$BN92)^2,(BF92-$BN92)^2,(BG92-$BN92)^2,(BH92-$BN92)^2,(BI92-$BN92)^2,(BJ92-$BN92)^2,(BK92-$BN92)^2,(BL92-$BN92)^2,(BM92-$BN92)^2))</f>
        <v>2.530189498938855</v>
      </c>
      <c r="BP92" s="588">
        <f t="shared" si="31"/>
        <v>-6.852481405131622</v>
      </c>
    </row>
    <row r="93" spans="1:68" ht="11.25" customHeight="1">
      <c r="A93" s="25" t="s">
        <v>1901</v>
      </c>
      <c r="B93" s="26" t="s">
        <v>1902</v>
      </c>
      <c r="C93" s="33" t="s">
        <v>312</v>
      </c>
      <c r="D93" s="133">
        <v>41</v>
      </c>
      <c r="E93" s="137">
        <v>34</v>
      </c>
      <c r="F93" s="44" t="s">
        <v>1972</v>
      </c>
      <c r="G93" s="45" t="s">
        <v>1939</v>
      </c>
      <c r="H93" s="168">
        <v>27.72</v>
      </c>
      <c r="I93" s="319">
        <f t="shared" si="32"/>
        <v>3.751803751803752</v>
      </c>
      <c r="J93" s="28">
        <v>0.25</v>
      </c>
      <c r="K93" s="143">
        <v>0.26</v>
      </c>
      <c r="L93" s="29">
        <f t="shared" si="30"/>
        <v>4.0000000000000036</v>
      </c>
      <c r="M93" s="30">
        <v>40548</v>
      </c>
      <c r="N93" s="31">
        <v>40550</v>
      </c>
      <c r="O93" s="32">
        <v>40571</v>
      </c>
      <c r="P93" s="32" t="s">
        <v>1377</v>
      </c>
      <c r="Q93" s="26"/>
      <c r="R93" s="316">
        <f>K93*4</f>
        <v>1.04</v>
      </c>
      <c r="S93" s="331">
        <f t="shared" si="17"/>
        <v>53.06122448979592</v>
      </c>
      <c r="T93" s="433">
        <f t="shared" si="25"/>
        <v>48.53570999209968</v>
      </c>
      <c r="U93" s="53">
        <f t="shared" si="18"/>
        <v>14.142857142857142</v>
      </c>
      <c r="V93" s="380">
        <v>6</v>
      </c>
      <c r="W93" s="180">
        <v>1.96</v>
      </c>
      <c r="X93" s="174">
        <v>1.87</v>
      </c>
      <c r="Y93" s="168">
        <v>0.42</v>
      </c>
      <c r="Z93" s="175">
        <v>3.51</v>
      </c>
      <c r="AA93" s="174">
        <v>2.04</v>
      </c>
      <c r="AB93" s="168">
        <v>2.2</v>
      </c>
      <c r="AC93" s="339">
        <f>(AB93/AA93-1)*100</f>
        <v>7.843137254901977</v>
      </c>
      <c r="AD93" s="472">
        <f>(H93/AA93)/X93</f>
        <v>7.266435986159169</v>
      </c>
      <c r="AE93" s="521">
        <v>10</v>
      </c>
      <c r="AF93" s="385">
        <v>16430</v>
      </c>
      <c r="AG93" s="565">
        <v>10.48</v>
      </c>
      <c r="AH93" s="565">
        <v>-15.38</v>
      </c>
      <c r="AI93" s="566">
        <v>4.52</v>
      </c>
      <c r="AJ93" s="567">
        <v>-4.74</v>
      </c>
      <c r="AK93" s="350">
        <f t="shared" si="16"/>
        <v>0.7012277591311682</v>
      </c>
      <c r="AL93" s="336">
        <f t="shared" si="19"/>
        <v>4.166666666666674</v>
      </c>
      <c r="AM93" s="337">
        <f t="shared" si="20"/>
        <v>9.579370842217516</v>
      </c>
      <c r="AN93" s="337">
        <f t="shared" si="21"/>
        <v>10.756634324829006</v>
      </c>
      <c r="AO93" s="339">
        <f t="shared" si="22"/>
        <v>15.33971549865145</v>
      </c>
      <c r="AP93" s="324"/>
      <c r="AQ93" s="143">
        <v>1</v>
      </c>
      <c r="AR93" s="28">
        <v>0.96</v>
      </c>
      <c r="AS93" s="28">
        <v>0.88</v>
      </c>
      <c r="AT93" s="28">
        <v>0.76</v>
      </c>
      <c r="AU93" s="28">
        <v>0.68</v>
      </c>
      <c r="AV93" s="28">
        <v>0.6</v>
      </c>
      <c r="AW93" s="28">
        <v>0.52</v>
      </c>
      <c r="AX93" s="28">
        <v>0.44</v>
      </c>
      <c r="AY93" s="28">
        <v>0.36</v>
      </c>
      <c r="AZ93" s="28">
        <v>0.28</v>
      </c>
      <c r="BA93" s="28">
        <v>0.24</v>
      </c>
      <c r="BB93" s="119">
        <v>0.2</v>
      </c>
      <c r="BC93" s="308">
        <f t="shared" si="1"/>
        <v>4.166666666666674</v>
      </c>
      <c r="BD93" s="216">
        <f t="shared" si="2"/>
        <v>9.090909090909083</v>
      </c>
      <c r="BE93" s="216">
        <f t="shared" si="3"/>
        <v>15.789473684210531</v>
      </c>
      <c r="BF93" s="216">
        <f t="shared" si="4"/>
        <v>11.764705882352944</v>
      </c>
      <c r="BG93" s="216">
        <f t="shared" si="5"/>
        <v>13.333333333333353</v>
      </c>
      <c r="BH93" s="216">
        <f t="shared" si="6"/>
        <v>15.384615384615374</v>
      </c>
      <c r="BI93" s="216">
        <f t="shared" si="7"/>
        <v>18.181818181818187</v>
      </c>
      <c r="BJ93" s="216">
        <f t="shared" si="8"/>
        <v>22.222222222222232</v>
      </c>
      <c r="BK93" s="216">
        <f t="shared" si="9"/>
        <v>28.57142857142856</v>
      </c>
      <c r="BL93" s="216">
        <f t="shared" si="10"/>
        <v>16.666666666666675</v>
      </c>
      <c r="BM93" s="240">
        <f t="shared" si="11"/>
        <v>19.999999999999996</v>
      </c>
      <c r="BN93" s="482">
        <f t="shared" si="23"/>
        <v>15.924712698565783</v>
      </c>
      <c r="BO93" s="482">
        <f t="shared" si="24"/>
        <v>6.260514447880409</v>
      </c>
      <c r="BP93" s="586">
        <f t="shared" si="31"/>
        <v>0.3655809337756164</v>
      </c>
    </row>
    <row r="94" spans="1:68" ht="11.25" customHeight="1">
      <c r="A94" s="25" t="s">
        <v>1817</v>
      </c>
      <c r="B94" s="26" t="s">
        <v>1818</v>
      </c>
      <c r="C94" s="33" t="s">
        <v>534</v>
      </c>
      <c r="D94" s="133">
        <v>44</v>
      </c>
      <c r="E94" s="137">
        <v>27</v>
      </c>
      <c r="F94" s="44" t="s">
        <v>1939</v>
      </c>
      <c r="G94" s="45" t="s">
        <v>1939</v>
      </c>
      <c r="H94" s="168">
        <v>54.75</v>
      </c>
      <c r="I94" s="319">
        <f t="shared" si="32"/>
        <v>2.191780821917808</v>
      </c>
      <c r="J94" s="28">
        <v>0.25</v>
      </c>
      <c r="K94" s="143">
        <v>0.3</v>
      </c>
      <c r="L94" s="29">
        <f t="shared" si="30"/>
        <v>19.999999999999996</v>
      </c>
      <c r="M94" s="30">
        <v>40771</v>
      </c>
      <c r="N94" s="31">
        <v>40773</v>
      </c>
      <c r="O94" s="32">
        <v>40796</v>
      </c>
      <c r="P94" s="32" t="s">
        <v>1363</v>
      </c>
      <c r="Q94" s="26"/>
      <c r="R94" s="316">
        <f>K94*4</f>
        <v>1.2</v>
      </c>
      <c r="S94" s="331">
        <f>R94/W94*100</f>
        <v>28.50356294536817</v>
      </c>
      <c r="T94" s="433">
        <f t="shared" si="25"/>
        <v>19.483581329999478</v>
      </c>
      <c r="U94" s="53">
        <f>H94/W94</f>
        <v>13.004750593824228</v>
      </c>
      <c r="V94" s="380">
        <v>1</v>
      </c>
      <c r="W94" s="180">
        <v>4.21</v>
      </c>
      <c r="X94" s="174">
        <v>1.2</v>
      </c>
      <c r="Y94" s="168">
        <v>0.54</v>
      </c>
      <c r="Z94" s="175">
        <v>2.47</v>
      </c>
      <c r="AA94" s="174">
        <v>4.22</v>
      </c>
      <c r="AB94" s="168">
        <v>4.33</v>
      </c>
      <c r="AC94" s="339">
        <f t="shared" si="14"/>
        <v>2.6066350710900466</v>
      </c>
      <c r="AD94" s="472">
        <f t="shared" si="15"/>
        <v>10.811611374407583</v>
      </c>
      <c r="AE94" s="521">
        <v>28</v>
      </c>
      <c r="AF94" s="385">
        <v>36970</v>
      </c>
      <c r="AG94" s="565">
        <v>20.91</v>
      </c>
      <c r="AH94" s="565">
        <v>-10.2</v>
      </c>
      <c r="AI94" s="566">
        <v>5.49</v>
      </c>
      <c r="AJ94" s="567">
        <v>9.41</v>
      </c>
      <c r="AK94" s="350">
        <f t="shared" si="16"/>
        <v>1.2418728676986783</v>
      </c>
      <c r="AL94" s="336">
        <f>((AQ94/AR94)^(1/1)-1)*100</f>
        <v>23.529411764705866</v>
      </c>
      <c r="AM94" s="337">
        <f>((AQ94/AT94)^(1/3)-1)*100</f>
        <v>17.33438845558204</v>
      </c>
      <c r="AN94" s="337">
        <f>((AQ94/AV94)^(1/5)-1)*100</f>
        <v>18.466445254224407</v>
      </c>
      <c r="AO94" s="339">
        <f>((AQ94/BA94)^(1/10)-1)*100</f>
        <v>14.869835499703509</v>
      </c>
      <c r="AP94" s="324"/>
      <c r="AQ94" s="143">
        <v>0.84</v>
      </c>
      <c r="AR94" s="28">
        <v>0.68</v>
      </c>
      <c r="AS94" s="28">
        <v>0.6</v>
      </c>
      <c r="AT94" s="28">
        <v>0.52</v>
      </c>
      <c r="AU94" s="28">
        <v>0.44</v>
      </c>
      <c r="AV94" s="28">
        <v>0.36</v>
      </c>
      <c r="AW94" s="28">
        <v>0.3</v>
      </c>
      <c r="AX94" s="28">
        <v>0.26</v>
      </c>
      <c r="AY94" s="28">
        <v>0.24</v>
      </c>
      <c r="AZ94" s="28">
        <v>0.22</v>
      </c>
      <c r="BA94" s="28">
        <v>0.21</v>
      </c>
      <c r="BB94" s="119">
        <v>0.2</v>
      </c>
      <c r="BC94" s="308">
        <f>((AQ94/AR94)-1)*100</f>
        <v>23.529411764705866</v>
      </c>
      <c r="BD94" s="216">
        <f t="shared" si="2"/>
        <v>13.333333333333353</v>
      </c>
      <c r="BE94" s="216">
        <f t="shared" si="3"/>
        <v>15.384615384615374</v>
      </c>
      <c r="BF94" s="216">
        <f t="shared" si="4"/>
        <v>18.181818181818187</v>
      </c>
      <c r="BG94" s="216">
        <f t="shared" si="5"/>
        <v>22.222222222222232</v>
      </c>
      <c r="BH94" s="216">
        <f t="shared" si="6"/>
        <v>19.999999999999996</v>
      </c>
      <c r="BI94" s="216">
        <f t="shared" si="7"/>
        <v>15.384615384615374</v>
      </c>
      <c r="BJ94" s="216">
        <f t="shared" si="8"/>
        <v>8.333333333333348</v>
      </c>
      <c r="BK94" s="216">
        <f t="shared" si="9"/>
        <v>9.090909090909083</v>
      </c>
      <c r="BL94" s="216">
        <f t="shared" si="10"/>
        <v>4.761904761904767</v>
      </c>
      <c r="BM94" s="240">
        <f t="shared" si="11"/>
        <v>4.999999999999982</v>
      </c>
      <c r="BN94" s="482">
        <f t="shared" si="23"/>
        <v>14.111105768859778</v>
      </c>
      <c r="BO94" s="482">
        <f t="shared" si="24"/>
        <v>6.3144703442469154</v>
      </c>
      <c r="BP94" s="586">
        <f t="shared" si="31"/>
        <v>7.653475482317985</v>
      </c>
    </row>
    <row r="95" spans="1:68" ht="11.25" customHeight="1">
      <c r="A95" s="25" t="s">
        <v>1847</v>
      </c>
      <c r="B95" s="26" t="s">
        <v>1848</v>
      </c>
      <c r="C95" s="33" t="s">
        <v>174</v>
      </c>
      <c r="D95" s="133">
        <v>37</v>
      </c>
      <c r="E95" s="137">
        <v>60</v>
      </c>
      <c r="F95" s="44" t="s">
        <v>1972</v>
      </c>
      <c r="G95" s="45" t="s">
        <v>1972</v>
      </c>
      <c r="H95" s="168">
        <v>23.18</v>
      </c>
      <c r="I95" s="319">
        <f t="shared" si="32"/>
        <v>2.0276100086281277</v>
      </c>
      <c r="J95" s="28">
        <v>0.1125</v>
      </c>
      <c r="K95" s="143">
        <v>0.1175</v>
      </c>
      <c r="L95" s="29">
        <f t="shared" si="30"/>
        <v>4.444444444444429</v>
      </c>
      <c r="M95" s="30">
        <v>40617</v>
      </c>
      <c r="N95" s="31">
        <v>40619</v>
      </c>
      <c r="O95" s="32">
        <v>40633</v>
      </c>
      <c r="P95" s="32" t="s">
        <v>1373</v>
      </c>
      <c r="Q95" s="26"/>
      <c r="R95" s="316">
        <f>K95*4</f>
        <v>0.47</v>
      </c>
      <c r="S95" s="331">
        <f>R95/W95*100</f>
        <v>26.256983240223462</v>
      </c>
      <c r="T95" s="433">
        <f>(H95/SQRT(22.5*W95*(H95/Z95))-1)*100</f>
        <v>-39.30835228962618</v>
      </c>
      <c r="U95" s="53">
        <f>H95/W95</f>
        <v>12.949720670391061</v>
      </c>
      <c r="V95" s="380">
        <v>12</v>
      </c>
      <c r="W95" s="180">
        <v>1.79</v>
      </c>
      <c r="X95" s="174">
        <v>0.63</v>
      </c>
      <c r="Y95" s="168">
        <v>0.49</v>
      </c>
      <c r="Z95" s="175">
        <v>0.64</v>
      </c>
      <c r="AA95" s="174">
        <v>2.1</v>
      </c>
      <c r="AB95" s="168">
        <v>1.9</v>
      </c>
      <c r="AC95" s="339">
        <f t="shared" si="14"/>
        <v>-9.523809523809534</v>
      </c>
      <c r="AD95" s="472">
        <f>(H95/AA95)/X95</f>
        <v>17.520786092214664</v>
      </c>
      <c r="AE95" s="521">
        <v>8</v>
      </c>
      <c r="AF95" s="385">
        <v>2400</v>
      </c>
      <c r="AG95" s="565">
        <v>19.92</v>
      </c>
      <c r="AH95" s="565">
        <v>-38.86</v>
      </c>
      <c r="AI95" s="566">
        <v>3.95</v>
      </c>
      <c r="AJ95" s="567">
        <v>-16.89</v>
      </c>
      <c r="AK95" s="350">
        <f>AN95/AO95</f>
        <v>0.8288989917877845</v>
      </c>
      <c r="AL95" s="336">
        <f t="shared" si="19"/>
        <v>3.488372093023262</v>
      </c>
      <c r="AM95" s="337">
        <f t="shared" si="20"/>
        <v>4.49571164458864</v>
      </c>
      <c r="AN95" s="337">
        <f>((AQ95/AV95)^(1/5)-1)*100</f>
        <v>4.9200269147087194</v>
      </c>
      <c r="AO95" s="339">
        <f>((AQ95/BA95)^(1/10)-1)*100</f>
        <v>5.93561696111744</v>
      </c>
      <c r="AP95" s="324"/>
      <c r="AQ95" s="143">
        <v>0.445</v>
      </c>
      <c r="AR95" s="28">
        <v>0.43</v>
      </c>
      <c r="AS95" s="28">
        <v>0.41</v>
      </c>
      <c r="AT95" s="28">
        <v>0.39</v>
      </c>
      <c r="AU95" s="28">
        <v>0.37</v>
      </c>
      <c r="AV95" s="28">
        <v>0.35</v>
      </c>
      <c r="AW95" s="28">
        <v>0.33</v>
      </c>
      <c r="AX95" s="28">
        <v>0.31</v>
      </c>
      <c r="AY95" s="28">
        <v>0.29</v>
      </c>
      <c r="AZ95" s="28">
        <v>0.27</v>
      </c>
      <c r="BA95" s="28">
        <v>0.25</v>
      </c>
      <c r="BB95" s="119">
        <v>0.23</v>
      </c>
      <c r="BC95" s="308">
        <f>((AQ95/AR95)-1)*100</f>
        <v>3.488372093023262</v>
      </c>
      <c r="BD95" s="216">
        <f t="shared" si="2"/>
        <v>4.878048780487809</v>
      </c>
      <c r="BE95" s="216">
        <f t="shared" si="3"/>
        <v>5.12820512820511</v>
      </c>
      <c r="BF95" s="216">
        <f t="shared" si="4"/>
        <v>5.405405405405417</v>
      </c>
      <c r="BG95" s="216">
        <f t="shared" si="5"/>
        <v>5.714285714285716</v>
      </c>
      <c r="BH95" s="216">
        <f t="shared" si="6"/>
        <v>6.060606060606055</v>
      </c>
      <c r="BI95" s="216">
        <f t="shared" si="7"/>
        <v>6.451612903225823</v>
      </c>
      <c r="BJ95" s="216">
        <f t="shared" si="8"/>
        <v>6.896551724137945</v>
      </c>
      <c r="BK95" s="216">
        <f t="shared" si="9"/>
        <v>7.407407407407396</v>
      </c>
      <c r="BL95" s="216">
        <f t="shared" si="10"/>
        <v>8.000000000000007</v>
      </c>
      <c r="BM95" s="240">
        <f t="shared" si="11"/>
        <v>8.695652173913038</v>
      </c>
      <c r="BN95" s="482">
        <f>AVERAGE(BC95:BM95)</f>
        <v>6.193286126427053</v>
      </c>
      <c r="BO95" s="482">
        <f>SQRT(AVERAGE((BC95-$BN95)^2,(BD95-$BN95)^2,(BE95-$BN95)^2,(BF95-$BN95)^2,(BG95-$BN95)^2,(BH95-$BN95)^2,(BI95-$BN95)^2,(BJ95-$BN95)^2,(BK95-$BN95)^2,(BL95-$BN95)^2,(BM95-$BN95)^2))</f>
        <v>1.4336877030397963</v>
      </c>
      <c r="BP95" s="586">
        <f t="shared" si="31"/>
        <v>-6.002083747054214</v>
      </c>
    </row>
    <row r="96" spans="1:68" ht="11.25" customHeight="1">
      <c r="A96" s="34" t="s">
        <v>1832</v>
      </c>
      <c r="B96" s="36" t="s">
        <v>1833</v>
      </c>
      <c r="C96" s="41" t="s">
        <v>254</v>
      </c>
      <c r="D96" s="134">
        <v>39</v>
      </c>
      <c r="E96" s="137">
        <v>43</v>
      </c>
      <c r="F96" s="46" t="s">
        <v>1972</v>
      </c>
      <c r="G96" s="48" t="s">
        <v>1972</v>
      </c>
      <c r="H96" s="169">
        <v>38.69</v>
      </c>
      <c r="I96" s="458">
        <f t="shared" si="32"/>
        <v>1.7575600930472994</v>
      </c>
      <c r="J96" s="38">
        <v>0.14</v>
      </c>
      <c r="K96" s="142">
        <v>0.17</v>
      </c>
      <c r="L96" s="39">
        <f t="shared" si="30"/>
        <v>21.42857142857142</v>
      </c>
      <c r="M96" s="518">
        <v>40508</v>
      </c>
      <c r="N96" s="513">
        <v>40512</v>
      </c>
      <c r="O96" s="554">
        <v>40527</v>
      </c>
      <c r="P96" s="40" t="s">
        <v>1371</v>
      </c>
      <c r="Q96" s="36"/>
      <c r="R96" s="261">
        <f>K96*4</f>
        <v>0.68</v>
      </c>
      <c r="S96" s="432">
        <f t="shared" si="17"/>
        <v>34.343434343434346</v>
      </c>
      <c r="T96" s="434">
        <f>(H96/SQRT(22.5*W96*(H96/Z96))-1)*100</f>
        <v>72.08883723598858</v>
      </c>
      <c r="U96" s="54">
        <f t="shared" si="18"/>
        <v>19.540404040404038</v>
      </c>
      <c r="V96" s="381">
        <v>12</v>
      </c>
      <c r="W96" s="181">
        <v>1.98</v>
      </c>
      <c r="X96" s="176">
        <v>1.18</v>
      </c>
      <c r="Y96" s="169">
        <v>0.99</v>
      </c>
      <c r="Z96" s="177">
        <v>3.41</v>
      </c>
      <c r="AA96" s="174">
        <v>1.98</v>
      </c>
      <c r="AB96" s="168">
        <v>2.5</v>
      </c>
      <c r="AC96" s="339">
        <f>(AB96/AA96-1)*100</f>
        <v>26.262626262626256</v>
      </c>
      <c r="AD96" s="473">
        <f>(H96/AA96)/X96</f>
        <v>16.559664441020374</v>
      </c>
      <c r="AE96" s="522">
        <v>3</v>
      </c>
      <c r="AF96" s="310">
        <v>727</v>
      </c>
      <c r="AG96" s="533">
        <v>20.87</v>
      </c>
      <c r="AH96" s="533">
        <v>-13.79</v>
      </c>
      <c r="AI96" s="562">
        <v>2.87</v>
      </c>
      <c r="AJ96" s="564">
        <v>-0.46</v>
      </c>
      <c r="AK96" s="350">
        <f>AN96/AO96</f>
        <v>1.429617092118131</v>
      </c>
      <c r="AL96" s="342">
        <f t="shared" si="19"/>
        <v>11.32075471698113</v>
      </c>
      <c r="AM96" s="343">
        <f t="shared" si="20"/>
        <v>7.119924545175316</v>
      </c>
      <c r="AN96" s="343">
        <f t="shared" si="21"/>
        <v>6.042477819475911</v>
      </c>
      <c r="AO96" s="344">
        <f t="shared" si="22"/>
        <v>4.226640722742991</v>
      </c>
      <c r="AP96" s="324"/>
      <c r="AQ96" s="143">
        <v>0.59</v>
      </c>
      <c r="AR96" s="28">
        <v>0.53</v>
      </c>
      <c r="AS96" s="28">
        <v>0.52</v>
      </c>
      <c r="AT96" s="28">
        <v>0.48</v>
      </c>
      <c r="AU96" s="28">
        <v>0.46</v>
      </c>
      <c r="AV96" s="28">
        <v>0.44</v>
      </c>
      <c r="AW96" s="28">
        <v>0.43</v>
      </c>
      <c r="AX96" s="28">
        <v>0.42</v>
      </c>
      <c r="AY96" s="28">
        <v>0.41</v>
      </c>
      <c r="AZ96" s="28">
        <v>0.4</v>
      </c>
      <c r="BA96" s="28">
        <v>0.39</v>
      </c>
      <c r="BB96" s="119">
        <v>0.38</v>
      </c>
      <c r="BC96" s="274">
        <f>((AQ96/AR96)-1)*100</f>
        <v>11.32075471698113</v>
      </c>
      <c r="BD96" s="462">
        <f t="shared" si="2"/>
        <v>1.9230769230769162</v>
      </c>
      <c r="BE96" s="462">
        <f t="shared" si="3"/>
        <v>8.333333333333348</v>
      </c>
      <c r="BF96" s="462">
        <f t="shared" si="4"/>
        <v>4.347826086956519</v>
      </c>
      <c r="BG96" s="462">
        <f t="shared" si="5"/>
        <v>4.545454545454541</v>
      </c>
      <c r="BH96" s="462">
        <f t="shared" si="6"/>
        <v>2.3255813953488413</v>
      </c>
      <c r="BI96" s="462">
        <f t="shared" si="7"/>
        <v>2.3809523809523725</v>
      </c>
      <c r="BJ96" s="462">
        <f t="shared" si="8"/>
        <v>2.4390243902439046</v>
      </c>
      <c r="BK96" s="462">
        <f t="shared" si="9"/>
        <v>2.499999999999991</v>
      </c>
      <c r="BL96" s="462">
        <f t="shared" si="10"/>
        <v>2.564102564102577</v>
      </c>
      <c r="BM96" s="258">
        <f t="shared" si="11"/>
        <v>2.6315789473684292</v>
      </c>
      <c r="BN96" s="76">
        <f>AVERAGE(BC96:BM96)</f>
        <v>4.119244116710779</v>
      </c>
      <c r="BO96" s="76">
        <f>SQRT(AVERAGE((BC96-$BN96)^2,(BD96-$BN96)^2,(BE96-$BN96)^2,(BF96-$BN96)^2,(BG96-$BN96)^2,(BH96-$BN96)^2,(BI96-$BN96)^2,(BJ96-$BN96)^2,(BK96-$BN96)^2,(BL96-$BN96)^2,(BM96-$BN96)^2))</f>
        <v>2.876123418463712</v>
      </c>
      <c r="BP96" s="587">
        <f t="shared" si="31"/>
        <v>-11.740366127880828</v>
      </c>
    </row>
    <row r="97" spans="1:68" ht="11.25" customHeight="1">
      <c r="A97" s="15" t="s">
        <v>712</v>
      </c>
      <c r="B97" s="16" t="s">
        <v>713</v>
      </c>
      <c r="C97" s="24" t="s">
        <v>173</v>
      </c>
      <c r="D97" s="132">
        <v>25</v>
      </c>
      <c r="E97" s="137">
        <v>101</v>
      </c>
      <c r="F97" s="42" t="s">
        <v>1972</v>
      </c>
      <c r="G97" s="43" t="s">
        <v>1972</v>
      </c>
      <c r="H97" s="190">
        <v>39.43</v>
      </c>
      <c r="I97" s="319">
        <f t="shared" si="32"/>
        <v>3.652041592695917</v>
      </c>
      <c r="J97" s="454">
        <v>0.34</v>
      </c>
      <c r="K97" s="125">
        <v>0.36</v>
      </c>
      <c r="L97" s="544">
        <f t="shared" si="30"/>
        <v>5.88235294117645</v>
      </c>
      <c r="M97" s="21">
        <v>40758</v>
      </c>
      <c r="N97" s="22">
        <v>40760</v>
      </c>
      <c r="O97" s="23">
        <v>40770</v>
      </c>
      <c r="P97" s="415" t="s">
        <v>1381</v>
      </c>
      <c r="Q97" s="616"/>
      <c r="R97" s="316">
        <f>K97*4</f>
        <v>1.44</v>
      </c>
      <c r="S97" s="331">
        <f>R97/W97*100</f>
        <v>45.714285714285715</v>
      </c>
      <c r="T97" s="433">
        <f t="shared" si="25"/>
        <v>-9.875414469149524</v>
      </c>
      <c r="U97" s="53">
        <f>H97/W97</f>
        <v>12.517460317460317</v>
      </c>
      <c r="V97" s="380">
        <v>12</v>
      </c>
      <c r="W97" s="180">
        <v>3.15</v>
      </c>
      <c r="X97" s="174">
        <v>1.53</v>
      </c>
      <c r="Y97" s="168">
        <v>2.83</v>
      </c>
      <c r="Z97" s="175">
        <v>1.46</v>
      </c>
      <c r="AA97" s="189">
        <v>3.3</v>
      </c>
      <c r="AB97" s="190">
        <v>3.47</v>
      </c>
      <c r="AC97" s="338">
        <f>(AB97/AA97-1)*100</f>
        <v>5.151515151515174</v>
      </c>
      <c r="AD97" s="339">
        <f>(H97/AA97)/X97</f>
        <v>7.809467221231928</v>
      </c>
      <c r="AE97" s="521">
        <v>4</v>
      </c>
      <c r="AF97" s="309">
        <v>427</v>
      </c>
      <c r="AG97" s="565">
        <v>18.16</v>
      </c>
      <c r="AH97" s="565">
        <v>-6.98</v>
      </c>
      <c r="AI97" s="566">
        <v>6.45</v>
      </c>
      <c r="AJ97" s="567">
        <v>2.12</v>
      </c>
      <c r="AK97" s="349">
        <f>AN97/AO97</f>
        <v>1.0762294319397048</v>
      </c>
      <c r="AL97" s="336">
        <f>((AQ97/AR97)^(1/1)-1)*100</f>
        <v>7.4967648010352494</v>
      </c>
      <c r="AM97" s="337">
        <f>((AQ97/AT97)^(1/3)-1)*100</f>
        <v>5.6455325681402435</v>
      </c>
      <c r="AN97" s="337">
        <f>((AQ97/AV97)^(1/5)-1)*100</f>
        <v>6.521472030970199</v>
      </c>
      <c r="AO97" s="339">
        <f>((AQ97/BA97)^(1/10)-1)*100</f>
        <v>6.059555553332574</v>
      </c>
      <c r="AP97" s="323"/>
      <c r="AQ97" s="144">
        <v>1.3290899999999999</v>
      </c>
      <c r="AR97" s="283">
        <v>1.2364</v>
      </c>
      <c r="AS97" s="19">
        <v>1.2</v>
      </c>
      <c r="AT97" s="19">
        <v>1.1272</v>
      </c>
      <c r="AU97" s="19">
        <v>1.0412</v>
      </c>
      <c r="AV97" s="19">
        <v>0.9691000000000001</v>
      </c>
      <c r="AW97" s="283">
        <v>0.9016</v>
      </c>
      <c r="AX97" s="19">
        <v>0.8401</v>
      </c>
      <c r="AY97" s="19">
        <v>0.7924</v>
      </c>
      <c r="AZ97" s="19">
        <v>0.7515999999999999</v>
      </c>
      <c r="BA97" s="283">
        <v>0.738</v>
      </c>
      <c r="BB97" s="276">
        <v>0.7034999999999999</v>
      </c>
      <c r="BC97" s="308">
        <f>((AQ97/AR97)-1)*100</f>
        <v>7.4967648010352494</v>
      </c>
      <c r="BD97" s="216">
        <f t="shared" si="2"/>
        <v>3.0333333333333323</v>
      </c>
      <c r="BE97" s="216">
        <f t="shared" si="3"/>
        <v>6.458481192334986</v>
      </c>
      <c r="BF97" s="216">
        <f t="shared" si="4"/>
        <v>8.259700345754917</v>
      </c>
      <c r="BG97" s="216">
        <f t="shared" si="5"/>
        <v>7.439892683933524</v>
      </c>
      <c r="BH97" s="216">
        <f t="shared" si="6"/>
        <v>7.4866903283052455</v>
      </c>
      <c r="BI97" s="216">
        <f t="shared" si="7"/>
        <v>7.320557076538514</v>
      </c>
      <c r="BJ97" s="216">
        <f t="shared" si="8"/>
        <v>6.01968702675415</v>
      </c>
      <c r="BK97" s="216">
        <f t="shared" si="9"/>
        <v>5.428419372006399</v>
      </c>
      <c r="BL97" s="216">
        <f t="shared" si="10"/>
        <v>1.8428184281842785</v>
      </c>
      <c r="BM97" s="240">
        <f t="shared" si="11"/>
        <v>4.904051172707913</v>
      </c>
      <c r="BN97" s="482">
        <f>AVERAGE(BC97:BM97)</f>
        <v>5.971854160080773</v>
      </c>
      <c r="BO97" s="482">
        <f>SQRT(AVERAGE((BC97-$BN97)^2,(BD97-$BN97)^2,(BE97-$BN97)^2,(BF97-$BN97)^2,(BG97-$BN97)^2,(BH97-$BN97)^2,(BI97-$BN97)^2,(BJ97-$BN97)^2,(BK97-$BN97)^2,(BL97-$BN97)^2,(BM97-$BN97)^2))</f>
        <v>1.9350103847039017</v>
      </c>
      <c r="BP97" s="586">
        <f t="shared" si="31"/>
        <v>-2.3439466937942015</v>
      </c>
    </row>
    <row r="98" spans="1:68" ht="11.25" customHeight="1">
      <c r="A98" s="25" t="s">
        <v>1767</v>
      </c>
      <c r="B98" s="26" t="s">
        <v>1768</v>
      </c>
      <c r="C98" s="33" t="s">
        <v>295</v>
      </c>
      <c r="D98" s="133">
        <v>46</v>
      </c>
      <c r="E98" s="137">
        <v>21</v>
      </c>
      <c r="F98" s="65" t="s">
        <v>363</v>
      </c>
      <c r="G98" s="57" t="s">
        <v>363</v>
      </c>
      <c r="H98" s="168">
        <v>24.77</v>
      </c>
      <c r="I98" s="457">
        <f t="shared" si="32"/>
        <v>1.2918853451756158</v>
      </c>
      <c r="J98" s="530">
        <v>0.07767</v>
      </c>
      <c r="K98" s="143">
        <v>0.08</v>
      </c>
      <c r="L98" s="29">
        <f t="shared" si="30"/>
        <v>2.999871250160946</v>
      </c>
      <c r="M98" s="30">
        <v>40606</v>
      </c>
      <c r="N98" s="31">
        <v>40610</v>
      </c>
      <c r="O98" s="32">
        <v>40641</v>
      </c>
      <c r="P98" s="266" t="s">
        <v>1375</v>
      </c>
      <c r="Q98" s="273" t="s">
        <v>390</v>
      </c>
      <c r="R98" s="316">
        <f>K98*4</f>
        <v>0.32</v>
      </c>
      <c r="S98" s="331">
        <f t="shared" si="17"/>
        <v>37.2093023255814</v>
      </c>
      <c r="T98" s="433">
        <f t="shared" si="25"/>
        <v>67.05164839047282</v>
      </c>
      <c r="U98" s="53">
        <f t="shared" si="18"/>
        <v>28.802325581395348</v>
      </c>
      <c r="V98" s="380">
        <v>12</v>
      </c>
      <c r="W98" s="180">
        <v>0.86</v>
      </c>
      <c r="X98" s="174">
        <v>3.05</v>
      </c>
      <c r="Y98" s="168">
        <v>2.76</v>
      </c>
      <c r="Z98" s="175">
        <v>2.18</v>
      </c>
      <c r="AA98" s="174">
        <v>0.89</v>
      </c>
      <c r="AB98" s="168">
        <v>0.95</v>
      </c>
      <c r="AC98" s="339">
        <f>(AB98/AA98-1)*100</f>
        <v>6.741573033707859</v>
      </c>
      <c r="AD98" s="339">
        <f>(H98/AA98)/X98</f>
        <v>9.125069073494197</v>
      </c>
      <c r="AE98" s="521">
        <v>1</v>
      </c>
      <c r="AF98" s="385">
        <v>1430</v>
      </c>
      <c r="AG98" s="565">
        <v>7.88</v>
      </c>
      <c r="AH98" s="565">
        <v>-17.38</v>
      </c>
      <c r="AI98" s="566">
        <v>1.39</v>
      </c>
      <c r="AJ98" s="567">
        <v>-8.5</v>
      </c>
      <c r="AK98" s="350">
        <f>AN98/AO98</f>
        <v>1</v>
      </c>
      <c r="AL98" s="336">
        <f>((AQ98/AR98)^(1/1)-1)*100</f>
        <v>3.0000000000000027</v>
      </c>
      <c r="AM98" s="337">
        <f>((AQ98/AT98)^(1/3)-1)*100</f>
        <v>3.000000000000047</v>
      </c>
      <c r="AN98" s="337">
        <f t="shared" si="21"/>
        <v>3.000000000000025</v>
      </c>
      <c r="AO98" s="339">
        <f t="shared" si="22"/>
        <v>3.000000000000025</v>
      </c>
      <c r="AP98" s="324"/>
      <c r="AQ98" s="143">
        <v>0.3106796116504854</v>
      </c>
      <c r="AR98" s="28">
        <v>0.30163069092280137</v>
      </c>
      <c r="AS98" s="28">
        <v>0.29284533099301063</v>
      </c>
      <c r="AT98" s="28">
        <v>0.28431585533302</v>
      </c>
      <c r="AU98" s="28">
        <v>0.2760348110029324</v>
      </c>
      <c r="AV98" s="28">
        <v>0.26799496213876894</v>
      </c>
      <c r="AW98" s="28">
        <v>0.2601892836298727</v>
      </c>
      <c r="AX98" s="28">
        <v>0.25261095498045905</v>
      </c>
      <c r="AY98" s="28">
        <v>0.2452533543499604</v>
      </c>
      <c r="AZ98" s="28">
        <v>0.23811005276695163</v>
      </c>
      <c r="BA98" s="28">
        <v>0.23117480851160335</v>
      </c>
      <c r="BB98" s="119">
        <v>0.2244415616617504</v>
      </c>
      <c r="BC98" s="308">
        <f>((AQ98/AR98)-1)*100</f>
        <v>3.0000000000000027</v>
      </c>
      <c r="BD98" s="216">
        <f t="shared" si="2"/>
        <v>3.000000000000136</v>
      </c>
      <c r="BE98" s="216">
        <f t="shared" si="3"/>
        <v>3.0000000000000027</v>
      </c>
      <c r="BF98" s="216">
        <f t="shared" si="4"/>
        <v>2.9999999999998694</v>
      </c>
      <c r="BG98" s="216">
        <f t="shared" si="5"/>
        <v>3.000000000000158</v>
      </c>
      <c r="BH98" s="216">
        <f t="shared" si="6"/>
        <v>3.000000000000025</v>
      </c>
      <c r="BI98" s="216">
        <f t="shared" si="7"/>
        <v>2.9999999999999583</v>
      </c>
      <c r="BJ98" s="216">
        <f t="shared" si="8"/>
        <v>2.999999999999936</v>
      </c>
      <c r="BK98" s="216">
        <f t="shared" si="9"/>
        <v>3.0000000000000915</v>
      </c>
      <c r="BL98" s="216">
        <f t="shared" si="10"/>
        <v>3.0000000000000693</v>
      </c>
      <c r="BM98" s="240">
        <f t="shared" si="11"/>
        <v>3.0000000000002025</v>
      </c>
      <c r="BN98" s="482">
        <f>AVERAGE(BC98:BM98)</f>
        <v>3.0000000000000413</v>
      </c>
      <c r="BO98" s="482">
        <f>SQRT(AVERAGE((BC98-$BN98)^2,(BD98-$BN98)^2,(BE98-$BN98)^2,(BF98-$BN98)^2,(BG98-$BN98)^2,(BH98-$BN98)^2,(BI98-$BN98)^2,(BJ98-$BN98)^2,(BK98-$BN98)^2,(BL98-$BN98)^2,(BM98-$BN98)^2))</f>
        <v>9.65977787565088E-14</v>
      </c>
      <c r="BP98" s="586">
        <f t="shared" si="31"/>
        <v>-24.510440236219708</v>
      </c>
    </row>
    <row r="99" spans="1:68" ht="11.25" customHeight="1">
      <c r="A99" s="25" t="s">
        <v>860</v>
      </c>
      <c r="B99" s="26" t="s">
        <v>861</v>
      </c>
      <c r="C99" s="33" t="s">
        <v>173</v>
      </c>
      <c r="D99" s="133">
        <v>37</v>
      </c>
      <c r="E99" s="137">
        <v>57</v>
      </c>
      <c r="F99" s="65" t="s">
        <v>1972</v>
      </c>
      <c r="G99" s="57" t="s">
        <v>1972</v>
      </c>
      <c r="H99" s="168">
        <v>23.74</v>
      </c>
      <c r="I99" s="319">
        <f t="shared" si="32"/>
        <v>5.054759898904802</v>
      </c>
      <c r="J99" s="28">
        <v>0.29</v>
      </c>
      <c r="K99" s="143">
        <v>0.3</v>
      </c>
      <c r="L99" s="29">
        <f t="shared" si="30"/>
        <v>3.4482758620689724</v>
      </c>
      <c r="M99" s="70">
        <v>40156</v>
      </c>
      <c r="N99" s="71">
        <v>40158</v>
      </c>
      <c r="O99" s="72">
        <v>40182</v>
      </c>
      <c r="P99" s="32" t="s">
        <v>1374</v>
      </c>
      <c r="Q99" s="102" t="s">
        <v>1638</v>
      </c>
      <c r="R99" s="316">
        <f>K99*4</f>
        <v>1.2</v>
      </c>
      <c r="S99" s="331">
        <f>R99/W99*100</f>
        <v>72.72727272727273</v>
      </c>
      <c r="T99" s="433">
        <f>(H99/SQRT(22.5*W99*(H99/Z99))-1)*100</f>
        <v>-10.238025193224942</v>
      </c>
      <c r="U99" s="53">
        <f>H99/W99</f>
        <v>14.387878787878787</v>
      </c>
      <c r="V99" s="380">
        <v>12</v>
      </c>
      <c r="W99" s="180">
        <v>1.65</v>
      </c>
      <c r="X99" s="174">
        <v>1.72</v>
      </c>
      <c r="Y99" s="168">
        <v>4.42</v>
      </c>
      <c r="Z99" s="175">
        <v>1.26</v>
      </c>
      <c r="AA99" s="174">
        <v>1.63</v>
      </c>
      <c r="AB99" s="168">
        <v>1.83</v>
      </c>
      <c r="AC99" s="339">
        <f t="shared" si="14"/>
        <v>12.269938650306766</v>
      </c>
      <c r="AD99" s="339">
        <f t="shared" si="15"/>
        <v>8.467684405764018</v>
      </c>
      <c r="AE99" s="521">
        <v>9</v>
      </c>
      <c r="AF99" s="385">
        <v>1190</v>
      </c>
      <c r="AG99" s="565">
        <v>26.41</v>
      </c>
      <c r="AH99" s="565">
        <v>-23.02</v>
      </c>
      <c r="AI99" s="566">
        <v>9.6</v>
      </c>
      <c r="AJ99" s="567">
        <v>2.64</v>
      </c>
      <c r="AK99" s="350">
        <f t="shared" si="16"/>
        <v>0.7995784536758398</v>
      </c>
      <c r="AL99" s="336">
        <f>((AQ99/AR99)^(1/1)-1)*100</f>
        <v>3.4482758620689724</v>
      </c>
      <c r="AM99" s="337">
        <f>((AQ99/AT99)^(1/3)-1)*100</f>
        <v>2.3264108093813185</v>
      </c>
      <c r="AN99" s="337">
        <f>((AQ99/AV99)^(1/5)-1)*100</f>
        <v>2.9033661071187877</v>
      </c>
      <c r="AO99" s="339">
        <f>((AQ99/BA99)^(1/10)-1)*100</f>
        <v>3.6311209910314224</v>
      </c>
      <c r="AP99" s="324"/>
      <c r="AQ99" s="143">
        <v>1.2</v>
      </c>
      <c r="AR99" s="278">
        <v>1.16</v>
      </c>
      <c r="AS99" s="28">
        <v>1.16</v>
      </c>
      <c r="AT99" s="28">
        <v>1.12</v>
      </c>
      <c r="AU99" s="28">
        <v>1.08</v>
      </c>
      <c r="AV99" s="278">
        <v>1.04</v>
      </c>
      <c r="AW99" s="28">
        <v>1.01</v>
      </c>
      <c r="AX99" s="28">
        <v>1</v>
      </c>
      <c r="AY99" s="28">
        <v>0.93</v>
      </c>
      <c r="AZ99" s="28">
        <v>0.89</v>
      </c>
      <c r="BA99" s="28">
        <v>0.84</v>
      </c>
      <c r="BB99" s="119">
        <v>0.81</v>
      </c>
      <c r="BC99" s="308">
        <f>((AQ99/AR99)-1)*100</f>
        <v>3.4482758620689724</v>
      </c>
      <c r="BD99" s="216">
        <f t="shared" si="2"/>
        <v>0</v>
      </c>
      <c r="BE99" s="216">
        <f t="shared" si="3"/>
        <v>3.5714285714285587</v>
      </c>
      <c r="BF99" s="216">
        <f t="shared" si="4"/>
        <v>3.703703703703698</v>
      </c>
      <c r="BG99" s="216">
        <f t="shared" si="5"/>
        <v>3.8461538461538547</v>
      </c>
      <c r="BH99" s="216">
        <f t="shared" si="6"/>
        <v>2.970297029702973</v>
      </c>
      <c r="BI99" s="216">
        <f t="shared" si="7"/>
        <v>1.0000000000000009</v>
      </c>
      <c r="BJ99" s="216">
        <f t="shared" si="8"/>
        <v>7.526881720430101</v>
      </c>
      <c r="BK99" s="216">
        <f t="shared" si="9"/>
        <v>4.494382022471921</v>
      </c>
      <c r="BL99" s="216">
        <f t="shared" si="10"/>
        <v>5.952380952380953</v>
      </c>
      <c r="BM99" s="240">
        <f t="shared" si="11"/>
        <v>3.703703703703698</v>
      </c>
      <c r="BN99" s="482">
        <f>AVERAGE(BC99:BM99)</f>
        <v>3.656109764731339</v>
      </c>
      <c r="BO99" s="482">
        <f>SQRT(AVERAGE((BC99-$BN99)^2,(BD99-$BN99)^2,(BE99-$BN99)^2,(BF99-$BN99)^2,(BG99-$BN99)^2,(BH99-$BN99)^2,(BI99-$BN99)^2,(BJ99-$BN99)^2,(BK99-$BN99)^2,(BL99-$BN99)^2,(BM99-$BN99)^2))</f>
        <v>1.9526636128510106</v>
      </c>
      <c r="BP99" s="586">
        <f t="shared" si="31"/>
        <v>-6.429752781855197</v>
      </c>
    </row>
    <row r="100" spans="1:68" ht="11.25" customHeight="1">
      <c r="A100" s="25" t="s">
        <v>1799</v>
      </c>
      <c r="B100" s="26" t="s">
        <v>1800</v>
      </c>
      <c r="C100" s="33" t="s">
        <v>171</v>
      </c>
      <c r="D100" s="133">
        <v>40</v>
      </c>
      <c r="E100" s="137">
        <v>37</v>
      </c>
      <c r="F100" s="44" t="s">
        <v>1972</v>
      </c>
      <c r="G100" s="45" t="s">
        <v>1972</v>
      </c>
      <c r="H100" s="168">
        <v>42.82</v>
      </c>
      <c r="I100" s="319">
        <f t="shared" si="32"/>
        <v>4.483886034563287</v>
      </c>
      <c r="J100" s="28">
        <v>0.47</v>
      </c>
      <c r="K100" s="143">
        <v>0.48</v>
      </c>
      <c r="L100" s="29">
        <f t="shared" si="30"/>
        <v>2.127659574468077</v>
      </c>
      <c r="M100" s="30">
        <v>40549</v>
      </c>
      <c r="N100" s="31">
        <v>40553</v>
      </c>
      <c r="O100" s="32">
        <v>40588</v>
      </c>
      <c r="P100" s="266" t="s">
        <v>1388</v>
      </c>
      <c r="Q100" s="26"/>
      <c r="R100" s="316">
        <f>K100*4</f>
        <v>1.92</v>
      </c>
      <c r="S100" s="331">
        <f t="shared" si="17"/>
        <v>36.7816091954023</v>
      </c>
      <c r="T100" s="433">
        <f t="shared" si="25"/>
        <v>-38.42371401816153</v>
      </c>
      <c r="U100" s="53">
        <f t="shared" si="18"/>
        <v>8.203065134099617</v>
      </c>
      <c r="V100" s="380">
        <v>3</v>
      </c>
      <c r="W100" s="180">
        <v>5.22</v>
      </c>
      <c r="X100" s="174" t="s">
        <v>2108</v>
      </c>
      <c r="Y100" s="168">
        <v>0.4</v>
      </c>
      <c r="Z100" s="175">
        <v>1.04</v>
      </c>
      <c r="AA100" s="174">
        <v>4</v>
      </c>
      <c r="AB100" s="168" t="s">
        <v>2108</v>
      </c>
      <c r="AC100" s="339" t="s">
        <v>1977</v>
      </c>
      <c r="AD100" s="339" t="s">
        <v>1977</v>
      </c>
      <c r="AE100" s="521">
        <v>1</v>
      </c>
      <c r="AF100" s="385">
        <v>995</v>
      </c>
      <c r="AG100" s="565">
        <v>22.27</v>
      </c>
      <c r="AH100" s="565">
        <v>-6.83</v>
      </c>
      <c r="AI100" s="566">
        <v>9.37</v>
      </c>
      <c r="AJ100" s="567">
        <v>8.76</v>
      </c>
      <c r="AK100" s="350">
        <f t="shared" si="16"/>
        <v>0.535380605229612</v>
      </c>
      <c r="AL100" s="336">
        <f>((AQ100/AR100)^(1/1)-1)*100</f>
        <v>2.1739130434782483</v>
      </c>
      <c r="AM100" s="337">
        <f>((AQ100/AT100)^(1/3)-1)*100</f>
        <v>2.222946218291044</v>
      </c>
      <c r="AN100" s="337">
        <f t="shared" si="21"/>
        <v>2.2750530662123625</v>
      </c>
      <c r="AO100" s="339">
        <f t="shared" si="22"/>
        <v>4.2494125562069</v>
      </c>
      <c r="AP100" s="324"/>
      <c r="AQ100" s="143">
        <v>1.88</v>
      </c>
      <c r="AR100" s="28">
        <v>1.84</v>
      </c>
      <c r="AS100" s="28">
        <v>1.8</v>
      </c>
      <c r="AT100" s="28">
        <v>1.76</v>
      </c>
      <c r="AU100" s="28">
        <v>1.72</v>
      </c>
      <c r="AV100" s="28">
        <v>1.68</v>
      </c>
      <c r="AW100" s="28">
        <v>1.56</v>
      </c>
      <c r="AX100" s="28">
        <v>1.44</v>
      </c>
      <c r="AY100" s="28">
        <v>1.36</v>
      </c>
      <c r="AZ100" s="28">
        <v>1.28</v>
      </c>
      <c r="BA100" s="28">
        <v>1.24</v>
      </c>
      <c r="BB100" s="119">
        <v>1.2</v>
      </c>
      <c r="BC100" s="308">
        <f>((AQ100/AR100)-1)*100</f>
        <v>2.1739130434782483</v>
      </c>
      <c r="BD100" s="216">
        <f t="shared" si="2"/>
        <v>2.2222222222222143</v>
      </c>
      <c r="BE100" s="216">
        <f t="shared" si="3"/>
        <v>2.2727272727272707</v>
      </c>
      <c r="BF100" s="216">
        <f t="shared" si="4"/>
        <v>2.3255813953488413</v>
      </c>
      <c r="BG100" s="216">
        <f t="shared" si="5"/>
        <v>2.3809523809523725</v>
      </c>
      <c r="BH100" s="216">
        <f t="shared" si="6"/>
        <v>7.692307692307687</v>
      </c>
      <c r="BI100" s="216">
        <f t="shared" si="7"/>
        <v>8.333333333333348</v>
      </c>
      <c r="BJ100" s="216">
        <f t="shared" si="8"/>
        <v>5.88235294117645</v>
      </c>
      <c r="BK100" s="216">
        <f t="shared" si="9"/>
        <v>6.25</v>
      </c>
      <c r="BL100" s="216">
        <f t="shared" si="10"/>
        <v>3.2258064516129004</v>
      </c>
      <c r="BM100" s="240">
        <f t="shared" si="11"/>
        <v>3.3333333333333437</v>
      </c>
      <c r="BN100" s="482">
        <f>AVERAGE(BC100:BM100)</f>
        <v>4.190230006044788</v>
      </c>
      <c r="BO100" s="482">
        <f>SQRT(AVERAGE((BC100-$BN100)^2,(BD100-$BN100)^2,(BE100-$BN100)^2,(BF100-$BN100)^2,(BG100-$BN100)^2,(BH100-$BN100)^2,(BI100-$BN100)^2,(BJ100-$BN100)^2,(BK100-$BN100)^2,(BL100-$BN100)^2,(BM100-$BN100)^2))</f>
        <v>2.2676775441343704</v>
      </c>
      <c r="BP100" s="586">
        <f t="shared" si="31"/>
        <v>-1.4441260333239674</v>
      </c>
    </row>
    <row r="101" spans="1:68" ht="11.25" customHeight="1">
      <c r="A101" s="34" t="s">
        <v>1923</v>
      </c>
      <c r="B101" s="36" t="s">
        <v>1924</v>
      </c>
      <c r="C101" s="41" t="s">
        <v>310</v>
      </c>
      <c r="D101" s="134">
        <v>30</v>
      </c>
      <c r="E101" s="137">
        <v>81</v>
      </c>
      <c r="F101" s="46" t="s">
        <v>1972</v>
      </c>
      <c r="G101" s="48" t="s">
        <v>1939</v>
      </c>
      <c r="H101" s="169">
        <v>34.87</v>
      </c>
      <c r="I101" s="319">
        <f t="shared" si="32"/>
        <v>2.0648121594493833</v>
      </c>
      <c r="J101" s="143">
        <v>0.16</v>
      </c>
      <c r="K101" s="143">
        <v>0.18</v>
      </c>
      <c r="L101" s="39">
        <f t="shared" si="30"/>
        <v>12.5</v>
      </c>
      <c r="M101" s="518">
        <v>40535</v>
      </c>
      <c r="N101" s="513">
        <v>40539</v>
      </c>
      <c r="O101" s="554">
        <v>40557</v>
      </c>
      <c r="P101" s="40" t="s">
        <v>1376</v>
      </c>
      <c r="Q101" s="36"/>
      <c r="R101" s="261">
        <f>K101*4</f>
        <v>0.72</v>
      </c>
      <c r="S101" s="331">
        <f>R101/W101*100</f>
        <v>33.9622641509434</v>
      </c>
      <c r="T101" s="433">
        <f t="shared" si="25"/>
        <v>23.606106652046698</v>
      </c>
      <c r="U101" s="53">
        <f>H101/W101</f>
        <v>16.448113207547166</v>
      </c>
      <c r="V101" s="381">
        <v>10</v>
      </c>
      <c r="W101" s="180">
        <v>2.12</v>
      </c>
      <c r="X101" s="174">
        <v>1.24</v>
      </c>
      <c r="Y101" s="168">
        <v>0.89</v>
      </c>
      <c r="Z101" s="175">
        <v>2.09</v>
      </c>
      <c r="AA101" s="176">
        <v>2.52</v>
      </c>
      <c r="AB101" s="169">
        <v>2.82</v>
      </c>
      <c r="AC101" s="344">
        <f t="shared" si="14"/>
        <v>11.904761904761907</v>
      </c>
      <c r="AD101" s="339">
        <f t="shared" si="15"/>
        <v>11.159114183307732</v>
      </c>
      <c r="AE101" s="521">
        <v>12</v>
      </c>
      <c r="AF101" s="385">
        <v>3260</v>
      </c>
      <c r="AG101" s="565">
        <v>27.08</v>
      </c>
      <c r="AH101" s="565">
        <v>-14.11</v>
      </c>
      <c r="AI101" s="566">
        <v>6.96</v>
      </c>
      <c r="AJ101" s="567">
        <v>0.87</v>
      </c>
      <c r="AK101" s="351">
        <f>AN101/AO101</f>
        <v>1.0456203960640695</v>
      </c>
      <c r="AL101" s="336">
        <f t="shared" si="19"/>
        <v>6.666666666666665</v>
      </c>
      <c r="AM101" s="337">
        <f t="shared" si="20"/>
        <v>7.166457967424877</v>
      </c>
      <c r="AN101" s="337">
        <f>((AQ101/AV101)^(1/5)-1)*100</f>
        <v>9.856054330611762</v>
      </c>
      <c r="AO101" s="339">
        <f>((AQ101/BA101)^(1/10)-1)*100</f>
        <v>9.42603488580749</v>
      </c>
      <c r="AP101" s="325"/>
      <c r="AQ101" s="142">
        <v>0.64</v>
      </c>
      <c r="AR101" s="38">
        <v>0.6</v>
      </c>
      <c r="AS101" s="38">
        <v>0.56</v>
      </c>
      <c r="AT101" s="38">
        <v>0.52</v>
      </c>
      <c r="AU101" s="38">
        <v>0.44</v>
      </c>
      <c r="AV101" s="38">
        <v>0.4</v>
      </c>
      <c r="AW101" s="38">
        <v>0.36</v>
      </c>
      <c r="AX101" s="38">
        <v>0.3</v>
      </c>
      <c r="AY101" s="38">
        <v>0.28</v>
      </c>
      <c r="AZ101" s="38">
        <v>0.27</v>
      </c>
      <c r="BA101" s="38">
        <v>0.26</v>
      </c>
      <c r="BB101" s="277">
        <v>0.23</v>
      </c>
      <c r="BC101" s="308">
        <f>((AQ101/AR101)-1)*100</f>
        <v>6.666666666666665</v>
      </c>
      <c r="BD101" s="216">
        <f t="shared" si="2"/>
        <v>7.14285714285714</v>
      </c>
      <c r="BE101" s="216">
        <f t="shared" si="3"/>
        <v>7.692307692307709</v>
      </c>
      <c r="BF101" s="216">
        <f t="shared" si="4"/>
        <v>18.181818181818187</v>
      </c>
      <c r="BG101" s="216">
        <f t="shared" si="5"/>
        <v>9.999999999999986</v>
      </c>
      <c r="BH101" s="216">
        <f t="shared" si="6"/>
        <v>11.111111111111116</v>
      </c>
      <c r="BI101" s="216">
        <f t="shared" si="7"/>
        <v>19.999999999999996</v>
      </c>
      <c r="BJ101" s="216">
        <f t="shared" si="8"/>
        <v>7.14285714285714</v>
      </c>
      <c r="BK101" s="216">
        <f t="shared" si="9"/>
        <v>3.703703703703698</v>
      </c>
      <c r="BL101" s="216">
        <f t="shared" si="10"/>
        <v>3.8461538461538547</v>
      </c>
      <c r="BM101" s="240">
        <f t="shared" si="11"/>
        <v>13.043478260869556</v>
      </c>
      <c r="BN101" s="482">
        <f>AVERAGE(BC101:BM101)</f>
        <v>9.86645034075864</v>
      </c>
      <c r="BO101" s="482">
        <f>SQRT(AVERAGE((BC101-$BN101)^2,(BD101-$BN101)^2,(BE101-$BN101)^2,(BF101-$BN101)^2,(BG101-$BN101)^2,(BH101-$BN101)^2,(BI101-$BN101)^2,(BJ101-$BN101)^2,(BK101-$BN101)^2,(BL101-$BN101)^2,(BM101-$BN101)^2))</f>
        <v>5.112547319238071</v>
      </c>
      <c r="BP101" s="586">
        <f t="shared" si="31"/>
        <v>-4.527246717486021</v>
      </c>
    </row>
    <row r="102" spans="1:68" ht="11.25" customHeight="1">
      <c r="A102" s="15" t="s">
        <v>1855</v>
      </c>
      <c r="B102" s="16" t="s">
        <v>1856</v>
      </c>
      <c r="C102" s="9" t="s">
        <v>292</v>
      </c>
      <c r="D102" s="132">
        <v>51</v>
      </c>
      <c r="E102" s="137">
        <v>10</v>
      </c>
      <c r="F102" s="42" t="s">
        <v>1972</v>
      </c>
      <c r="G102" s="149" t="s">
        <v>1972</v>
      </c>
      <c r="H102" s="189">
        <v>28.38</v>
      </c>
      <c r="I102" s="318">
        <f t="shared" si="32"/>
        <v>4.8625792811839315</v>
      </c>
      <c r="J102" s="144">
        <v>0.34</v>
      </c>
      <c r="K102" s="144">
        <v>0.345</v>
      </c>
      <c r="L102" s="647">
        <f t="shared" si="30"/>
        <v>1.4705882352941124</v>
      </c>
      <c r="M102" s="516">
        <v>40493</v>
      </c>
      <c r="N102" s="516">
        <v>40497</v>
      </c>
      <c r="O102" s="516">
        <v>40513</v>
      </c>
      <c r="P102" s="23" t="s">
        <v>1370</v>
      </c>
      <c r="Q102" s="16"/>
      <c r="R102" s="316">
        <f>K102*4</f>
        <v>1.38</v>
      </c>
      <c r="S102" s="332">
        <f t="shared" si="17"/>
        <v>92.61744966442951</v>
      </c>
      <c r="T102" s="435">
        <f t="shared" si="25"/>
        <v>17.466926184367225</v>
      </c>
      <c r="U102" s="52">
        <f t="shared" si="18"/>
        <v>19.04697986577181</v>
      </c>
      <c r="V102" s="380">
        <v>12</v>
      </c>
      <c r="W102" s="188">
        <v>1.49</v>
      </c>
      <c r="X102" s="189">
        <v>3.01</v>
      </c>
      <c r="Y102" s="190">
        <v>1.1</v>
      </c>
      <c r="Z102" s="191">
        <v>1.63</v>
      </c>
      <c r="AA102" s="189">
        <v>1.72</v>
      </c>
      <c r="AB102" s="190">
        <v>1.9</v>
      </c>
      <c r="AC102" s="338">
        <f t="shared" si="14"/>
        <v>10.465116279069765</v>
      </c>
      <c r="AD102" s="471">
        <f>(H102/AA102)/X102</f>
        <v>5.481727574750831</v>
      </c>
      <c r="AE102" s="520">
        <v>7</v>
      </c>
      <c r="AF102" s="386">
        <v>2320</v>
      </c>
      <c r="AG102" s="553">
        <v>20</v>
      </c>
      <c r="AH102" s="553">
        <v>-2.94</v>
      </c>
      <c r="AI102" s="568">
        <v>2.94</v>
      </c>
      <c r="AJ102" s="569">
        <v>3.77</v>
      </c>
      <c r="AK102" s="349">
        <f t="shared" si="16"/>
        <v>0.832254411357178</v>
      </c>
      <c r="AL102" s="340">
        <f>((AQ102/AR102)^(1/1)-1)*100</f>
        <v>1.486988847583648</v>
      </c>
      <c r="AM102" s="341">
        <f>((AQ102/AT102)^(1/3)-1)*100</f>
        <v>2.4337275223374144</v>
      </c>
      <c r="AN102" s="341">
        <f t="shared" si="21"/>
        <v>2.7820174603307546</v>
      </c>
      <c r="AO102" s="338">
        <f t="shared" si="22"/>
        <v>3.342748830605835</v>
      </c>
      <c r="AP102" s="323"/>
      <c r="AQ102" s="144">
        <v>1.365</v>
      </c>
      <c r="AR102" s="19">
        <v>1.345</v>
      </c>
      <c r="AS102" s="19">
        <v>1.31</v>
      </c>
      <c r="AT102" s="19">
        <v>1.27</v>
      </c>
      <c r="AU102" s="19">
        <v>1.23</v>
      </c>
      <c r="AV102" s="19">
        <v>1.19</v>
      </c>
      <c r="AW102" s="19">
        <v>1.15</v>
      </c>
      <c r="AX102" s="19">
        <v>1.11</v>
      </c>
      <c r="AY102" s="19">
        <v>1.07</v>
      </c>
      <c r="AZ102" s="19">
        <v>1.03</v>
      </c>
      <c r="BA102" s="19">
        <v>0.9825</v>
      </c>
      <c r="BB102" s="276">
        <v>0.95</v>
      </c>
      <c r="BC102" s="460">
        <f>((AQ102/AR102)-1)*100</f>
        <v>1.486988847583648</v>
      </c>
      <c r="BD102" s="461">
        <f t="shared" si="2"/>
        <v>2.6717557251908275</v>
      </c>
      <c r="BE102" s="461">
        <f t="shared" si="3"/>
        <v>3.149606299212593</v>
      </c>
      <c r="BF102" s="461">
        <f t="shared" si="4"/>
        <v>3.2520325203251987</v>
      </c>
      <c r="BG102" s="461">
        <f t="shared" si="5"/>
        <v>3.3613445378151363</v>
      </c>
      <c r="BH102" s="461">
        <f t="shared" si="6"/>
        <v>3.4782608695652195</v>
      </c>
      <c r="BI102" s="461">
        <f t="shared" si="7"/>
        <v>3.603603603603589</v>
      </c>
      <c r="BJ102" s="461">
        <f t="shared" si="8"/>
        <v>3.738317757009346</v>
      </c>
      <c r="BK102" s="461">
        <f t="shared" si="9"/>
        <v>3.8834951456310662</v>
      </c>
      <c r="BL102" s="461">
        <f t="shared" si="10"/>
        <v>4.834605597964381</v>
      </c>
      <c r="BM102" s="212">
        <f t="shared" si="11"/>
        <v>3.421052631578947</v>
      </c>
      <c r="BN102" s="145">
        <f>AVERAGE(BC102:BM102)</f>
        <v>3.3528239577709047</v>
      </c>
      <c r="BO102" s="145">
        <f>SQRT(AVERAGE((BC102-$BN102)^2,(BD102-$BN102)^2,(BE102-$BN102)^2,(BF102-$BN102)^2,(BG102-$BN102)^2,(BH102-$BN102)^2,(BI102-$BN102)^2,(BJ102-$BN102)^2,(BK102-$BN102)^2,(BL102-$BN102)^2,(BM102-$BN102)^2))</f>
        <v>0.7807861851631902</v>
      </c>
      <c r="BP102" s="588">
        <f t="shared" si="31"/>
        <v>-11.402383124257124</v>
      </c>
    </row>
    <row r="103" spans="1:68" ht="11.25" customHeight="1">
      <c r="A103" s="25" t="s">
        <v>1834</v>
      </c>
      <c r="B103" s="26" t="s">
        <v>1835</v>
      </c>
      <c r="C103" s="26" t="s">
        <v>313</v>
      </c>
      <c r="D103" s="133">
        <v>39</v>
      </c>
      <c r="E103" s="137">
        <v>52</v>
      </c>
      <c r="F103" s="44" t="s">
        <v>1939</v>
      </c>
      <c r="G103" s="17" t="s">
        <v>1939</v>
      </c>
      <c r="H103" s="174">
        <v>138.22</v>
      </c>
      <c r="I103" s="319">
        <f t="shared" si="32"/>
        <v>2.0836347851251626</v>
      </c>
      <c r="J103" s="28">
        <v>0.63</v>
      </c>
      <c r="K103" s="143">
        <v>0.72</v>
      </c>
      <c r="L103" s="304">
        <f t="shared" si="30"/>
        <v>14.28571428571428</v>
      </c>
      <c r="M103" s="158">
        <v>40884</v>
      </c>
      <c r="N103" s="31">
        <v>40886</v>
      </c>
      <c r="O103" s="32">
        <v>40896</v>
      </c>
      <c r="P103" s="104" t="s">
        <v>2091</v>
      </c>
      <c r="Q103" s="26"/>
      <c r="R103" s="316">
        <f>K103*4</f>
        <v>2.88</v>
      </c>
      <c r="S103" s="331">
        <f t="shared" si="17"/>
        <v>46.4516129032258</v>
      </c>
      <c r="T103" s="433">
        <f t="shared" si="25"/>
        <v>84.88764388193997</v>
      </c>
      <c r="U103" s="27">
        <f t="shared" si="18"/>
        <v>22.293548387096774</v>
      </c>
      <c r="V103" s="380">
        <v>12</v>
      </c>
      <c r="W103" s="168">
        <v>6.2</v>
      </c>
      <c r="X103" s="174">
        <v>1.18</v>
      </c>
      <c r="Y103" s="168">
        <v>1.77</v>
      </c>
      <c r="Z103" s="168">
        <v>3.45</v>
      </c>
      <c r="AA103" s="174">
        <v>8.16</v>
      </c>
      <c r="AB103" s="168">
        <v>9.5</v>
      </c>
      <c r="AC103" s="339">
        <f t="shared" si="14"/>
        <v>16.421568627450988</v>
      </c>
      <c r="AD103" s="472">
        <f>(H103/AA103)/X103</f>
        <v>14.35485211033566</v>
      </c>
      <c r="AE103" s="521">
        <v>18</v>
      </c>
      <c r="AF103" s="385">
        <v>15150</v>
      </c>
      <c r="AG103" s="565">
        <v>76.73</v>
      </c>
      <c r="AH103" s="565">
        <v>-1.69</v>
      </c>
      <c r="AI103" s="566">
        <v>8.57</v>
      </c>
      <c r="AJ103" s="567">
        <v>23.68</v>
      </c>
      <c r="AK103" s="350">
        <f>AN103/AO103</f>
        <v>1.6256938006026673</v>
      </c>
      <c r="AL103" s="336">
        <f t="shared" si="19"/>
        <v>2.5316455696202445</v>
      </c>
      <c r="AM103" s="337">
        <f t="shared" si="20"/>
        <v>2.9043665280804154</v>
      </c>
      <c r="AN103" s="337">
        <f t="shared" si="21"/>
        <v>17.17709249338597</v>
      </c>
      <c r="AO103" s="339">
        <f t="shared" si="22"/>
        <v>10.566007256113163</v>
      </c>
      <c r="AP103" s="324"/>
      <c r="AQ103" s="285">
        <v>2.43</v>
      </c>
      <c r="AR103" s="285">
        <v>2.37</v>
      </c>
      <c r="AS103" s="28">
        <v>2.33</v>
      </c>
      <c r="AT103" s="28">
        <v>2.23</v>
      </c>
      <c r="AU103" s="28">
        <v>1.94</v>
      </c>
      <c r="AV103" s="28">
        <v>1.1</v>
      </c>
      <c r="AW103" s="28">
        <v>1.05</v>
      </c>
      <c r="AX103" s="28">
        <v>1.01</v>
      </c>
      <c r="AY103" s="28">
        <v>0.97</v>
      </c>
      <c r="AZ103" s="28">
        <v>0.93</v>
      </c>
      <c r="BA103" s="28">
        <v>0.89</v>
      </c>
      <c r="BB103" s="119">
        <v>0.85</v>
      </c>
      <c r="BC103" s="308">
        <f t="shared" si="1"/>
        <v>2.5316455696202445</v>
      </c>
      <c r="BD103" s="216">
        <f t="shared" si="2"/>
        <v>1.7167381974249052</v>
      </c>
      <c r="BE103" s="216">
        <f t="shared" si="3"/>
        <v>4.484304932735439</v>
      </c>
      <c r="BF103" s="216">
        <f t="shared" si="4"/>
        <v>14.948453608247414</v>
      </c>
      <c r="BG103" s="216">
        <f t="shared" si="5"/>
        <v>76.36363636363635</v>
      </c>
      <c r="BH103" s="216">
        <f t="shared" si="6"/>
        <v>4.761904761904767</v>
      </c>
      <c r="BI103" s="216">
        <f t="shared" si="7"/>
        <v>3.960396039603964</v>
      </c>
      <c r="BJ103" s="216">
        <f t="shared" si="8"/>
        <v>4.123711340206193</v>
      </c>
      <c r="BK103" s="216">
        <f t="shared" si="9"/>
        <v>4.3010752688172005</v>
      </c>
      <c r="BL103" s="216">
        <f t="shared" si="10"/>
        <v>4.494382022471921</v>
      </c>
      <c r="BM103" s="240">
        <f t="shared" si="11"/>
        <v>4.705882352941182</v>
      </c>
      <c r="BN103" s="482">
        <f>AVERAGE(BC103:BM103)</f>
        <v>11.490193677964509</v>
      </c>
      <c r="BO103" s="482">
        <f t="shared" si="24"/>
        <v>20.776442279235674</v>
      </c>
      <c r="BP103" s="586">
        <f aca="true" t="shared" si="33" ref="BP103:BP110">IF(AN103="n/a","n/a",IF(U103&lt;0,"n/a",IF(U103="n/a","n/a",I103+AN103-U103)))</f>
        <v>-3.0328211085856402</v>
      </c>
    </row>
    <row r="104" spans="1:68" ht="11.25" customHeight="1">
      <c r="A104" s="26" t="s">
        <v>1805</v>
      </c>
      <c r="B104" s="26" t="s">
        <v>1806</v>
      </c>
      <c r="C104" s="33" t="s">
        <v>314</v>
      </c>
      <c r="D104" s="271">
        <v>40</v>
      </c>
      <c r="E104" s="137">
        <v>38</v>
      </c>
      <c r="F104" s="65" t="s">
        <v>363</v>
      </c>
      <c r="G104" s="57" t="s">
        <v>363</v>
      </c>
      <c r="H104" s="180">
        <v>171.31</v>
      </c>
      <c r="I104" s="457">
        <f t="shared" si="32"/>
        <v>1.541065903916876</v>
      </c>
      <c r="J104" s="143">
        <v>0.54</v>
      </c>
      <c r="K104" s="143">
        <v>0.66</v>
      </c>
      <c r="L104" s="304">
        <f t="shared" si="30"/>
        <v>22.22222222222221</v>
      </c>
      <c r="M104" s="158">
        <v>40668</v>
      </c>
      <c r="N104" s="31">
        <v>40672</v>
      </c>
      <c r="O104" s="32">
        <v>40695</v>
      </c>
      <c r="P104" s="30" t="s">
        <v>1370</v>
      </c>
      <c r="Q104" s="26"/>
      <c r="R104" s="316">
        <f>K104*4</f>
        <v>2.64</v>
      </c>
      <c r="S104" s="319">
        <f>R104/W104*100</f>
        <v>29.79683972911964</v>
      </c>
      <c r="T104" s="433">
        <f t="shared" si="25"/>
        <v>102.67360191690086</v>
      </c>
      <c r="U104" s="27">
        <f>H104/W104</f>
        <v>19.335214446952598</v>
      </c>
      <c r="V104" s="380">
        <v>12</v>
      </c>
      <c r="W104" s="168">
        <v>8.86</v>
      </c>
      <c r="X104" s="174">
        <v>1.31</v>
      </c>
      <c r="Y104" s="168">
        <v>1.55</v>
      </c>
      <c r="Z104" s="168">
        <v>4.78</v>
      </c>
      <c r="AA104" s="174">
        <v>8.86</v>
      </c>
      <c r="AB104" s="168">
        <v>9.89</v>
      </c>
      <c r="AC104" s="339">
        <f>(AB104/AA104-1)*100</f>
        <v>11.625282167042904</v>
      </c>
      <c r="AD104" s="336">
        <f t="shared" si="15"/>
        <v>14.75970568469664</v>
      </c>
      <c r="AE104" s="521">
        <v>18</v>
      </c>
      <c r="AF104" s="385">
        <v>11950</v>
      </c>
      <c r="AG104" s="565">
        <v>41.64</v>
      </c>
      <c r="AH104" s="565">
        <v>-3.63</v>
      </c>
      <c r="AI104" s="566">
        <v>8.22</v>
      </c>
      <c r="AJ104" s="567">
        <v>14.09</v>
      </c>
      <c r="AK104" s="350">
        <f>AN104/AO104</f>
        <v>1.4773847975354562</v>
      </c>
      <c r="AL104" s="336">
        <f t="shared" si="19"/>
        <v>16.85393258426966</v>
      </c>
      <c r="AM104" s="337">
        <f t="shared" si="20"/>
        <v>15.785145445537974</v>
      </c>
      <c r="AN104" s="337">
        <f>((AQ104/AV104)^(1/5)-1)*100</f>
        <v>17.721314133738453</v>
      </c>
      <c r="AO104" s="339">
        <f>((AQ104/BA104)^(1/10)-1)*100</f>
        <v>11.995056510193415</v>
      </c>
      <c r="AP104" s="324"/>
      <c r="AQ104" s="285">
        <v>2.08</v>
      </c>
      <c r="AR104" s="285">
        <v>1.78</v>
      </c>
      <c r="AS104" s="28">
        <v>1.55</v>
      </c>
      <c r="AT104" s="28">
        <v>1.34</v>
      </c>
      <c r="AU104" s="28">
        <v>1.11</v>
      </c>
      <c r="AV104" s="28">
        <v>0.92</v>
      </c>
      <c r="AW104" s="28">
        <v>0.785</v>
      </c>
      <c r="AX104" s="28">
        <v>0.735</v>
      </c>
      <c r="AY104" s="28">
        <v>0.715</v>
      </c>
      <c r="AZ104" s="28">
        <v>0.695</v>
      </c>
      <c r="BA104" s="28">
        <v>0.67</v>
      </c>
      <c r="BB104" s="119">
        <v>0.63</v>
      </c>
      <c r="BC104" s="308">
        <f t="shared" si="1"/>
        <v>16.85393258426966</v>
      </c>
      <c r="BD104" s="216">
        <f t="shared" si="2"/>
        <v>14.83870967741936</v>
      </c>
      <c r="BE104" s="216">
        <f t="shared" si="3"/>
        <v>15.671641791044767</v>
      </c>
      <c r="BF104" s="216">
        <f t="shared" si="4"/>
        <v>20.72072072072071</v>
      </c>
      <c r="BG104" s="216">
        <f t="shared" si="5"/>
        <v>20.65217391304348</v>
      </c>
      <c r="BH104" s="216">
        <f t="shared" si="6"/>
        <v>17.19745222929936</v>
      </c>
      <c r="BI104" s="216">
        <f t="shared" si="7"/>
        <v>6.802721088435382</v>
      </c>
      <c r="BJ104" s="216">
        <f t="shared" si="8"/>
        <v>2.7972027972027913</v>
      </c>
      <c r="BK104" s="216">
        <f t="shared" si="9"/>
        <v>2.877697841726623</v>
      </c>
      <c r="BL104" s="216">
        <f t="shared" si="10"/>
        <v>3.731343283582067</v>
      </c>
      <c r="BM104" s="240">
        <f t="shared" si="11"/>
        <v>6.349206349206349</v>
      </c>
      <c r="BN104" s="482">
        <f>AVERAGE(BC104:BM104)</f>
        <v>11.68116384326823</v>
      </c>
      <c r="BO104" s="308">
        <f>SQRT(AVERAGE((BC104-$BN104)^2,(BD104-$BN104)^2,(BE104-$BN104)^2,(BF104-$BN104)^2,(BG104-$BN104)^2,(BH104-$BN104)^2,(BI104-$BN104)^2,(BJ104-$BN104)^2,(BK104-$BN104)^2,(BL104-$BN104)^2,(BM104-$BN104)^2))</f>
        <v>6.856503170746909</v>
      </c>
      <c r="BP104" s="586">
        <f t="shared" si="33"/>
        <v>-0.07283440929726837</v>
      </c>
    </row>
    <row r="105" spans="1:68" ht="11.25" customHeight="1">
      <c r="A105" s="25" t="s">
        <v>1870</v>
      </c>
      <c r="B105" s="26" t="s">
        <v>1871</v>
      </c>
      <c r="C105" s="102" t="s">
        <v>535</v>
      </c>
      <c r="D105" s="133">
        <v>36</v>
      </c>
      <c r="E105" s="137">
        <v>65</v>
      </c>
      <c r="F105" s="44" t="s">
        <v>1972</v>
      </c>
      <c r="G105" s="45" t="s">
        <v>1939</v>
      </c>
      <c r="H105" s="180">
        <v>33.2</v>
      </c>
      <c r="I105" s="319">
        <f t="shared" si="32"/>
        <v>2.7108433734939754</v>
      </c>
      <c r="J105" s="143">
        <v>0.175</v>
      </c>
      <c r="K105" s="143">
        <v>0.225</v>
      </c>
      <c r="L105" s="304">
        <f t="shared" si="30"/>
        <v>28.57142857142858</v>
      </c>
      <c r="M105" s="158">
        <v>40772</v>
      </c>
      <c r="N105" s="31">
        <v>40774</v>
      </c>
      <c r="O105" s="32">
        <v>40798</v>
      </c>
      <c r="P105" s="104" t="s">
        <v>1362</v>
      </c>
      <c r="Q105" s="26"/>
      <c r="R105" s="316">
        <f>K105*4</f>
        <v>0.9</v>
      </c>
      <c r="S105" s="319">
        <f t="shared" si="17"/>
        <v>30.612244897959183</v>
      </c>
      <c r="T105" s="433">
        <f t="shared" si="25"/>
        <v>0.937405298332239</v>
      </c>
      <c r="U105" s="27">
        <f t="shared" si="18"/>
        <v>11.292517006802722</v>
      </c>
      <c r="V105" s="380">
        <v>8</v>
      </c>
      <c r="W105" s="168">
        <v>2.94</v>
      </c>
      <c r="X105" s="174">
        <v>1.32</v>
      </c>
      <c r="Y105" s="168">
        <v>0.42</v>
      </c>
      <c r="Z105" s="168">
        <v>2.03</v>
      </c>
      <c r="AA105" s="174">
        <v>2.89</v>
      </c>
      <c r="AB105" s="168">
        <v>3.2</v>
      </c>
      <c r="AC105" s="339">
        <f>(AB105/AA105-1)*100</f>
        <v>10.726643598615926</v>
      </c>
      <c r="AD105" s="472">
        <f>(H105/AA105)/X105</f>
        <v>8.702946419209395</v>
      </c>
      <c r="AE105" s="521">
        <v>20</v>
      </c>
      <c r="AF105" s="385">
        <v>29520</v>
      </c>
      <c r="AG105" s="565">
        <v>5.06</v>
      </c>
      <c r="AH105" s="565">
        <v>-29.53</v>
      </c>
      <c r="AI105" s="566">
        <v>-3.46</v>
      </c>
      <c r="AJ105" s="567">
        <v>-15.33</v>
      </c>
      <c r="AK105" s="350">
        <f t="shared" si="16"/>
        <v>1.3132430324892665</v>
      </c>
      <c r="AL105" s="336">
        <f>((AQ105/AR105)^(1/1)-1)*100</f>
        <v>25</v>
      </c>
      <c r="AM105" s="337">
        <f>((AQ105/AT105)^(1/3)-1)*100</f>
        <v>21.90465996880495</v>
      </c>
      <c r="AN105" s="337">
        <f t="shared" si="21"/>
        <v>21.608079807078617</v>
      </c>
      <c r="AO105" s="339">
        <f t="shared" si="22"/>
        <v>16.45398397136002</v>
      </c>
      <c r="AP105" s="324"/>
      <c r="AQ105" s="285">
        <v>0.625</v>
      </c>
      <c r="AR105" s="285">
        <v>0.5</v>
      </c>
      <c r="AS105" s="28">
        <v>0.415</v>
      </c>
      <c r="AT105" s="28">
        <v>0.345</v>
      </c>
      <c r="AU105" s="28">
        <v>0.285</v>
      </c>
      <c r="AV105" s="28">
        <v>0.235</v>
      </c>
      <c r="AW105" s="28">
        <v>0.19125</v>
      </c>
      <c r="AX105" s="28">
        <v>0.16125</v>
      </c>
      <c r="AY105" s="28">
        <v>0.14625</v>
      </c>
      <c r="AZ105" s="28">
        <v>0.14125</v>
      </c>
      <c r="BA105" s="28">
        <v>0.13625</v>
      </c>
      <c r="BB105" s="119">
        <v>0.13125</v>
      </c>
      <c r="BC105" s="308">
        <f>((AQ105/AR105)-1)*100</f>
        <v>25</v>
      </c>
      <c r="BD105" s="216">
        <f t="shared" si="2"/>
        <v>20.481927710843383</v>
      </c>
      <c r="BE105" s="216">
        <f t="shared" si="3"/>
        <v>20.28985507246377</v>
      </c>
      <c r="BF105" s="216">
        <f t="shared" si="4"/>
        <v>21.052631578947366</v>
      </c>
      <c r="BG105" s="216">
        <f t="shared" si="5"/>
        <v>21.276595744680836</v>
      </c>
      <c r="BH105" s="216">
        <f t="shared" si="6"/>
        <v>22.87581699346404</v>
      </c>
      <c r="BI105" s="216">
        <f t="shared" si="7"/>
        <v>18.604651162790688</v>
      </c>
      <c r="BJ105" s="216">
        <f t="shared" si="8"/>
        <v>10.256410256410264</v>
      </c>
      <c r="BK105" s="216">
        <f t="shared" si="9"/>
        <v>3.539823008849563</v>
      </c>
      <c r="BL105" s="216">
        <f t="shared" si="10"/>
        <v>3.66972477064218</v>
      </c>
      <c r="BM105" s="240">
        <f t="shared" si="11"/>
        <v>3.809523809523818</v>
      </c>
      <c r="BN105" s="482">
        <f>AVERAGE(BC105:BM105)</f>
        <v>15.532450918965084</v>
      </c>
      <c r="BO105" s="482">
        <f t="shared" si="24"/>
        <v>8.053270116608012</v>
      </c>
      <c r="BP105" s="586">
        <f t="shared" si="33"/>
        <v>13.026406173769871</v>
      </c>
    </row>
    <row r="106" spans="1:68" ht="11.25" customHeight="1">
      <c r="A106" s="25" t="s">
        <v>1885</v>
      </c>
      <c r="B106" s="26" t="s">
        <v>1886</v>
      </c>
      <c r="C106" s="33" t="s">
        <v>534</v>
      </c>
      <c r="D106" s="133">
        <v>37</v>
      </c>
      <c r="E106" s="137">
        <v>61</v>
      </c>
      <c r="F106" s="44" t="s">
        <v>1972</v>
      </c>
      <c r="G106" s="17" t="s">
        <v>1939</v>
      </c>
      <c r="H106" s="174">
        <v>56.72</v>
      </c>
      <c r="I106" s="319">
        <f t="shared" si="32"/>
        <v>2.5740479548660087</v>
      </c>
      <c r="J106" s="28">
        <v>0.3025</v>
      </c>
      <c r="K106" s="143">
        <v>0.365</v>
      </c>
      <c r="L106" s="304">
        <f t="shared" si="30"/>
        <v>20.661157024793386</v>
      </c>
      <c r="M106" s="31">
        <v>40611</v>
      </c>
      <c r="N106" s="31">
        <v>40613</v>
      </c>
      <c r="O106" s="30">
        <v>40637</v>
      </c>
      <c r="P106" s="103" t="s">
        <v>1374</v>
      </c>
      <c r="Q106" s="26"/>
      <c r="R106" s="316">
        <f>K106*4</f>
        <v>1.46</v>
      </c>
      <c r="S106" s="331">
        <f t="shared" si="17"/>
        <v>31.06382978723404</v>
      </c>
      <c r="T106" s="433">
        <f>(H106/SQRT(22.5*W106*(H106/Z106))-1)*100</f>
        <v>24.9322085676414</v>
      </c>
      <c r="U106" s="27">
        <f t="shared" si="18"/>
        <v>12.068085106382979</v>
      </c>
      <c r="V106" s="380">
        <v>1</v>
      </c>
      <c r="W106" s="168">
        <v>4.7</v>
      </c>
      <c r="X106" s="174">
        <v>1.37</v>
      </c>
      <c r="Y106" s="168">
        <v>0.46</v>
      </c>
      <c r="Z106" s="168">
        <v>2.91</v>
      </c>
      <c r="AA106" s="174">
        <v>4.49</v>
      </c>
      <c r="AB106" s="168">
        <v>4.9</v>
      </c>
      <c r="AC106" s="339">
        <f t="shared" si="14"/>
        <v>9.131403118040083</v>
      </c>
      <c r="AD106" s="472">
        <f>(H106/AA106)/X106</f>
        <v>9.220815112252694</v>
      </c>
      <c r="AE106" s="521">
        <v>31</v>
      </c>
      <c r="AF106" s="385">
        <v>195490</v>
      </c>
      <c r="AG106" s="565">
        <v>17.41</v>
      </c>
      <c r="AH106" s="565">
        <v>-2.14</v>
      </c>
      <c r="AI106" s="566">
        <v>5.68</v>
      </c>
      <c r="AJ106" s="567">
        <v>6.14</v>
      </c>
      <c r="AK106" s="350">
        <f t="shared" si="16"/>
        <v>0.8591852201909183</v>
      </c>
      <c r="AL106" s="336">
        <f t="shared" si="19"/>
        <v>11.848341232227488</v>
      </c>
      <c r="AM106" s="337">
        <f t="shared" si="20"/>
        <v>12.556695652886486</v>
      </c>
      <c r="AN106" s="337">
        <f t="shared" si="21"/>
        <v>15.26323455949694</v>
      </c>
      <c r="AO106" s="339">
        <f t="shared" si="22"/>
        <v>17.764777839294442</v>
      </c>
      <c r="AP106" s="324"/>
      <c r="AQ106" s="143">
        <v>1.18</v>
      </c>
      <c r="AR106" s="28">
        <v>1.055</v>
      </c>
      <c r="AS106" s="28">
        <v>0.9325</v>
      </c>
      <c r="AT106" s="28">
        <v>0.8275</v>
      </c>
      <c r="AU106" s="28">
        <v>0.6525</v>
      </c>
      <c r="AV106" s="28">
        <v>0.58</v>
      </c>
      <c r="AW106" s="28">
        <v>0.48</v>
      </c>
      <c r="AX106" s="28">
        <v>0.345</v>
      </c>
      <c r="AY106" s="28">
        <v>0.295</v>
      </c>
      <c r="AZ106" s="28">
        <v>0.27</v>
      </c>
      <c r="BA106" s="28">
        <v>0.23</v>
      </c>
      <c r="BB106" s="119">
        <v>0.2</v>
      </c>
      <c r="BC106" s="308">
        <f>((AQ106/AR106)-1)*100</f>
        <v>11.848341232227488</v>
      </c>
      <c r="BD106" s="216">
        <f t="shared" si="2"/>
        <v>13.136729222520094</v>
      </c>
      <c r="BE106" s="216">
        <f t="shared" si="3"/>
        <v>12.688821752265866</v>
      </c>
      <c r="BF106" s="216">
        <f t="shared" si="4"/>
        <v>26.819923371647512</v>
      </c>
      <c r="BG106" s="216">
        <f t="shared" si="5"/>
        <v>12.5</v>
      </c>
      <c r="BH106" s="216">
        <f t="shared" si="6"/>
        <v>20.833333333333325</v>
      </c>
      <c r="BI106" s="216">
        <f t="shared" si="7"/>
        <v>39.13043478260869</v>
      </c>
      <c r="BJ106" s="216">
        <f t="shared" si="8"/>
        <v>16.94915254237288</v>
      </c>
      <c r="BK106" s="216">
        <f t="shared" si="9"/>
        <v>9.259259259259256</v>
      </c>
      <c r="BL106" s="216">
        <f t="shared" si="10"/>
        <v>17.391304347826097</v>
      </c>
      <c r="BM106" s="240">
        <f t="shared" si="11"/>
        <v>14.999999999999991</v>
      </c>
      <c r="BN106" s="482">
        <f>AVERAGE(BC106:BM106)</f>
        <v>17.77793634946011</v>
      </c>
      <c r="BO106" s="482">
        <f t="shared" si="24"/>
        <v>8.194232602320296</v>
      </c>
      <c r="BP106" s="587">
        <f t="shared" si="33"/>
        <v>5.769197407979968</v>
      </c>
    </row>
    <row r="107" spans="1:68" ht="11.25" customHeight="1">
      <c r="A107" s="15" t="s">
        <v>1795</v>
      </c>
      <c r="B107" s="15" t="s">
        <v>1796</v>
      </c>
      <c r="C107" s="146" t="s">
        <v>512</v>
      </c>
      <c r="D107" s="132">
        <v>39</v>
      </c>
      <c r="E107" s="137">
        <v>44</v>
      </c>
      <c r="F107" s="42" t="s">
        <v>1972</v>
      </c>
      <c r="G107" s="43" t="s">
        <v>1972</v>
      </c>
      <c r="H107" s="190">
        <v>28.96</v>
      </c>
      <c r="I107" s="318">
        <f t="shared" si="32"/>
        <v>5.991022099447514</v>
      </c>
      <c r="J107" s="19">
        <v>0.4325</v>
      </c>
      <c r="K107" s="144">
        <v>0.43375</v>
      </c>
      <c r="L107" s="648">
        <f t="shared" si="30"/>
        <v>0.28901734104047616</v>
      </c>
      <c r="M107" s="413">
        <v>40525</v>
      </c>
      <c r="N107" s="470">
        <v>40527</v>
      </c>
      <c r="O107" s="413">
        <v>40542</v>
      </c>
      <c r="P107" s="21" t="s">
        <v>1359</v>
      </c>
      <c r="Q107" s="16"/>
      <c r="R107" s="68">
        <f>K107*4</f>
        <v>1.735</v>
      </c>
      <c r="S107" s="318">
        <f t="shared" si="17"/>
        <v>394.3181818181818</v>
      </c>
      <c r="T107" s="507">
        <f t="shared" si="25"/>
        <v>163.3030285592721</v>
      </c>
      <c r="U107" s="318">
        <f t="shared" si="18"/>
        <v>65.81818181818181</v>
      </c>
      <c r="V107" s="508">
        <v>12</v>
      </c>
      <c r="W107" s="188">
        <v>0.44</v>
      </c>
      <c r="X107" s="190">
        <v>15.56</v>
      </c>
      <c r="Y107" s="190">
        <v>6.23</v>
      </c>
      <c r="Z107" s="190">
        <v>2.37</v>
      </c>
      <c r="AA107" s="189">
        <v>1.99</v>
      </c>
      <c r="AB107" s="190">
        <v>2.05</v>
      </c>
      <c r="AC107" s="338">
        <f>(AB107/AA107-1)*100</f>
        <v>3.015075376884413</v>
      </c>
      <c r="AD107" s="341">
        <f>(H107/AA107)/X107</f>
        <v>0.9352675976282441</v>
      </c>
      <c r="AE107" s="520">
        <v>9</v>
      </c>
      <c r="AF107" s="386">
        <v>1910</v>
      </c>
      <c r="AG107" s="553">
        <v>13.79</v>
      </c>
      <c r="AH107" s="553">
        <v>-16.16</v>
      </c>
      <c r="AI107" s="568">
        <v>0.24</v>
      </c>
      <c r="AJ107" s="569">
        <v>-6.28</v>
      </c>
      <c r="AK107" s="509">
        <f>AN107/AO107</f>
        <v>0.45703765812343905</v>
      </c>
      <c r="AL107" s="340">
        <f>((AQ107/AR107)^(1/1)-1)*100</f>
        <v>0.07225433526012459</v>
      </c>
      <c r="AM107" s="341">
        <f>((AQ107/AT107)^(1/3)-1)*100</f>
        <v>1.006696689619302</v>
      </c>
      <c r="AN107" s="341">
        <f t="shared" si="21"/>
        <v>1.5892983432720387</v>
      </c>
      <c r="AO107" s="338">
        <f t="shared" si="22"/>
        <v>3.4773903529034644</v>
      </c>
      <c r="AP107" s="510"/>
      <c r="AQ107" s="144">
        <v>1.73125</v>
      </c>
      <c r="AR107" s="283">
        <v>1.73</v>
      </c>
      <c r="AS107" s="19">
        <v>1.72</v>
      </c>
      <c r="AT107" s="19">
        <v>1.68</v>
      </c>
      <c r="AU107" s="19">
        <v>1.64</v>
      </c>
      <c r="AV107" s="19">
        <v>1.6</v>
      </c>
      <c r="AW107" s="19">
        <v>1.55</v>
      </c>
      <c r="AX107" s="19">
        <v>1.47</v>
      </c>
      <c r="AY107" s="19">
        <v>1.39</v>
      </c>
      <c r="AZ107" s="19">
        <v>1.31</v>
      </c>
      <c r="BA107" s="19">
        <v>1.23</v>
      </c>
      <c r="BB107" s="276">
        <v>1.1575</v>
      </c>
      <c r="BC107" s="460">
        <f t="shared" si="1"/>
        <v>0.07225433526012459</v>
      </c>
      <c r="BD107" s="461">
        <f t="shared" si="2"/>
        <v>0.5813953488372103</v>
      </c>
      <c r="BE107" s="461">
        <f t="shared" si="3"/>
        <v>2.3809523809523725</v>
      </c>
      <c r="BF107" s="461">
        <f t="shared" si="4"/>
        <v>2.4390243902439046</v>
      </c>
      <c r="BG107" s="461">
        <f t="shared" si="5"/>
        <v>2.499999999999991</v>
      </c>
      <c r="BH107" s="461">
        <f t="shared" si="6"/>
        <v>3.2258064516129004</v>
      </c>
      <c r="BI107" s="461">
        <f t="shared" si="7"/>
        <v>5.442176870748305</v>
      </c>
      <c r="BJ107" s="461">
        <f t="shared" si="8"/>
        <v>5.755395683453246</v>
      </c>
      <c r="BK107" s="461">
        <f t="shared" si="9"/>
        <v>6.1068702290076216</v>
      </c>
      <c r="BL107" s="461">
        <f t="shared" si="10"/>
        <v>6.50406504065042</v>
      </c>
      <c r="BM107" s="212">
        <f t="shared" si="11"/>
        <v>6.263498920086397</v>
      </c>
      <c r="BN107" s="461">
        <f t="shared" si="23"/>
        <v>3.7519490591684086</v>
      </c>
      <c r="BO107" s="145">
        <f t="shared" si="24"/>
        <v>2.2429387558290683</v>
      </c>
      <c r="BP107" s="586">
        <f t="shared" si="33"/>
        <v>-58.23786137546226</v>
      </c>
    </row>
    <row r="108" spans="1:68" ht="11.25" customHeight="1">
      <c r="A108" s="25" t="s">
        <v>1988</v>
      </c>
      <c r="B108" s="25" t="s">
        <v>1989</v>
      </c>
      <c r="C108" s="26" t="s">
        <v>315</v>
      </c>
      <c r="D108" s="271">
        <v>29</v>
      </c>
      <c r="E108" s="137">
        <v>83</v>
      </c>
      <c r="F108" s="65" t="s">
        <v>363</v>
      </c>
      <c r="G108" s="57" t="s">
        <v>363</v>
      </c>
      <c r="H108" s="168">
        <v>23.7</v>
      </c>
      <c r="I108" s="319">
        <f t="shared" si="32"/>
        <v>2.70042194092827</v>
      </c>
      <c r="J108" s="119">
        <v>0.15</v>
      </c>
      <c r="K108" s="119">
        <v>0.16</v>
      </c>
      <c r="L108" s="304">
        <f t="shared" si="30"/>
        <v>6.666666666666665</v>
      </c>
      <c r="M108" s="70">
        <v>40325</v>
      </c>
      <c r="N108" s="71">
        <v>40330</v>
      </c>
      <c r="O108" s="70">
        <v>40360</v>
      </c>
      <c r="P108" s="31" t="s">
        <v>1360</v>
      </c>
      <c r="Q108" s="26"/>
      <c r="R108" s="316">
        <f>K108*4</f>
        <v>0.64</v>
      </c>
      <c r="S108" s="319">
        <f t="shared" si="17"/>
        <v>52.892561983471076</v>
      </c>
      <c r="T108" s="433">
        <f t="shared" si="25"/>
        <v>17.278599805982452</v>
      </c>
      <c r="U108" s="27">
        <f t="shared" si="18"/>
        <v>19.58677685950413</v>
      </c>
      <c r="V108" s="380">
        <v>12</v>
      </c>
      <c r="W108" s="168">
        <v>1.21</v>
      </c>
      <c r="X108" s="174" t="s">
        <v>2108</v>
      </c>
      <c r="Y108" s="168">
        <v>1.09</v>
      </c>
      <c r="Z108" s="168">
        <v>1.58</v>
      </c>
      <c r="AA108" s="174" t="s">
        <v>2108</v>
      </c>
      <c r="AB108" s="168" t="s">
        <v>2108</v>
      </c>
      <c r="AC108" s="339" t="s">
        <v>1977</v>
      </c>
      <c r="AD108" s="336" t="s">
        <v>1977</v>
      </c>
      <c r="AE108" s="521">
        <v>0</v>
      </c>
      <c r="AF108" s="309">
        <v>261</v>
      </c>
      <c r="AG108" s="565">
        <v>13.83</v>
      </c>
      <c r="AH108" s="565">
        <v>-11.57</v>
      </c>
      <c r="AI108" s="566">
        <v>3.99</v>
      </c>
      <c r="AJ108" s="567">
        <v>2.07</v>
      </c>
      <c r="AK108" s="350">
        <f>AN108/AO108</f>
        <v>1.2414875618824956</v>
      </c>
      <c r="AL108" s="336">
        <f>((AQ108/AR108)^(1/1)-1)*100</f>
        <v>6.896551724137945</v>
      </c>
      <c r="AM108" s="337">
        <f>((AQ108/AT108)^(1/3)-1)*100</f>
        <v>15.729452726293779</v>
      </c>
      <c r="AN108" s="337">
        <f t="shared" si="21"/>
        <v>19.91964554448078</v>
      </c>
      <c r="AO108" s="339">
        <f t="shared" si="22"/>
        <v>16.044981968467063</v>
      </c>
      <c r="AP108" s="324"/>
      <c r="AQ108" s="285">
        <v>0.62</v>
      </c>
      <c r="AR108" s="285">
        <v>0.58</v>
      </c>
      <c r="AS108" s="28">
        <v>0.5</v>
      </c>
      <c r="AT108" s="28">
        <v>0.4</v>
      </c>
      <c r="AU108" s="28">
        <v>0.34</v>
      </c>
      <c r="AV108" s="28">
        <v>0.25</v>
      </c>
      <c r="AW108" s="28">
        <v>0.21</v>
      </c>
      <c r="AX108" s="28">
        <v>0.18</v>
      </c>
      <c r="AY108" s="28">
        <v>0.16667</v>
      </c>
      <c r="AZ108" s="28">
        <v>0.15333</v>
      </c>
      <c r="BA108" s="28">
        <v>0.14</v>
      </c>
      <c r="BB108" s="119">
        <v>0.12667</v>
      </c>
      <c r="BC108" s="308">
        <f>((AQ108/AR108)-1)*100</f>
        <v>6.896551724137945</v>
      </c>
      <c r="BD108" s="216">
        <f t="shared" si="2"/>
        <v>15.999999999999993</v>
      </c>
      <c r="BE108" s="216">
        <f t="shared" si="3"/>
        <v>25</v>
      </c>
      <c r="BF108" s="216">
        <f t="shared" si="4"/>
        <v>17.647058823529417</v>
      </c>
      <c r="BG108" s="216">
        <f t="shared" si="5"/>
        <v>36.00000000000001</v>
      </c>
      <c r="BH108" s="216">
        <f t="shared" si="6"/>
        <v>19.047619047619047</v>
      </c>
      <c r="BI108" s="216">
        <f t="shared" si="7"/>
        <v>16.666666666666675</v>
      </c>
      <c r="BJ108" s="216">
        <f t="shared" si="8"/>
        <v>7.997840043199123</v>
      </c>
      <c r="BK108" s="216">
        <f t="shared" si="9"/>
        <v>8.70018913454642</v>
      </c>
      <c r="BL108" s="216">
        <f t="shared" si="10"/>
        <v>9.521428571428547</v>
      </c>
      <c r="BM108" s="240">
        <f t="shared" si="11"/>
        <v>10.523407278755826</v>
      </c>
      <c r="BN108" s="482">
        <f t="shared" si="23"/>
        <v>15.818251026352998</v>
      </c>
      <c r="BO108" s="482">
        <f>SQRT(AVERAGE((BC108-$BN108)^2,(BD108-$BN108)^2,(BE108-$BN108)^2,(BF108-$BN108)^2,(BG108-$BN108)^2,(BH108-$BN108)^2,(BI108-$BN108)^2,(BJ108-$BN108)^2,(BK108-$BN108)^2,(BL108-$BN108)^2,(BM108-$BN108)^2))</f>
        <v>8.340707394431606</v>
      </c>
      <c r="BP108" s="586">
        <f t="shared" si="33"/>
        <v>3.033290625904918</v>
      </c>
    </row>
    <row r="109" spans="1:68" ht="11.25" customHeight="1">
      <c r="A109" s="34" t="s">
        <v>1903</v>
      </c>
      <c r="B109" s="34" t="s">
        <v>1909</v>
      </c>
      <c r="C109" s="36" t="s">
        <v>277</v>
      </c>
      <c r="D109" s="134">
        <v>35</v>
      </c>
      <c r="E109" s="137">
        <v>69</v>
      </c>
      <c r="F109" s="46" t="s">
        <v>1972</v>
      </c>
      <c r="G109" s="47" t="s">
        <v>1972</v>
      </c>
      <c r="H109" s="176">
        <v>42.81</v>
      </c>
      <c r="I109" s="321">
        <f t="shared" si="32"/>
        <v>3.6206493809857507</v>
      </c>
      <c r="J109" s="38">
        <v>0.3775</v>
      </c>
      <c r="K109" s="142">
        <v>0.3875</v>
      </c>
      <c r="L109" s="259">
        <f t="shared" si="30"/>
        <v>2.6490066225165476</v>
      </c>
      <c r="M109" s="40">
        <v>40639</v>
      </c>
      <c r="N109" s="40">
        <v>40641</v>
      </c>
      <c r="O109" s="40">
        <v>40664</v>
      </c>
      <c r="P109" s="40" t="s">
        <v>1378</v>
      </c>
      <c r="Q109" s="36"/>
      <c r="R109" s="261">
        <f>K109*4</f>
        <v>1.55</v>
      </c>
      <c r="S109" s="432">
        <f t="shared" si="17"/>
        <v>65.67796610169492</v>
      </c>
      <c r="T109" s="434">
        <f>(H109/SQRT(22.5*W109*(H109/Z109))-1)*100</f>
        <v>19.794079440206723</v>
      </c>
      <c r="U109" s="54">
        <f t="shared" si="18"/>
        <v>18.139830508474578</v>
      </c>
      <c r="V109" s="381">
        <v>9</v>
      </c>
      <c r="W109" s="181">
        <v>2.36</v>
      </c>
      <c r="X109" s="176">
        <v>4.44</v>
      </c>
      <c r="Y109" s="169">
        <v>0.81</v>
      </c>
      <c r="Z109" s="177">
        <v>1.78</v>
      </c>
      <c r="AA109" s="176">
        <v>2.17</v>
      </c>
      <c r="AB109" s="169">
        <v>2.44</v>
      </c>
      <c r="AC109" s="344">
        <f>(AB109/AA109-1)*100</f>
        <v>12.442396313364057</v>
      </c>
      <c r="AD109" s="473">
        <f>(H109/AA109)/X109</f>
        <v>4.443268152945572</v>
      </c>
      <c r="AE109" s="522">
        <v>7</v>
      </c>
      <c r="AF109" s="387">
        <v>2200</v>
      </c>
      <c r="AG109" s="533">
        <v>23.41</v>
      </c>
      <c r="AH109" s="533">
        <v>-2.44</v>
      </c>
      <c r="AI109" s="562">
        <v>6.1</v>
      </c>
      <c r="AJ109" s="564">
        <v>9.49</v>
      </c>
      <c r="AK109" s="351">
        <f>AN109/AO109</f>
        <v>1.2994743872456083</v>
      </c>
      <c r="AL109" s="342">
        <f>((AQ109/AR109)^(1/1)-1)*100</f>
        <v>2.9159519725557415</v>
      </c>
      <c r="AM109" s="343">
        <f>((AQ109/AT109)^(1/3)-1)*100</f>
        <v>3.1936251301859286</v>
      </c>
      <c r="AN109" s="343">
        <f t="shared" si="21"/>
        <v>2.550814880024932</v>
      </c>
      <c r="AO109" s="344">
        <f t="shared" si="22"/>
        <v>1.9629589509891687</v>
      </c>
      <c r="AP109" s="325"/>
      <c r="AQ109" s="142">
        <v>1.5</v>
      </c>
      <c r="AR109" s="38">
        <v>1.4575</v>
      </c>
      <c r="AS109" s="38">
        <v>1.4075</v>
      </c>
      <c r="AT109" s="38">
        <v>1.365</v>
      </c>
      <c r="AU109" s="38">
        <v>1.345</v>
      </c>
      <c r="AV109" s="38">
        <v>1.3225</v>
      </c>
      <c r="AW109" s="38">
        <v>1.295</v>
      </c>
      <c r="AX109" s="38">
        <v>1.2775</v>
      </c>
      <c r="AY109" s="38">
        <v>1.2675</v>
      </c>
      <c r="AZ109" s="38">
        <v>1.255</v>
      </c>
      <c r="BA109" s="38">
        <v>1.235</v>
      </c>
      <c r="BB109" s="277">
        <v>1.215</v>
      </c>
      <c r="BC109" s="274">
        <f>((AQ109/AR109)-1)*100</f>
        <v>2.9159519725557415</v>
      </c>
      <c r="BD109" s="462">
        <f>((AR109/AS109)-1)*100</f>
        <v>3.5523978685612745</v>
      </c>
      <c r="BE109" s="462">
        <f>((AS109/AT109)-1)*100</f>
        <v>3.1135531135531025</v>
      </c>
      <c r="BF109" s="462">
        <f>((AT109/AU109)-1)*100</f>
        <v>1.486988847583648</v>
      </c>
      <c r="BG109" s="462">
        <f>((AU109/AV109)-1)*100</f>
        <v>1.7013232514177634</v>
      </c>
      <c r="BH109" s="462">
        <f>((AV109/AW109)-1)*100</f>
        <v>2.1235521235521304</v>
      </c>
      <c r="BI109" s="462">
        <f>((AW109/AX109)-1)*100</f>
        <v>1.3698630136986134</v>
      </c>
      <c r="BJ109" s="462">
        <f>((AX109/AY109)-1)*100</f>
        <v>0.7889546351084853</v>
      </c>
      <c r="BK109" s="462">
        <f>((AY109/AZ109)-1)*100</f>
        <v>0.9960159362550014</v>
      </c>
      <c r="BL109" s="462">
        <f>((AZ109/BA109)-1)*100</f>
        <v>1.6194331983805599</v>
      </c>
      <c r="BM109" s="258">
        <f>((BA109/BB109)-1)*100</f>
        <v>1.6460905349794164</v>
      </c>
      <c r="BN109" s="76">
        <f t="shared" si="23"/>
        <v>1.9376476814223396</v>
      </c>
      <c r="BO109" s="76">
        <f>SQRT(AVERAGE((BC109-$BN109)^2,(BD109-$BN109)^2,(BE109-$BN109)^2,(BF109-$BN109)^2,(BG109-$BN109)^2,(BH109-$BN109)^2,(BI109-$BN109)^2,(BJ109-$BN109)^2,(BK109-$BN109)^2,(BL109-$BN109)^2,(BM109-$BN109)^2))</f>
        <v>0.8504312079755152</v>
      </c>
      <c r="BP109" s="586">
        <f t="shared" si="33"/>
        <v>-11.968366247463894</v>
      </c>
    </row>
    <row r="110" spans="1:68" ht="11.25" customHeight="1">
      <c r="A110" s="67" t="s">
        <v>365</v>
      </c>
      <c r="B110" s="121">
        <f>COUNT(H7:H109)</f>
        <v>103</v>
      </c>
      <c r="C110" s="115" t="s">
        <v>2007</v>
      </c>
      <c r="D110" s="76">
        <f>AVERAGE(D7:D109)</f>
        <v>38.48543689320388</v>
      </c>
      <c r="E110" s="216"/>
      <c r="F110" s="7"/>
      <c r="G110" s="7"/>
      <c r="H110" s="417">
        <f>AVERAGE(H7:H109)</f>
        <v>48.8026213592233</v>
      </c>
      <c r="I110" s="39">
        <f>AVERAGE(I7:I109)</f>
        <v>3.022146800257974</v>
      </c>
      <c r="J110" s="66"/>
      <c r="K110" s="66"/>
      <c r="L110" s="39">
        <f>((SUM(K7:K109)/SUM(J7:J109))-1)*100</f>
        <v>6.955095908447895</v>
      </c>
      <c r="M110" s="86"/>
      <c r="N110" s="6"/>
      <c r="O110" s="6"/>
      <c r="P110" s="6"/>
      <c r="Q110" s="6"/>
      <c r="R110" s="6"/>
      <c r="S110" s="261">
        <f aca="true" t="shared" si="34" ref="S110:AF110">AVERAGE(S7:S109)</f>
        <v>48.810591422783446</v>
      </c>
      <c r="T110" s="436">
        <f>(H110/SQRT(22.5*W110*(H110/Z110))-1)*100</f>
        <v>39.88614893165317</v>
      </c>
      <c r="U110" s="259">
        <f t="shared" si="34"/>
        <v>16.22786220060595</v>
      </c>
      <c r="V110" s="304"/>
      <c r="W110" s="39">
        <f t="shared" si="34"/>
        <v>3.178252427184466</v>
      </c>
      <c r="X110" s="261">
        <f t="shared" si="34"/>
        <v>2.3606060606060604</v>
      </c>
      <c r="Y110" s="69">
        <f t="shared" si="34"/>
        <v>1.901941747572815</v>
      </c>
      <c r="Z110" s="259">
        <f t="shared" si="34"/>
        <v>2.8673267326732663</v>
      </c>
      <c r="AA110" s="261">
        <f t="shared" si="34"/>
        <v>3.373168316831685</v>
      </c>
      <c r="AB110" s="69">
        <f t="shared" si="34"/>
        <v>3.7052999999999976</v>
      </c>
      <c r="AC110" s="466">
        <f t="shared" si="34"/>
        <v>13.471848523932877</v>
      </c>
      <c r="AD110" s="474">
        <f>(H110/AA110)/X110</f>
        <v>6.1288870792454375</v>
      </c>
      <c r="AE110" s="523">
        <f t="shared" si="34"/>
        <v>12.281553398058252</v>
      </c>
      <c r="AF110" s="389">
        <f t="shared" si="34"/>
        <v>23345.893203883494</v>
      </c>
      <c r="AG110" s="562">
        <f>AVERAGE(AG7:AG109)</f>
        <v>23.967281553398045</v>
      </c>
      <c r="AH110" s="563">
        <f>AVERAGE(AH7:AH109)</f>
        <v>-12.464368932038836</v>
      </c>
      <c r="AI110" s="562">
        <f>AVERAGE(AI7:AI109)</f>
        <v>5.951650485436895</v>
      </c>
      <c r="AJ110" s="564">
        <f>AVERAGE(AJ7:AJ109)</f>
        <v>1.4332038834951457</v>
      </c>
      <c r="AK110" s="351">
        <f>AN110/AO110</f>
        <v>1.1117078734542998</v>
      </c>
      <c r="AL110" s="345">
        <f>((AQ110/AR110)^(1/1)-1)*100</f>
        <v>5.147112607108517</v>
      </c>
      <c r="AM110" s="346">
        <f>((AQ110/AT110)^(1/3)-1)*100</f>
        <v>7.750656161346514</v>
      </c>
      <c r="AN110" s="346">
        <f>((AQ110/AV110)^(1/5)-1)*100</f>
        <v>8.514451375862887</v>
      </c>
      <c r="AO110" s="347">
        <f>((AQ110/BA110)^(1/10)-1)*100</f>
        <v>7.6588927533694395</v>
      </c>
      <c r="AP110" s="129"/>
      <c r="AQ110" s="142">
        <f aca="true" t="shared" si="35" ref="AQ110:BB110">AVERAGE(AQ7:AQ109)</f>
        <v>1.2055355117173652</v>
      </c>
      <c r="AR110" s="38">
        <f t="shared" si="35"/>
        <v>1.1465226974153395</v>
      </c>
      <c r="AS110" s="38">
        <f t="shared" si="35"/>
        <v>1.078373741077602</v>
      </c>
      <c r="AT110" s="38">
        <f t="shared" si="35"/>
        <v>0.96365202289505</v>
      </c>
      <c r="AU110" s="38">
        <f t="shared" si="35"/>
        <v>0.8772537181650771</v>
      </c>
      <c r="AV110" s="38">
        <f t="shared" si="35"/>
        <v>0.8012021623138759</v>
      </c>
      <c r="AW110" s="38">
        <f t="shared" si="35"/>
        <v>0.7357488828091664</v>
      </c>
      <c r="AX110" s="38">
        <f t="shared" si="35"/>
        <v>0.6760794531551502</v>
      </c>
      <c r="AY110" s="38">
        <f t="shared" si="35"/>
        <v>0.6345544242077436</v>
      </c>
      <c r="AZ110" s="38">
        <f t="shared" si="35"/>
        <v>0.6058075390051346</v>
      </c>
      <c r="BA110" s="38">
        <f t="shared" si="35"/>
        <v>0.5763428624774589</v>
      </c>
      <c r="BB110" s="277">
        <f t="shared" si="35"/>
        <v>0.5436923759199711</v>
      </c>
      <c r="BC110" s="420">
        <f aca="true" t="shared" si="36" ref="BC110:BM110">((AQ110/AR110)-1)*100</f>
        <v>5.147112607108517</v>
      </c>
      <c r="BD110" s="463">
        <f t="shared" si="36"/>
        <v>6.319604580656546</v>
      </c>
      <c r="BE110" s="463">
        <f t="shared" si="36"/>
        <v>11.904890505796839</v>
      </c>
      <c r="BF110" s="463">
        <f t="shared" si="36"/>
        <v>9.848724826232647</v>
      </c>
      <c r="BG110" s="463">
        <f t="shared" si="36"/>
        <v>9.492180554226671</v>
      </c>
      <c r="BH110" s="463">
        <f t="shared" si="36"/>
        <v>8.896143920029065</v>
      </c>
      <c r="BI110" s="463">
        <f t="shared" si="36"/>
        <v>8.825801372242402</v>
      </c>
      <c r="BJ110" s="463">
        <f t="shared" si="36"/>
        <v>6.543966500470244</v>
      </c>
      <c r="BK110" s="463">
        <f t="shared" si="36"/>
        <v>4.74521747448331</v>
      </c>
      <c r="BL110" s="463">
        <f t="shared" si="36"/>
        <v>5.112352116415431</v>
      </c>
      <c r="BM110" s="213">
        <f t="shared" si="36"/>
        <v>6.005323599073931</v>
      </c>
      <c r="BN110" s="76">
        <f>AVERAGE(BC110:BM110)</f>
        <v>7.531028914248693</v>
      </c>
      <c r="BO110" s="76">
        <f>SQRT(AVERAGE((BC110-$BN110)^2,(BD110-$BN110)^2,(BE110-$BN110)^2,(BF110-$BN110)^2,(BG110-$BN110)^2,(BH110-$BN110)^2,(BI110-$BN110)^2,(BJ110-$BN110)^2,(BK110-$BN110)^2,(BL110-$BN110)^2,(BM110-$BN110)^2))</f>
        <v>2.2553348398376496</v>
      </c>
      <c r="BP110" s="589">
        <f t="shared" si="33"/>
        <v>-4.69126402448509</v>
      </c>
    </row>
    <row r="111" spans="33:36" ht="12.75">
      <c r="AG111" s="484"/>
      <c r="AH111" s="484"/>
      <c r="AI111" s="484"/>
      <c r="AJ111" s="484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3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28125" style="0" customWidth="1"/>
    <col min="42" max="42" width="1.7109375" style="0" customWidth="1"/>
    <col min="43" max="54" width="6.7109375" style="0" customWidth="1"/>
    <col min="55" max="65" width="5.7109375" style="0" customWidth="1"/>
    <col min="66" max="67" width="6.7109375" style="0" customWidth="1"/>
    <col min="68" max="68" width="5.7109375" style="0" customWidth="1"/>
  </cols>
  <sheetData>
    <row r="1" spans="1:68" ht="12.75">
      <c r="A1" s="410" t="s">
        <v>255</v>
      </c>
      <c r="B1" s="100"/>
      <c r="C1" s="364" t="s">
        <v>436</v>
      </c>
      <c r="D1" s="83" t="s">
        <v>435</v>
      </c>
      <c r="E1" s="83"/>
      <c r="F1" s="85"/>
      <c r="G1" s="83"/>
      <c r="H1" s="84"/>
      <c r="I1" s="84"/>
      <c r="J1" s="358"/>
      <c r="K1" s="298"/>
      <c r="L1" s="297"/>
      <c r="M1" s="298"/>
      <c r="N1" s="297"/>
      <c r="O1" s="299"/>
      <c r="P1" s="299"/>
      <c r="Q1" s="365"/>
      <c r="R1" s="81" t="s">
        <v>1998</v>
      </c>
      <c r="S1" s="81"/>
      <c r="T1" s="430"/>
      <c r="U1" s="100"/>
      <c r="V1" s="164"/>
      <c r="W1" s="163"/>
      <c r="X1" s="162" t="s">
        <v>793</v>
      </c>
      <c r="Y1" s="163"/>
      <c r="Z1" s="163"/>
      <c r="AA1" s="163"/>
      <c r="AB1" s="163"/>
      <c r="AC1" s="163"/>
      <c r="AD1" s="163"/>
      <c r="AE1" s="163"/>
      <c r="AF1" s="163"/>
      <c r="AG1" s="557" t="s">
        <v>548</v>
      </c>
      <c r="AH1" s="298"/>
      <c r="AI1" s="298"/>
      <c r="AJ1" s="365"/>
      <c r="AK1" s="368" t="s">
        <v>1239</v>
      </c>
      <c r="AL1" s="369"/>
      <c r="AM1" s="369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5"/>
      <c r="BC1" s="450" t="s">
        <v>306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164"/>
      <c r="BO1" s="165"/>
      <c r="BP1" s="484"/>
    </row>
    <row r="2" spans="1:68" ht="9" customHeight="1">
      <c r="A2" s="98" t="s">
        <v>1158</v>
      </c>
      <c r="B2" s="184"/>
      <c r="C2" s="357"/>
      <c r="D2" s="298"/>
      <c r="E2" s="298"/>
      <c r="F2" s="353"/>
      <c r="G2" s="353"/>
      <c r="H2" s="353"/>
      <c r="I2" s="358"/>
      <c r="J2" s="362" t="s">
        <v>1958</v>
      </c>
      <c r="K2" s="298"/>
      <c r="L2" s="297"/>
      <c r="M2" s="298"/>
      <c r="N2" s="297"/>
      <c r="O2" s="299"/>
      <c r="P2" s="11"/>
      <c r="Q2" s="366"/>
      <c r="R2" s="182"/>
      <c r="S2" s="111"/>
      <c r="T2" s="111"/>
      <c r="U2" s="186" t="s">
        <v>797</v>
      </c>
      <c r="V2" s="186"/>
      <c r="W2" s="185" t="s">
        <v>547</v>
      </c>
      <c r="X2" s="131"/>
      <c r="Y2" s="131"/>
      <c r="Z2" s="131"/>
      <c r="AA2" s="131"/>
      <c r="AB2" s="131"/>
      <c r="AC2" s="131"/>
      <c r="AD2" s="131"/>
      <c r="AE2" s="131"/>
      <c r="AF2" s="131"/>
      <c r="AG2" s="182" t="s">
        <v>554</v>
      </c>
      <c r="AH2" s="2"/>
      <c r="AI2" s="2"/>
      <c r="AJ2" s="366"/>
      <c r="AK2" s="370" t="s">
        <v>735</v>
      </c>
      <c r="AL2" s="371"/>
      <c r="AM2" s="371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7"/>
      <c r="BC2" s="370" t="s">
        <v>1718</v>
      </c>
      <c r="BD2" s="7"/>
      <c r="BE2" s="7"/>
      <c r="BF2" s="7"/>
      <c r="BG2" s="7"/>
      <c r="BH2" s="7"/>
      <c r="BI2" s="7"/>
      <c r="BJ2" s="7"/>
      <c r="BK2" s="7"/>
      <c r="BL2" s="7"/>
      <c r="BM2" s="7"/>
      <c r="BN2" s="166"/>
      <c r="BO2" s="167"/>
      <c r="BP2" s="484"/>
    </row>
    <row r="3" spans="1:68" ht="9" customHeight="1">
      <c r="A3" s="110"/>
      <c r="B3" s="184"/>
      <c r="C3" s="359"/>
      <c r="D3" s="2"/>
      <c r="E3" s="2"/>
      <c r="F3" s="4"/>
      <c r="G3" s="4"/>
      <c r="H3" s="4"/>
      <c r="I3" s="360"/>
      <c r="J3" s="363" t="s">
        <v>351</v>
      </c>
      <c r="K3" s="3"/>
      <c r="L3" s="3"/>
      <c r="M3" s="3"/>
      <c r="N3" s="3"/>
      <c r="O3" s="3"/>
      <c r="P3" s="1"/>
      <c r="Q3" s="366"/>
      <c r="R3" s="182"/>
      <c r="S3" s="111"/>
      <c r="T3" s="111"/>
      <c r="U3" s="186"/>
      <c r="V3" s="186"/>
      <c r="W3" s="185" t="s">
        <v>546</v>
      </c>
      <c r="X3" s="183"/>
      <c r="Y3" s="183"/>
      <c r="Z3" s="183"/>
      <c r="AA3" s="183"/>
      <c r="AB3" s="183"/>
      <c r="AC3" s="183"/>
      <c r="AD3" s="183"/>
      <c r="AE3" s="183"/>
      <c r="AF3" s="183"/>
      <c r="AG3" s="182" t="s">
        <v>553</v>
      </c>
      <c r="AH3" s="111"/>
      <c r="AI3" s="111"/>
      <c r="AJ3" s="184"/>
      <c r="AK3" s="161" t="s">
        <v>1711</v>
      </c>
      <c r="AL3" s="372"/>
      <c r="AM3" s="372"/>
      <c r="AN3" s="166"/>
      <c r="AO3" s="166"/>
      <c r="AP3" s="166"/>
      <c r="AQ3" s="166"/>
      <c r="AR3" s="373"/>
      <c r="AS3" s="166"/>
      <c r="AT3" s="166"/>
      <c r="AU3" s="166"/>
      <c r="AV3" s="166"/>
      <c r="AW3" s="166"/>
      <c r="AX3" s="166"/>
      <c r="AY3" s="166"/>
      <c r="AZ3" s="166"/>
      <c r="BA3" s="166"/>
      <c r="BB3" s="167"/>
      <c r="BC3" s="25"/>
      <c r="BD3" s="7"/>
      <c r="BE3" s="7"/>
      <c r="BF3" s="7"/>
      <c r="BG3" s="7"/>
      <c r="BH3" s="7"/>
      <c r="BI3" s="7"/>
      <c r="BJ3" s="7"/>
      <c r="BK3" s="7"/>
      <c r="BL3" s="7"/>
      <c r="BM3" s="7"/>
      <c r="BN3" s="166"/>
      <c r="BO3" s="167"/>
      <c r="BP3" s="484"/>
    </row>
    <row r="4" spans="1:68" ht="12.75" customHeight="1">
      <c r="A4" s="160" t="s">
        <v>1160</v>
      </c>
      <c r="B4" s="1"/>
      <c r="C4" s="361"/>
      <c r="D4" s="138"/>
      <c r="E4" s="138"/>
      <c r="F4" s="3"/>
      <c r="G4" s="3"/>
      <c r="H4" s="3"/>
      <c r="I4" s="1"/>
      <c r="J4" s="112" t="s">
        <v>159</v>
      </c>
      <c r="K4" s="59"/>
      <c r="L4" s="59"/>
      <c r="M4" s="59"/>
      <c r="N4" s="59"/>
      <c r="O4" s="60"/>
      <c r="P4" s="24"/>
      <c r="Q4" s="398" t="s">
        <v>1555</v>
      </c>
      <c r="R4" s="311" t="s">
        <v>796</v>
      </c>
      <c r="S4" s="311"/>
      <c r="T4" s="431"/>
      <c r="U4" s="35"/>
      <c r="V4" s="35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452" t="s">
        <v>549</v>
      </c>
      <c r="AH4" s="59"/>
      <c r="AI4" s="59"/>
      <c r="AJ4" s="60"/>
      <c r="AK4" s="161" t="s">
        <v>737</v>
      </c>
      <c r="AL4" s="372"/>
      <c r="AM4" s="372"/>
      <c r="AN4" s="166"/>
      <c r="AO4" s="166"/>
      <c r="AP4" s="374" t="s">
        <v>1315</v>
      </c>
      <c r="AQ4" s="166"/>
      <c r="AR4" s="374"/>
      <c r="AS4" s="166"/>
      <c r="AT4" s="166"/>
      <c r="AU4" s="166"/>
      <c r="AV4" s="166"/>
      <c r="AW4" s="166"/>
      <c r="AX4" s="166"/>
      <c r="AY4" s="166"/>
      <c r="AZ4" s="166"/>
      <c r="BA4" s="166"/>
      <c r="BB4" s="167"/>
      <c r="BC4" s="42">
        <v>2010</v>
      </c>
      <c r="BD4" s="149">
        <v>2009</v>
      </c>
      <c r="BE4" s="149">
        <v>2008</v>
      </c>
      <c r="BF4" s="149">
        <v>2007</v>
      </c>
      <c r="BG4" s="149">
        <v>2006</v>
      </c>
      <c r="BH4" s="149">
        <v>2005</v>
      </c>
      <c r="BI4" s="149">
        <v>2004</v>
      </c>
      <c r="BJ4" s="149">
        <v>2003</v>
      </c>
      <c r="BK4" s="149">
        <v>2002</v>
      </c>
      <c r="BL4" s="149">
        <v>2001</v>
      </c>
      <c r="BM4" s="43">
        <v>2000</v>
      </c>
      <c r="BN4" s="148" t="s">
        <v>1719</v>
      </c>
      <c r="BO4" s="61"/>
      <c r="BP4" s="484"/>
    </row>
    <row r="5" spans="1:68" ht="12.75">
      <c r="A5" s="15"/>
      <c r="B5" s="9"/>
      <c r="C5" s="25"/>
      <c r="D5" s="354" t="s">
        <v>362</v>
      </c>
      <c r="E5" s="354"/>
      <c r="F5" s="355" t="s">
        <v>367</v>
      </c>
      <c r="G5" s="356"/>
      <c r="H5" s="459">
        <f>Champions!H5</f>
        <v>40847</v>
      </c>
      <c r="I5" s="45"/>
      <c r="J5" s="34" t="s">
        <v>1974</v>
      </c>
      <c r="K5" s="41"/>
      <c r="L5" s="61" t="s">
        <v>1687</v>
      </c>
      <c r="M5" s="7"/>
      <c r="N5" s="17" t="s">
        <v>1686</v>
      </c>
      <c r="O5" s="33"/>
      <c r="P5" s="33" t="s">
        <v>1357</v>
      </c>
      <c r="Q5" s="398" t="s">
        <v>2110</v>
      </c>
      <c r="R5" s="438" t="s">
        <v>358</v>
      </c>
      <c r="S5" s="42" t="s">
        <v>1994</v>
      </c>
      <c r="T5" s="61" t="s">
        <v>1366</v>
      </c>
      <c r="U5" s="43" t="s">
        <v>1993</v>
      </c>
      <c r="V5" s="148" t="s">
        <v>605</v>
      </c>
      <c r="W5" s="172" t="s">
        <v>1993</v>
      </c>
      <c r="X5" s="171" t="s">
        <v>121</v>
      </c>
      <c r="Y5" s="172" t="s">
        <v>1993</v>
      </c>
      <c r="Z5" s="187" t="s">
        <v>1906</v>
      </c>
      <c r="AA5" s="171" t="s">
        <v>1996</v>
      </c>
      <c r="AB5" s="172" t="s">
        <v>1997</v>
      </c>
      <c r="AC5" s="58" t="s">
        <v>1714</v>
      </c>
      <c r="AD5" s="149" t="s">
        <v>1713</v>
      </c>
      <c r="AE5" s="148" t="s">
        <v>1972</v>
      </c>
      <c r="AF5" s="178" t="s">
        <v>1849</v>
      </c>
      <c r="AG5" s="560" t="s">
        <v>555</v>
      </c>
      <c r="AH5" s="560" t="s">
        <v>555</v>
      </c>
      <c r="AI5" s="558" t="s">
        <v>550</v>
      </c>
      <c r="AJ5" s="559" t="s">
        <v>551</v>
      </c>
      <c r="AK5" s="375" t="s">
        <v>1917</v>
      </c>
      <c r="AL5" s="334"/>
      <c r="AM5" s="334" t="s">
        <v>736</v>
      </c>
      <c r="AN5" s="334"/>
      <c r="AO5" s="335"/>
      <c r="AP5" s="376"/>
      <c r="AQ5" s="377" t="s">
        <v>734</v>
      </c>
      <c r="AR5" s="377"/>
      <c r="AS5" s="378"/>
      <c r="AT5" s="378"/>
      <c r="AU5" s="378"/>
      <c r="AV5" s="378"/>
      <c r="AW5" s="378"/>
      <c r="AX5" s="378"/>
      <c r="AY5" s="378"/>
      <c r="AZ5" s="378"/>
      <c r="BA5" s="378"/>
      <c r="BB5" s="379"/>
      <c r="BC5" s="44" t="s">
        <v>303</v>
      </c>
      <c r="BD5" s="17" t="s">
        <v>303</v>
      </c>
      <c r="BE5" s="17" t="s">
        <v>303</v>
      </c>
      <c r="BF5" s="17" t="s">
        <v>303</v>
      </c>
      <c r="BG5" s="17" t="s">
        <v>303</v>
      </c>
      <c r="BH5" s="17" t="s">
        <v>303</v>
      </c>
      <c r="BI5" s="17" t="s">
        <v>303</v>
      </c>
      <c r="BJ5" s="17" t="s">
        <v>303</v>
      </c>
      <c r="BK5" s="17" t="s">
        <v>303</v>
      </c>
      <c r="BL5" s="17" t="s">
        <v>303</v>
      </c>
      <c r="BM5" s="45" t="s">
        <v>303</v>
      </c>
      <c r="BN5" s="481" t="s">
        <v>1720</v>
      </c>
      <c r="BO5" s="483" t="s">
        <v>1722</v>
      </c>
      <c r="BP5" s="438" t="s">
        <v>304</v>
      </c>
    </row>
    <row r="6" spans="1:68" ht="12.75">
      <c r="A6" s="113" t="s">
        <v>1679</v>
      </c>
      <c r="B6" s="47" t="s">
        <v>1680</v>
      </c>
      <c r="C6" s="46" t="s">
        <v>165</v>
      </c>
      <c r="D6" s="130" t="s">
        <v>1397</v>
      </c>
      <c r="E6" s="14" t="s">
        <v>1400</v>
      </c>
      <c r="F6" s="13" t="s">
        <v>360</v>
      </c>
      <c r="G6" s="73" t="s">
        <v>361</v>
      </c>
      <c r="H6" s="47" t="s">
        <v>160</v>
      </c>
      <c r="I6" s="48" t="s">
        <v>161</v>
      </c>
      <c r="J6" s="46" t="s">
        <v>1681</v>
      </c>
      <c r="K6" s="62" t="s">
        <v>1682</v>
      </c>
      <c r="L6" s="62" t="s">
        <v>1688</v>
      </c>
      <c r="M6" s="55" t="s">
        <v>1683</v>
      </c>
      <c r="N6" s="63" t="s">
        <v>1684</v>
      </c>
      <c r="O6" s="56" t="s">
        <v>1685</v>
      </c>
      <c r="P6" s="64" t="s">
        <v>1358</v>
      </c>
      <c r="Q6" s="231" t="s">
        <v>1976</v>
      </c>
      <c r="R6" s="439" t="s">
        <v>359</v>
      </c>
      <c r="S6" s="74" t="s">
        <v>96</v>
      </c>
      <c r="T6" s="62" t="s">
        <v>1365</v>
      </c>
      <c r="U6" s="48" t="s">
        <v>1992</v>
      </c>
      <c r="V6" s="62" t="s">
        <v>606</v>
      </c>
      <c r="W6" s="170" t="s">
        <v>1991</v>
      </c>
      <c r="X6" s="173" t="s">
        <v>1995</v>
      </c>
      <c r="Y6" s="195" t="s">
        <v>1904</v>
      </c>
      <c r="Z6" s="196" t="s">
        <v>1905</v>
      </c>
      <c r="AA6" s="173" t="s">
        <v>1991</v>
      </c>
      <c r="AB6" s="170" t="s">
        <v>1991</v>
      </c>
      <c r="AC6" s="48" t="s">
        <v>798</v>
      </c>
      <c r="AD6" s="47" t="s">
        <v>798</v>
      </c>
      <c r="AE6" s="62" t="s">
        <v>1607</v>
      </c>
      <c r="AF6" s="384" t="s">
        <v>1850</v>
      </c>
      <c r="AG6" s="561" t="s">
        <v>2000</v>
      </c>
      <c r="AH6" s="561" t="s">
        <v>1999</v>
      </c>
      <c r="AI6" s="13" t="s">
        <v>552</v>
      </c>
      <c r="AJ6" s="73" t="s">
        <v>552</v>
      </c>
      <c r="AK6" s="333" t="s">
        <v>1701</v>
      </c>
      <c r="AL6" s="333" t="s">
        <v>1915</v>
      </c>
      <c r="AM6" s="333" t="s">
        <v>1916</v>
      </c>
      <c r="AN6" s="333" t="s">
        <v>176</v>
      </c>
      <c r="AO6" s="333" t="s">
        <v>175</v>
      </c>
      <c r="AP6" s="367" t="s">
        <v>2029</v>
      </c>
      <c r="AQ6" s="519">
        <v>2010</v>
      </c>
      <c r="AR6" s="55">
        <v>2009</v>
      </c>
      <c r="AS6" s="80">
        <v>2008</v>
      </c>
      <c r="AT6" s="80">
        <v>2007</v>
      </c>
      <c r="AU6" s="80">
        <v>2006</v>
      </c>
      <c r="AV6" s="80">
        <v>2005</v>
      </c>
      <c r="AW6" s="80">
        <v>2004</v>
      </c>
      <c r="AX6" s="80">
        <v>2003</v>
      </c>
      <c r="AY6" s="80">
        <v>2002</v>
      </c>
      <c r="AZ6" s="80">
        <v>2001</v>
      </c>
      <c r="BA6" s="80">
        <v>2000</v>
      </c>
      <c r="BB6" s="56">
        <v>1999</v>
      </c>
      <c r="BC6" s="46">
        <v>2009</v>
      </c>
      <c r="BD6" s="47">
        <v>2008</v>
      </c>
      <c r="BE6" s="47">
        <v>2007</v>
      </c>
      <c r="BF6" s="47">
        <v>2006</v>
      </c>
      <c r="BG6" s="47">
        <v>2005</v>
      </c>
      <c r="BH6" s="47">
        <v>2004</v>
      </c>
      <c r="BI6" s="47">
        <v>2003</v>
      </c>
      <c r="BJ6" s="47">
        <v>2002</v>
      </c>
      <c r="BK6" s="47">
        <v>2001</v>
      </c>
      <c r="BL6" s="47">
        <v>2000</v>
      </c>
      <c r="BM6" s="48">
        <v>1999</v>
      </c>
      <c r="BN6" s="439" t="s">
        <v>1721</v>
      </c>
      <c r="BO6" s="439" t="s">
        <v>1723</v>
      </c>
      <c r="BP6" s="439" t="s">
        <v>305</v>
      </c>
    </row>
    <row r="7" spans="1:68" ht="11.25" customHeight="1">
      <c r="A7" s="534" t="s">
        <v>1574</v>
      </c>
      <c r="B7" s="16" t="s">
        <v>1582</v>
      </c>
      <c r="C7" s="16" t="s">
        <v>173</v>
      </c>
      <c r="D7" s="132">
        <v>21</v>
      </c>
      <c r="E7" s="136">
        <v>114</v>
      </c>
      <c r="F7" s="88" t="s">
        <v>363</v>
      </c>
      <c r="G7" s="58" t="s">
        <v>363</v>
      </c>
      <c r="H7" s="536">
        <v>24.04</v>
      </c>
      <c r="I7" s="318">
        <f>(R7/H7)*100</f>
        <v>2.6622296173044924</v>
      </c>
      <c r="J7" s="108">
        <v>0.15</v>
      </c>
      <c r="K7" s="108">
        <v>0.16</v>
      </c>
      <c r="L7" s="107">
        <f aca="true" t="shared" si="0" ref="L7:L38">((K7/J7)-1)*100</f>
        <v>6.666666666666665</v>
      </c>
      <c r="M7" s="413">
        <v>40485</v>
      </c>
      <c r="N7" s="413">
        <v>40487</v>
      </c>
      <c r="O7" s="470">
        <v>40497</v>
      </c>
      <c r="P7" s="22" t="s">
        <v>1408</v>
      </c>
      <c r="Q7" s="538"/>
      <c r="R7" s="316">
        <f>K7*4</f>
        <v>0.64</v>
      </c>
      <c r="S7" s="318">
        <f>R7/W7*100</f>
        <v>36.36363636363637</v>
      </c>
      <c r="T7" s="433">
        <f>(H7/SQRT(22.5*W7*(H7/Z7))-1)*100</f>
        <v>-15.36292571553325</v>
      </c>
      <c r="U7" s="18">
        <f>H7/W7</f>
        <v>13.659090909090908</v>
      </c>
      <c r="V7" s="380">
        <v>12</v>
      </c>
      <c r="W7" s="190">
        <v>1.76</v>
      </c>
      <c r="X7" s="189" t="s">
        <v>2108</v>
      </c>
      <c r="Y7" s="190">
        <v>2.69</v>
      </c>
      <c r="Z7" s="190">
        <v>1.18</v>
      </c>
      <c r="AA7" s="189" t="s">
        <v>2108</v>
      </c>
      <c r="AB7" s="190" t="s">
        <v>2108</v>
      </c>
      <c r="AC7" s="338" t="s">
        <v>1977</v>
      </c>
      <c r="AD7" s="337" t="s">
        <v>1977</v>
      </c>
      <c r="AE7" s="521">
        <v>0</v>
      </c>
      <c r="AF7" s="397">
        <v>582</v>
      </c>
      <c r="AG7" s="553">
        <v>41.33</v>
      </c>
      <c r="AH7" s="553">
        <v>-7.75</v>
      </c>
      <c r="AI7" s="568">
        <v>8.14</v>
      </c>
      <c r="AJ7" s="569">
        <v>12.97</v>
      </c>
      <c r="AK7" s="349">
        <f>AN7/AO7</f>
        <v>0.900875051126641</v>
      </c>
      <c r="AL7" s="336">
        <f aca="true" t="shared" si="1" ref="AL7:AL38">((AQ7/AR7)^(1/1)-1)*100</f>
        <v>3.3898305084745894</v>
      </c>
      <c r="AM7" s="337">
        <f aca="true" t="shared" si="2" ref="AM7:AM38">((AQ7/AT7)^(1/3)-1)*100</f>
        <v>2.8917615686794518</v>
      </c>
      <c r="AN7" s="337">
        <f aca="true" t="shared" si="3" ref="AN7:AN38">((AQ7/AV7)^(1/5)-1)*100</f>
        <v>6.489349556906943</v>
      </c>
      <c r="AO7" s="339">
        <f>((AQ7/BA7)^(1/10)-1)*100</f>
        <v>7.203384696680537</v>
      </c>
      <c r="AP7" s="323"/>
      <c r="AQ7" s="282">
        <v>0.61</v>
      </c>
      <c r="AR7" s="282">
        <v>0.59</v>
      </c>
      <c r="AS7" s="19">
        <v>0.58</v>
      </c>
      <c r="AT7" s="283">
        <v>0.56</v>
      </c>
      <c r="AU7" s="19">
        <v>0.53454</v>
      </c>
      <c r="AV7" s="19">
        <v>0.44545</v>
      </c>
      <c r="AW7" s="19">
        <v>0.38182</v>
      </c>
      <c r="AX7" s="19">
        <v>0.33637</v>
      </c>
      <c r="AY7" s="283">
        <v>0.32728</v>
      </c>
      <c r="AZ7" s="19">
        <v>0.32338</v>
      </c>
      <c r="BA7" s="19">
        <v>0.30426</v>
      </c>
      <c r="BB7" s="284">
        <v>0.26384</v>
      </c>
      <c r="BC7" s="460">
        <f>IF(AR7=0,0,IF(AR7&gt;AQ7,0,((AQ7/AR7)-1)*100))</f>
        <v>3.3898305084745894</v>
      </c>
      <c r="BD7" s="461">
        <f aca="true" t="shared" si="4" ref="BD7:BM22">IF(AS7=0,0,IF(AS7&gt;AR7,0,((AR7/AS7)-1)*100))</f>
        <v>1.724137931034475</v>
      </c>
      <c r="BE7" s="461">
        <f t="shared" si="4"/>
        <v>3.5714285714285587</v>
      </c>
      <c r="BF7" s="461">
        <f t="shared" si="4"/>
        <v>4.762973771841206</v>
      </c>
      <c r="BG7" s="461">
        <f t="shared" si="4"/>
        <v>19.999999999999996</v>
      </c>
      <c r="BH7" s="461">
        <f t="shared" si="4"/>
        <v>16.664920643235035</v>
      </c>
      <c r="BI7" s="461">
        <f t="shared" si="4"/>
        <v>13.511906531498052</v>
      </c>
      <c r="BJ7" s="461">
        <f t="shared" si="4"/>
        <v>2.777438279149358</v>
      </c>
      <c r="BK7" s="461">
        <f t="shared" si="4"/>
        <v>1.206011503494353</v>
      </c>
      <c r="BL7" s="461">
        <f t="shared" si="4"/>
        <v>6.284099125747722</v>
      </c>
      <c r="BM7" s="212">
        <f t="shared" si="4"/>
        <v>15.319890842935102</v>
      </c>
      <c r="BN7" s="482">
        <f aca="true" t="shared" si="5" ref="BN7:BN38">AVERAGE(BC7:BM7)</f>
        <v>8.110239791712585</v>
      </c>
      <c r="BO7" s="145">
        <f aca="true" t="shared" si="6" ref="BO7:BO38">SQRT(AVERAGE((BC7-$BN7)^2,(BD7-$BN7)^2,(BE7-$BN7)^2,(BF7-$BN7)^2,(BG7-$BN7)^2,(BH7-$BN7)^2,(BI7-$BN7)^2,(BJ7-$BN7)^2,(BK7-$BN7)^2,(BL7-$BN7)^2,(BM7-$BN7)^2))</f>
        <v>6.536732030106312</v>
      </c>
      <c r="BP7" s="586">
        <f aca="true" t="shared" si="7" ref="BP7:BP38">IF(AN7="n/a","n/a",IF(U7&lt;0,"n/a",IF(U7="n/a","n/a",I7+AN7-U7)))</f>
        <v>-4.507511734879474</v>
      </c>
    </row>
    <row r="8" spans="1:68" ht="11.25" customHeight="1">
      <c r="A8" s="25" t="s">
        <v>1628</v>
      </c>
      <c r="B8" s="26" t="s">
        <v>1629</v>
      </c>
      <c r="C8" s="26" t="s">
        <v>276</v>
      </c>
      <c r="D8" s="133">
        <v>18</v>
      </c>
      <c r="E8" s="137">
        <v>144</v>
      </c>
      <c r="F8" s="44" t="s">
        <v>1972</v>
      </c>
      <c r="G8" s="45" t="s">
        <v>1972</v>
      </c>
      <c r="H8" s="175">
        <v>37.16</v>
      </c>
      <c r="I8" s="457">
        <f>(R8/H8)*100</f>
        <v>1.722282023681378</v>
      </c>
      <c r="J8" s="268">
        <v>0.14</v>
      </c>
      <c r="K8" s="268">
        <v>0.16</v>
      </c>
      <c r="L8" s="93">
        <f t="shared" si="0"/>
        <v>14.28571428571428</v>
      </c>
      <c r="M8" s="31">
        <v>40751</v>
      </c>
      <c r="N8" s="31">
        <v>40753</v>
      </c>
      <c r="O8" s="30">
        <v>40770</v>
      </c>
      <c r="P8" s="103" t="s">
        <v>1381</v>
      </c>
      <c r="Q8" s="102"/>
      <c r="R8" s="316">
        <f>K8*4</f>
        <v>0.64</v>
      </c>
      <c r="S8" s="319">
        <f>R8/W8*100</f>
        <v>9.74124809741248</v>
      </c>
      <c r="T8" s="433">
        <f>(H8/SQRT(22.5*W8*(H8/Z8))-1)*100</f>
        <v>-36.58034134961273</v>
      </c>
      <c r="U8" s="27">
        <f>H8/W8</f>
        <v>5.656012176560121</v>
      </c>
      <c r="V8" s="380">
        <v>12</v>
      </c>
      <c r="W8" s="168">
        <v>6.57</v>
      </c>
      <c r="X8" s="174">
        <v>0.79</v>
      </c>
      <c r="Y8" s="168">
        <v>1.12</v>
      </c>
      <c r="Z8" s="168">
        <v>1.6</v>
      </c>
      <c r="AA8" s="174">
        <v>2.08</v>
      </c>
      <c r="AB8" s="168">
        <v>2.88</v>
      </c>
      <c r="AC8" s="339">
        <f>(AB8/AA8-1)*100</f>
        <v>38.46153846153846</v>
      </c>
      <c r="AD8" s="337">
        <f>(H8/AA8)/X8</f>
        <v>22.61441090555014</v>
      </c>
      <c r="AE8" s="521">
        <v>8</v>
      </c>
      <c r="AF8" s="385">
        <v>1730</v>
      </c>
      <c r="AG8" s="565">
        <v>24.66</v>
      </c>
      <c r="AH8" s="565">
        <v>-18.86</v>
      </c>
      <c r="AI8" s="566">
        <v>6.63</v>
      </c>
      <c r="AJ8" s="567">
        <v>-4.77</v>
      </c>
      <c r="AK8" s="350">
        <f>AN8/AO8</f>
        <v>0.9760334450426653</v>
      </c>
      <c r="AL8" s="336">
        <f t="shared" si="1"/>
        <v>5.1948051948051965</v>
      </c>
      <c r="AM8" s="337">
        <f t="shared" si="2"/>
        <v>4.985420716280253</v>
      </c>
      <c r="AN8" s="337">
        <f t="shared" si="3"/>
        <v>4.824067815736877</v>
      </c>
      <c r="AO8" s="339">
        <f>((AQ8/BA8)^(1/10)-1)*100</f>
        <v>4.942523066436522</v>
      </c>
      <c r="AP8" s="324"/>
      <c r="AQ8" s="285">
        <v>0.54</v>
      </c>
      <c r="AR8" s="285">
        <v>0.5133333333333333</v>
      </c>
      <c r="AS8" s="28">
        <v>0.49333333333333335</v>
      </c>
      <c r="AT8" s="28">
        <v>0.4666666666666666</v>
      </c>
      <c r="AU8" s="28">
        <v>0.44</v>
      </c>
      <c r="AV8" s="278">
        <v>0.4266666666666667</v>
      </c>
      <c r="AW8" s="28">
        <v>0.41333333333333333</v>
      </c>
      <c r="AX8" s="28">
        <v>0.38666666666666666</v>
      </c>
      <c r="AY8" s="28">
        <v>0.36</v>
      </c>
      <c r="AZ8" s="278">
        <v>0.3466666666666667</v>
      </c>
      <c r="BA8" s="28">
        <v>0.3333333333333333</v>
      </c>
      <c r="BB8" s="280">
        <v>0.32</v>
      </c>
      <c r="BC8" s="308">
        <f>IF(AR8=0,0,IF(AR8&gt;AQ8,0,((AQ8/AR8)-1)*100))</f>
        <v>5.1948051948051965</v>
      </c>
      <c r="BD8" s="216">
        <f t="shared" si="4"/>
        <v>4.054054054054057</v>
      </c>
      <c r="BE8" s="216">
        <f t="shared" si="4"/>
        <v>5.714285714285738</v>
      </c>
      <c r="BF8" s="216">
        <f t="shared" si="4"/>
        <v>6.060606060606055</v>
      </c>
      <c r="BG8" s="216">
        <f t="shared" si="4"/>
        <v>3.125</v>
      </c>
      <c r="BH8" s="216">
        <f t="shared" si="4"/>
        <v>3.2258064516129004</v>
      </c>
      <c r="BI8" s="216">
        <f t="shared" si="4"/>
        <v>6.896551724137923</v>
      </c>
      <c r="BJ8" s="216">
        <f t="shared" si="4"/>
        <v>7.407407407407418</v>
      </c>
      <c r="BK8" s="216">
        <f t="shared" si="4"/>
        <v>3.8461538461538325</v>
      </c>
      <c r="BL8" s="216">
        <f t="shared" si="4"/>
        <v>4.0000000000000036</v>
      </c>
      <c r="BM8" s="240">
        <f t="shared" si="4"/>
        <v>4.166666666666652</v>
      </c>
      <c r="BN8" s="482">
        <f t="shared" si="5"/>
        <v>4.881030647248161</v>
      </c>
      <c r="BO8" s="482">
        <f t="shared" si="6"/>
        <v>1.3978513812297342</v>
      </c>
      <c r="BP8" s="586">
        <f t="shared" si="7"/>
        <v>0.8903376628581343</v>
      </c>
    </row>
    <row r="9" spans="1:68" ht="11.25" customHeight="1">
      <c r="A9" s="25" t="s">
        <v>500</v>
      </c>
      <c r="B9" s="26" t="s">
        <v>501</v>
      </c>
      <c r="C9" s="26" t="s">
        <v>170</v>
      </c>
      <c r="D9" s="133">
        <v>19</v>
      </c>
      <c r="E9" s="137">
        <v>132</v>
      </c>
      <c r="F9" s="44" t="s">
        <v>1972</v>
      </c>
      <c r="G9" s="45" t="s">
        <v>1972</v>
      </c>
      <c r="H9" s="175">
        <v>72.15</v>
      </c>
      <c r="I9" s="457">
        <f aca="true" t="shared" si="8" ref="I7:I131">(R9/H9)*100</f>
        <v>1.9404019404019404</v>
      </c>
      <c r="J9" s="105">
        <v>0.33</v>
      </c>
      <c r="K9" s="105">
        <v>0.35</v>
      </c>
      <c r="L9" s="93">
        <f t="shared" si="0"/>
        <v>6.060606060606055</v>
      </c>
      <c r="M9" s="31">
        <v>40722</v>
      </c>
      <c r="N9" s="31">
        <v>40724</v>
      </c>
      <c r="O9" s="30">
        <v>40745</v>
      </c>
      <c r="P9" s="31" t="s">
        <v>1188</v>
      </c>
      <c r="Q9" s="102" t="s">
        <v>1435</v>
      </c>
      <c r="R9" s="316">
        <f>K9*4</f>
        <v>1.4</v>
      </c>
      <c r="S9" s="319">
        <f>R9/W9*100</f>
        <v>18.817204301075265</v>
      </c>
      <c r="T9" s="433">
        <f>(H9/SQRT(22.5*W9*(H9/Z9))-1)*100</f>
        <v>-33.695878264320655</v>
      </c>
      <c r="U9" s="27">
        <f>H9/W9</f>
        <v>9.69758064516129</v>
      </c>
      <c r="V9" s="380">
        <v>12</v>
      </c>
      <c r="W9" s="168">
        <v>7.44</v>
      </c>
      <c r="X9" s="174">
        <v>1.16</v>
      </c>
      <c r="Y9" s="168">
        <v>1.51</v>
      </c>
      <c r="Z9" s="168">
        <v>1.02</v>
      </c>
      <c r="AA9" s="174">
        <v>6.51</v>
      </c>
      <c r="AB9" s="168">
        <v>7.42</v>
      </c>
      <c r="AC9" s="339">
        <f>(AB9/AA9-1)*100</f>
        <v>13.978494623655923</v>
      </c>
      <c r="AD9" s="337">
        <f>(H9/AA9)/X9</f>
        <v>9.554266645479105</v>
      </c>
      <c r="AE9" s="521">
        <v>20</v>
      </c>
      <c r="AF9" s="385">
        <v>24380</v>
      </c>
      <c r="AG9" s="565">
        <v>26.8</v>
      </c>
      <c r="AH9" s="565">
        <v>-2.18</v>
      </c>
      <c r="AI9" s="566">
        <v>13.77</v>
      </c>
      <c r="AJ9" s="567">
        <v>11.17</v>
      </c>
      <c r="AK9" s="350">
        <f>AN9/AO9</f>
        <v>0.7551174831099007</v>
      </c>
      <c r="AL9" s="336">
        <f t="shared" si="1"/>
        <v>11.304347826086957</v>
      </c>
      <c r="AM9" s="337">
        <f t="shared" si="2"/>
        <v>7.166457967424877</v>
      </c>
      <c r="AN9" s="337">
        <f t="shared" si="3"/>
        <v>7.781806771272581</v>
      </c>
      <c r="AO9" s="339">
        <f>((AQ9/BA9)^(1/10)-1)*100</f>
        <v>10.30542524220699</v>
      </c>
      <c r="AP9" s="324"/>
      <c r="AQ9" s="285">
        <v>1.28</v>
      </c>
      <c r="AR9" s="285">
        <v>1.15</v>
      </c>
      <c r="AS9" s="28">
        <v>1.09</v>
      </c>
      <c r="AT9" s="28">
        <v>1.04</v>
      </c>
      <c r="AU9" s="28">
        <v>0.96</v>
      </c>
      <c r="AV9" s="28">
        <v>0.88</v>
      </c>
      <c r="AW9" s="28">
        <v>0.8</v>
      </c>
      <c r="AX9" s="28">
        <v>0.74</v>
      </c>
      <c r="AY9" s="28">
        <v>0.68</v>
      </c>
      <c r="AZ9" s="28">
        <v>0.56</v>
      </c>
      <c r="BA9" s="28">
        <v>0.48</v>
      </c>
      <c r="BB9" s="119">
        <v>0.4</v>
      </c>
      <c r="BC9" s="308">
        <f>IF(AR9=0,0,IF(AR9&gt;AQ9,0,((AQ9/AR9)-1)*100))</f>
        <v>11.304347826086957</v>
      </c>
      <c r="BD9" s="216">
        <f t="shared" si="4"/>
        <v>5.504587155963292</v>
      </c>
      <c r="BE9" s="216">
        <f t="shared" si="4"/>
        <v>4.807692307692313</v>
      </c>
      <c r="BF9" s="216">
        <f t="shared" si="4"/>
        <v>8.333333333333348</v>
      </c>
      <c r="BG9" s="216">
        <f t="shared" si="4"/>
        <v>9.090909090909083</v>
      </c>
      <c r="BH9" s="216">
        <f t="shared" si="4"/>
        <v>9.999999999999986</v>
      </c>
      <c r="BI9" s="216">
        <f t="shared" si="4"/>
        <v>8.108108108108114</v>
      </c>
      <c r="BJ9" s="216">
        <f t="shared" si="4"/>
        <v>8.823529411764696</v>
      </c>
      <c r="BK9" s="216">
        <f t="shared" si="4"/>
        <v>21.42857142857142</v>
      </c>
      <c r="BL9" s="216">
        <f t="shared" si="4"/>
        <v>16.666666666666675</v>
      </c>
      <c r="BM9" s="240">
        <f t="shared" si="4"/>
        <v>19.999999999999996</v>
      </c>
      <c r="BN9" s="482">
        <f t="shared" si="5"/>
        <v>11.278885939008715</v>
      </c>
      <c r="BO9" s="482">
        <f t="shared" si="6"/>
        <v>5.347075060621896</v>
      </c>
      <c r="BP9" s="586">
        <f t="shared" si="7"/>
        <v>0.024628066513232127</v>
      </c>
    </row>
    <row r="10" spans="1:68" ht="11.25" customHeight="1">
      <c r="A10" s="25" t="s">
        <v>329</v>
      </c>
      <c r="B10" s="26" t="s">
        <v>330</v>
      </c>
      <c r="C10" s="26" t="s">
        <v>294</v>
      </c>
      <c r="D10" s="133">
        <v>18</v>
      </c>
      <c r="E10" s="137">
        <v>151</v>
      </c>
      <c r="F10" s="44" t="s">
        <v>1972</v>
      </c>
      <c r="G10" s="45" t="s">
        <v>1972</v>
      </c>
      <c r="H10" s="175">
        <v>53.29</v>
      </c>
      <c r="I10" s="457">
        <f t="shared" si="8"/>
        <v>1.3135672734096453</v>
      </c>
      <c r="J10" s="105">
        <v>0.165</v>
      </c>
      <c r="K10" s="105">
        <v>0.175</v>
      </c>
      <c r="L10" s="93">
        <f t="shared" si="0"/>
        <v>6.060606060606055</v>
      </c>
      <c r="M10" s="31">
        <v>40890</v>
      </c>
      <c r="N10" s="31">
        <v>40892</v>
      </c>
      <c r="O10" s="30">
        <v>40909</v>
      </c>
      <c r="P10" s="31" t="s">
        <v>1360</v>
      </c>
      <c r="Q10" s="102"/>
      <c r="R10" s="316">
        <f>K10*4</f>
        <v>0.7</v>
      </c>
      <c r="S10" s="319">
        <f>R10/W10*100</f>
        <v>15.283842794759824</v>
      </c>
      <c r="T10" s="433">
        <f>(H10/SQRT(22.5*W10*(H10/Z10))-1)*100</f>
        <v>26.204319756040473</v>
      </c>
      <c r="U10" s="27">
        <f>H10/W10</f>
        <v>11.635371179039302</v>
      </c>
      <c r="V10" s="380">
        <v>12</v>
      </c>
      <c r="W10" s="168">
        <v>4.58</v>
      </c>
      <c r="X10" s="174">
        <v>1.12</v>
      </c>
      <c r="Y10" s="168">
        <v>1.77</v>
      </c>
      <c r="Z10" s="168">
        <v>3.08</v>
      </c>
      <c r="AA10" s="174">
        <v>4.66</v>
      </c>
      <c r="AB10" s="168">
        <v>4.66</v>
      </c>
      <c r="AC10" s="339">
        <f>(AB10/AA10-1)*100</f>
        <v>0</v>
      </c>
      <c r="AD10" s="337">
        <f>(H10/AA10)/X10</f>
        <v>10.210377069282648</v>
      </c>
      <c r="AE10" s="521">
        <v>11</v>
      </c>
      <c r="AF10" s="385">
        <v>4730</v>
      </c>
      <c r="AG10" s="565">
        <v>40.16</v>
      </c>
      <c r="AH10" s="565">
        <v>-25.77</v>
      </c>
      <c r="AI10" s="566">
        <v>16.79</v>
      </c>
      <c r="AJ10" s="567">
        <v>-9.29</v>
      </c>
      <c r="AK10" s="350">
        <f>AN10/AO10</f>
        <v>1.3490691993041488</v>
      </c>
      <c r="AL10" s="336">
        <f t="shared" si="1"/>
        <v>12.00000000000001</v>
      </c>
      <c r="AM10" s="337">
        <f t="shared" si="2"/>
        <v>10.064241629820891</v>
      </c>
      <c r="AN10" s="337">
        <f t="shared" si="3"/>
        <v>12.555122929482687</v>
      </c>
      <c r="AO10" s="339">
        <f>((AQ10/BA10)^(1/10)-1)*100</f>
        <v>9.306507728409063</v>
      </c>
      <c r="AP10" s="324"/>
      <c r="AQ10" s="285">
        <v>0.56</v>
      </c>
      <c r="AR10" s="285">
        <v>0.5</v>
      </c>
      <c r="AS10" s="28">
        <v>0.48</v>
      </c>
      <c r="AT10" s="28">
        <v>0.42</v>
      </c>
      <c r="AU10" s="28">
        <v>0.345</v>
      </c>
      <c r="AV10" s="28">
        <v>0.31</v>
      </c>
      <c r="AW10" s="28">
        <v>0.2925</v>
      </c>
      <c r="AX10" s="28">
        <v>0.2825</v>
      </c>
      <c r="AY10" s="28">
        <v>0.27</v>
      </c>
      <c r="AZ10" s="278">
        <v>0.26</v>
      </c>
      <c r="BA10" s="28">
        <v>0.23</v>
      </c>
      <c r="BB10" s="280">
        <v>0.2</v>
      </c>
      <c r="BC10" s="308">
        <f>IF(AR10=0,0,IF(AR10&gt;AQ10,0,((AQ10/AR10)-1)*100))</f>
        <v>12.00000000000001</v>
      </c>
      <c r="BD10" s="216">
        <f t="shared" si="4"/>
        <v>4.166666666666674</v>
      </c>
      <c r="BE10" s="216">
        <f t="shared" si="4"/>
        <v>14.28571428571428</v>
      </c>
      <c r="BF10" s="216">
        <f t="shared" si="4"/>
        <v>21.739130434782616</v>
      </c>
      <c r="BG10" s="216">
        <f t="shared" si="4"/>
        <v>11.290322580645151</v>
      </c>
      <c r="BH10" s="216">
        <f t="shared" si="4"/>
        <v>5.982905982905984</v>
      </c>
      <c r="BI10" s="216">
        <f t="shared" si="4"/>
        <v>3.539823008849563</v>
      </c>
      <c r="BJ10" s="216">
        <f t="shared" si="4"/>
        <v>4.629629629629606</v>
      </c>
      <c r="BK10" s="216">
        <f t="shared" si="4"/>
        <v>3.8461538461538547</v>
      </c>
      <c r="BL10" s="216">
        <f t="shared" si="4"/>
        <v>13.043478260869556</v>
      </c>
      <c r="BM10" s="240">
        <f t="shared" si="4"/>
        <v>14.999999999999991</v>
      </c>
      <c r="BN10" s="482">
        <f t="shared" si="5"/>
        <v>9.956711336019753</v>
      </c>
      <c r="BO10" s="482">
        <f t="shared" si="6"/>
        <v>5.678436235399682</v>
      </c>
      <c r="BP10" s="586">
        <f t="shared" si="7"/>
        <v>2.2333190238530314</v>
      </c>
    </row>
    <row r="11" spans="1:68" ht="11.25" customHeight="1">
      <c r="A11" s="34" t="s">
        <v>1020</v>
      </c>
      <c r="B11" s="36" t="s">
        <v>1021</v>
      </c>
      <c r="C11" s="36" t="s">
        <v>170</v>
      </c>
      <c r="D11" s="134">
        <v>11</v>
      </c>
      <c r="E11" s="137">
        <v>215</v>
      </c>
      <c r="F11" s="74" t="s">
        <v>363</v>
      </c>
      <c r="G11" s="75" t="s">
        <v>363</v>
      </c>
      <c r="H11" s="177">
        <v>21.68</v>
      </c>
      <c r="I11" s="321">
        <f>(R11/H11)*100</f>
        <v>2.583025830258303</v>
      </c>
      <c r="J11" s="106">
        <v>0.12</v>
      </c>
      <c r="K11" s="106">
        <v>0.14</v>
      </c>
      <c r="L11" s="94">
        <f t="shared" si="0"/>
        <v>16.666666666666675</v>
      </c>
      <c r="M11" s="50">
        <v>40767</v>
      </c>
      <c r="N11" s="50">
        <v>40771</v>
      </c>
      <c r="O11" s="49">
        <v>40785</v>
      </c>
      <c r="P11" s="396" t="s">
        <v>1403</v>
      </c>
      <c r="Q11" s="36" t="s">
        <v>459</v>
      </c>
      <c r="R11" s="261">
        <f>K11*4</f>
        <v>0.56</v>
      </c>
      <c r="S11" s="319">
        <f>R11/W11*100</f>
        <v>41.791044776119406</v>
      </c>
      <c r="T11" s="433">
        <f>(H11/SQRT(22.5*W11*(H11/Z11))-1)*100</f>
        <v>-22.281282788667156</v>
      </c>
      <c r="U11" s="37">
        <f>H11/W11</f>
        <v>16.17910447761194</v>
      </c>
      <c r="V11" s="381">
        <v>12</v>
      </c>
      <c r="W11" s="169">
        <v>1.34</v>
      </c>
      <c r="X11" s="176">
        <v>1.83</v>
      </c>
      <c r="Y11" s="169">
        <v>1.41</v>
      </c>
      <c r="Z11" s="169">
        <v>0.84</v>
      </c>
      <c r="AA11" s="176">
        <v>1.16</v>
      </c>
      <c r="AB11" s="169">
        <v>2.34</v>
      </c>
      <c r="AC11" s="344">
        <f>(AB11/AA11-1)*100</f>
        <v>101.72413793103448</v>
      </c>
      <c r="AD11" s="337">
        <f>(H11/AA11)/X11</f>
        <v>10.212926323723384</v>
      </c>
      <c r="AE11" s="521">
        <v>9</v>
      </c>
      <c r="AF11" s="387">
        <v>2290</v>
      </c>
      <c r="AG11" s="533">
        <v>25.1</v>
      </c>
      <c r="AH11" s="533">
        <v>-8.21</v>
      </c>
      <c r="AI11" s="562">
        <v>8.73</v>
      </c>
      <c r="AJ11" s="564">
        <v>2.85</v>
      </c>
      <c r="AK11" s="351" t="s">
        <v>1977</v>
      </c>
      <c r="AL11" s="336">
        <f t="shared" si="1"/>
        <v>10.526315789473673</v>
      </c>
      <c r="AM11" s="337">
        <f t="shared" si="2"/>
        <v>9.487978497197226</v>
      </c>
      <c r="AN11" s="337">
        <f t="shared" si="3"/>
        <v>18.466445254224407</v>
      </c>
      <c r="AO11" s="339" t="s">
        <v>1977</v>
      </c>
      <c r="AP11" s="325"/>
      <c r="AQ11" s="286">
        <v>0.42</v>
      </c>
      <c r="AR11" s="286">
        <v>0.38</v>
      </c>
      <c r="AS11" s="279">
        <v>0.36</v>
      </c>
      <c r="AT11" s="38">
        <v>0.32</v>
      </c>
      <c r="AU11" s="38">
        <v>0.24</v>
      </c>
      <c r="AV11" s="38">
        <v>0.18</v>
      </c>
      <c r="AW11" s="279">
        <v>0.12</v>
      </c>
      <c r="AX11" s="38">
        <v>0.09</v>
      </c>
      <c r="AY11" s="279">
        <v>0.08</v>
      </c>
      <c r="AZ11" s="38">
        <v>0.02</v>
      </c>
      <c r="BA11" s="279">
        <v>0</v>
      </c>
      <c r="BB11" s="307">
        <v>0</v>
      </c>
      <c r="BC11" s="308">
        <f>IF(AR11=0,0,IF(AR11&gt;AQ11,0,((AQ11/AR11)-1)*100))</f>
        <v>10.526315789473673</v>
      </c>
      <c r="BD11" s="216">
        <f t="shared" si="4"/>
        <v>5.555555555555558</v>
      </c>
      <c r="BE11" s="216">
        <f t="shared" si="4"/>
        <v>12.5</v>
      </c>
      <c r="BF11" s="216">
        <f t="shared" si="4"/>
        <v>33.33333333333335</v>
      </c>
      <c r="BG11" s="216">
        <f t="shared" si="4"/>
        <v>33.33333333333333</v>
      </c>
      <c r="BH11" s="216">
        <f t="shared" si="4"/>
        <v>50</v>
      </c>
      <c r="BI11" s="216">
        <f t="shared" si="4"/>
        <v>33.33333333333333</v>
      </c>
      <c r="BJ11" s="216">
        <f t="shared" si="4"/>
        <v>12.5</v>
      </c>
      <c r="BK11" s="216">
        <f t="shared" si="4"/>
        <v>300</v>
      </c>
      <c r="BL11" s="216">
        <f t="shared" si="4"/>
        <v>0</v>
      </c>
      <c r="BM11" s="240">
        <f t="shared" si="4"/>
        <v>0</v>
      </c>
      <c r="BN11" s="482">
        <f t="shared" si="5"/>
        <v>44.643806485911746</v>
      </c>
      <c r="BO11" s="482">
        <f t="shared" si="6"/>
        <v>82.221285024509</v>
      </c>
      <c r="BP11" s="586">
        <f t="shared" si="7"/>
        <v>4.870366606870771</v>
      </c>
    </row>
    <row r="12" spans="1:68" ht="11.25" customHeight="1">
      <c r="A12" s="25" t="s">
        <v>1644</v>
      </c>
      <c r="B12" s="26" t="s">
        <v>1645</v>
      </c>
      <c r="C12" s="26" t="s">
        <v>180</v>
      </c>
      <c r="D12" s="133">
        <v>18</v>
      </c>
      <c r="E12" s="137">
        <v>146</v>
      </c>
      <c r="F12" s="65" t="s">
        <v>363</v>
      </c>
      <c r="G12" s="57" t="s">
        <v>363</v>
      </c>
      <c r="H12" s="201">
        <v>47.97</v>
      </c>
      <c r="I12" s="456">
        <f t="shared" si="8"/>
        <v>1.834479883260371</v>
      </c>
      <c r="J12" s="105">
        <v>0.18</v>
      </c>
      <c r="K12" s="105">
        <v>0.22</v>
      </c>
      <c r="L12" s="107">
        <f t="shared" si="0"/>
        <v>22.222222222222232</v>
      </c>
      <c r="M12" s="31">
        <v>40753</v>
      </c>
      <c r="N12" s="31">
        <v>40757</v>
      </c>
      <c r="O12" s="30">
        <v>40778</v>
      </c>
      <c r="P12" s="103" t="s">
        <v>1409</v>
      </c>
      <c r="Q12" s="26"/>
      <c r="R12" s="316">
        <f>K12*4</f>
        <v>0.88</v>
      </c>
      <c r="S12" s="318">
        <f>R12/W12*100</f>
        <v>33.08270676691729</v>
      </c>
      <c r="T12" s="435">
        <f>(H12/SQRT(22.5*W12*(H12/Z12))-1)*100</f>
        <v>39.845242068950306</v>
      </c>
      <c r="U12" s="27">
        <f>H12/W12</f>
        <v>18.033834586466163</v>
      </c>
      <c r="V12" s="380">
        <v>12</v>
      </c>
      <c r="W12" s="168">
        <v>2.66</v>
      </c>
      <c r="X12" s="174">
        <v>1.83</v>
      </c>
      <c r="Y12" s="168">
        <v>1.4</v>
      </c>
      <c r="Z12" s="168">
        <v>2.44</v>
      </c>
      <c r="AA12" s="174">
        <v>2.78</v>
      </c>
      <c r="AB12" s="168">
        <v>3.06</v>
      </c>
      <c r="AC12" s="339">
        <f>(AB12/AA12-1)*100</f>
        <v>10.07194244604317</v>
      </c>
      <c r="AD12" s="340">
        <f>(H12/AA12)/X12</f>
        <v>9.42917796910013</v>
      </c>
      <c r="AE12" s="521">
        <v>9</v>
      </c>
      <c r="AF12" s="385">
        <v>3180</v>
      </c>
      <c r="AG12" s="565">
        <v>14.27</v>
      </c>
      <c r="AH12" s="565">
        <v>-12.24</v>
      </c>
      <c r="AI12" s="566">
        <v>0.88</v>
      </c>
      <c r="AJ12" s="567">
        <v>-4.04</v>
      </c>
      <c r="AK12" s="350">
        <f>AN12/AO12</f>
        <v>0.6512664898618635</v>
      </c>
      <c r="AL12" s="340">
        <f t="shared" si="1"/>
        <v>10.000000000000009</v>
      </c>
      <c r="AM12" s="341">
        <f t="shared" si="2"/>
        <v>9.696131048652369</v>
      </c>
      <c r="AN12" s="341">
        <f t="shared" si="3"/>
        <v>13.525958735328958</v>
      </c>
      <c r="AO12" s="338">
        <f>((AQ12/BA12)^(1/10)-1)*100</f>
        <v>20.768700594740984</v>
      </c>
      <c r="AP12" s="324"/>
      <c r="AQ12" s="285">
        <v>0.66</v>
      </c>
      <c r="AR12" s="287">
        <v>0.6</v>
      </c>
      <c r="AS12" s="28">
        <v>0.56</v>
      </c>
      <c r="AT12" s="28">
        <v>0.5</v>
      </c>
      <c r="AU12" s="28">
        <v>0.42</v>
      </c>
      <c r="AV12" s="28">
        <v>0.35</v>
      </c>
      <c r="AW12" s="28">
        <v>0.22</v>
      </c>
      <c r="AX12" s="28">
        <v>0.125</v>
      </c>
      <c r="AY12" s="278">
        <v>0.12</v>
      </c>
      <c r="AZ12" s="28">
        <v>0.11</v>
      </c>
      <c r="BA12" s="278">
        <v>0.1</v>
      </c>
      <c r="BB12" s="119">
        <v>0.09</v>
      </c>
      <c r="BC12" s="460">
        <f>IF(AR12=0,0,IF(AR12&gt;AQ12,0,((AQ12/AR12)-1)*100))</f>
        <v>10.000000000000009</v>
      </c>
      <c r="BD12" s="461">
        <f t="shared" si="4"/>
        <v>7.14285714285714</v>
      </c>
      <c r="BE12" s="461">
        <f t="shared" si="4"/>
        <v>12.00000000000001</v>
      </c>
      <c r="BF12" s="461">
        <f t="shared" si="4"/>
        <v>19.047619047619047</v>
      </c>
      <c r="BG12" s="461">
        <f t="shared" si="4"/>
        <v>19.999999999999996</v>
      </c>
      <c r="BH12" s="461">
        <f t="shared" si="4"/>
        <v>59.09090909090908</v>
      </c>
      <c r="BI12" s="461">
        <f t="shared" si="4"/>
        <v>76</v>
      </c>
      <c r="BJ12" s="461">
        <f t="shared" si="4"/>
        <v>4.166666666666674</v>
      </c>
      <c r="BK12" s="461">
        <f t="shared" si="4"/>
        <v>9.090909090909083</v>
      </c>
      <c r="BL12" s="461">
        <f t="shared" si="4"/>
        <v>9.999999999999986</v>
      </c>
      <c r="BM12" s="212">
        <f t="shared" si="4"/>
        <v>11.111111111111116</v>
      </c>
      <c r="BN12" s="145">
        <f t="shared" si="5"/>
        <v>21.60455201364292</v>
      </c>
      <c r="BO12" s="145">
        <f t="shared" si="6"/>
        <v>22.39055588505216</v>
      </c>
      <c r="BP12" s="588">
        <f t="shared" si="7"/>
        <v>-2.673395967876834</v>
      </c>
    </row>
    <row r="13" spans="1:68" ht="11.25" customHeight="1">
      <c r="A13" s="25" t="s">
        <v>1647</v>
      </c>
      <c r="B13" s="26" t="s">
        <v>1648</v>
      </c>
      <c r="C13" s="26" t="s">
        <v>172</v>
      </c>
      <c r="D13" s="133">
        <v>20</v>
      </c>
      <c r="E13" s="137">
        <v>121</v>
      </c>
      <c r="F13" s="44" t="s">
        <v>1972</v>
      </c>
      <c r="G13" s="45" t="s">
        <v>1972</v>
      </c>
      <c r="H13" s="175">
        <v>22.19</v>
      </c>
      <c r="I13" s="319">
        <f>(R13/H13)*100</f>
        <v>2.974312753492564</v>
      </c>
      <c r="J13" s="105">
        <v>0.155</v>
      </c>
      <c r="K13" s="105">
        <v>0.165</v>
      </c>
      <c r="L13" s="93">
        <f t="shared" si="0"/>
        <v>6.451612903225823</v>
      </c>
      <c r="M13" s="31">
        <v>40862</v>
      </c>
      <c r="N13" s="31">
        <v>40864</v>
      </c>
      <c r="O13" s="30">
        <v>40878</v>
      </c>
      <c r="P13" s="31" t="s">
        <v>1370</v>
      </c>
      <c r="Q13" s="26"/>
      <c r="R13" s="316">
        <f>K13*4</f>
        <v>0.66</v>
      </c>
      <c r="S13" s="319">
        <f>R13/W13*100</f>
        <v>65.34653465346535</v>
      </c>
      <c r="T13" s="433">
        <f>(H13/SQRT(22.5*W13*(H13/Z13))-1)*100</f>
        <v>57.79629262754147</v>
      </c>
      <c r="U13" s="27">
        <f>H13/W13</f>
        <v>21.970297029702973</v>
      </c>
      <c r="V13" s="380">
        <v>12</v>
      </c>
      <c r="W13" s="168">
        <v>1.01</v>
      </c>
      <c r="X13" s="174">
        <v>3.36</v>
      </c>
      <c r="Y13" s="168">
        <v>4.13</v>
      </c>
      <c r="Z13" s="168">
        <v>2.55</v>
      </c>
      <c r="AA13" s="174">
        <v>1.04</v>
      </c>
      <c r="AB13" s="168">
        <v>1.08</v>
      </c>
      <c r="AC13" s="339">
        <f>(AB13/AA13-1)*100</f>
        <v>3.8461538461538547</v>
      </c>
      <c r="AD13" s="336">
        <f>(H13/AA13)/X13</f>
        <v>6.350160256410257</v>
      </c>
      <c r="AE13" s="521">
        <v>11</v>
      </c>
      <c r="AF13" s="385">
        <v>3070</v>
      </c>
      <c r="AG13" s="565">
        <v>15.09</v>
      </c>
      <c r="AH13" s="565">
        <v>-6.73</v>
      </c>
      <c r="AI13" s="566">
        <v>3.4</v>
      </c>
      <c r="AJ13" s="567">
        <v>1.84</v>
      </c>
      <c r="AK13" s="350">
        <f>AN13/AO13</f>
        <v>1.0582338595477534</v>
      </c>
      <c r="AL13" s="336">
        <f t="shared" si="1"/>
        <v>7.272727272727253</v>
      </c>
      <c r="AM13" s="337">
        <f t="shared" si="2"/>
        <v>7.119924545175316</v>
      </c>
      <c r="AN13" s="337">
        <f t="shared" si="3"/>
        <v>8.115706398239531</v>
      </c>
      <c r="AO13" s="339">
        <f>((AQ13/BA13)^(1/10)-1)*100</f>
        <v>7.669104825003292</v>
      </c>
      <c r="AP13" s="324"/>
      <c r="AQ13" s="285">
        <v>0.59</v>
      </c>
      <c r="AR13" s="285">
        <v>0.55</v>
      </c>
      <c r="AS13" s="28">
        <v>0.51</v>
      </c>
      <c r="AT13" s="28">
        <v>0.48</v>
      </c>
      <c r="AU13" s="28">
        <v>0.4438</v>
      </c>
      <c r="AV13" s="28">
        <v>0.3994</v>
      </c>
      <c r="AW13" s="28">
        <v>0.3675</v>
      </c>
      <c r="AX13" s="28">
        <v>0.342</v>
      </c>
      <c r="AY13" s="28">
        <v>0.3225</v>
      </c>
      <c r="AZ13" s="28">
        <v>0.3027</v>
      </c>
      <c r="BA13" s="28">
        <v>0.2818</v>
      </c>
      <c r="BB13" s="119">
        <v>0.2554</v>
      </c>
      <c r="BC13" s="308">
        <f>IF(AR13=0,0,IF(AR13&gt;AQ13,0,((AQ13/AR13)-1)*100))</f>
        <v>7.272727272727253</v>
      </c>
      <c r="BD13" s="216">
        <f t="shared" si="4"/>
        <v>7.843137254901977</v>
      </c>
      <c r="BE13" s="216">
        <f t="shared" si="4"/>
        <v>6.25</v>
      </c>
      <c r="BF13" s="216">
        <f t="shared" si="4"/>
        <v>8.156827399729604</v>
      </c>
      <c r="BG13" s="216">
        <f t="shared" si="4"/>
        <v>11.116675012518783</v>
      </c>
      <c r="BH13" s="216">
        <f t="shared" si="4"/>
        <v>8.680272108843523</v>
      </c>
      <c r="BI13" s="216">
        <f t="shared" si="4"/>
        <v>7.456140350877183</v>
      </c>
      <c r="BJ13" s="216">
        <f t="shared" si="4"/>
        <v>6.046511627906992</v>
      </c>
      <c r="BK13" s="216">
        <f t="shared" si="4"/>
        <v>6.541129831516357</v>
      </c>
      <c r="BL13" s="216">
        <f t="shared" si="4"/>
        <v>7.41660752306601</v>
      </c>
      <c r="BM13" s="240">
        <f t="shared" si="4"/>
        <v>10.33672670321064</v>
      </c>
      <c r="BN13" s="482">
        <f t="shared" si="5"/>
        <v>7.919705007754393</v>
      </c>
      <c r="BO13" s="482">
        <f t="shared" si="6"/>
        <v>1.5311012162989013</v>
      </c>
      <c r="BP13" s="586">
        <f t="shared" si="7"/>
        <v>-10.880277877970878</v>
      </c>
    </row>
    <row r="14" spans="1:68" ht="11.25" customHeight="1">
      <c r="A14" s="25" t="s">
        <v>1649</v>
      </c>
      <c r="B14" s="26" t="s">
        <v>1650</v>
      </c>
      <c r="C14" s="26" t="s">
        <v>173</v>
      </c>
      <c r="D14" s="133">
        <v>18</v>
      </c>
      <c r="E14" s="137">
        <v>150</v>
      </c>
      <c r="F14" s="44" t="s">
        <v>1972</v>
      </c>
      <c r="G14" s="45" t="s">
        <v>1972</v>
      </c>
      <c r="H14" s="175">
        <v>23.34</v>
      </c>
      <c r="I14" s="319">
        <f>(R14/H14)*100</f>
        <v>4.284490145672665</v>
      </c>
      <c r="J14" s="257">
        <v>0.24271844660194175</v>
      </c>
      <c r="K14" s="268">
        <v>0.25</v>
      </c>
      <c r="L14" s="93">
        <f t="shared" si="0"/>
        <v>3.0000000000000027</v>
      </c>
      <c r="M14" s="31">
        <v>40877</v>
      </c>
      <c r="N14" s="31">
        <v>40879</v>
      </c>
      <c r="O14" s="30">
        <v>40892</v>
      </c>
      <c r="P14" s="31" t="s">
        <v>1371</v>
      </c>
      <c r="Q14" s="590" t="s">
        <v>390</v>
      </c>
      <c r="R14" s="316">
        <f>K14*4</f>
        <v>1</v>
      </c>
      <c r="S14" s="319">
        <f>R14/W14*100</f>
        <v>54.05405405405405</v>
      </c>
      <c r="T14" s="433">
        <f>(H14/SQRT(22.5*W14*(H14/Z14))-1)*100</f>
        <v>-3.813244716895192</v>
      </c>
      <c r="U14" s="27">
        <f>H14/W14</f>
        <v>12.616216216216216</v>
      </c>
      <c r="V14" s="380">
        <v>12</v>
      </c>
      <c r="W14" s="168">
        <v>1.85</v>
      </c>
      <c r="X14" s="174">
        <v>1.9</v>
      </c>
      <c r="Y14" s="168">
        <v>3.38</v>
      </c>
      <c r="Z14" s="168">
        <v>1.65</v>
      </c>
      <c r="AA14" s="174">
        <v>1.78</v>
      </c>
      <c r="AB14" s="168">
        <v>1.75</v>
      </c>
      <c r="AC14" s="339">
        <f>(AB14/AA14-1)*100</f>
        <v>-1.6853932584269704</v>
      </c>
      <c r="AD14" s="336">
        <f>(H14/AA14)/X14</f>
        <v>6.901241868716736</v>
      </c>
      <c r="AE14" s="521">
        <v>1</v>
      </c>
      <c r="AF14" s="309">
        <v>275</v>
      </c>
      <c r="AG14" s="565">
        <v>8.56</v>
      </c>
      <c r="AH14" s="565">
        <v>-18.13</v>
      </c>
      <c r="AI14" s="566">
        <v>1.21</v>
      </c>
      <c r="AJ14" s="567">
        <v>-1.48</v>
      </c>
      <c r="AK14" s="350">
        <f>AN14/AO14</f>
        <v>0.5060555452528442</v>
      </c>
      <c r="AL14" s="336">
        <f t="shared" si="1"/>
        <v>3.0000000000000027</v>
      </c>
      <c r="AM14" s="337">
        <f t="shared" si="2"/>
        <v>3.3879252164052076</v>
      </c>
      <c r="AN14" s="337">
        <f t="shared" si="3"/>
        <v>3.6645683298471843</v>
      </c>
      <c r="AO14" s="339">
        <f>((AQ14/BA14)^(1/10)-1)*100</f>
        <v>7.241434985197581</v>
      </c>
      <c r="AP14" s="324"/>
      <c r="AQ14" s="285">
        <v>0.922009614478273</v>
      </c>
      <c r="AR14" s="285">
        <v>0.8951549655128864</v>
      </c>
      <c r="AS14" s="28">
        <v>0.8796067087204763</v>
      </c>
      <c r="AT14" s="28">
        <v>0.8343071965824949</v>
      </c>
      <c r="AU14" s="28">
        <v>0.8100010341100751</v>
      </c>
      <c r="AV14" s="28">
        <v>0.770164917678432</v>
      </c>
      <c r="AW14" s="28">
        <v>0.723840446881975</v>
      </c>
      <c r="AX14" s="28">
        <v>0.659954407642531</v>
      </c>
      <c r="AY14" s="28">
        <v>0.5969286015628789</v>
      </c>
      <c r="AZ14" s="28">
        <v>0.5221432251605386</v>
      </c>
      <c r="BA14" s="28">
        <v>0.45825718592109466</v>
      </c>
      <c r="BB14" s="119">
        <v>0.40486782151443124</v>
      </c>
      <c r="BC14" s="308">
        <f>IF(AR14=0,0,IF(AR14&gt;AQ14,0,((AQ14/AR14)-1)*100))</f>
        <v>3.0000000000000027</v>
      </c>
      <c r="BD14" s="216">
        <f t="shared" si="4"/>
        <v>1.7676373586358318</v>
      </c>
      <c r="BE14" s="216">
        <f t="shared" si="4"/>
        <v>5.429596235479961</v>
      </c>
      <c r="BF14" s="216">
        <f t="shared" si="4"/>
        <v>3.0007569680604584</v>
      </c>
      <c r="BG14" s="216">
        <f t="shared" si="4"/>
        <v>5.1724137931034475</v>
      </c>
      <c r="BH14" s="216">
        <f t="shared" si="4"/>
        <v>6.3998179427531054</v>
      </c>
      <c r="BI14" s="216">
        <f t="shared" si="4"/>
        <v>9.680371628648675</v>
      </c>
      <c r="BJ14" s="216">
        <f t="shared" si="4"/>
        <v>10.558349175200842</v>
      </c>
      <c r="BK14" s="216">
        <f t="shared" si="4"/>
        <v>14.32277061132925</v>
      </c>
      <c r="BL14" s="216">
        <f t="shared" si="4"/>
        <v>13.941088367448785</v>
      </c>
      <c r="BM14" s="240">
        <f t="shared" si="4"/>
        <v>13.186862864763471</v>
      </c>
      <c r="BN14" s="482">
        <f t="shared" si="5"/>
        <v>7.859969540493075</v>
      </c>
      <c r="BO14" s="482">
        <f t="shared" si="6"/>
        <v>4.444896848487251</v>
      </c>
      <c r="BP14" s="586">
        <f t="shared" si="7"/>
        <v>-4.667157740696367</v>
      </c>
    </row>
    <row r="15" spans="1:68" ht="11.25" customHeight="1">
      <c r="A15" s="25" t="s">
        <v>1492</v>
      </c>
      <c r="B15" s="26" t="s">
        <v>1493</v>
      </c>
      <c r="C15" s="26" t="s">
        <v>172</v>
      </c>
      <c r="D15" s="133">
        <v>14</v>
      </c>
      <c r="E15" s="137">
        <v>185</v>
      </c>
      <c r="F15" s="44" t="s">
        <v>1972</v>
      </c>
      <c r="G15" s="45" t="s">
        <v>1972</v>
      </c>
      <c r="H15" s="202">
        <v>18.2</v>
      </c>
      <c r="I15" s="319">
        <f t="shared" si="8"/>
        <v>4.241758241758243</v>
      </c>
      <c r="J15" s="105">
        <v>0.1902</v>
      </c>
      <c r="K15" s="105">
        <v>0.193</v>
      </c>
      <c r="L15" s="116">
        <f t="shared" si="0"/>
        <v>1.4721345951629772</v>
      </c>
      <c r="M15" s="31">
        <v>40855</v>
      </c>
      <c r="N15" s="31">
        <v>40858</v>
      </c>
      <c r="O15" s="30">
        <v>40870</v>
      </c>
      <c r="P15" s="103" t="s">
        <v>1409</v>
      </c>
      <c r="Q15" s="102" t="s">
        <v>858</v>
      </c>
      <c r="R15" s="316">
        <f>K15*4</f>
        <v>0.772</v>
      </c>
      <c r="S15" s="319">
        <f>R15/W15*100</f>
        <v>84.83516483516483</v>
      </c>
      <c r="T15" s="433">
        <f>(H15/SQRT(22.5*W15*(H15/Z15))-1)*100</f>
        <v>14.697670227235005</v>
      </c>
      <c r="U15" s="27">
        <f>H15/W15</f>
        <v>20</v>
      </c>
      <c r="V15" s="380">
        <v>12</v>
      </c>
      <c r="W15" s="168">
        <v>0.91</v>
      </c>
      <c r="X15" s="174">
        <v>4.96</v>
      </c>
      <c r="Y15" s="168">
        <v>2.18</v>
      </c>
      <c r="Z15" s="168">
        <v>1.48</v>
      </c>
      <c r="AA15" s="174">
        <v>0.92</v>
      </c>
      <c r="AB15" s="168">
        <v>1.1</v>
      </c>
      <c r="AC15" s="339">
        <f>(AB15/AA15-1)*100</f>
        <v>19.565217391304344</v>
      </c>
      <c r="AD15" s="336">
        <f>(H15/AA15)/X15</f>
        <v>3.9884291725105188</v>
      </c>
      <c r="AE15" s="521">
        <v>4</v>
      </c>
      <c r="AF15" s="309">
        <v>140</v>
      </c>
      <c r="AG15" s="565">
        <v>20.05</v>
      </c>
      <c r="AH15" s="565">
        <v>-8.95</v>
      </c>
      <c r="AI15" s="566">
        <v>3.76</v>
      </c>
      <c r="AJ15" s="567">
        <v>-0.87</v>
      </c>
      <c r="AK15" s="350">
        <f>AN15/AO15</f>
        <v>1.1968930488674028</v>
      </c>
      <c r="AL15" s="336">
        <f t="shared" si="1"/>
        <v>4.207612456747412</v>
      </c>
      <c r="AM15" s="337">
        <f t="shared" si="2"/>
        <v>4.277290776418763</v>
      </c>
      <c r="AN15" s="337">
        <f t="shared" si="3"/>
        <v>5.338472062437116</v>
      </c>
      <c r="AO15" s="339">
        <f>((AQ15/BA15)^(1/10)-1)*100</f>
        <v>4.460274932241282</v>
      </c>
      <c r="AP15" s="324"/>
      <c r="AQ15" s="285">
        <v>0.7529</v>
      </c>
      <c r="AR15" s="285">
        <v>0.7225</v>
      </c>
      <c r="AS15" s="28">
        <v>0.7072</v>
      </c>
      <c r="AT15" s="28">
        <v>0.664</v>
      </c>
      <c r="AU15" s="28">
        <v>0.6134</v>
      </c>
      <c r="AV15" s="28">
        <v>0.5805</v>
      </c>
      <c r="AW15" s="28">
        <v>0.5533</v>
      </c>
      <c r="AX15" s="28">
        <v>0.53268</v>
      </c>
      <c r="AY15" s="28">
        <v>0.51556</v>
      </c>
      <c r="AZ15" s="28">
        <v>0.49334</v>
      </c>
      <c r="BA15" s="28">
        <v>0.48666</v>
      </c>
      <c r="BB15" s="119">
        <v>0.47109999999999996</v>
      </c>
      <c r="BC15" s="308">
        <f>IF(AR15=0,0,IF(AR15&gt;AQ15,0,((AQ15/AR15)-1)*100))</f>
        <v>4.207612456747412</v>
      </c>
      <c r="BD15" s="216">
        <f t="shared" si="4"/>
        <v>2.163461538461542</v>
      </c>
      <c r="BE15" s="216">
        <f t="shared" si="4"/>
        <v>6.506024096385543</v>
      </c>
      <c r="BF15" s="216">
        <f t="shared" si="4"/>
        <v>8.249103358330622</v>
      </c>
      <c r="BG15" s="216">
        <f t="shared" si="4"/>
        <v>5.667527993109367</v>
      </c>
      <c r="BH15" s="216">
        <f t="shared" si="4"/>
        <v>4.9159587926983495</v>
      </c>
      <c r="BI15" s="216">
        <f t="shared" si="4"/>
        <v>3.870991965157322</v>
      </c>
      <c r="BJ15" s="216">
        <f t="shared" si="4"/>
        <v>3.320661028784233</v>
      </c>
      <c r="BK15" s="216">
        <f t="shared" si="4"/>
        <v>4.50399318928123</v>
      </c>
      <c r="BL15" s="216">
        <f t="shared" si="4"/>
        <v>1.3726215427608546</v>
      </c>
      <c r="BM15" s="240">
        <f t="shared" si="4"/>
        <v>3.3029080874549033</v>
      </c>
      <c r="BN15" s="482">
        <f t="shared" si="5"/>
        <v>4.370987640833762</v>
      </c>
      <c r="BO15" s="482">
        <f t="shared" si="6"/>
        <v>1.8581002249050977</v>
      </c>
      <c r="BP15" s="586">
        <f t="shared" si="7"/>
        <v>-10.419769695804641</v>
      </c>
    </row>
    <row r="16" spans="1:68" ht="11.25" customHeight="1">
      <c r="A16" s="25" t="s">
        <v>1530</v>
      </c>
      <c r="B16" s="26" t="s">
        <v>1531</v>
      </c>
      <c r="C16" s="26" t="s">
        <v>174</v>
      </c>
      <c r="D16" s="133">
        <v>14</v>
      </c>
      <c r="E16" s="137">
        <v>182</v>
      </c>
      <c r="F16" s="65" t="s">
        <v>363</v>
      </c>
      <c r="G16" s="57" t="s">
        <v>363</v>
      </c>
      <c r="H16" s="202">
        <v>37.95</v>
      </c>
      <c r="I16" s="321">
        <f t="shared" si="8"/>
        <v>2.4242424242424243</v>
      </c>
      <c r="J16" s="105">
        <v>0.22</v>
      </c>
      <c r="K16" s="105">
        <v>0.23</v>
      </c>
      <c r="L16" s="94">
        <f t="shared" si="0"/>
        <v>4.545454545454541</v>
      </c>
      <c r="M16" s="31">
        <v>40821</v>
      </c>
      <c r="N16" s="31">
        <v>40823</v>
      </c>
      <c r="O16" s="30">
        <v>40830</v>
      </c>
      <c r="P16" s="103" t="s">
        <v>1406</v>
      </c>
      <c r="Q16" s="26"/>
      <c r="R16" s="261">
        <f>K16*4</f>
        <v>0.92</v>
      </c>
      <c r="S16" s="321">
        <f>R16/W16*100</f>
        <v>89.32038834951457</v>
      </c>
      <c r="T16" s="434">
        <f>(H16/SQRT(22.5*W16*(H16/Z16))-1)*100</f>
        <v>86.76084078437168</v>
      </c>
      <c r="U16" s="27">
        <f>H16/W16</f>
        <v>36.84466019417476</v>
      </c>
      <c r="V16" s="381">
        <v>12</v>
      </c>
      <c r="W16" s="168">
        <v>1.03</v>
      </c>
      <c r="X16" s="174">
        <v>7.71</v>
      </c>
      <c r="Y16" s="168">
        <v>0.78</v>
      </c>
      <c r="Z16" s="168">
        <v>2.13</v>
      </c>
      <c r="AA16" s="174">
        <v>1.43</v>
      </c>
      <c r="AB16" s="168">
        <v>2.74</v>
      </c>
      <c r="AC16" s="339">
        <f>(AB16/AA16-1)*100</f>
        <v>91.60839160839163</v>
      </c>
      <c r="AD16" s="342">
        <f>(H16/AA16)/X16</f>
        <v>3.442083208620174</v>
      </c>
      <c r="AE16" s="521">
        <v>5</v>
      </c>
      <c r="AF16" s="309">
        <v>584</v>
      </c>
      <c r="AG16" s="565">
        <v>35.97</v>
      </c>
      <c r="AH16" s="565">
        <v>-20.22</v>
      </c>
      <c r="AI16" s="566">
        <v>15.84</v>
      </c>
      <c r="AJ16" s="567">
        <v>7.39</v>
      </c>
      <c r="AK16" s="350">
        <f>AN16/AO16</f>
        <v>1.0852484750973046</v>
      </c>
      <c r="AL16" s="342">
        <f t="shared" si="1"/>
        <v>10.81081081081081</v>
      </c>
      <c r="AM16" s="343">
        <f t="shared" si="2"/>
        <v>12.23507977934435</v>
      </c>
      <c r="AN16" s="343">
        <f t="shared" si="3"/>
        <v>12.750965043116125</v>
      </c>
      <c r="AO16" s="344">
        <f>((AQ16/BA16)^(1/10)-1)*100</f>
        <v>11.749350803716041</v>
      </c>
      <c r="AP16" s="324"/>
      <c r="AQ16" s="285">
        <v>0.82</v>
      </c>
      <c r="AR16" s="285">
        <v>0.74</v>
      </c>
      <c r="AS16" s="28">
        <v>0.66</v>
      </c>
      <c r="AT16" s="28">
        <v>0.58</v>
      </c>
      <c r="AU16" s="28">
        <v>0.5</v>
      </c>
      <c r="AV16" s="28">
        <v>0.45</v>
      </c>
      <c r="AW16" s="28">
        <v>0.41</v>
      </c>
      <c r="AX16" s="28">
        <v>0.37</v>
      </c>
      <c r="AY16" s="28">
        <v>0.33</v>
      </c>
      <c r="AZ16" s="28">
        <v>0.31</v>
      </c>
      <c r="BA16" s="28">
        <v>0.27</v>
      </c>
      <c r="BB16" s="119">
        <v>0.24</v>
      </c>
      <c r="BC16" s="274">
        <f>IF(AR16=0,0,IF(AR16&gt;AQ16,0,((AQ16/AR16)-1)*100))</f>
        <v>10.81081081081081</v>
      </c>
      <c r="BD16" s="462">
        <f t="shared" si="4"/>
        <v>12.12121212121211</v>
      </c>
      <c r="BE16" s="462">
        <f t="shared" si="4"/>
        <v>13.793103448275868</v>
      </c>
      <c r="BF16" s="462">
        <f t="shared" si="4"/>
        <v>15.999999999999993</v>
      </c>
      <c r="BG16" s="462">
        <f t="shared" si="4"/>
        <v>11.111111111111116</v>
      </c>
      <c r="BH16" s="462">
        <f t="shared" si="4"/>
        <v>9.756097560975618</v>
      </c>
      <c r="BI16" s="462">
        <f t="shared" si="4"/>
        <v>10.81081081081081</v>
      </c>
      <c r="BJ16" s="462">
        <f t="shared" si="4"/>
        <v>12.12121212121211</v>
      </c>
      <c r="BK16" s="462">
        <f t="shared" si="4"/>
        <v>6.451612903225823</v>
      </c>
      <c r="BL16" s="462">
        <f t="shared" si="4"/>
        <v>14.814814814814813</v>
      </c>
      <c r="BM16" s="258">
        <f t="shared" si="4"/>
        <v>12.500000000000021</v>
      </c>
      <c r="BN16" s="76">
        <f t="shared" si="5"/>
        <v>11.844616882040826</v>
      </c>
      <c r="BO16" s="76">
        <f t="shared" si="6"/>
        <v>2.460420639784109</v>
      </c>
      <c r="BP16" s="587">
        <f t="shared" si="7"/>
        <v>-21.66945272681621</v>
      </c>
    </row>
    <row r="17" spans="1:68" ht="11.25" customHeight="1">
      <c r="A17" s="15" t="s">
        <v>438</v>
      </c>
      <c r="B17" s="16" t="s">
        <v>439</v>
      </c>
      <c r="C17" s="16" t="s">
        <v>277</v>
      </c>
      <c r="D17" s="132">
        <v>23</v>
      </c>
      <c r="E17" s="137">
        <v>107</v>
      </c>
      <c r="F17" s="42" t="s">
        <v>1972</v>
      </c>
      <c r="G17" s="43" t="s">
        <v>1972</v>
      </c>
      <c r="H17" s="191">
        <v>34.32</v>
      </c>
      <c r="I17" s="319">
        <f>(R17/H17)*100</f>
        <v>3.962703962703963</v>
      </c>
      <c r="J17" s="108">
        <v>0.335</v>
      </c>
      <c r="K17" s="108">
        <v>0.34</v>
      </c>
      <c r="L17" s="128">
        <f t="shared" si="0"/>
        <v>1.4925373134328401</v>
      </c>
      <c r="M17" s="515">
        <v>40505</v>
      </c>
      <c r="N17" s="515">
        <v>40508</v>
      </c>
      <c r="O17" s="584">
        <v>40522</v>
      </c>
      <c r="P17" s="22" t="s">
        <v>1363</v>
      </c>
      <c r="Q17" s="16"/>
      <c r="R17" s="316">
        <f>K17*4</f>
        <v>1.36</v>
      </c>
      <c r="S17" s="319">
        <f>R17/W17*100</f>
        <v>60.17699115044248</v>
      </c>
      <c r="T17" s="433">
        <f>(H17/SQRT(22.5*W17*(H17/Z17))-1)*100</f>
        <v>-4.54579933403264</v>
      </c>
      <c r="U17" s="18">
        <f>H17/W17</f>
        <v>15.185840707964603</v>
      </c>
      <c r="V17" s="380">
        <v>9</v>
      </c>
      <c r="W17" s="190">
        <v>2.26</v>
      </c>
      <c r="X17" s="189">
        <v>7.74</v>
      </c>
      <c r="Y17" s="190">
        <v>0.71</v>
      </c>
      <c r="Z17" s="190">
        <v>1.35</v>
      </c>
      <c r="AA17" s="189">
        <v>2.26</v>
      </c>
      <c r="AB17" s="190">
        <v>2.45</v>
      </c>
      <c r="AC17" s="338">
        <f>(AB17/AA17-1)*100</f>
        <v>8.407079646017724</v>
      </c>
      <c r="AD17" s="337">
        <f>(H17/AA17)/X17</f>
        <v>1.9619949235096386</v>
      </c>
      <c r="AE17" s="521">
        <v>9</v>
      </c>
      <c r="AF17" s="386">
        <v>3100</v>
      </c>
      <c r="AG17" s="553">
        <v>20.38</v>
      </c>
      <c r="AH17" s="553">
        <v>-2.67</v>
      </c>
      <c r="AI17" s="568">
        <v>4.47</v>
      </c>
      <c r="AJ17" s="569">
        <v>4</v>
      </c>
      <c r="AK17" s="349">
        <f>AN17/AO17</f>
        <v>0.9594846683068242</v>
      </c>
      <c r="AL17" s="336">
        <f t="shared" si="1"/>
        <v>1.5094339622641506</v>
      </c>
      <c r="AM17" s="337">
        <f t="shared" si="2"/>
        <v>1.532805269723747</v>
      </c>
      <c r="AN17" s="337">
        <f t="shared" si="3"/>
        <v>1.5571691335735771</v>
      </c>
      <c r="AO17" s="339">
        <f>((AQ17/BA17)^(1/10)-1)*100</f>
        <v>1.6229223717784569</v>
      </c>
      <c r="AP17" s="323"/>
      <c r="AQ17" s="282">
        <v>1.345</v>
      </c>
      <c r="AR17" s="282">
        <v>1.325</v>
      </c>
      <c r="AS17" s="19">
        <v>1.305</v>
      </c>
      <c r="AT17" s="19">
        <v>1.285</v>
      </c>
      <c r="AU17" s="19">
        <v>1.265</v>
      </c>
      <c r="AV17" s="19">
        <v>1.245</v>
      </c>
      <c r="AW17" s="19">
        <v>1.225</v>
      </c>
      <c r="AX17" s="19">
        <v>1.205</v>
      </c>
      <c r="AY17" s="19">
        <v>1.185</v>
      </c>
      <c r="AZ17" s="19">
        <v>1.165</v>
      </c>
      <c r="BA17" s="19">
        <v>1.145</v>
      </c>
      <c r="BB17" s="276">
        <v>1.11</v>
      </c>
      <c r="BC17" s="308">
        <f>IF(AR17=0,0,IF(AR17&gt;AQ17,0,((AQ17/AR17)-1)*100))</f>
        <v>1.5094339622641506</v>
      </c>
      <c r="BD17" s="216">
        <f t="shared" si="4"/>
        <v>1.5325670498084198</v>
      </c>
      <c r="BE17" s="216">
        <f t="shared" si="4"/>
        <v>1.5564202334630295</v>
      </c>
      <c r="BF17" s="216">
        <f t="shared" si="4"/>
        <v>1.5810276679841806</v>
      </c>
      <c r="BG17" s="216">
        <f t="shared" si="4"/>
        <v>1.6064257028112205</v>
      </c>
      <c r="BH17" s="216">
        <f t="shared" si="4"/>
        <v>1.6326530612244872</v>
      </c>
      <c r="BI17" s="216">
        <f t="shared" si="4"/>
        <v>1.6597510373443924</v>
      </c>
      <c r="BJ17" s="216">
        <f t="shared" si="4"/>
        <v>1.6877637130801704</v>
      </c>
      <c r="BK17" s="216">
        <f t="shared" si="4"/>
        <v>1.7167381974249052</v>
      </c>
      <c r="BL17" s="216">
        <f t="shared" si="4"/>
        <v>1.7467248908296984</v>
      </c>
      <c r="BM17" s="240">
        <f t="shared" si="4"/>
        <v>3.153153153153143</v>
      </c>
      <c r="BN17" s="482">
        <f t="shared" si="5"/>
        <v>1.762059879035254</v>
      </c>
      <c r="BO17" s="482">
        <f t="shared" si="6"/>
        <v>0.44578143772399215</v>
      </c>
      <c r="BP17" s="586">
        <f t="shared" si="7"/>
        <v>-9.665967611687062</v>
      </c>
    </row>
    <row r="18" spans="1:68" ht="11.25" customHeight="1">
      <c r="A18" s="25" t="s">
        <v>1060</v>
      </c>
      <c r="B18" s="26" t="s">
        <v>1061</v>
      </c>
      <c r="C18" s="26" t="s">
        <v>173</v>
      </c>
      <c r="D18" s="133">
        <v>10</v>
      </c>
      <c r="E18" s="137">
        <v>229</v>
      </c>
      <c r="F18" s="44" t="s">
        <v>1972</v>
      </c>
      <c r="G18" s="45" t="s">
        <v>1972</v>
      </c>
      <c r="H18" s="202">
        <v>19.3</v>
      </c>
      <c r="I18" s="319">
        <f t="shared" si="8"/>
        <v>4.145077720207254</v>
      </c>
      <c r="J18" s="119">
        <v>0.195</v>
      </c>
      <c r="K18" s="119">
        <v>0.2</v>
      </c>
      <c r="L18" s="93">
        <f t="shared" si="0"/>
        <v>2.564102564102577</v>
      </c>
      <c r="M18" s="31">
        <v>40610</v>
      </c>
      <c r="N18" s="31">
        <v>40612</v>
      </c>
      <c r="O18" s="30">
        <v>40627</v>
      </c>
      <c r="P18" s="31" t="s">
        <v>43</v>
      </c>
      <c r="Q18" s="26"/>
      <c r="R18" s="316">
        <f>K18*4</f>
        <v>0.8</v>
      </c>
      <c r="S18" s="319">
        <f>R18/W18*100</f>
        <v>55.55555555555556</v>
      </c>
      <c r="T18" s="433">
        <f>(H18/SQRT(22.5*W18*(H18/Z18))-1)*100</f>
        <v>-17.23340866040629</v>
      </c>
      <c r="U18" s="27">
        <f>H18/W18</f>
        <v>13.402777777777779</v>
      </c>
      <c r="V18" s="380">
        <v>12</v>
      </c>
      <c r="W18" s="168">
        <v>1.44</v>
      </c>
      <c r="X18" s="174" t="s">
        <v>2108</v>
      </c>
      <c r="Y18" s="168">
        <v>3.16</v>
      </c>
      <c r="Z18" s="168">
        <v>1.15</v>
      </c>
      <c r="AA18" s="174" t="s">
        <v>2108</v>
      </c>
      <c r="AB18" s="168" t="s">
        <v>2108</v>
      </c>
      <c r="AC18" s="339" t="s">
        <v>1977</v>
      </c>
      <c r="AD18" s="337" t="s">
        <v>1977</v>
      </c>
      <c r="AE18" s="521">
        <v>1</v>
      </c>
      <c r="AF18" s="309">
        <v>70</v>
      </c>
      <c r="AG18" s="565">
        <v>1.58</v>
      </c>
      <c r="AH18" s="565">
        <v>-12.27</v>
      </c>
      <c r="AI18" s="566">
        <v>-0.77</v>
      </c>
      <c r="AJ18" s="567">
        <v>-1.33</v>
      </c>
      <c r="AK18" s="350">
        <f>AN18/AO18</f>
        <v>0.8838809668889845</v>
      </c>
      <c r="AL18" s="336">
        <f t="shared" si="1"/>
        <v>2.6315789473684292</v>
      </c>
      <c r="AM18" s="337">
        <f t="shared" si="2"/>
        <v>3.6729653706913057</v>
      </c>
      <c r="AN18" s="337">
        <f t="shared" si="3"/>
        <v>6.104382402123121</v>
      </c>
      <c r="AO18" s="339">
        <f>((AQ18/BA18)^(1/10)-1)*100</f>
        <v>6.90633991544003</v>
      </c>
      <c r="AP18" s="324"/>
      <c r="AQ18" s="285">
        <v>0.78</v>
      </c>
      <c r="AR18" s="285">
        <v>0.76</v>
      </c>
      <c r="AS18" s="28">
        <v>0.74</v>
      </c>
      <c r="AT18" s="28">
        <v>0.7</v>
      </c>
      <c r="AU18" s="28">
        <v>0.64</v>
      </c>
      <c r="AV18" s="28">
        <v>0.58</v>
      </c>
      <c r="AW18" s="28">
        <v>0.5</v>
      </c>
      <c r="AX18" s="28">
        <v>0.48</v>
      </c>
      <c r="AY18" s="28">
        <v>0.44</v>
      </c>
      <c r="AZ18" s="278">
        <v>0.4</v>
      </c>
      <c r="BA18" s="278">
        <v>0.4</v>
      </c>
      <c r="BB18" s="119">
        <v>0.32</v>
      </c>
      <c r="BC18" s="308">
        <f>IF(AR18=0,0,IF(AR18&gt;AQ18,0,((AQ18/AR18)-1)*100))</f>
        <v>2.6315789473684292</v>
      </c>
      <c r="BD18" s="216">
        <f t="shared" si="4"/>
        <v>2.7027027027026973</v>
      </c>
      <c r="BE18" s="216">
        <f t="shared" si="4"/>
        <v>5.714285714285716</v>
      </c>
      <c r="BF18" s="216">
        <f t="shared" si="4"/>
        <v>9.375</v>
      </c>
      <c r="BG18" s="216">
        <f t="shared" si="4"/>
        <v>10.344827586206918</v>
      </c>
      <c r="BH18" s="216">
        <f t="shared" si="4"/>
        <v>15.999999999999993</v>
      </c>
      <c r="BI18" s="216">
        <f t="shared" si="4"/>
        <v>4.166666666666674</v>
      </c>
      <c r="BJ18" s="216">
        <f t="shared" si="4"/>
        <v>9.090909090909083</v>
      </c>
      <c r="BK18" s="216">
        <f t="shared" si="4"/>
        <v>9.999999999999986</v>
      </c>
      <c r="BL18" s="216">
        <f t="shared" si="4"/>
        <v>0</v>
      </c>
      <c r="BM18" s="240">
        <f t="shared" si="4"/>
        <v>25</v>
      </c>
      <c r="BN18" s="482">
        <f t="shared" si="5"/>
        <v>8.638724609830863</v>
      </c>
      <c r="BO18" s="482">
        <f t="shared" si="6"/>
        <v>6.754739084854555</v>
      </c>
      <c r="BP18" s="586">
        <f t="shared" si="7"/>
        <v>-3.1533176554474025</v>
      </c>
    </row>
    <row r="19" spans="1:68" ht="11.25" customHeight="1">
      <c r="A19" s="25" t="s">
        <v>1651</v>
      </c>
      <c r="B19" s="26" t="s">
        <v>1652</v>
      </c>
      <c r="C19" s="102" t="s">
        <v>252</v>
      </c>
      <c r="D19" s="133">
        <v>22</v>
      </c>
      <c r="E19" s="137">
        <v>111</v>
      </c>
      <c r="F19" s="44" t="s">
        <v>1972</v>
      </c>
      <c r="G19" s="45" t="s">
        <v>1972</v>
      </c>
      <c r="H19" s="175">
        <v>18.28</v>
      </c>
      <c r="I19" s="319">
        <f>(R19/H19)*100</f>
        <v>5.032822757111597</v>
      </c>
      <c r="J19" s="127">
        <v>0.22</v>
      </c>
      <c r="K19" s="105">
        <v>0.23</v>
      </c>
      <c r="L19" s="93">
        <f t="shared" si="0"/>
        <v>4.545454545454541</v>
      </c>
      <c r="M19" s="31">
        <v>40589</v>
      </c>
      <c r="N19" s="31">
        <v>40591</v>
      </c>
      <c r="O19" s="30">
        <v>40603</v>
      </c>
      <c r="P19" s="31" t="s">
        <v>1370</v>
      </c>
      <c r="Q19" s="26"/>
      <c r="R19" s="316">
        <f>K19*4</f>
        <v>0.92</v>
      </c>
      <c r="S19" s="319">
        <f>R19/W19*100</f>
        <v>53.80116959064328</v>
      </c>
      <c r="T19" s="433">
        <f>(H19/SQRT(22.5*W19*(H19/Z19))-1)*100</f>
        <v>38.02919900904054</v>
      </c>
      <c r="U19" s="27">
        <f>H19/W19</f>
        <v>10.690058479532164</v>
      </c>
      <c r="V19" s="380">
        <v>12</v>
      </c>
      <c r="W19" s="168">
        <v>1.71</v>
      </c>
      <c r="X19" s="174">
        <v>0.9</v>
      </c>
      <c r="Y19" s="168">
        <v>0.72</v>
      </c>
      <c r="Z19" s="168">
        <v>4.01</v>
      </c>
      <c r="AA19" s="174">
        <v>2</v>
      </c>
      <c r="AB19" s="168">
        <v>2.18</v>
      </c>
      <c r="AC19" s="339">
        <f>(AB19/AA19-1)*100</f>
        <v>9.000000000000007</v>
      </c>
      <c r="AD19" s="337">
        <f>(H19/AA19)/X19</f>
        <v>10.155555555555557</v>
      </c>
      <c r="AE19" s="521">
        <v>16</v>
      </c>
      <c r="AF19" s="385">
        <v>7870</v>
      </c>
      <c r="AG19" s="565">
        <v>0.61</v>
      </c>
      <c r="AH19" s="565">
        <v>-42.15</v>
      </c>
      <c r="AI19" s="566">
        <v>-13.45</v>
      </c>
      <c r="AJ19" s="567">
        <v>-27.86</v>
      </c>
      <c r="AK19" s="350">
        <f>AN19/AO19</f>
        <v>0.6543630577952007</v>
      </c>
      <c r="AL19" s="336">
        <f t="shared" si="1"/>
        <v>4.761904761904767</v>
      </c>
      <c r="AM19" s="337">
        <f t="shared" si="2"/>
        <v>5.945777097111504</v>
      </c>
      <c r="AN19" s="337">
        <f t="shared" si="3"/>
        <v>5.922384104881218</v>
      </c>
      <c r="AO19" s="339">
        <f>((AQ19/BA19)^(1/10)-1)*100</f>
        <v>9.050608884975864</v>
      </c>
      <c r="AP19" s="324"/>
      <c r="AQ19" s="285">
        <v>0.88</v>
      </c>
      <c r="AR19" s="285">
        <v>0.84</v>
      </c>
      <c r="AS19" s="28">
        <v>0.8</v>
      </c>
      <c r="AT19" s="28">
        <v>0.74</v>
      </c>
      <c r="AU19" s="28">
        <v>0.7</v>
      </c>
      <c r="AV19" s="28">
        <v>0.66</v>
      </c>
      <c r="AW19" s="28">
        <v>0.56</v>
      </c>
      <c r="AX19" s="28">
        <v>0.42</v>
      </c>
      <c r="AY19" s="28">
        <v>0.4</v>
      </c>
      <c r="AZ19" s="28">
        <v>0.38</v>
      </c>
      <c r="BA19" s="28">
        <v>0.37</v>
      </c>
      <c r="BB19" s="119">
        <v>0.36</v>
      </c>
      <c r="BC19" s="308">
        <f>IF(AR19=0,0,IF(AR19&gt;AQ19,0,((AQ19/AR19)-1)*100))</f>
        <v>4.761904761904767</v>
      </c>
      <c r="BD19" s="216">
        <f t="shared" si="4"/>
        <v>4.999999999999982</v>
      </c>
      <c r="BE19" s="216">
        <f t="shared" si="4"/>
        <v>8.108108108108114</v>
      </c>
      <c r="BF19" s="216">
        <f t="shared" si="4"/>
        <v>5.714285714285716</v>
      </c>
      <c r="BG19" s="216">
        <f t="shared" si="4"/>
        <v>6.060606060606055</v>
      </c>
      <c r="BH19" s="216">
        <f t="shared" si="4"/>
        <v>17.85714285714286</v>
      </c>
      <c r="BI19" s="216">
        <f t="shared" si="4"/>
        <v>33.33333333333335</v>
      </c>
      <c r="BJ19" s="216">
        <f t="shared" si="4"/>
        <v>4.999999999999982</v>
      </c>
      <c r="BK19" s="216">
        <f t="shared" si="4"/>
        <v>5.263157894736836</v>
      </c>
      <c r="BL19" s="216">
        <f t="shared" si="4"/>
        <v>2.7027027027026973</v>
      </c>
      <c r="BM19" s="240">
        <f t="shared" si="4"/>
        <v>2.77777777777779</v>
      </c>
      <c r="BN19" s="482">
        <f t="shared" si="5"/>
        <v>8.779910837327105</v>
      </c>
      <c r="BO19" s="482">
        <f t="shared" si="6"/>
        <v>8.699823029095448</v>
      </c>
      <c r="BP19" s="586">
        <f t="shared" si="7"/>
        <v>0.26514838246064976</v>
      </c>
    </row>
    <row r="20" spans="1:68" ht="11.25" customHeight="1">
      <c r="A20" s="25" t="s">
        <v>1653</v>
      </c>
      <c r="B20" s="26" t="s">
        <v>1654</v>
      </c>
      <c r="C20" s="26" t="s">
        <v>276</v>
      </c>
      <c r="D20" s="133">
        <v>19</v>
      </c>
      <c r="E20" s="137">
        <v>133</v>
      </c>
      <c r="F20" s="44" t="s">
        <v>1972</v>
      </c>
      <c r="G20" s="45" t="s">
        <v>1939</v>
      </c>
      <c r="H20" s="175">
        <v>32.74</v>
      </c>
      <c r="I20" s="457">
        <f t="shared" si="8"/>
        <v>1.9547953573610264</v>
      </c>
      <c r="J20" s="105">
        <v>0.14</v>
      </c>
      <c r="K20" s="105">
        <v>0.16</v>
      </c>
      <c r="L20" s="93">
        <f t="shared" si="0"/>
        <v>14.28571428571428</v>
      </c>
      <c r="M20" s="31">
        <v>40784</v>
      </c>
      <c r="N20" s="31">
        <v>40786</v>
      </c>
      <c r="O20" s="30">
        <v>40801</v>
      </c>
      <c r="P20" s="31" t="s">
        <v>1371</v>
      </c>
      <c r="Q20" s="26"/>
      <c r="R20" s="316">
        <f>K20*4</f>
        <v>0.64</v>
      </c>
      <c r="S20" s="319">
        <f>R20/W20*100</f>
        <v>39.75155279503105</v>
      </c>
      <c r="T20" s="433">
        <f>(H20/SQRT(22.5*W20*(H20/Z20))-1)*100</f>
        <v>58.79515301519129</v>
      </c>
      <c r="U20" s="27">
        <f>H20/W20</f>
        <v>20.335403726708076</v>
      </c>
      <c r="V20" s="380">
        <v>12</v>
      </c>
      <c r="W20" s="168">
        <v>1.61</v>
      </c>
      <c r="X20" s="174">
        <v>1.82</v>
      </c>
      <c r="Y20" s="168">
        <v>1.91</v>
      </c>
      <c r="Z20" s="168">
        <v>2.79</v>
      </c>
      <c r="AA20" s="174">
        <v>1.52</v>
      </c>
      <c r="AB20" s="168">
        <v>1.65</v>
      </c>
      <c r="AC20" s="339">
        <f>(AB20/AA20-1)*100</f>
        <v>8.552631578947366</v>
      </c>
      <c r="AD20" s="337">
        <f>(H20/AA20)/X20</f>
        <v>11.834875650665124</v>
      </c>
      <c r="AE20" s="521">
        <v>7</v>
      </c>
      <c r="AF20" s="309">
        <v>495</v>
      </c>
      <c r="AG20" s="565">
        <v>21.66</v>
      </c>
      <c r="AH20" s="565">
        <v>-28.03</v>
      </c>
      <c r="AI20" s="566">
        <v>2.92</v>
      </c>
      <c r="AJ20" s="567">
        <v>-6.56</v>
      </c>
      <c r="AK20" s="350">
        <f>AN20/AO20</f>
        <v>1.3416446446274426</v>
      </c>
      <c r="AL20" s="336">
        <f t="shared" si="1"/>
        <v>13.043478260869556</v>
      </c>
      <c r="AM20" s="337">
        <f t="shared" si="2"/>
        <v>15.21476602058922</v>
      </c>
      <c r="AN20" s="337">
        <f t="shared" si="3"/>
        <v>12.388291480088842</v>
      </c>
      <c r="AO20" s="339">
        <f>((AQ20/BA20)^(1/10)-1)*100</f>
        <v>9.233660738480353</v>
      </c>
      <c r="AP20" s="324"/>
      <c r="AQ20" s="285">
        <v>0.52</v>
      </c>
      <c r="AR20" s="285">
        <v>0.46</v>
      </c>
      <c r="AS20" s="28">
        <v>0.4</v>
      </c>
      <c r="AT20" s="28">
        <v>0.34</v>
      </c>
      <c r="AU20" s="28">
        <v>0.31</v>
      </c>
      <c r="AV20" s="28">
        <v>0.29</v>
      </c>
      <c r="AW20" s="28">
        <v>0.275</v>
      </c>
      <c r="AX20" s="28">
        <v>0.265</v>
      </c>
      <c r="AY20" s="28">
        <v>0.255</v>
      </c>
      <c r="AZ20" s="28">
        <v>0.25</v>
      </c>
      <c r="BA20" s="28">
        <v>0.215</v>
      </c>
      <c r="BB20" s="119">
        <v>0.18</v>
      </c>
      <c r="BC20" s="308">
        <f>IF(AR20=0,0,IF(AR20&gt;AQ20,0,((AQ20/AR20)-1)*100))</f>
        <v>13.043478260869556</v>
      </c>
      <c r="BD20" s="216">
        <f t="shared" si="4"/>
        <v>14.999999999999991</v>
      </c>
      <c r="BE20" s="216">
        <f t="shared" si="4"/>
        <v>17.647058823529417</v>
      </c>
      <c r="BF20" s="216">
        <f t="shared" si="4"/>
        <v>9.677419354838722</v>
      </c>
      <c r="BG20" s="216">
        <f t="shared" si="4"/>
        <v>6.896551724137945</v>
      </c>
      <c r="BH20" s="216">
        <f t="shared" si="4"/>
        <v>5.454545454545445</v>
      </c>
      <c r="BI20" s="216">
        <f t="shared" si="4"/>
        <v>3.7735849056603765</v>
      </c>
      <c r="BJ20" s="216">
        <f t="shared" si="4"/>
        <v>3.9215686274509887</v>
      </c>
      <c r="BK20" s="216">
        <f t="shared" si="4"/>
        <v>2.0000000000000018</v>
      </c>
      <c r="BL20" s="216">
        <f t="shared" si="4"/>
        <v>16.279069767441868</v>
      </c>
      <c r="BM20" s="240">
        <f t="shared" si="4"/>
        <v>19.444444444444443</v>
      </c>
      <c r="BN20" s="482">
        <f t="shared" si="5"/>
        <v>10.285247396628977</v>
      </c>
      <c r="BO20" s="482">
        <f t="shared" si="6"/>
        <v>5.95881065855481</v>
      </c>
      <c r="BP20" s="586">
        <f t="shared" si="7"/>
        <v>-5.992316889258207</v>
      </c>
    </row>
    <row r="21" spans="1:68" ht="11.25" customHeight="1">
      <c r="A21" s="34" t="s">
        <v>2048</v>
      </c>
      <c r="B21" s="36" t="s">
        <v>1655</v>
      </c>
      <c r="C21" s="36" t="s">
        <v>173</v>
      </c>
      <c r="D21" s="134">
        <v>18</v>
      </c>
      <c r="E21" s="137">
        <v>147</v>
      </c>
      <c r="F21" s="74" t="s">
        <v>363</v>
      </c>
      <c r="G21" s="75" t="s">
        <v>363</v>
      </c>
      <c r="H21" s="428">
        <v>38.7</v>
      </c>
      <c r="I21" s="319">
        <f t="shared" si="8"/>
        <v>2.7906976744186047</v>
      </c>
      <c r="J21" s="106">
        <v>0.25</v>
      </c>
      <c r="K21" s="106">
        <v>0.27</v>
      </c>
      <c r="L21" s="94">
        <f t="shared" si="0"/>
        <v>8.000000000000007</v>
      </c>
      <c r="M21" s="50">
        <v>40814</v>
      </c>
      <c r="N21" s="50">
        <v>40816</v>
      </c>
      <c r="O21" s="49">
        <v>40833</v>
      </c>
      <c r="P21" s="396" t="s">
        <v>126</v>
      </c>
      <c r="Q21" s="36"/>
      <c r="R21" s="261">
        <f>K21*4</f>
        <v>1.08</v>
      </c>
      <c r="S21" s="319">
        <f>R21/W21*100</f>
        <v>38.16254416961131</v>
      </c>
      <c r="T21" s="433">
        <f>(H21/SQRT(22.5*W21*(H21/Z21))-1)*100</f>
        <v>-11.112092663448426</v>
      </c>
      <c r="U21" s="37">
        <f>H21/W21</f>
        <v>13.674911660777386</v>
      </c>
      <c r="V21" s="381">
        <v>12</v>
      </c>
      <c r="W21" s="169">
        <v>2.83</v>
      </c>
      <c r="X21" s="176">
        <v>1.37</v>
      </c>
      <c r="Y21" s="169">
        <v>2.7</v>
      </c>
      <c r="Z21" s="169">
        <v>1.3</v>
      </c>
      <c r="AA21" s="176">
        <v>2.95</v>
      </c>
      <c r="AB21" s="169">
        <v>3.02</v>
      </c>
      <c r="AC21" s="344">
        <f>(AB21/AA21-1)*100</f>
        <v>2.372881355932188</v>
      </c>
      <c r="AD21" s="337">
        <f>(H21/AA21)/X21</f>
        <v>9.575652604231102</v>
      </c>
      <c r="AE21" s="521">
        <v>2</v>
      </c>
      <c r="AF21" s="310">
        <v>585</v>
      </c>
      <c r="AG21" s="533">
        <v>26.89</v>
      </c>
      <c r="AH21" s="533">
        <v>-13.36</v>
      </c>
      <c r="AI21" s="562">
        <v>10.79</v>
      </c>
      <c r="AJ21" s="564">
        <v>4.12</v>
      </c>
      <c r="AK21" s="351">
        <f>AN21/AO21</f>
        <v>0.8911125435269083</v>
      </c>
      <c r="AL21" s="336">
        <f t="shared" si="1"/>
        <v>5.617977528089879</v>
      </c>
      <c r="AM21" s="337">
        <f t="shared" si="2"/>
        <v>8.300894742530796</v>
      </c>
      <c r="AN21" s="337">
        <f t="shared" si="3"/>
        <v>10.138706578336464</v>
      </c>
      <c r="AO21" s="339">
        <f>((AQ21/BA21)^(1/10)-1)*100</f>
        <v>11.377582609497082</v>
      </c>
      <c r="AP21" s="325"/>
      <c r="AQ21" s="286">
        <v>0.94</v>
      </c>
      <c r="AR21" s="286">
        <v>0.89</v>
      </c>
      <c r="AS21" s="38">
        <v>0.82</v>
      </c>
      <c r="AT21" s="38">
        <v>0.74</v>
      </c>
      <c r="AU21" s="38">
        <v>0.66</v>
      </c>
      <c r="AV21" s="38">
        <v>0.58</v>
      </c>
      <c r="AW21" s="38">
        <v>0.515</v>
      </c>
      <c r="AX21" s="38">
        <v>0.455</v>
      </c>
      <c r="AY21" s="38">
        <v>0.38</v>
      </c>
      <c r="AZ21" s="38">
        <v>0.36</v>
      </c>
      <c r="BA21" s="38">
        <v>0.32</v>
      </c>
      <c r="BB21" s="277">
        <v>0.25</v>
      </c>
      <c r="BC21" s="308">
        <f>IF(AR21=0,0,IF(AR21&gt;AQ21,0,((AQ21/AR21)-1)*100))</f>
        <v>5.617977528089879</v>
      </c>
      <c r="BD21" s="216">
        <f t="shared" si="4"/>
        <v>8.536585365853666</v>
      </c>
      <c r="BE21" s="216">
        <f t="shared" si="4"/>
        <v>10.81081081081081</v>
      </c>
      <c r="BF21" s="216">
        <f t="shared" si="4"/>
        <v>12.12121212121211</v>
      </c>
      <c r="BG21" s="216">
        <f t="shared" si="4"/>
        <v>13.793103448275868</v>
      </c>
      <c r="BH21" s="216">
        <f t="shared" si="4"/>
        <v>12.621359223300965</v>
      </c>
      <c r="BI21" s="216">
        <f t="shared" si="4"/>
        <v>13.186813186813184</v>
      </c>
      <c r="BJ21" s="216">
        <f t="shared" si="4"/>
        <v>19.736842105263165</v>
      </c>
      <c r="BK21" s="216">
        <f t="shared" si="4"/>
        <v>5.555555555555558</v>
      </c>
      <c r="BL21" s="216">
        <f t="shared" si="4"/>
        <v>12.5</v>
      </c>
      <c r="BM21" s="240">
        <f t="shared" si="4"/>
        <v>28.000000000000004</v>
      </c>
      <c r="BN21" s="482">
        <f t="shared" si="5"/>
        <v>12.952750849561385</v>
      </c>
      <c r="BO21" s="482">
        <f t="shared" si="6"/>
        <v>6.081407296996285</v>
      </c>
      <c r="BP21" s="586">
        <f t="shared" si="7"/>
        <v>-0.7455074080223181</v>
      </c>
    </row>
    <row r="22" spans="1:68" ht="11.25" customHeight="1">
      <c r="A22" s="25" t="s">
        <v>1540</v>
      </c>
      <c r="B22" s="26" t="s">
        <v>1541</v>
      </c>
      <c r="C22" s="26" t="s">
        <v>173</v>
      </c>
      <c r="D22" s="133">
        <v>13</v>
      </c>
      <c r="E22" s="137">
        <v>195</v>
      </c>
      <c r="F22" s="65" t="s">
        <v>363</v>
      </c>
      <c r="G22" s="57" t="s">
        <v>363</v>
      </c>
      <c r="H22" s="202">
        <v>24.87</v>
      </c>
      <c r="I22" s="456">
        <f>(R22/H22)*100</f>
        <v>1.6083634901487738</v>
      </c>
      <c r="J22" s="105">
        <v>0.095</v>
      </c>
      <c r="K22" s="105">
        <v>0.1</v>
      </c>
      <c r="L22" s="107">
        <f t="shared" si="0"/>
        <v>5.263157894736836</v>
      </c>
      <c r="M22" s="31">
        <v>40828</v>
      </c>
      <c r="N22" s="31">
        <v>40830</v>
      </c>
      <c r="O22" s="30">
        <v>40837</v>
      </c>
      <c r="P22" s="103" t="s">
        <v>1188</v>
      </c>
      <c r="Q22" s="102" t="s">
        <v>858</v>
      </c>
      <c r="R22" s="316">
        <f>K22*4</f>
        <v>0.4</v>
      </c>
      <c r="S22" s="318">
        <f>R22/W22*100</f>
        <v>13.651877133105803</v>
      </c>
      <c r="T22" s="435">
        <f>(H22/SQRT(22.5*W22*(H22/Z22))-1)*100</f>
        <v>-10.359839570788676</v>
      </c>
      <c r="U22" s="27">
        <f>H22/W22</f>
        <v>8.488054607508532</v>
      </c>
      <c r="V22" s="380">
        <v>12</v>
      </c>
      <c r="W22" s="168">
        <v>2.93</v>
      </c>
      <c r="X22" s="174">
        <v>1.33</v>
      </c>
      <c r="Y22" s="168">
        <v>4.48</v>
      </c>
      <c r="Z22" s="168">
        <v>2.13</v>
      </c>
      <c r="AA22" s="174">
        <v>2.92</v>
      </c>
      <c r="AB22" s="168">
        <v>1.87</v>
      </c>
      <c r="AC22" s="339">
        <f>(AB22/AA22-1)*100</f>
        <v>-35.95890410958904</v>
      </c>
      <c r="AD22" s="340">
        <f>(H22/AA22)/X22</f>
        <v>6.403852095993408</v>
      </c>
      <c r="AE22" s="521">
        <v>10</v>
      </c>
      <c r="AF22" s="309">
        <v>852</v>
      </c>
      <c r="AG22" s="565">
        <v>34.21</v>
      </c>
      <c r="AH22" s="565">
        <v>-10.25</v>
      </c>
      <c r="AI22" s="566">
        <v>11.23</v>
      </c>
      <c r="AJ22" s="567">
        <v>5.29</v>
      </c>
      <c r="AK22" s="350">
        <f>AN22/AO22</f>
        <v>0.5331350682956005</v>
      </c>
      <c r="AL22" s="340">
        <f t="shared" si="1"/>
        <v>15.384615384615374</v>
      </c>
      <c r="AM22" s="341">
        <f t="shared" si="2"/>
        <v>11.744870942148067</v>
      </c>
      <c r="AN22" s="341">
        <f t="shared" si="3"/>
        <v>10.15137056700961</v>
      </c>
      <c r="AO22" s="338">
        <f>((AQ22/BA22)^(1/10)-1)*100</f>
        <v>19.040898208896493</v>
      </c>
      <c r="AP22" s="324"/>
      <c r="AQ22" s="285">
        <v>0.3</v>
      </c>
      <c r="AR22" s="285">
        <v>0.26</v>
      </c>
      <c r="AS22" s="28">
        <v>0.25</v>
      </c>
      <c r="AT22" s="28">
        <v>0.215</v>
      </c>
      <c r="AU22" s="278">
        <v>0.2</v>
      </c>
      <c r="AV22" s="28">
        <v>0.185</v>
      </c>
      <c r="AW22" s="28">
        <v>0.15</v>
      </c>
      <c r="AX22" s="28">
        <v>0.115</v>
      </c>
      <c r="AY22" s="28">
        <v>0.0775</v>
      </c>
      <c r="AZ22" s="28">
        <v>0.0575</v>
      </c>
      <c r="BA22" s="28">
        <v>0.0525</v>
      </c>
      <c r="BB22" s="119">
        <v>0.05</v>
      </c>
      <c r="BC22" s="460">
        <f>IF(AR22=0,0,IF(AR22&gt;AQ22,0,((AQ22/AR22)-1)*100))</f>
        <v>15.384615384615374</v>
      </c>
      <c r="BD22" s="461">
        <f t="shared" si="4"/>
        <v>4.0000000000000036</v>
      </c>
      <c r="BE22" s="461">
        <f t="shared" si="4"/>
        <v>16.279069767441868</v>
      </c>
      <c r="BF22" s="461">
        <f t="shared" si="4"/>
        <v>7.499999999999996</v>
      </c>
      <c r="BG22" s="461">
        <f t="shared" si="4"/>
        <v>8.108108108108114</v>
      </c>
      <c r="BH22" s="461">
        <f t="shared" si="4"/>
        <v>23.33333333333334</v>
      </c>
      <c r="BI22" s="461">
        <f t="shared" si="4"/>
        <v>30.43478260869563</v>
      </c>
      <c r="BJ22" s="461">
        <f t="shared" si="4"/>
        <v>48.38709677419355</v>
      </c>
      <c r="BK22" s="461">
        <f t="shared" si="4"/>
        <v>34.78260869565217</v>
      </c>
      <c r="BL22" s="461">
        <f t="shared" si="4"/>
        <v>9.523809523809534</v>
      </c>
      <c r="BM22" s="212">
        <f t="shared" si="4"/>
        <v>4.999999999999982</v>
      </c>
      <c r="BN22" s="145">
        <f t="shared" si="5"/>
        <v>18.43031129053178</v>
      </c>
      <c r="BO22" s="145">
        <f t="shared" si="6"/>
        <v>13.620873653172112</v>
      </c>
      <c r="BP22" s="588">
        <f t="shared" si="7"/>
        <v>3.2716794496498522</v>
      </c>
    </row>
    <row r="23" spans="1:68" ht="11.25" customHeight="1">
      <c r="A23" s="25" t="s">
        <v>1656</v>
      </c>
      <c r="B23" s="26" t="s">
        <v>1657</v>
      </c>
      <c r="C23" s="26" t="s">
        <v>170</v>
      </c>
      <c r="D23" s="133">
        <v>18</v>
      </c>
      <c r="E23" s="137">
        <v>148</v>
      </c>
      <c r="F23" s="65" t="s">
        <v>363</v>
      </c>
      <c r="G23" s="57" t="s">
        <v>363</v>
      </c>
      <c r="H23" s="201">
        <v>22.08</v>
      </c>
      <c r="I23" s="457">
        <f t="shared" si="8"/>
        <v>1.5398550724637683</v>
      </c>
      <c r="J23" s="105">
        <v>0.08</v>
      </c>
      <c r="K23" s="105">
        <v>0.085</v>
      </c>
      <c r="L23" s="93">
        <f t="shared" si="0"/>
        <v>6.25</v>
      </c>
      <c r="M23" s="31">
        <v>40847</v>
      </c>
      <c r="N23" s="31">
        <v>40849</v>
      </c>
      <c r="O23" s="30">
        <v>40863</v>
      </c>
      <c r="P23" s="103" t="s">
        <v>1408</v>
      </c>
      <c r="Q23" s="26"/>
      <c r="R23" s="316">
        <f>K23*4</f>
        <v>0.34</v>
      </c>
      <c r="S23" s="319">
        <f>R23/W23*100</f>
        <v>30.909090909090907</v>
      </c>
      <c r="T23" s="433">
        <f>(H23/SQRT(22.5*W23*(H23/Z23))-1)*100</f>
        <v>33.57553758987548</v>
      </c>
      <c r="U23" s="27">
        <f>H23/W23</f>
        <v>20.07272727272727</v>
      </c>
      <c r="V23" s="380">
        <v>12</v>
      </c>
      <c r="W23" s="168">
        <v>1.1</v>
      </c>
      <c r="X23" s="174">
        <v>1.48</v>
      </c>
      <c r="Y23" s="168">
        <v>3.24</v>
      </c>
      <c r="Z23" s="168">
        <v>2</v>
      </c>
      <c r="AA23" s="174">
        <v>1.1</v>
      </c>
      <c r="AB23" s="168">
        <v>1.22</v>
      </c>
      <c r="AC23" s="339">
        <f>(AB23/AA23-1)*100</f>
        <v>10.90909090909089</v>
      </c>
      <c r="AD23" s="336">
        <f>(H23/AA23)/X23</f>
        <v>13.562653562653562</v>
      </c>
      <c r="AE23" s="521">
        <v>15</v>
      </c>
      <c r="AF23" s="385">
        <v>3170</v>
      </c>
      <c r="AG23" s="565">
        <v>31.66</v>
      </c>
      <c r="AH23" s="565">
        <v>-18.43</v>
      </c>
      <c r="AI23" s="566">
        <v>15.48</v>
      </c>
      <c r="AJ23" s="567">
        <v>-2.26</v>
      </c>
      <c r="AK23" s="350">
        <f>AN23/AO23</f>
        <v>0.7818459132310978</v>
      </c>
      <c r="AL23" s="336">
        <f t="shared" si="1"/>
        <v>3.3057851239669533</v>
      </c>
      <c r="AM23" s="337">
        <f t="shared" si="2"/>
        <v>7.721734501594191</v>
      </c>
      <c r="AN23" s="337">
        <f t="shared" si="3"/>
        <v>12.94843559678187</v>
      </c>
      <c r="AO23" s="339">
        <f>((AQ23/BA23)^(1/10)-1)*100</f>
        <v>16.561365069071577</v>
      </c>
      <c r="AP23" s="324"/>
      <c r="AQ23" s="285">
        <v>0.3125</v>
      </c>
      <c r="AR23" s="285">
        <v>0.3025</v>
      </c>
      <c r="AS23" s="28">
        <v>0.285</v>
      </c>
      <c r="AT23" s="28">
        <v>0.25</v>
      </c>
      <c r="AU23" s="28">
        <v>0.21</v>
      </c>
      <c r="AV23" s="28">
        <v>0.17</v>
      </c>
      <c r="AW23" s="28">
        <v>0.145</v>
      </c>
      <c r="AX23" s="28">
        <v>0.115</v>
      </c>
      <c r="AY23" s="28">
        <v>0.09</v>
      </c>
      <c r="AZ23" s="28">
        <v>0.08</v>
      </c>
      <c r="BA23" s="28">
        <v>0.0675</v>
      </c>
      <c r="BB23" s="119">
        <v>0.0575</v>
      </c>
      <c r="BC23" s="308">
        <f>IF(AR23=0,0,IF(AR23&gt;AQ23,0,((AQ23/AR23)-1)*100))</f>
        <v>3.3057851239669533</v>
      </c>
      <c r="BD23" s="216">
        <f>IF(AS23=0,0,IF(AS23&gt;AR23,0,((AR23/AS23)-1)*100))</f>
        <v>6.140350877192979</v>
      </c>
      <c r="BE23" s="216">
        <f>IF(AT23=0,0,IF(AT23&gt;AS23,0,((AS23/AT23)-1)*100))</f>
        <v>13.99999999999999</v>
      </c>
      <c r="BF23" s="216">
        <f>IF(AU23=0,0,IF(AU23&gt;AT23,0,((AT23/AU23)-1)*100))</f>
        <v>19.047619047619047</v>
      </c>
      <c r="BG23" s="216">
        <f>IF(AV23=0,0,IF(AV23&gt;AU23,0,((AU23/AV23)-1)*100))</f>
        <v>23.529411764705866</v>
      </c>
      <c r="BH23" s="216">
        <f>IF(AW23=0,0,IF(AW23&gt;AV23,0,((AV23/AW23)-1)*100))</f>
        <v>17.24137931034484</v>
      </c>
      <c r="BI23" s="216">
        <f>IF(AX23=0,0,IF(AX23&gt;AW23,0,((AW23/AX23)-1)*100))</f>
        <v>26.08695652173911</v>
      </c>
      <c r="BJ23" s="216">
        <f>IF(AY23=0,0,IF(AY23&gt;AX23,0,((AX23/AY23)-1)*100))</f>
        <v>27.77777777777779</v>
      </c>
      <c r="BK23" s="216">
        <f>IF(AZ23=0,0,IF(AZ23&gt;AY23,0,((AY23/AZ23)-1)*100))</f>
        <v>12.5</v>
      </c>
      <c r="BL23" s="216">
        <f>IF(BA23=0,0,IF(BA23&gt;AZ23,0,((AZ23/BA23)-1)*100))</f>
        <v>18.518518518518512</v>
      </c>
      <c r="BM23" s="240">
        <f>IF(BB23=0,0,IF(BB23&gt;BA23,0,((BA23/BB23)-1)*100))</f>
        <v>17.391304347826097</v>
      </c>
      <c r="BN23" s="482">
        <f t="shared" si="5"/>
        <v>16.867191208153745</v>
      </c>
      <c r="BO23" s="482">
        <f t="shared" si="6"/>
        <v>7.277586988842731</v>
      </c>
      <c r="BP23" s="586">
        <f t="shared" si="7"/>
        <v>-5.584436603481633</v>
      </c>
    </row>
    <row r="24" spans="1:68" ht="11.25" customHeight="1">
      <c r="A24" s="25" t="s">
        <v>331</v>
      </c>
      <c r="B24" s="26" t="s">
        <v>332</v>
      </c>
      <c r="C24" s="102" t="s">
        <v>518</v>
      </c>
      <c r="D24" s="133">
        <v>16</v>
      </c>
      <c r="E24" s="137">
        <v>169</v>
      </c>
      <c r="F24" s="44" t="s">
        <v>1939</v>
      </c>
      <c r="G24" s="45" t="s">
        <v>1939</v>
      </c>
      <c r="H24" s="175">
        <v>67.55</v>
      </c>
      <c r="I24" s="319">
        <f t="shared" si="8"/>
        <v>5.995558845299779</v>
      </c>
      <c r="J24" s="105">
        <v>1</v>
      </c>
      <c r="K24" s="105">
        <v>1.0125</v>
      </c>
      <c r="L24" s="116">
        <f t="shared" si="0"/>
        <v>1.2499999999999956</v>
      </c>
      <c r="M24" s="31">
        <v>40766</v>
      </c>
      <c r="N24" s="31">
        <v>40770</v>
      </c>
      <c r="O24" s="30">
        <v>40786</v>
      </c>
      <c r="P24" s="103" t="s">
        <v>1418</v>
      </c>
      <c r="Q24" s="102" t="s">
        <v>858</v>
      </c>
      <c r="R24" s="316">
        <f>K24*4</f>
        <v>4.05</v>
      </c>
      <c r="S24" s="319">
        <f>R24/W24*100</f>
        <v>136.36363636363635</v>
      </c>
      <c r="T24" s="433">
        <f>(H24/SQRT(22.5*W24*(H24/Z24))-1)*100</f>
        <v>56.08160210935198</v>
      </c>
      <c r="U24" s="27">
        <f>H24/W24</f>
        <v>22.74410774410774</v>
      </c>
      <c r="V24" s="380">
        <v>12</v>
      </c>
      <c r="W24" s="168">
        <v>2.97</v>
      </c>
      <c r="X24" s="174">
        <v>2.3</v>
      </c>
      <c r="Y24" s="168">
        <v>1.55</v>
      </c>
      <c r="Z24" s="168">
        <v>2.41</v>
      </c>
      <c r="AA24" s="174">
        <v>3.49</v>
      </c>
      <c r="AB24" s="168">
        <v>3.57</v>
      </c>
      <c r="AC24" s="339">
        <f>(AB24/AA24-1)*100</f>
        <v>2.2922636103151817</v>
      </c>
      <c r="AD24" s="336">
        <f>(H24/AA24)/X24</f>
        <v>8.415348199825589</v>
      </c>
      <c r="AE24" s="521">
        <v>10</v>
      </c>
      <c r="AF24" s="385">
        <v>6280</v>
      </c>
      <c r="AG24" s="565">
        <v>23.92</v>
      </c>
      <c r="AH24" s="565">
        <v>-5.75</v>
      </c>
      <c r="AI24" s="566">
        <v>5.45</v>
      </c>
      <c r="AJ24" s="567">
        <v>7.02</v>
      </c>
      <c r="AK24" s="350">
        <f>AN24/AO24</f>
        <v>1.3096111073492978</v>
      </c>
      <c r="AL24" s="336">
        <f t="shared" si="1"/>
        <v>5.517241379310356</v>
      </c>
      <c r="AM24" s="337">
        <f t="shared" si="2"/>
        <v>5.85236691193558</v>
      </c>
      <c r="AN24" s="337">
        <f t="shared" si="3"/>
        <v>6.248448625281866</v>
      </c>
      <c r="AO24" s="339">
        <f>((AQ24/BA24)^(1/10)-1)*100</f>
        <v>4.7712245186503965</v>
      </c>
      <c r="AP24" s="324"/>
      <c r="AQ24" s="285">
        <v>3.825</v>
      </c>
      <c r="AR24" s="285">
        <v>3.625</v>
      </c>
      <c r="AS24" s="28">
        <v>3.425</v>
      </c>
      <c r="AT24" s="28">
        <v>3.225</v>
      </c>
      <c r="AU24" s="28">
        <v>3.025</v>
      </c>
      <c r="AV24" s="28">
        <v>2.825</v>
      </c>
      <c r="AW24" s="28">
        <v>2.6375</v>
      </c>
      <c r="AX24" s="28">
        <v>2.5375</v>
      </c>
      <c r="AY24" s="28">
        <v>2.5</v>
      </c>
      <c r="AZ24" s="28">
        <v>2.45</v>
      </c>
      <c r="BA24" s="28">
        <v>2.4</v>
      </c>
      <c r="BB24" s="119">
        <v>2.175</v>
      </c>
      <c r="BC24" s="308">
        <f>IF(AR24=0,0,IF(AR24&gt;AQ24,0,((AQ24/AR24)-1)*100))</f>
        <v>5.517241379310356</v>
      </c>
      <c r="BD24" s="216">
        <f>IF(AS24=0,0,IF(AS24&gt;AR24,0,((AR24/AS24)-1)*100))</f>
        <v>5.839416058394176</v>
      </c>
      <c r="BE24" s="216">
        <f>IF(AT24=0,0,IF(AT24&gt;AS24,0,((AS24/AT24)-1)*100))</f>
        <v>6.201550387596888</v>
      </c>
      <c r="BF24" s="216">
        <f>IF(AU24=0,0,IF(AU24&gt;AT24,0,((AT24/AU24)-1)*100))</f>
        <v>6.6115702479338845</v>
      </c>
      <c r="BG24" s="216">
        <f>IF(AV24=0,0,IF(AV24&gt;AU24,0,((AU24/AV24)-1)*100))</f>
        <v>7.079646017699104</v>
      </c>
      <c r="BH24" s="216">
        <f>IF(AW24=0,0,IF(AW24&gt;AV24,0,((AV24/AW24)-1)*100))</f>
        <v>7.109004739336489</v>
      </c>
      <c r="BI24" s="216">
        <f>IF(AX24=0,0,IF(AX24&gt;AW24,0,((AW24/AX24)-1)*100))</f>
        <v>3.9408866995073843</v>
      </c>
      <c r="BJ24" s="216">
        <f>IF(AY24=0,0,IF(AY24&gt;AX24,0,((AX24/AY24)-1)*100))</f>
        <v>1.5000000000000124</v>
      </c>
      <c r="BK24" s="216">
        <f>IF(AZ24=0,0,IF(AZ24&gt;AY24,0,((AY24/AZ24)-1)*100))</f>
        <v>2.0408163265306145</v>
      </c>
      <c r="BL24" s="216">
        <f>IF(BA24=0,0,IF(BA24&gt;AZ24,0,((AZ24/BA24)-1)*100))</f>
        <v>2.083333333333348</v>
      </c>
      <c r="BM24" s="240">
        <f>IF(BB24=0,0,IF(BB24&gt;BA24,0,((BA24/BB24)-1)*100))</f>
        <v>10.344827586206895</v>
      </c>
      <c r="BN24" s="482">
        <f t="shared" si="5"/>
        <v>5.297117525077197</v>
      </c>
      <c r="BO24" s="482">
        <f t="shared" si="6"/>
        <v>2.558718017387524</v>
      </c>
      <c r="BP24" s="586">
        <f t="shared" si="7"/>
        <v>-10.500100273526096</v>
      </c>
    </row>
    <row r="25" spans="1:68" ht="11.25" customHeight="1">
      <c r="A25" s="96" t="s">
        <v>899</v>
      </c>
      <c r="B25" s="26" t="s">
        <v>900</v>
      </c>
      <c r="C25" s="26" t="s">
        <v>376</v>
      </c>
      <c r="D25" s="133">
        <v>10</v>
      </c>
      <c r="E25" s="137">
        <v>241</v>
      </c>
      <c r="F25" s="65" t="s">
        <v>363</v>
      </c>
      <c r="G25" s="57" t="s">
        <v>363</v>
      </c>
      <c r="H25" s="202">
        <v>61.77</v>
      </c>
      <c r="I25" s="457">
        <f t="shared" si="8"/>
        <v>1.618908855431439</v>
      </c>
      <c r="J25" s="119">
        <v>0.23</v>
      </c>
      <c r="K25" s="119">
        <v>0.25</v>
      </c>
      <c r="L25" s="93">
        <f t="shared" si="0"/>
        <v>8.695652173913038</v>
      </c>
      <c r="M25" s="31">
        <v>40766</v>
      </c>
      <c r="N25" s="31">
        <v>40770</v>
      </c>
      <c r="O25" s="30">
        <v>40787</v>
      </c>
      <c r="P25" s="103" t="s">
        <v>1370</v>
      </c>
      <c r="Q25" s="26"/>
      <c r="R25" s="316">
        <f>K25*4</f>
        <v>1</v>
      </c>
      <c r="S25" s="319">
        <f>R25/W25*100</f>
        <v>14.641288433382138</v>
      </c>
      <c r="T25" s="433">
        <f>(H25/SQRT(22.5*W25*(H25/Z25))-1)*100</f>
        <v>-46.20357226640371</v>
      </c>
      <c r="U25" s="27">
        <f>H25/W25</f>
        <v>9.043923865300147</v>
      </c>
      <c r="V25" s="380">
        <v>12</v>
      </c>
      <c r="W25" s="168">
        <v>6.83</v>
      </c>
      <c r="X25" s="174">
        <v>0.96</v>
      </c>
      <c r="Y25" s="168">
        <v>0.18</v>
      </c>
      <c r="Z25" s="168">
        <v>0.72</v>
      </c>
      <c r="AA25" s="174">
        <v>6.56</v>
      </c>
      <c r="AB25" s="168">
        <v>6.9</v>
      </c>
      <c r="AC25" s="339">
        <f>(AB25/AA25-1)*100</f>
        <v>5.182926829268308</v>
      </c>
      <c r="AD25" s="336">
        <f>(H25/AA25)/X25</f>
        <v>9.808498475609758</v>
      </c>
      <c r="AE25" s="521">
        <v>14</v>
      </c>
      <c r="AF25" s="385">
        <v>9110</v>
      </c>
      <c r="AG25" s="565">
        <v>14.33</v>
      </c>
      <c r="AH25" s="565">
        <v>-18.86</v>
      </c>
      <c r="AI25" s="566">
        <v>4.32</v>
      </c>
      <c r="AJ25" s="567">
        <v>-6.94</v>
      </c>
      <c r="AK25" s="350" t="s">
        <v>1977</v>
      </c>
      <c r="AL25" s="336">
        <f t="shared" si="1"/>
        <v>9.999999999999986</v>
      </c>
      <c r="AM25" s="337">
        <f t="shared" si="2"/>
        <v>10.064241629820891</v>
      </c>
      <c r="AN25" s="337">
        <f t="shared" si="3"/>
        <v>9.460878422315755</v>
      </c>
      <c r="AO25" s="339" t="s">
        <v>1977</v>
      </c>
      <c r="AP25" s="324"/>
      <c r="AQ25" s="285">
        <v>0.88</v>
      </c>
      <c r="AR25" s="285">
        <v>0.8</v>
      </c>
      <c r="AS25" s="28">
        <v>0.72</v>
      </c>
      <c r="AT25" s="28">
        <v>0.66</v>
      </c>
      <c r="AU25" s="28">
        <v>0.62</v>
      </c>
      <c r="AV25" s="28">
        <v>0.56</v>
      </c>
      <c r="AW25" s="28">
        <v>0.48</v>
      </c>
      <c r="AX25" s="28">
        <v>0.42</v>
      </c>
      <c r="AY25" s="28">
        <v>0.385</v>
      </c>
      <c r="AZ25" s="278">
        <v>0</v>
      </c>
      <c r="BA25" s="278">
        <v>0</v>
      </c>
      <c r="BB25" s="280">
        <v>0</v>
      </c>
      <c r="BC25" s="308">
        <f>IF(AR25=0,0,IF(AR25&gt;AQ25,0,((AQ25/AR25)-1)*100))</f>
        <v>9.999999999999986</v>
      </c>
      <c r="BD25" s="216">
        <f>IF(AS25=0,0,IF(AS25&gt;AR25,0,((AR25/AS25)-1)*100))</f>
        <v>11.111111111111116</v>
      </c>
      <c r="BE25" s="216">
        <f>IF(AT25=0,0,IF(AT25&gt;AS25,0,((AS25/AT25)-1)*100))</f>
        <v>9.090909090909083</v>
      </c>
      <c r="BF25" s="216">
        <f>IF(AU25=0,0,IF(AU25&gt;AT25,0,((AT25/AU25)-1)*100))</f>
        <v>6.451612903225823</v>
      </c>
      <c r="BG25" s="216">
        <f>IF(AV25=0,0,IF(AV25&gt;AU25,0,((AU25/AV25)-1)*100))</f>
        <v>10.714285714285698</v>
      </c>
      <c r="BH25" s="216">
        <f>IF(AW25=0,0,IF(AW25&gt;AV25,0,((AV25/AW25)-1)*100))</f>
        <v>16.666666666666675</v>
      </c>
      <c r="BI25" s="216">
        <f>IF(AX25=0,0,IF(AX25&gt;AW25,0,((AW25/AX25)-1)*100))</f>
        <v>14.28571428571428</v>
      </c>
      <c r="BJ25" s="216">
        <f>IF(AY25=0,0,IF(AY25&gt;AX25,0,((AX25/AY25)-1)*100))</f>
        <v>9.090909090909083</v>
      </c>
      <c r="BK25" s="216">
        <f>IF(AZ25=0,0,IF(AZ25&gt;AY25,0,((AY25/AZ25)-1)*100))</f>
        <v>0</v>
      </c>
      <c r="BL25" s="216">
        <f>IF(BA25=0,0,IF(BA25&gt;AZ25,0,((AZ25/BA25)-1)*100))</f>
        <v>0</v>
      </c>
      <c r="BM25" s="240">
        <f>IF(BB25=0,0,IF(BB25&gt;BA25,0,((BA25/BB25)-1)*100))</f>
        <v>0</v>
      </c>
      <c r="BN25" s="482">
        <f t="shared" si="5"/>
        <v>7.946473532983794</v>
      </c>
      <c r="BO25" s="482">
        <f t="shared" si="6"/>
        <v>5.497221004194487</v>
      </c>
      <c r="BP25" s="586">
        <f t="shared" si="7"/>
        <v>2.0358634124470463</v>
      </c>
    </row>
    <row r="26" spans="1:68" ht="11.25" customHeight="1">
      <c r="A26" s="25" t="s">
        <v>1494</v>
      </c>
      <c r="B26" s="26" t="s">
        <v>1495</v>
      </c>
      <c r="C26" s="26" t="s">
        <v>1424</v>
      </c>
      <c r="D26" s="133">
        <v>14</v>
      </c>
      <c r="E26" s="137">
        <v>177</v>
      </c>
      <c r="F26" s="65" t="s">
        <v>363</v>
      </c>
      <c r="G26" s="57" t="s">
        <v>363</v>
      </c>
      <c r="H26" s="202">
        <v>69.43</v>
      </c>
      <c r="I26" s="458">
        <f t="shared" si="8"/>
        <v>1.67074751548322</v>
      </c>
      <c r="J26" s="105">
        <v>0.25</v>
      </c>
      <c r="K26" s="105">
        <v>0.29</v>
      </c>
      <c r="L26" s="94">
        <f t="shared" si="0"/>
        <v>15.999999999999993</v>
      </c>
      <c r="M26" s="511">
        <v>40528</v>
      </c>
      <c r="N26" s="511">
        <v>40532</v>
      </c>
      <c r="O26" s="517">
        <v>40546</v>
      </c>
      <c r="P26" s="31" t="s">
        <v>1374</v>
      </c>
      <c r="Q26" s="26"/>
      <c r="R26" s="261">
        <f>K26*4</f>
        <v>1.16</v>
      </c>
      <c r="S26" s="321">
        <f>R26/W26*100</f>
        <v>45.13618677042802</v>
      </c>
      <c r="T26" s="434">
        <f>(H26/SQRT(22.5*W26*(H26/Z26))-1)*100</f>
        <v>230.54946460653136</v>
      </c>
      <c r="U26" s="27">
        <f>H26/W26</f>
        <v>27.015564202334634</v>
      </c>
      <c r="V26" s="381">
        <v>12</v>
      </c>
      <c r="W26" s="168">
        <v>2.57</v>
      </c>
      <c r="X26" s="174">
        <v>1.75</v>
      </c>
      <c r="Y26" s="168">
        <v>1.14</v>
      </c>
      <c r="Z26" s="168">
        <v>9.1</v>
      </c>
      <c r="AA26" s="174">
        <v>2.66</v>
      </c>
      <c r="AB26" s="168">
        <v>3.07</v>
      </c>
      <c r="AC26" s="339">
        <f>(AB26/AA26-1)*100</f>
        <v>15.413533834586456</v>
      </c>
      <c r="AD26" s="342">
        <f>(H26/AA26)/X26</f>
        <v>14.91514500537057</v>
      </c>
      <c r="AE26" s="521">
        <v>28</v>
      </c>
      <c r="AF26" s="385">
        <v>11380</v>
      </c>
      <c r="AG26" s="565">
        <v>11.44</v>
      </c>
      <c r="AH26" s="565">
        <v>-15.95</v>
      </c>
      <c r="AI26" s="566">
        <v>-1.07</v>
      </c>
      <c r="AJ26" s="567">
        <v>-6.38</v>
      </c>
      <c r="AK26" s="350">
        <f>AN26/AO26</f>
        <v>0.9654110010693643</v>
      </c>
      <c r="AL26" s="342">
        <f t="shared" si="1"/>
        <v>8.333333333333348</v>
      </c>
      <c r="AM26" s="343">
        <f t="shared" si="2"/>
        <v>13.040381433805571</v>
      </c>
      <c r="AN26" s="343">
        <f t="shared" si="3"/>
        <v>28.22786665689174</v>
      </c>
      <c r="AO26" s="344">
        <f>((AQ26/BA26)^(1/10)-1)*100</f>
        <v>29.23922207808318</v>
      </c>
      <c r="AP26" s="324"/>
      <c r="AQ26" s="285">
        <v>1.04</v>
      </c>
      <c r="AR26" s="285">
        <v>0.96</v>
      </c>
      <c r="AS26" s="28">
        <v>0.88</v>
      </c>
      <c r="AT26" s="28">
        <v>0.72</v>
      </c>
      <c r="AU26" s="28">
        <v>0.52</v>
      </c>
      <c r="AV26" s="28">
        <v>0.3</v>
      </c>
      <c r="AW26" s="28">
        <v>0.24</v>
      </c>
      <c r="AX26" s="28">
        <v>0.16</v>
      </c>
      <c r="AY26" s="28">
        <v>0.12</v>
      </c>
      <c r="AZ26" s="28">
        <v>0.1</v>
      </c>
      <c r="BA26" s="28">
        <v>0.08</v>
      </c>
      <c r="BB26" s="119">
        <v>0.07</v>
      </c>
      <c r="BC26" s="274">
        <f>IF(AR26=0,0,IF(AR26&gt;AQ26,0,((AQ26/AR26)-1)*100))</f>
        <v>8.333333333333348</v>
      </c>
      <c r="BD26" s="462">
        <f>IF(AS26=0,0,IF(AS26&gt;AR26,0,((AR26/AS26)-1)*100))</f>
        <v>9.090909090909083</v>
      </c>
      <c r="BE26" s="462">
        <f>IF(AT26=0,0,IF(AT26&gt;AS26,0,((AS26/AT26)-1)*100))</f>
        <v>22.222222222222232</v>
      </c>
      <c r="BF26" s="462">
        <f>IF(AU26=0,0,IF(AU26&gt;AT26,0,((AT26/AU26)-1)*100))</f>
        <v>38.46153846153846</v>
      </c>
      <c r="BG26" s="462">
        <f>IF(AV26=0,0,IF(AV26&gt;AU26,0,((AU26/AV26)-1)*100))</f>
        <v>73.33333333333334</v>
      </c>
      <c r="BH26" s="462">
        <f>IF(AW26=0,0,IF(AW26&gt;AV26,0,((AV26/AW26)-1)*100))</f>
        <v>25</v>
      </c>
      <c r="BI26" s="462">
        <f>IF(AX26=0,0,IF(AX26&gt;AW26,0,((AW26/AX26)-1)*100))</f>
        <v>50</v>
      </c>
      <c r="BJ26" s="462">
        <f>IF(AY26=0,0,IF(AY26&gt;AX26,0,((AX26/AY26)-1)*100))</f>
        <v>33.33333333333335</v>
      </c>
      <c r="BK26" s="462">
        <f>IF(AZ26=0,0,IF(AZ26&gt;AY26,0,((AY26/AZ26)-1)*100))</f>
        <v>19.999999999999996</v>
      </c>
      <c r="BL26" s="462">
        <f>IF(BA26=0,0,IF(BA26&gt;AZ26,0,((AZ26/BA26)-1)*100))</f>
        <v>25</v>
      </c>
      <c r="BM26" s="258">
        <f>IF(BB26=0,0,IF(BB26&gt;BA26,0,((BA26/BB26)-1)*100))</f>
        <v>14.28571428571428</v>
      </c>
      <c r="BN26" s="76">
        <f t="shared" si="5"/>
        <v>29.005489460034916</v>
      </c>
      <c r="BO26" s="76">
        <f t="shared" si="6"/>
        <v>18.37407780847205</v>
      </c>
      <c r="BP26" s="587">
        <f t="shared" si="7"/>
        <v>2.8830499700403287</v>
      </c>
    </row>
    <row r="27" spans="1:68" ht="11.25" customHeight="1">
      <c r="A27" s="15" t="s">
        <v>1466</v>
      </c>
      <c r="B27" s="16" t="s">
        <v>1467</v>
      </c>
      <c r="C27" s="16" t="s">
        <v>2078</v>
      </c>
      <c r="D27" s="132">
        <v>15</v>
      </c>
      <c r="E27" s="137">
        <v>172</v>
      </c>
      <c r="F27" s="88" t="s">
        <v>363</v>
      </c>
      <c r="G27" s="58" t="s">
        <v>363</v>
      </c>
      <c r="H27" s="204">
        <v>78.42</v>
      </c>
      <c r="I27" s="457">
        <f t="shared" si="8"/>
        <v>1.6577403723539912</v>
      </c>
      <c r="J27" s="125">
        <v>0.262</v>
      </c>
      <c r="K27" s="108">
        <v>0.325</v>
      </c>
      <c r="L27" s="107">
        <f t="shared" si="0"/>
        <v>24.045801526717558</v>
      </c>
      <c r="M27" s="22">
        <v>40610</v>
      </c>
      <c r="N27" s="22">
        <v>40612</v>
      </c>
      <c r="O27" s="21">
        <v>40633</v>
      </c>
      <c r="P27" s="22" t="s">
        <v>1373</v>
      </c>
      <c r="Q27" s="16" t="s">
        <v>452</v>
      </c>
      <c r="R27" s="316">
        <f>K27*4</f>
        <v>1.3</v>
      </c>
      <c r="S27" s="319">
        <f>R27/W27*100</f>
        <v>24.952015355086374</v>
      </c>
      <c r="T27" s="433">
        <f>(H27/SQRT(22.5*W27*(H27/Z27))-1)*100</f>
        <v>42.60675250676118</v>
      </c>
      <c r="U27" s="18">
        <f>H27/W27</f>
        <v>15.051823416506718</v>
      </c>
      <c r="V27" s="380">
        <v>12</v>
      </c>
      <c r="W27" s="190">
        <v>5.21</v>
      </c>
      <c r="X27" s="189">
        <v>1.18</v>
      </c>
      <c r="Y27" s="190">
        <v>4.04</v>
      </c>
      <c r="Z27" s="190">
        <v>3.04</v>
      </c>
      <c r="AA27" s="189">
        <v>4.79</v>
      </c>
      <c r="AB27" s="190">
        <v>5.33</v>
      </c>
      <c r="AC27" s="338">
        <f>(AB27/AA27-1)*100</f>
        <v>11.27348643006263</v>
      </c>
      <c r="AD27" s="337">
        <f>(H27/AA27)/X27</f>
        <v>13.874243657336965</v>
      </c>
      <c r="AE27" s="521">
        <v>24</v>
      </c>
      <c r="AF27" s="386">
        <v>34880</v>
      </c>
      <c r="AG27" s="553">
        <v>26.85</v>
      </c>
      <c r="AH27" s="553">
        <v>-3.49</v>
      </c>
      <c r="AI27" s="568">
        <v>11.22</v>
      </c>
      <c r="AJ27" s="569">
        <v>6.26</v>
      </c>
      <c r="AK27" s="349">
        <f>AN27/AO27</f>
        <v>1.039101839439372</v>
      </c>
      <c r="AL27" s="336">
        <f t="shared" si="1"/>
        <v>17.508417508417516</v>
      </c>
      <c r="AM27" s="337">
        <f t="shared" si="2"/>
        <v>10.075924491773613</v>
      </c>
      <c r="AN27" s="337">
        <f t="shared" si="3"/>
        <v>16.831599111286554</v>
      </c>
      <c r="AO27" s="339">
        <f>((AQ27/BA27)^(1/10)-1)*100</f>
        <v>16.198218954523004</v>
      </c>
      <c r="AP27" s="323"/>
      <c r="AQ27" s="282">
        <v>1.0470000000000002</v>
      </c>
      <c r="AR27" s="282">
        <v>0.891</v>
      </c>
      <c r="AS27" s="19">
        <v>0.867</v>
      </c>
      <c r="AT27" s="19">
        <v>0.785</v>
      </c>
      <c r="AU27" s="19">
        <v>0.575</v>
      </c>
      <c r="AV27" s="19">
        <v>0.481</v>
      </c>
      <c r="AW27" s="19">
        <v>0.3625</v>
      </c>
      <c r="AX27" s="19">
        <v>0.33336</v>
      </c>
      <c r="AY27" s="19">
        <v>0.28668</v>
      </c>
      <c r="AZ27" s="19">
        <v>0.26</v>
      </c>
      <c r="BA27" s="19">
        <v>0.23332</v>
      </c>
      <c r="BB27" s="276">
        <v>0.2</v>
      </c>
      <c r="BC27" s="308">
        <f>IF(AR27=0,0,IF(AR27&gt;AQ27,0,((AQ27/AR27)-1)*100))</f>
        <v>17.508417508417516</v>
      </c>
      <c r="BD27" s="216">
        <f>IF(AS27=0,0,IF(AS27&gt;AR27,0,((AR27/AS27)-1)*100))</f>
        <v>2.768166089965396</v>
      </c>
      <c r="BE27" s="216">
        <f>IF(AT27=0,0,IF(AT27&gt;AS27,0,((AS27/AT27)-1)*100))</f>
        <v>10.445859872611463</v>
      </c>
      <c r="BF27" s="216">
        <f>IF(AU27=0,0,IF(AU27&gt;AT27,0,((AT27/AU27)-1)*100))</f>
        <v>36.521739130434796</v>
      </c>
      <c r="BG27" s="216">
        <f>IF(AV27=0,0,IF(AV27&gt;AU27,0,((AU27/AV27)-1)*100))</f>
        <v>19.542619542619533</v>
      </c>
      <c r="BH27" s="216">
        <f>IF(AW27=0,0,IF(AW27&gt;AV27,0,((AV27/AW27)-1)*100))</f>
        <v>32.6896551724138</v>
      </c>
      <c r="BI27" s="216">
        <f>IF(AX27=0,0,IF(AX27&gt;AW27,0,((AW27/AX27)-1)*100))</f>
        <v>8.741300695944322</v>
      </c>
      <c r="BJ27" s="216">
        <f>IF(AY27=0,0,IF(AY27&gt;AX27,0,((AX27/AY27)-1)*100))</f>
        <v>16.28296358308916</v>
      </c>
      <c r="BK27" s="216">
        <f>IF(AZ27=0,0,IF(AZ27&gt;AY27,0,((AY27/AZ27)-1)*100))</f>
        <v>10.261538461538455</v>
      </c>
      <c r="BL27" s="216">
        <f>IF(BA27=0,0,IF(BA27&gt;AZ27,0,((AZ27/BA27)-1)*100))</f>
        <v>11.434939139379408</v>
      </c>
      <c r="BM27" s="240">
        <f>IF(BB27=0,0,IF(BB27&gt;BA27,0,((BA27/BB27)-1)*100))</f>
        <v>16.659999999999986</v>
      </c>
      <c r="BN27" s="482">
        <f t="shared" si="5"/>
        <v>16.62338174512853</v>
      </c>
      <c r="BO27" s="482">
        <f t="shared" si="6"/>
        <v>9.644316259078703</v>
      </c>
      <c r="BP27" s="586">
        <f t="shared" si="7"/>
        <v>3.437516067133828</v>
      </c>
    </row>
    <row r="28" spans="1:68" ht="11.25" customHeight="1">
      <c r="A28" s="25" t="s">
        <v>2</v>
      </c>
      <c r="B28" s="26" t="s">
        <v>3</v>
      </c>
      <c r="C28" s="26" t="s">
        <v>278</v>
      </c>
      <c r="D28" s="133">
        <v>11</v>
      </c>
      <c r="E28" s="137">
        <v>211</v>
      </c>
      <c r="F28" s="65" t="s">
        <v>363</v>
      </c>
      <c r="G28" s="57" t="s">
        <v>363</v>
      </c>
      <c r="H28" s="202">
        <v>35.35</v>
      </c>
      <c r="I28" s="457">
        <f t="shared" si="8"/>
        <v>1.0183875530410182</v>
      </c>
      <c r="J28" s="119">
        <v>0.075</v>
      </c>
      <c r="K28" s="119">
        <v>0.09</v>
      </c>
      <c r="L28" s="93">
        <f t="shared" si="0"/>
        <v>19.999999999999996</v>
      </c>
      <c r="M28" s="31">
        <v>40618</v>
      </c>
      <c r="N28" s="31">
        <v>40620</v>
      </c>
      <c r="O28" s="30">
        <v>40634</v>
      </c>
      <c r="P28" s="103" t="s">
        <v>1360</v>
      </c>
      <c r="Q28" s="26" t="s">
        <v>452</v>
      </c>
      <c r="R28" s="316">
        <f>K28*4</f>
        <v>0.36</v>
      </c>
      <c r="S28" s="319">
        <f>R28/W28*100</f>
        <v>30.508474576271187</v>
      </c>
      <c r="T28" s="433">
        <f>(H28/SQRT(22.5*W28*(H28/Z28))-1)*100</f>
        <v>57.79137099609923</v>
      </c>
      <c r="U28" s="27">
        <f>H28/W28</f>
        <v>29.95762711864407</v>
      </c>
      <c r="V28" s="380">
        <v>12</v>
      </c>
      <c r="W28" s="168">
        <v>1.18</v>
      </c>
      <c r="X28" s="174">
        <v>1.03</v>
      </c>
      <c r="Y28" s="168">
        <v>3.16</v>
      </c>
      <c r="Z28" s="168">
        <v>1.87</v>
      </c>
      <c r="AA28" s="174">
        <v>2.15</v>
      </c>
      <c r="AB28" s="168">
        <v>3.17</v>
      </c>
      <c r="AC28" s="339">
        <f>(AB28/AA28-1)*100</f>
        <v>47.44186046511629</v>
      </c>
      <c r="AD28" s="337">
        <f>(H28/AA28)/X28</f>
        <v>15.962971325355612</v>
      </c>
      <c r="AE28" s="521">
        <v>12</v>
      </c>
      <c r="AF28" s="385">
        <v>38780</v>
      </c>
      <c r="AG28" s="565">
        <v>37.6</v>
      </c>
      <c r="AH28" s="565">
        <v>-32.07</v>
      </c>
      <c r="AI28" s="566">
        <v>9.95</v>
      </c>
      <c r="AJ28" s="567">
        <v>-8.23</v>
      </c>
      <c r="AK28" s="350" t="s">
        <v>1977</v>
      </c>
      <c r="AL28" s="336">
        <f t="shared" si="1"/>
        <v>55.88235294117647</v>
      </c>
      <c r="AM28" s="337">
        <f t="shared" si="2"/>
        <v>22.262317571448342</v>
      </c>
      <c r="AN28" s="337">
        <f t="shared" si="3"/>
        <v>22.95044098086376</v>
      </c>
      <c r="AO28" s="339" t="s">
        <v>1977</v>
      </c>
      <c r="AP28" s="324"/>
      <c r="AQ28" s="285">
        <v>0.2915</v>
      </c>
      <c r="AR28" s="285">
        <v>0.187</v>
      </c>
      <c r="AS28" s="28">
        <v>0.1865</v>
      </c>
      <c r="AT28" s="28">
        <v>0.1595</v>
      </c>
      <c r="AU28" s="28">
        <v>0.132</v>
      </c>
      <c r="AV28" s="28">
        <v>0.10375</v>
      </c>
      <c r="AW28" s="28">
        <v>0.08875</v>
      </c>
      <c r="AX28" s="28">
        <v>0.075</v>
      </c>
      <c r="AY28" s="28">
        <v>0.06248</v>
      </c>
      <c r="AZ28" s="28">
        <v>0.0375</v>
      </c>
      <c r="BA28" s="278">
        <v>0</v>
      </c>
      <c r="BB28" s="280">
        <v>0</v>
      </c>
      <c r="BC28" s="308">
        <f>IF(AR28=0,0,IF(AR28&gt;AQ28,0,((AQ28/AR28)-1)*100))</f>
        <v>55.88235294117647</v>
      </c>
      <c r="BD28" s="216">
        <f>IF(AS28=0,0,IF(AS28&gt;AR28,0,((AR28/AS28)-1)*100))</f>
        <v>0.2680965147453085</v>
      </c>
      <c r="BE28" s="216">
        <f>IF(AT28=0,0,IF(AT28&gt;AS28,0,((AS28/AT28)-1)*100))</f>
        <v>16.927899686520377</v>
      </c>
      <c r="BF28" s="216">
        <f>IF(AU28=0,0,IF(AU28&gt;AT28,0,((AT28/AU28)-1)*100))</f>
        <v>20.833333333333325</v>
      </c>
      <c r="BG28" s="216">
        <f>IF(AV28=0,0,IF(AV28&gt;AU28,0,((AU28/AV28)-1)*100))</f>
        <v>27.22891566265062</v>
      </c>
      <c r="BH28" s="216">
        <f>IF(AW28=0,0,IF(AW28&gt;AV28,0,((AV28/AW28)-1)*100))</f>
        <v>16.901408450704224</v>
      </c>
      <c r="BI28" s="216">
        <f>IF(AX28=0,0,IF(AX28&gt;AW28,0,((AW28/AX28)-1)*100))</f>
        <v>18.333333333333336</v>
      </c>
      <c r="BJ28" s="216">
        <f>IF(AY28=0,0,IF(AY28&gt;AX28,0,((AX28/AY28)-1)*100))</f>
        <v>20.038412291933415</v>
      </c>
      <c r="BK28" s="216">
        <f>IF(AZ28=0,0,IF(AZ28&gt;AY28,0,((AY28/AZ28)-1)*100))</f>
        <v>66.61333333333334</v>
      </c>
      <c r="BL28" s="216">
        <f>IF(BA28=0,0,IF(BA28&gt;AZ28,0,((AZ28/BA28)-1)*100))</f>
        <v>0</v>
      </c>
      <c r="BM28" s="240">
        <f>IF(BB28=0,0,IF(BB28&gt;BA28,0,((BA28/BB28)-1)*100))</f>
        <v>0</v>
      </c>
      <c r="BN28" s="482">
        <f t="shared" si="5"/>
        <v>22.093371413430038</v>
      </c>
      <c r="BO28" s="482">
        <f t="shared" si="6"/>
        <v>20.618305765156492</v>
      </c>
      <c r="BP28" s="586">
        <f t="shared" si="7"/>
        <v>-5.988798584739289</v>
      </c>
    </row>
    <row r="29" spans="1:68" ht="11.25" customHeight="1">
      <c r="A29" s="25" t="s">
        <v>1563</v>
      </c>
      <c r="B29" s="26" t="s">
        <v>1564</v>
      </c>
      <c r="C29" s="102" t="s">
        <v>2089</v>
      </c>
      <c r="D29" s="133">
        <v>11</v>
      </c>
      <c r="E29" s="137">
        <v>214</v>
      </c>
      <c r="F29" s="65" t="s">
        <v>363</v>
      </c>
      <c r="G29" s="57" t="s">
        <v>363</v>
      </c>
      <c r="H29" s="202">
        <v>135.85</v>
      </c>
      <c r="I29" s="457">
        <f t="shared" si="8"/>
        <v>0.7066617592933383</v>
      </c>
      <c r="J29" s="105">
        <v>0.2</v>
      </c>
      <c r="K29" s="105">
        <v>0.24</v>
      </c>
      <c r="L29" s="93">
        <f t="shared" si="0"/>
        <v>19.999999999999996</v>
      </c>
      <c r="M29" s="31">
        <v>40752</v>
      </c>
      <c r="N29" s="31">
        <v>40756</v>
      </c>
      <c r="O29" s="30">
        <v>40770</v>
      </c>
      <c r="P29" s="103" t="s">
        <v>1381</v>
      </c>
      <c r="Q29" s="26"/>
      <c r="R29" s="316">
        <f>K29*4</f>
        <v>0.96</v>
      </c>
      <c r="S29" s="319">
        <f>R29/W29*100</f>
        <v>18.860510805500983</v>
      </c>
      <c r="T29" s="433">
        <f>(H29/SQRT(22.5*W29*(H29/Z29))-1)*100</f>
        <v>159.79800055324665</v>
      </c>
      <c r="U29" s="27">
        <f>H29/W29</f>
        <v>26.689587426326128</v>
      </c>
      <c r="V29" s="380">
        <v>12</v>
      </c>
      <c r="W29" s="168">
        <v>5.09</v>
      </c>
      <c r="X29" s="174">
        <v>0.71</v>
      </c>
      <c r="Y29" s="168">
        <v>5.62</v>
      </c>
      <c r="Z29" s="168">
        <v>5.69</v>
      </c>
      <c r="AA29" s="174">
        <v>5.55</v>
      </c>
      <c r="AB29" s="168">
        <v>7.37</v>
      </c>
      <c r="AC29" s="339">
        <f>(AB29/AA29-1)*100</f>
        <v>32.79279279279279</v>
      </c>
      <c r="AD29" s="337">
        <f>(H29/AA29)/X29</f>
        <v>34.47532039081335</v>
      </c>
      <c r="AE29" s="521">
        <v>14</v>
      </c>
      <c r="AF29" s="385">
        <v>3150</v>
      </c>
      <c r="AG29" s="565">
        <v>63.28</v>
      </c>
      <c r="AH29" s="565">
        <v>-25.9</v>
      </c>
      <c r="AI29" s="566">
        <v>7.86</v>
      </c>
      <c r="AJ29" s="567">
        <v>-5.65</v>
      </c>
      <c r="AK29" s="350">
        <f>AN29/AO29</f>
        <v>1.12859246462445</v>
      </c>
      <c r="AL29" s="336">
        <f t="shared" si="1"/>
        <v>8.571428571428585</v>
      </c>
      <c r="AM29" s="337">
        <f t="shared" si="2"/>
        <v>13.48455252486973</v>
      </c>
      <c r="AN29" s="337">
        <f t="shared" si="3"/>
        <v>16.11871423331621</v>
      </c>
      <c r="AO29" s="339">
        <f>((AQ29/BA29)^(1/10)-1)*100</f>
        <v>14.282138804355625</v>
      </c>
      <c r="AP29" s="324"/>
      <c r="AQ29" s="285">
        <v>0.76</v>
      </c>
      <c r="AR29" s="285">
        <v>0.7</v>
      </c>
      <c r="AS29" s="28">
        <v>0.62</v>
      </c>
      <c r="AT29" s="28">
        <v>0.52</v>
      </c>
      <c r="AU29" s="28">
        <v>0.44</v>
      </c>
      <c r="AV29" s="28">
        <v>0.36</v>
      </c>
      <c r="AW29" s="28">
        <v>0.29334</v>
      </c>
      <c r="AX29" s="28">
        <v>0.25334</v>
      </c>
      <c r="AY29" s="278">
        <v>0.24</v>
      </c>
      <c r="AZ29" s="28">
        <v>0.23</v>
      </c>
      <c r="BA29" s="28">
        <v>0.2</v>
      </c>
      <c r="BB29" s="119">
        <v>0.2</v>
      </c>
      <c r="BC29" s="308">
        <f>IF(AR29=0,0,IF(AR29&gt;AQ29,0,((AQ29/AR29)-1)*100))</f>
        <v>8.571428571428585</v>
      </c>
      <c r="BD29" s="216">
        <f>IF(AS29=0,0,IF(AS29&gt;AR29,0,((AR29/AS29)-1)*100))</f>
        <v>12.903225806451601</v>
      </c>
      <c r="BE29" s="216">
        <f>IF(AT29=0,0,IF(AT29&gt;AS29,0,((AS29/AT29)-1)*100))</f>
        <v>19.23076923076923</v>
      </c>
      <c r="BF29" s="216">
        <f>IF(AU29=0,0,IF(AU29&gt;AT29,0,((AT29/AU29)-1)*100))</f>
        <v>18.181818181818187</v>
      </c>
      <c r="BG29" s="216">
        <f>IF(AV29=0,0,IF(AV29&gt;AU29,0,((AU29/AV29)-1)*100))</f>
        <v>22.222222222222232</v>
      </c>
      <c r="BH29" s="216">
        <f>IF(AW29=0,0,IF(AW29&gt;AV29,0,((AV29/AW29)-1)*100))</f>
        <v>22.724483534465122</v>
      </c>
      <c r="BI29" s="216">
        <f>IF(AX29=0,0,IF(AX29&gt;AW29,0,((AW29/AX29)-1)*100))</f>
        <v>15.789058182679394</v>
      </c>
      <c r="BJ29" s="216">
        <f>IF(AY29=0,0,IF(AY29&gt;AX29,0,((AX29/AY29)-1)*100))</f>
        <v>5.558333333333332</v>
      </c>
      <c r="BK29" s="216">
        <f>IF(AZ29=0,0,IF(AZ29&gt;AY29,0,((AY29/AZ29)-1)*100))</f>
        <v>4.347826086956519</v>
      </c>
      <c r="BL29" s="216">
        <f>IF(BA29=0,0,IF(BA29&gt;AZ29,0,((AZ29/BA29)-1)*100))</f>
        <v>14.999999999999991</v>
      </c>
      <c r="BM29" s="240">
        <f>IF(BB29=0,0,IF(BB29&gt;BA29,0,((BA29/BB29)-1)*100))</f>
        <v>0</v>
      </c>
      <c r="BN29" s="482">
        <f t="shared" si="5"/>
        <v>13.139015013647656</v>
      </c>
      <c r="BO29" s="482">
        <f t="shared" si="6"/>
        <v>7.234482343601094</v>
      </c>
      <c r="BP29" s="586">
        <f t="shared" si="7"/>
        <v>-9.864211433716576</v>
      </c>
    </row>
    <row r="30" spans="1:68" ht="11.25" customHeight="1">
      <c r="A30" s="25" t="s">
        <v>1658</v>
      </c>
      <c r="B30" s="26" t="s">
        <v>1659</v>
      </c>
      <c r="C30" s="26" t="s">
        <v>168</v>
      </c>
      <c r="D30" s="133">
        <v>22</v>
      </c>
      <c r="E30" s="137">
        <v>112</v>
      </c>
      <c r="F30" s="65" t="s">
        <v>363</v>
      </c>
      <c r="G30" s="57" t="s">
        <v>363</v>
      </c>
      <c r="H30" s="201">
        <v>44.27</v>
      </c>
      <c r="I30" s="457">
        <f t="shared" si="8"/>
        <v>1.9426248023492205</v>
      </c>
      <c r="J30" s="105">
        <v>0.195</v>
      </c>
      <c r="K30" s="105">
        <v>0.215</v>
      </c>
      <c r="L30" s="93">
        <f t="shared" si="0"/>
        <v>10.256410256410241</v>
      </c>
      <c r="M30" s="31">
        <v>40723</v>
      </c>
      <c r="N30" s="31">
        <v>40725</v>
      </c>
      <c r="O30" s="30">
        <v>40739</v>
      </c>
      <c r="P30" s="31" t="s">
        <v>1376</v>
      </c>
      <c r="Q30" s="26"/>
      <c r="R30" s="316">
        <f>K30*4</f>
        <v>0.86</v>
      </c>
      <c r="S30" s="319">
        <f aca="true" t="shared" si="9" ref="S30:S36">R30/W30*100</f>
        <v>33.59375</v>
      </c>
      <c r="T30" s="433">
        <f>(H30/SQRT(22.5*W30*(H30/Z30))-1)*100</f>
        <v>45.11717009215539</v>
      </c>
      <c r="U30" s="27">
        <f aca="true" t="shared" si="10" ref="U30:U36">H30/W30</f>
        <v>17.29296875</v>
      </c>
      <c r="V30" s="380">
        <v>6</v>
      </c>
      <c r="W30" s="168">
        <v>2.56</v>
      </c>
      <c r="X30" s="174">
        <v>1.25</v>
      </c>
      <c r="Y30" s="168">
        <v>0.15</v>
      </c>
      <c r="Z30" s="168">
        <v>2.74</v>
      </c>
      <c r="AA30" s="174">
        <v>3.17</v>
      </c>
      <c r="AB30" s="168">
        <v>3.52</v>
      </c>
      <c r="AC30" s="339">
        <f>(AB30/AA30-1)*100</f>
        <v>11.041009463722396</v>
      </c>
      <c r="AD30" s="337">
        <f>(H30/AA30)/X30</f>
        <v>11.17223974763407</v>
      </c>
      <c r="AE30" s="521">
        <v>21</v>
      </c>
      <c r="AF30" s="385">
        <v>15260</v>
      </c>
      <c r="AG30" s="565">
        <v>29.82</v>
      </c>
      <c r="AH30" s="565">
        <v>-5.93</v>
      </c>
      <c r="AI30" s="566">
        <v>5.03</v>
      </c>
      <c r="AJ30" s="567">
        <v>2.52</v>
      </c>
      <c r="AK30" s="350">
        <f>AN30/AO30</f>
        <v>1.245046757848547</v>
      </c>
      <c r="AL30" s="336">
        <f t="shared" si="1"/>
        <v>14.28571428571428</v>
      </c>
      <c r="AM30" s="337">
        <f t="shared" si="2"/>
        <v>19.681696117715084</v>
      </c>
      <c r="AN30" s="337">
        <f t="shared" si="3"/>
        <v>31.95079107728942</v>
      </c>
      <c r="AO30" s="339">
        <f>((AQ30/BA30)^(1/10)-1)*100</f>
        <v>25.662322218725908</v>
      </c>
      <c r="AP30" s="324"/>
      <c r="AQ30" s="285">
        <v>0.72</v>
      </c>
      <c r="AR30" s="285">
        <v>0.63</v>
      </c>
      <c r="AS30" s="28">
        <v>0.52</v>
      </c>
      <c r="AT30" s="28">
        <v>0.42</v>
      </c>
      <c r="AU30" s="28">
        <v>0.3</v>
      </c>
      <c r="AV30" s="28">
        <v>0.18</v>
      </c>
      <c r="AW30" s="278">
        <v>0.12</v>
      </c>
      <c r="AX30" s="28">
        <v>0.11</v>
      </c>
      <c r="AY30" s="278">
        <v>0.1</v>
      </c>
      <c r="AZ30" s="28">
        <v>0.09</v>
      </c>
      <c r="BA30" s="28">
        <v>0.07333</v>
      </c>
      <c r="BB30" s="119">
        <v>0.06667</v>
      </c>
      <c r="BC30" s="308">
        <f>IF(AR30=0,0,IF(AR30&gt;AQ30,0,((AQ30/AR30)-1)*100))</f>
        <v>14.28571428571428</v>
      </c>
      <c r="BD30" s="216">
        <f>IF(AS30=0,0,IF(AS30&gt;AR30,0,((AR30/AS30)-1)*100))</f>
        <v>21.153846153846146</v>
      </c>
      <c r="BE30" s="216">
        <f>IF(AT30=0,0,IF(AT30&gt;AS30,0,((AS30/AT30)-1)*100))</f>
        <v>23.809523809523814</v>
      </c>
      <c r="BF30" s="216">
        <f>IF(AU30=0,0,IF(AU30&gt;AT30,0,((AT30/AU30)-1)*100))</f>
        <v>39.99999999999999</v>
      </c>
      <c r="BG30" s="216">
        <f>IF(AV30=0,0,IF(AV30&gt;AU30,0,((AU30/AV30)-1)*100))</f>
        <v>66.66666666666667</v>
      </c>
      <c r="BH30" s="216">
        <f>IF(AW30=0,0,IF(AW30&gt;AV30,0,((AV30/AW30)-1)*100))</f>
        <v>50</v>
      </c>
      <c r="BI30" s="216">
        <f>IF(AX30=0,0,IF(AX30&gt;AW30,0,((AW30/AX30)-1)*100))</f>
        <v>9.090909090909083</v>
      </c>
      <c r="BJ30" s="216">
        <f>IF(AY30=0,0,IF(AY30&gt;AX30,0,((AX30/AY30)-1)*100))</f>
        <v>9.999999999999986</v>
      </c>
      <c r="BK30" s="216">
        <f>IF(AZ30=0,0,IF(AZ30&gt;AY30,0,((AY30/AZ30)-1)*100))</f>
        <v>11.111111111111116</v>
      </c>
      <c r="BL30" s="216">
        <f>IF(BA30=0,0,IF(BA30&gt;AZ30,0,((AZ30/BA30)-1)*100))</f>
        <v>22.732851493249683</v>
      </c>
      <c r="BM30" s="240">
        <f>IF(BB30=0,0,IF(BB30&gt;BA30,0,((BA30/BB30)-1)*100))</f>
        <v>9.989500524973781</v>
      </c>
      <c r="BN30" s="482">
        <f t="shared" si="5"/>
        <v>25.34910210327223</v>
      </c>
      <c r="BO30" s="482">
        <f t="shared" si="6"/>
        <v>18.13392609634889</v>
      </c>
      <c r="BP30" s="586">
        <f t="shared" si="7"/>
        <v>16.60044712963864</v>
      </c>
    </row>
    <row r="31" spans="1:68" ht="11.25" customHeight="1">
      <c r="A31" s="34" t="s">
        <v>1552</v>
      </c>
      <c r="B31" s="36" t="s">
        <v>1553</v>
      </c>
      <c r="C31" s="269" t="s">
        <v>531</v>
      </c>
      <c r="D31" s="134">
        <v>12</v>
      </c>
      <c r="E31" s="137">
        <v>204</v>
      </c>
      <c r="F31" s="46" t="s">
        <v>1972</v>
      </c>
      <c r="G31" s="48" t="s">
        <v>1972</v>
      </c>
      <c r="H31" s="203">
        <v>49.55</v>
      </c>
      <c r="I31" s="457">
        <f t="shared" si="8"/>
        <v>1.2108980827447025</v>
      </c>
      <c r="J31" s="106">
        <v>0.135</v>
      </c>
      <c r="K31" s="106">
        <v>0.15</v>
      </c>
      <c r="L31" s="94">
        <f t="shared" si="0"/>
        <v>11.111111111111093</v>
      </c>
      <c r="M31" s="50">
        <v>40752</v>
      </c>
      <c r="N31" s="50">
        <v>40756</v>
      </c>
      <c r="O31" s="49">
        <v>40770</v>
      </c>
      <c r="P31" s="396" t="s">
        <v>1381</v>
      </c>
      <c r="Q31" s="36"/>
      <c r="R31" s="261">
        <f>K31*4</f>
        <v>0.6</v>
      </c>
      <c r="S31" s="319">
        <f t="shared" si="9"/>
        <v>24.390243902439025</v>
      </c>
      <c r="T31" s="433">
        <f>(H31/SQRT(22.5*W31*(H31/Z31))-1)*100</f>
        <v>95.7423965765333</v>
      </c>
      <c r="U31" s="37">
        <f t="shared" si="10"/>
        <v>20.142276422764226</v>
      </c>
      <c r="V31" s="381">
        <v>12</v>
      </c>
      <c r="W31" s="169">
        <v>2.46</v>
      </c>
      <c r="X31" s="176">
        <v>1.46</v>
      </c>
      <c r="Y31" s="169">
        <v>0.33</v>
      </c>
      <c r="Z31" s="169">
        <v>4.28</v>
      </c>
      <c r="AA31" s="176">
        <v>3.11</v>
      </c>
      <c r="AB31" s="169">
        <v>3.55</v>
      </c>
      <c r="AC31" s="344">
        <f>(AB31/AA31-1)*100</f>
        <v>14.147909967845651</v>
      </c>
      <c r="AD31" s="337">
        <f>(H31/AA31)/X31</f>
        <v>10.912654715235872</v>
      </c>
      <c r="AE31" s="521">
        <v>7</v>
      </c>
      <c r="AF31" s="387">
        <v>1890</v>
      </c>
      <c r="AG31" s="533">
        <v>40.01</v>
      </c>
      <c r="AH31" s="533">
        <v>-2.46</v>
      </c>
      <c r="AI31" s="562">
        <v>7.74</v>
      </c>
      <c r="AJ31" s="564">
        <v>14.86</v>
      </c>
      <c r="AK31" s="351">
        <f>AN31/AO31</f>
        <v>0.9880766111863052</v>
      </c>
      <c r="AL31" s="336">
        <f t="shared" si="1"/>
        <v>26.5625</v>
      </c>
      <c r="AM31" s="337">
        <f t="shared" si="2"/>
        <v>20.75609555546931</v>
      </c>
      <c r="AN31" s="337">
        <f t="shared" si="3"/>
        <v>18.96007254747445</v>
      </c>
      <c r="AO31" s="339">
        <f>((AQ31/BA31)^(1/10)-1)*100</f>
        <v>19.188868892170817</v>
      </c>
      <c r="AP31" s="325"/>
      <c r="AQ31" s="286">
        <v>0.405</v>
      </c>
      <c r="AR31" s="286">
        <v>0.32</v>
      </c>
      <c r="AS31" s="38">
        <v>0.28</v>
      </c>
      <c r="AT31" s="38">
        <v>0.23</v>
      </c>
      <c r="AU31" s="38">
        <v>0.19</v>
      </c>
      <c r="AV31" s="38">
        <v>0.17</v>
      </c>
      <c r="AW31" s="38">
        <v>0.15</v>
      </c>
      <c r="AX31" s="38">
        <v>0.12</v>
      </c>
      <c r="AY31" s="38">
        <v>0.1</v>
      </c>
      <c r="AZ31" s="38">
        <v>0.08</v>
      </c>
      <c r="BA31" s="38">
        <v>0.07</v>
      </c>
      <c r="BB31" s="307">
        <v>0.06</v>
      </c>
      <c r="BC31" s="308">
        <f>IF(AR31=0,0,IF(AR31&gt;AQ31,0,((AQ31/AR31)-1)*100))</f>
        <v>26.5625</v>
      </c>
      <c r="BD31" s="216">
        <f>IF(AS31=0,0,IF(AS31&gt;AR31,0,((AR31/AS31)-1)*100))</f>
        <v>14.28571428571428</v>
      </c>
      <c r="BE31" s="216">
        <f>IF(AT31=0,0,IF(AT31&gt;AS31,0,((AS31/AT31)-1)*100))</f>
        <v>21.739130434782616</v>
      </c>
      <c r="BF31" s="216">
        <f>IF(AU31=0,0,IF(AU31&gt;AT31,0,((AT31/AU31)-1)*100))</f>
        <v>21.052631578947366</v>
      </c>
      <c r="BG31" s="216">
        <f>IF(AV31=0,0,IF(AV31&gt;AU31,0,((AU31/AV31)-1)*100))</f>
        <v>11.764705882352944</v>
      </c>
      <c r="BH31" s="216">
        <f>IF(AW31=0,0,IF(AW31&gt;AV31,0,((AV31/AW31)-1)*100))</f>
        <v>13.333333333333353</v>
      </c>
      <c r="BI31" s="216">
        <f>IF(AX31=0,0,IF(AX31&gt;AW31,0,((AW31/AX31)-1)*100))</f>
        <v>25</v>
      </c>
      <c r="BJ31" s="216">
        <f>IF(AY31=0,0,IF(AY31&gt;AX31,0,((AX31/AY31)-1)*100))</f>
        <v>19.999999999999996</v>
      </c>
      <c r="BK31" s="216">
        <f>IF(AZ31=0,0,IF(AZ31&gt;AY31,0,((AY31/AZ31)-1)*100))</f>
        <v>25</v>
      </c>
      <c r="BL31" s="216">
        <f>IF(BA31=0,0,IF(BA31&gt;AZ31,0,((AZ31/BA31)-1)*100))</f>
        <v>14.28571428571428</v>
      </c>
      <c r="BM31" s="240">
        <f>IF(BB31=0,0,IF(BB31&gt;BA31,0,((BA31/BB31)-1)*100))</f>
        <v>16.666666666666675</v>
      </c>
      <c r="BN31" s="482">
        <f t="shared" si="5"/>
        <v>19.06276331522832</v>
      </c>
      <c r="BO31" s="482">
        <f t="shared" si="6"/>
        <v>5.0110625141940766</v>
      </c>
      <c r="BP31" s="586">
        <f t="shared" si="7"/>
        <v>0.028694207454925902</v>
      </c>
    </row>
    <row r="32" spans="1:68" ht="11.25" customHeight="1">
      <c r="A32" s="96" t="s">
        <v>1344</v>
      </c>
      <c r="B32" s="25" t="s">
        <v>1345</v>
      </c>
      <c r="C32" s="16" t="s">
        <v>169</v>
      </c>
      <c r="D32" s="271">
        <v>10</v>
      </c>
      <c r="E32" s="137">
        <v>247</v>
      </c>
      <c r="F32" s="65" t="s">
        <v>363</v>
      </c>
      <c r="G32" s="57" t="s">
        <v>363</v>
      </c>
      <c r="H32" s="202">
        <v>39.19</v>
      </c>
      <c r="I32" s="456">
        <f t="shared" si="8"/>
        <v>1.7351365144169435</v>
      </c>
      <c r="J32" s="119">
        <v>0.16</v>
      </c>
      <c r="K32" s="119">
        <v>0.17</v>
      </c>
      <c r="L32" s="107">
        <f t="shared" si="0"/>
        <v>6.25</v>
      </c>
      <c r="M32" s="31">
        <v>40878</v>
      </c>
      <c r="N32" s="31">
        <v>40882</v>
      </c>
      <c r="O32" s="30">
        <v>40892</v>
      </c>
      <c r="P32" s="31" t="s">
        <v>1371</v>
      </c>
      <c r="Q32" s="102" t="s">
        <v>347</v>
      </c>
      <c r="R32" s="316">
        <f>K32*4</f>
        <v>0.68</v>
      </c>
      <c r="S32" s="318">
        <f aca="true" t="shared" si="11" ref="S32:S68">R32/W32*100</f>
        <v>28.451882845188287</v>
      </c>
      <c r="T32" s="435">
        <f>(H32/SQRT(22.5*W32*(H32/Z32))-1)*100</f>
        <v>32.252241981244126</v>
      </c>
      <c r="U32" s="27">
        <f aca="true" t="shared" si="12" ref="U32:U68">H32/W32</f>
        <v>16.397489539748953</v>
      </c>
      <c r="V32" s="380">
        <v>12</v>
      </c>
      <c r="W32" s="168">
        <v>2.39</v>
      </c>
      <c r="X32" s="174" t="s">
        <v>2108</v>
      </c>
      <c r="Y32" s="168">
        <v>3.2</v>
      </c>
      <c r="Z32" s="168">
        <v>2.4</v>
      </c>
      <c r="AA32" s="174" t="s">
        <v>2108</v>
      </c>
      <c r="AB32" s="168" t="s">
        <v>2108</v>
      </c>
      <c r="AC32" s="339" t="s">
        <v>1977</v>
      </c>
      <c r="AD32" s="340" t="s">
        <v>1977</v>
      </c>
      <c r="AE32" s="521">
        <v>1</v>
      </c>
      <c r="AF32" s="309">
        <v>369</v>
      </c>
      <c r="AG32" s="565">
        <v>31.69</v>
      </c>
      <c r="AH32" s="565">
        <v>-6.42</v>
      </c>
      <c r="AI32" s="566">
        <v>12.32</v>
      </c>
      <c r="AJ32" s="567">
        <v>7.11</v>
      </c>
      <c r="AK32" s="350">
        <f>AN32/AO32</f>
        <v>1.3933294276124497</v>
      </c>
      <c r="AL32" s="340">
        <f t="shared" si="1"/>
        <v>9.433962264150942</v>
      </c>
      <c r="AM32" s="341">
        <f t="shared" si="2"/>
        <v>9.949777159901597</v>
      </c>
      <c r="AN32" s="341">
        <f t="shared" si="3"/>
        <v>10.533924729797594</v>
      </c>
      <c r="AO32" s="338">
        <f>((AQ32/BA32)^(1/10)-1)*100</f>
        <v>7.560254252182186</v>
      </c>
      <c r="AP32" s="324"/>
      <c r="AQ32" s="285">
        <v>0.58</v>
      </c>
      <c r="AR32" s="285">
        <v>0.53</v>
      </c>
      <c r="AS32" s="28">
        <v>0.49</v>
      </c>
      <c r="AT32" s="28">
        <v>0.43636</v>
      </c>
      <c r="AU32" s="28">
        <v>0.4</v>
      </c>
      <c r="AV32" s="28">
        <v>0.35151999999999994</v>
      </c>
      <c r="AW32" s="28">
        <v>0.3394</v>
      </c>
      <c r="AX32" s="278">
        <v>0.30856</v>
      </c>
      <c r="AY32" s="28">
        <v>0.28702</v>
      </c>
      <c r="AZ32" s="28">
        <v>0.27984</v>
      </c>
      <c r="BA32" s="28">
        <v>0.27984</v>
      </c>
      <c r="BB32" s="119">
        <v>0.25537</v>
      </c>
      <c r="BC32" s="460">
        <f>IF(AR32=0,0,IF(AR32&gt;AQ32,0,((AQ32/AR32)-1)*100))</f>
        <v>9.433962264150942</v>
      </c>
      <c r="BD32" s="461">
        <f>IF(AS32=0,0,IF(AS32&gt;AR32,0,((AR32/AS32)-1)*100))</f>
        <v>8.163265306122458</v>
      </c>
      <c r="BE32" s="461">
        <f>IF(AT32=0,0,IF(AT32&gt;AS32,0,((AS32/AT32)-1)*100))</f>
        <v>12.29260243835364</v>
      </c>
      <c r="BF32" s="461">
        <f>IF(AU32=0,0,IF(AU32&gt;AT32,0,((AT32/AU32)-1)*100))</f>
        <v>9.089999999999998</v>
      </c>
      <c r="BG32" s="461">
        <f>IF(AV32=0,0,IF(AV32&gt;AU32,0,((AU32/AV32)-1)*100))</f>
        <v>13.79153390987713</v>
      </c>
      <c r="BH32" s="461">
        <f>IF(AW32=0,0,IF(AW32&gt;AV32,0,((AV32/AW32)-1)*100))</f>
        <v>3.5710076605774743</v>
      </c>
      <c r="BI32" s="461">
        <f>IF(AX32=0,0,IF(AX32&gt;AW32,0,((AW32/AX32)-1)*100))</f>
        <v>9.994814622763792</v>
      </c>
      <c r="BJ32" s="461">
        <f>IF(AY32=0,0,IF(AY32&gt;AX32,0,((AX32/AY32)-1)*100))</f>
        <v>7.504703504982224</v>
      </c>
      <c r="BK32" s="461">
        <f>IF(AZ32=0,0,IF(AZ32&gt;AY32,0,((AY32/AZ32)-1)*100))</f>
        <v>2.56575185820469</v>
      </c>
      <c r="BL32" s="461">
        <f>IF(BA32=0,0,IF(BA32&gt;AZ32,0,((AZ32/BA32)-1)*100))</f>
        <v>0</v>
      </c>
      <c r="BM32" s="212">
        <f>IF(BB32=0,0,IF(BB32&gt;BA32,0,((BA32/BB32)-1)*100))</f>
        <v>9.58217488350237</v>
      </c>
      <c r="BN32" s="145">
        <f t="shared" si="5"/>
        <v>7.817256040775884</v>
      </c>
      <c r="BO32" s="145">
        <f t="shared" si="6"/>
        <v>3.985734362877762</v>
      </c>
      <c r="BP32" s="588">
        <f t="shared" si="7"/>
        <v>-4.128428295534416</v>
      </c>
    </row>
    <row r="33" spans="1:68" ht="11.25" customHeight="1">
      <c r="A33" s="25" t="s">
        <v>1660</v>
      </c>
      <c r="B33" s="25" t="s">
        <v>1667</v>
      </c>
      <c r="C33" s="26" t="s">
        <v>276</v>
      </c>
      <c r="D33" s="271">
        <v>18</v>
      </c>
      <c r="E33" s="137">
        <v>145</v>
      </c>
      <c r="F33" s="44" t="s">
        <v>1972</v>
      </c>
      <c r="G33" s="45" t="s">
        <v>1939</v>
      </c>
      <c r="H33" s="175">
        <v>94.46</v>
      </c>
      <c r="I33" s="457">
        <f t="shared" si="8"/>
        <v>1.9479144611475758</v>
      </c>
      <c r="J33" s="105">
        <v>0.44</v>
      </c>
      <c r="K33" s="105">
        <v>0.46</v>
      </c>
      <c r="L33" s="93">
        <f t="shared" si="0"/>
        <v>4.545454545454541</v>
      </c>
      <c r="M33" s="31">
        <v>40742</v>
      </c>
      <c r="N33" s="31">
        <v>40744</v>
      </c>
      <c r="O33" s="30">
        <v>40775</v>
      </c>
      <c r="P33" s="31" t="s">
        <v>1417</v>
      </c>
      <c r="Q33" s="26"/>
      <c r="R33" s="316">
        <f>K33*4</f>
        <v>1.84</v>
      </c>
      <c r="S33" s="319">
        <f t="shared" si="9"/>
        <v>28.134556574923547</v>
      </c>
      <c r="T33" s="433">
        <f>(H33/SQRT(22.5*W33*(H33/Z33))-1)*100</f>
        <v>68.44377741604728</v>
      </c>
      <c r="U33" s="27">
        <f t="shared" si="10"/>
        <v>14.443425076452598</v>
      </c>
      <c r="V33" s="380">
        <v>12</v>
      </c>
      <c r="W33" s="174">
        <v>6.54</v>
      </c>
      <c r="X33" s="174">
        <v>0.63</v>
      </c>
      <c r="Y33" s="168">
        <v>1.12</v>
      </c>
      <c r="Z33" s="168">
        <v>4.42</v>
      </c>
      <c r="AA33" s="174">
        <v>6.59</v>
      </c>
      <c r="AB33" s="168">
        <v>8.79</v>
      </c>
      <c r="AC33" s="339">
        <f>(AB33/AA33-1)*100</f>
        <v>33.38391502276175</v>
      </c>
      <c r="AD33" s="336">
        <f>(H33/AA33)/X33</f>
        <v>22.75212563528193</v>
      </c>
      <c r="AE33" s="521">
        <v>19</v>
      </c>
      <c r="AF33" s="385">
        <v>61080</v>
      </c>
      <c r="AG33" s="565">
        <v>39.86</v>
      </c>
      <c r="AH33" s="565">
        <v>-18.95</v>
      </c>
      <c r="AI33" s="566">
        <v>15.08</v>
      </c>
      <c r="AJ33" s="567">
        <v>-1.53</v>
      </c>
      <c r="AK33" s="350">
        <f>AN33/AO33</f>
        <v>1.3620920710980875</v>
      </c>
      <c r="AL33" s="336">
        <f t="shared" si="1"/>
        <v>2.3809523809523725</v>
      </c>
      <c r="AM33" s="337">
        <f t="shared" si="2"/>
        <v>9.224023812436721</v>
      </c>
      <c r="AN33" s="337">
        <f t="shared" si="3"/>
        <v>13.5788353110067</v>
      </c>
      <c r="AO33" s="339">
        <f>((AQ33/BA33)^(1/10)-1)*100</f>
        <v>9.969102382381356</v>
      </c>
      <c r="AP33" s="324"/>
      <c r="AQ33" s="285">
        <v>1.72</v>
      </c>
      <c r="AR33" s="287">
        <v>1.68</v>
      </c>
      <c r="AS33" s="28">
        <v>1.56</v>
      </c>
      <c r="AT33" s="28">
        <v>1.32</v>
      </c>
      <c r="AU33" s="28">
        <v>1.1</v>
      </c>
      <c r="AV33" s="28">
        <v>0.91</v>
      </c>
      <c r="AW33" s="28">
        <v>0.78</v>
      </c>
      <c r="AX33" s="28">
        <v>0.71</v>
      </c>
      <c r="AY33" s="278">
        <v>0.7</v>
      </c>
      <c r="AZ33" s="28">
        <v>0.69</v>
      </c>
      <c r="BA33" s="28">
        <v>0.665</v>
      </c>
      <c r="BB33" s="119">
        <v>0.625</v>
      </c>
      <c r="BC33" s="308">
        <f>IF(AR33=0,0,IF(AR33&gt;AQ33,0,((AQ33/AR33)-1)*100))</f>
        <v>2.3809523809523725</v>
      </c>
      <c r="BD33" s="216">
        <f>IF(AS33=0,0,IF(AS33&gt;AR33,0,((AR33/AS33)-1)*100))</f>
        <v>7.692307692307687</v>
      </c>
      <c r="BE33" s="216">
        <f>IF(AT33=0,0,IF(AT33&gt;AS33,0,((AS33/AT33)-1)*100))</f>
        <v>18.181818181818187</v>
      </c>
      <c r="BF33" s="216">
        <f>IF(AU33=0,0,IF(AU33&gt;AT33,0,((AT33/AU33)-1)*100))</f>
        <v>19.999999999999996</v>
      </c>
      <c r="BG33" s="216">
        <f>IF(AV33=0,0,IF(AV33&gt;AU33,0,((AU33/AV33)-1)*100))</f>
        <v>20.879120879120894</v>
      </c>
      <c r="BH33" s="216">
        <f>IF(AW33=0,0,IF(AW33&gt;AV33,0,((AV33/AW33)-1)*100))</f>
        <v>16.666666666666675</v>
      </c>
      <c r="BI33" s="216">
        <f>IF(AX33=0,0,IF(AX33&gt;AW33,0,((AW33/AX33)-1)*100))</f>
        <v>9.859154929577475</v>
      </c>
      <c r="BJ33" s="216">
        <f>IF(AY33=0,0,IF(AY33&gt;AX33,0,((AX33/AY33)-1)*100))</f>
        <v>1.4285714285714235</v>
      </c>
      <c r="BK33" s="216">
        <f>IF(AZ33=0,0,IF(AZ33&gt;AY33,0,((AY33/AZ33)-1)*100))</f>
        <v>1.449275362318847</v>
      </c>
      <c r="BL33" s="216">
        <f>IF(BA33=0,0,IF(BA33&gt;AZ33,0,((AZ33/BA33)-1)*100))</f>
        <v>3.7593984962405846</v>
      </c>
      <c r="BM33" s="240">
        <f>IF(BB33=0,0,IF(BB33&gt;BA33,0,((BA33/BB33)-1)*100))</f>
        <v>6.400000000000006</v>
      </c>
      <c r="BN33" s="482">
        <f t="shared" si="5"/>
        <v>9.881569637961285</v>
      </c>
      <c r="BO33" s="482">
        <f t="shared" si="6"/>
        <v>7.332816248677487</v>
      </c>
      <c r="BP33" s="586">
        <f t="shared" si="7"/>
        <v>1.0833246957016769</v>
      </c>
    </row>
    <row r="34" spans="1:68" ht="11.25" customHeight="1">
      <c r="A34" s="25" t="s">
        <v>19</v>
      </c>
      <c r="B34" s="25" t="s">
        <v>20</v>
      </c>
      <c r="C34" s="26" t="s">
        <v>173</v>
      </c>
      <c r="D34" s="271">
        <v>19</v>
      </c>
      <c r="E34" s="137">
        <v>129</v>
      </c>
      <c r="F34" s="65" t="s">
        <v>363</v>
      </c>
      <c r="G34" s="57" t="s">
        <v>363</v>
      </c>
      <c r="H34" s="202">
        <v>12</v>
      </c>
      <c r="I34" s="319">
        <f t="shared" si="8"/>
        <v>3.3333333333333335</v>
      </c>
      <c r="J34" s="119">
        <v>0.0958</v>
      </c>
      <c r="K34" s="119">
        <v>0.1</v>
      </c>
      <c r="L34" s="93">
        <f t="shared" si="0"/>
        <v>4.384133611691032</v>
      </c>
      <c r="M34" s="31">
        <v>40690</v>
      </c>
      <c r="N34" s="31">
        <v>40695</v>
      </c>
      <c r="O34" s="30">
        <v>40709</v>
      </c>
      <c r="P34" s="31" t="s">
        <v>1371</v>
      </c>
      <c r="Q34" s="405" t="s">
        <v>21</v>
      </c>
      <c r="R34" s="316">
        <f>K34*4</f>
        <v>0.4</v>
      </c>
      <c r="S34" s="319">
        <f t="shared" si="9"/>
        <v>23.668639053254438</v>
      </c>
      <c r="T34" s="433">
        <f>(H34/SQRT(22.5*W34*(H34/Z34))-1)*100</f>
        <v>-45.245752553685584</v>
      </c>
      <c r="U34" s="27">
        <f t="shared" si="10"/>
        <v>7.100591715976331</v>
      </c>
      <c r="V34" s="380">
        <v>12</v>
      </c>
      <c r="W34" s="168">
        <v>1.69</v>
      </c>
      <c r="X34" s="174" t="s">
        <v>2108</v>
      </c>
      <c r="Y34" s="168">
        <v>1.18</v>
      </c>
      <c r="Z34" s="168">
        <v>0.95</v>
      </c>
      <c r="AA34" s="174" t="s">
        <v>2108</v>
      </c>
      <c r="AB34" s="168" t="s">
        <v>2108</v>
      </c>
      <c r="AC34" s="339" t="s">
        <v>1977</v>
      </c>
      <c r="AD34" s="336" t="s">
        <v>1977</v>
      </c>
      <c r="AE34" s="521">
        <v>1</v>
      </c>
      <c r="AF34" s="385">
        <v>39</v>
      </c>
      <c r="AG34" s="565">
        <v>9.59</v>
      </c>
      <c r="AH34" s="565">
        <v>-20</v>
      </c>
      <c r="AI34" s="566">
        <v>3.99</v>
      </c>
      <c r="AJ34" s="567">
        <v>0.33</v>
      </c>
      <c r="AK34" s="350">
        <f>AN34/AO34</f>
        <v>0.7242010564981295</v>
      </c>
      <c r="AL34" s="336">
        <f t="shared" si="1"/>
        <v>2.4000000000000243</v>
      </c>
      <c r="AM34" s="337">
        <f t="shared" si="2"/>
        <v>7.129681554802159</v>
      </c>
      <c r="AN34" s="337">
        <f t="shared" si="3"/>
        <v>7.185276517580297</v>
      </c>
      <c r="AO34" s="339">
        <f>((AQ34/BA34)^(1/10)-1)*100</f>
        <v>9.921659811330109</v>
      </c>
      <c r="AP34" s="324"/>
      <c r="AQ34" s="285">
        <v>0.35840000000000005</v>
      </c>
      <c r="AR34" s="285">
        <v>0.35</v>
      </c>
      <c r="AS34" s="28">
        <v>0.3374</v>
      </c>
      <c r="AT34" s="28">
        <v>0.29150000000000004</v>
      </c>
      <c r="AU34" s="28">
        <v>0.2675</v>
      </c>
      <c r="AV34" s="28">
        <v>0.25333333333333335</v>
      </c>
      <c r="AW34" s="28">
        <v>0.2358333333333333</v>
      </c>
      <c r="AX34" s="28">
        <v>0.19833333333333333</v>
      </c>
      <c r="AY34" s="28">
        <v>0.17</v>
      </c>
      <c r="AZ34" s="28">
        <v>0.15666666666666665</v>
      </c>
      <c r="BA34" s="28">
        <v>0.1391666666666667</v>
      </c>
      <c r="BB34" s="119">
        <v>0.115</v>
      </c>
      <c r="BC34" s="308">
        <f>IF(AR34=0,0,IF(AR34&gt;AQ34,0,((AQ34/AR34)-1)*100))</f>
        <v>2.4000000000000243</v>
      </c>
      <c r="BD34" s="216">
        <f>IF(AS34=0,0,IF(AS34&gt;AR34,0,((AR34/AS34)-1)*100))</f>
        <v>3.734439834024905</v>
      </c>
      <c r="BE34" s="216">
        <f>IF(AT34=0,0,IF(AT34&gt;AS34,0,((AS34/AT34)-1)*100))</f>
        <v>15.746140651801</v>
      </c>
      <c r="BF34" s="216">
        <f>IF(AU34=0,0,IF(AU34&gt;AT34,0,((AT34/AU34)-1)*100))</f>
        <v>8.971962616822427</v>
      </c>
      <c r="BG34" s="216">
        <f>IF(AV34=0,0,IF(AV34&gt;AU34,0,((AU34/AV34)-1)*100))</f>
        <v>5.592105263157898</v>
      </c>
      <c r="BH34" s="216">
        <f>IF(AW34=0,0,IF(AW34&gt;AV34,0,((AV34/AW34)-1)*100))</f>
        <v>7.420494699646651</v>
      </c>
      <c r="BI34" s="216">
        <f>IF(AX34=0,0,IF(AX34&gt;AW34,0,((AW34/AX34)-1)*100))</f>
        <v>18.907563025210084</v>
      </c>
      <c r="BJ34" s="216">
        <f>IF(AY34=0,0,IF(AY34&gt;AX34,0,((AX34/AY34)-1)*100))</f>
        <v>16.66666666666665</v>
      </c>
      <c r="BK34" s="216">
        <f>IF(AZ34=0,0,IF(AZ34&gt;AY34,0,((AY34/AZ34)-1)*100))</f>
        <v>8.510638297872353</v>
      </c>
      <c r="BL34" s="216">
        <f>IF(BA34=0,0,IF(BA34&gt;AZ34,0,((AZ34/BA34)-1)*100))</f>
        <v>12.574850299401174</v>
      </c>
      <c r="BM34" s="240">
        <f>IF(BB34=0,0,IF(BB34&gt;BA34,0,((BA34/BB34)-1)*100))</f>
        <v>21.014492753623195</v>
      </c>
      <c r="BN34" s="482">
        <f t="shared" si="5"/>
        <v>11.049032191656941</v>
      </c>
      <c r="BO34" s="482">
        <f t="shared" si="6"/>
        <v>6.022885849946624</v>
      </c>
      <c r="BP34" s="586">
        <f t="shared" si="7"/>
        <v>3.4180181349372996</v>
      </c>
    </row>
    <row r="35" spans="1:68" ht="11.25" customHeight="1">
      <c r="A35" s="25" t="s">
        <v>444</v>
      </c>
      <c r="B35" s="25" t="s">
        <v>445</v>
      </c>
      <c r="C35" s="26" t="s">
        <v>278</v>
      </c>
      <c r="D35" s="271">
        <v>24</v>
      </c>
      <c r="E35" s="137">
        <v>106</v>
      </c>
      <c r="F35" s="44" t="s">
        <v>1939</v>
      </c>
      <c r="G35" s="45" t="s">
        <v>1939</v>
      </c>
      <c r="H35" s="175">
        <v>105.05</v>
      </c>
      <c r="I35" s="319">
        <f t="shared" si="8"/>
        <v>3.084245597334603</v>
      </c>
      <c r="J35" s="105">
        <v>0.78</v>
      </c>
      <c r="K35" s="105">
        <v>0.81</v>
      </c>
      <c r="L35" s="93">
        <f t="shared" si="0"/>
        <v>3.8461538461538547</v>
      </c>
      <c r="M35" s="31">
        <v>40863</v>
      </c>
      <c r="N35" s="31">
        <v>40865</v>
      </c>
      <c r="O35" s="30">
        <v>40889</v>
      </c>
      <c r="P35" s="103" t="s">
        <v>1362</v>
      </c>
      <c r="Q35" s="102" t="s">
        <v>858</v>
      </c>
      <c r="R35" s="316">
        <f>K35*4</f>
        <v>3.24</v>
      </c>
      <c r="S35" s="319">
        <f t="shared" si="9"/>
        <v>28.296943231441052</v>
      </c>
      <c r="T35" s="433">
        <f>(H35/SQRT(22.5*W35*(H35/Z35))-1)*100</f>
        <v>-11.98010899232267</v>
      </c>
      <c r="U35" s="27">
        <f t="shared" si="10"/>
        <v>9.174672489082969</v>
      </c>
      <c r="V35" s="380">
        <v>12</v>
      </c>
      <c r="W35" s="168">
        <v>11.45</v>
      </c>
      <c r="X35" s="174">
        <v>3.52</v>
      </c>
      <c r="Y35" s="168">
        <v>1.01</v>
      </c>
      <c r="Z35" s="168">
        <v>1.9</v>
      </c>
      <c r="AA35" s="174">
        <v>13.46</v>
      </c>
      <c r="AB35" s="168">
        <v>12.64</v>
      </c>
      <c r="AC35" s="339">
        <f>(AB35/AA35-1)*100</f>
        <v>-6.092124814264488</v>
      </c>
      <c r="AD35" s="336">
        <f>(H35/AA35)/X35</f>
        <v>2.2172176820208023</v>
      </c>
      <c r="AE35" s="521">
        <v>22</v>
      </c>
      <c r="AF35" s="385">
        <v>210410</v>
      </c>
      <c r="AG35" s="565">
        <v>30.64</v>
      </c>
      <c r="AH35" s="565">
        <v>-4.51</v>
      </c>
      <c r="AI35" s="566">
        <v>7.31</v>
      </c>
      <c r="AJ35" s="567">
        <v>4.07</v>
      </c>
      <c r="AK35" s="350">
        <f>AN35/AO35</f>
        <v>1.2510284846370767</v>
      </c>
      <c r="AL35" s="336">
        <f t="shared" si="1"/>
        <v>6.766917293233066</v>
      </c>
      <c r="AM35" s="337">
        <f t="shared" si="2"/>
        <v>7.912055982999666</v>
      </c>
      <c r="AN35" s="337">
        <f t="shared" si="3"/>
        <v>10.168150424680267</v>
      </c>
      <c r="AO35" s="339">
        <f>((AQ35/BA35)^(1/10)-1)*100</f>
        <v>8.127832858761842</v>
      </c>
      <c r="AP35" s="324"/>
      <c r="AQ35" s="285">
        <v>2.84</v>
      </c>
      <c r="AR35" s="285">
        <v>2.66</v>
      </c>
      <c r="AS35" s="28">
        <v>2.53</v>
      </c>
      <c r="AT35" s="28">
        <v>2.26</v>
      </c>
      <c r="AU35" s="28">
        <v>2.01</v>
      </c>
      <c r="AV35" s="28">
        <v>1.75</v>
      </c>
      <c r="AW35" s="28">
        <v>1.53</v>
      </c>
      <c r="AX35" s="28">
        <v>1.43</v>
      </c>
      <c r="AY35" s="278">
        <v>1.4</v>
      </c>
      <c r="AZ35" s="28">
        <v>1.325</v>
      </c>
      <c r="BA35" s="278">
        <v>1.3</v>
      </c>
      <c r="BB35" s="119">
        <v>1.24</v>
      </c>
      <c r="BC35" s="308">
        <f>IF(AR35=0,0,IF(AR35&gt;AQ35,0,((AQ35/AR35)-1)*100))</f>
        <v>6.766917293233066</v>
      </c>
      <c r="BD35" s="216">
        <f>IF(AS35=0,0,IF(AS35&gt;AR35,0,((AR35/AS35)-1)*100))</f>
        <v>5.138339920948631</v>
      </c>
      <c r="BE35" s="216">
        <f>IF(AT35=0,0,IF(AT35&gt;AS35,0,((AS35/AT35)-1)*100))</f>
        <v>11.946902654867264</v>
      </c>
      <c r="BF35" s="216">
        <f>IF(AU35=0,0,IF(AU35&gt;AT35,0,((AT35/AU35)-1)*100))</f>
        <v>12.43781094527363</v>
      </c>
      <c r="BG35" s="216">
        <f>IF(AV35=0,0,IF(AV35&gt;AU35,0,((AU35/AV35)-1)*100))</f>
        <v>14.857142857142836</v>
      </c>
      <c r="BH35" s="216">
        <f>IF(AW35=0,0,IF(AW35&gt;AV35,0,((AV35/AW35)-1)*100))</f>
        <v>14.379084967320255</v>
      </c>
      <c r="BI35" s="216">
        <f>IF(AX35=0,0,IF(AX35&gt;AW35,0,((AW35/AX35)-1)*100))</f>
        <v>6.9930069930070005</v>
      </c>
      <c r="BJ35" s="216">
        <f>IF(AY35=0,0,IF(AY35&gt;AX35,0,((AX35/AY35)-1)*100))</f>
        <v>2.1428571428571352</v>
      </c>
      <c r="BK35" s="216">
        <f>IF(AZ35=0,0,IF(AZ35&gt;AY35,0,((AY35/AZ35)-1)*100))</f>
        <v>5.660377358490565</v>
      </c>
      <c r="BL35" s="216">
        <f>IF(BA35=0,0,IF(BA35&gt;AZ35,0,((AZ35/BA35)-1)*100))</f>
        <v>1.9230769230769162</v>
      </c>
      <c r="BM35" s="240">
        <f>IF(BB35=0,0,IF(BB35&gt;BA35,0,((BA35/BB35)-1)*100))</f>
        <v>4.8387096774193505</v>
      </c>
      <c r="BN35" s="482">
        <f t="shared" si="5"/>
        <v>7.9167478848760595</v>
      </c>
      <c r="BO35" s="482">
        <f t="shared" si="6"/>
        <v>4.475543980153481</v>
      </c>
      <c r="BP35" s="586">
        <f t="shared" si="7"/>
        <v>4.0777235329319</v>
      </c>
    </row>
    <row r="36" spans="1:68" ht="11.25" customHeight="1">
      <c r="A36" s="25" t="s">
        <v>1478</v>
      </c>
      <c r="B36" s="25" t="s">
        <v>1479</v>
      </c>
      <c r="C36" s="36" t="s">
        <v>309</v>
      </c>
      <c r="D36" s="271">
        <v>15</v>
      </c>
      <c r="E36" s="137">
        <v>171</v>
      </c>
      <c r="F36" s="44" t="s">
        <v>1972</v>
      </c>
      <c r="G36" s="45" t="s">
        <v>1972</v>
      </c>
      <c r="H36" s="202">
        <v>44.18</v>
      </c>
      <c r="I36" s="458">
        <f t="shared" si="8"/>
        <v>1.5391579900407424</v>
      </c>
      <c r="J36" s="105">
        <v>0.085</v>
      </c>
      <c r="K36" s="105">
        <v>0.17</v>
      </c>
      <c r="L36" s="94">
        <f t="shared" si="0"/>
        <v>100</v>
      </c>
      <c r="M36" s="31">
        <v>40590</v>
      </c>
      <c r="N36" s="31">
        <v>40592</v>
      </c>
      <c r="O36" s="30">
        <v>40603</v>
      </c>
      <c r="P36" s="31" t="s">
        <v>1370</v>
      </c>
      <c r="Q36" s="270"/>
      <c r="R36" s="261">
        <f>K36*4</f>
        <v>0.68</v>
      </c>
      <c r="S36" s="321">
        <f t="shared" si="9"/>
        <v>34.871794871794876</v>
      </c>
      <c r="T36" s="434">
        <f>(H36/SQRT(22.5*W36*(H36/Z36))-1)*100</f>
        <v>77.24809981742793</v>
      </c>
      <c r="U36" s="27">
        <f t="shared" si="10"/>
        <v>22.656410256410258</v>
      </c>
      <c r="V36" s="381">
        <v>12</v>
      </c>
      <c r="W36" s="168">
        <v>1.95</v>
      </c>
      <c r="X36" s="174">
        <v>1.79</v>
      </c>
      <c r="Y36" s="168">
        <v>2.42</v>
      </c>
      <c r="Z36" s="168">
        <v>3.12</v>
      </c>
      <c r="AA36" s="174">
        <v>2.18</v>
      </c>
      <c r="AB36" s="168">
        <v>2.39</v>
      </c>
      <c r="AC36" s="339">
        <f>(AB36/AA36-1)*100</f>
        <v>9.633027522935777</v>
      </c>
      <c r="AD36" s="342">
        <f>(H36/AA36)/X36</f>
        <v>11.321818461380758</v>
      </c>
      <c r="AE36" s="521">
        <v>17</v>
      </c>
      <c r="AF36" s="385">
        <v>6340</v>
      </c>
      <c r="AG36" s="565">
        <v>38.06</v>
      </c>
      <c r="AH36" s="565">
        <v>-4.56</v>
      </c>
      <c r="AI36" s="566">
        <v>0.71</v>
      </c>
      <c r="AJ36" s="567">
        <v>6.07</v>
      </c>
      <c r="AK36" s="350">
        <f>AN36/AO36</f>
        <v>1.6389232991694427</v>
      </c>
      <c r="AL36" s="342">
        <f t="shared" si="1"/>
        <v>34.78260869565217</v>
      </c>
      <c r="AM36" s="343">
        <f t="shared" si="2"/>
        <v>27.37674448553733</v>
      </c>
      <c r="AN36" s="343">
        <f t="shared" si="3"/>
        <v>20.902725032898985</v>
      </c>
      <c r="AO36" s="344">
        <f>((AQ36/BA36)^(1/10)-1)*100</f>
        <v>12.753937321833098</v>
      </c>
      <c r="AP36" s="324"/>
      <c r="AQ36" s="285">
        <v>0.31</v>
      </c>
      <c r="AR36" s="285">
        <v>0.23</v>
      </c>
      <c r="AS36" s="28">
        <v>0.17</v>
      </c>
      <c r="AT36" s="28">
        <v>0.15</v>
      </c>
      <c r="AU36" s="28">
        <v>0.13</v>
      </c>
      <c r="AV36" s="278">
        <v>0.12</v>
      </c>
      <c r="AW36" s="28">
        <v>0.113335</v>
      </c>
      <c r="AX36" s="28">
        <v>0.103335</v>
      </c>
      <c r="AY36" s="278">
        <v>0.1</v>
      </c>
      <c r="AZ36" s="28">
        <v>0.095</v>
      </c>
      <c r="BA36" s="28">
        <v>0.093335</v>
      </c>
      <c r="BB36" s="119">
        <v>0.083335</v>
      </c>
      <c r="BC36" s="274">
        <f>IF(AR36=0,0,IF(AR36&gt;AQ36,0,((AQ36/AR36)-1)*100))</f>
        <v>34.78260869565217</v>
      </c>
      <c r="BD36" s="462">
        <f>IF(AS36=0,0,IF(AS36&gt;AR36,0,((AR36/AS36)-1)*100))</f>
        <v>35.29411764705881</v>
      </c>
      <c r="BE36" s="462">
        <f>IF(AT36=0,0,IF(AT36&gt;AS36,0,((AS36/AT36)-1)*100))</f>
        <v>13.333333333333353</v>
      </c>
      <c r="BF36" s="462">
        <f>IF(AU36=0,0,IF(AU36&gt;AT36,0,((AT36/AU36)-1)*100))</f>
        <v>15.384615384615374</v>
      </c>
      <c r="BG36" s="462">
        <f>IF(AV36=0,0,IF(AV36&gt;AU36,0,((AU36/AV36)-1)*100))</f>
        <v>8.333333333333348</v>
      </c>
      <c r="BH36" s="462">
        <f>IF(AW36=0,0,IF(AW36&gt;AV36,0,((AV36/AW36)-1)*100))</f>
        <v>5.880795870648958</v>
      </c>
      <c r="BI36" s="462">
        <f>IF(AX36=0,0,IF(AX36&gt;AW36,0,((AW36/AX36)-1)*100))</f>
        <v>9.677263269947268</v>
      </c>
      <c r="BJ36" s="462">
        <f>IF(AY36=0,0,IF(AY36&gt;AX36,0,((AX36/AY36)-1)*100))</f>
        <v>3.334999999999999</v>
      </c>
      <c r="BK36" s="462">
        <f>IF(AZ36=0,0,IF(AZ36&gt;AY36,0,((AY36/AZ36)-1)*100))</f>
        <v>5.263157894736836</v>
      </c>
      <c r="BL36" s="462">
        <f>IF(BA36=0,0,IF(BA36&gt;AZ36,0,((AZ36/BA36)-1)*100))</f>
        <v>1.7838967161300623</v>
      </c>
      <c r="BM36" s="258">
        <f>IF(BB36=0,0,IF(BB36&gt;BA36,0,((BA36/BB36)-1)*100))</f>
        <v>11.999760004799898</v>
      </c>
      <c r="BN36" s="76">
        <f t="shared" si="5"/>
        <v>13.187989286386916</v>
      </c>
      <c r="BO36" s="76">
        <f t="shared" si="6"/>
        <v>11.039154749746237</v>
      </c>
      <c r="BP36" s="587">
        <f t="shared" si="7"/>
        <v>-0.21452723347053038</v>
      </c>
    </row>
    <row r="37" spans="1:68" ht="11.25" customHeight="1">
      <c r="A37" s="15" t="s">
        <v>238</v>
      </c>
      <c r="B37" s="16" t="s">
        <v>239</v>
      </c>
      <c r="C37" s="16" t="s">
        <v>173</v>
      </c>
      <c r="D37" s="132">
        <v>13</v>
      </c>
      <c r="E37" s="137">
        <v>196</v>
      </c>
      <c r="F37" s="88" t="s">
        <v>363</v>
      </c>
      <c r="G37" s="58" t="s">
        <v>363</v>
      </c>
      <c r="H37" s="204">
        <v>34.25</v>
      </c>
      <c r="I37" s="319">
        <f>(R37/H37)*100</f>
        <v>3.1532846715328464</v>
      </c>
      <c r="J37" s="108">
        <v>0.265</v>
      </c>
      <c r="K37" s="108">
        <v>0.27</v>
      </c>
      <c r="L37" s="128">
        <f t="shared" si="0"/>
        <v>1.8867924528301883</v>
      </c>
      <c r="M37" s="22">
        <v>40835</v>
      </c>
      <c r="N37" s="22">
        <v>40837</v>
      </c>
      <c r="O37" s="21">
        <v>40844</v>
      </c>
      <c r="P37" s="329" t="s">
        <v>404</v>
      </c>
      <c r="Q37" s="611" t="s">
        <v>22</v>
      </c>
      <c r="R37" s="316">
        <f>K37*4</f>
        <v>1.08</v>
      </c>
      <c r="S37" s="319" t="s">
        <v>1977</v>
      </c>
      <c r="T37" s="433" t="s">
        <v>1977</v>
      </c>
      <c r="U37" s="18" t="s">
        <v>1977</v>
      </c>
      <c r="V37" s="380">
        <v>12</v>
      </c>
      <c r="W37" s="190">
        <v>4.05</v>
      </c>
      <c r="X37" s="189" t="s">
        <v>2108</v>
      </c>
      <c r="Y37" s="190">
        <v>2.98</v>
      </c>
      <c r="Z37" s="190">
        <v>1.32</v>
      </c>
      <c r="AA37" s="189" t="s">
        <v>2108</v>
      </c>
      <c r="AB37" s="190" t="s">
        <v>2108</v>
      </c>
      <c r="AC37" s="338" t="s">
        <v>1977</v>
      </c>
      <c r="AD37" s="337" t="s">
        <v>1977</v>
      </c>
      <c r="AE37" s="521">
        <v>0</v>
      </c>
      <c r="AF37" s="386">
        <v>100</v>
      </c>
      <c r="AG37" s="553">
        <v>6.86</v>
      </c>
      <c r="AH37" s="553">
        <v>-23.89</v>
      </c>
      <c r="AI37" s="568">
        <v>-0.26</v>
      </c>
      <c r="AJ37" s="569">
        <v>-6.16</v>
      </c>
      <c r="AK37" s="349">
        <f>AN37/AO37</f>
        <v>0.8464809581206879</v>
      </c>
      <c r="AL37" s="336">
        <f t="shared" si="1"/>
        <v>5.115990057995012</v>
      </c>
      <c r="AM37" s="337">
        <f t="shared" si="2"/>
        <v>5.304947237909929</v>
      </c>
      <c r="AN37" s="337">
        <f t="shared" si="3"/>
        <v>5.505743693257736</v>
      </c>
      <c r="AO37" s="339">
        <f>((AQ37/BA37)^(1/10)-1)*100</f>
        <v>6.504273534376126</v>
      </c>
      <c r="AP37" s="323"/>
      <c r="AQ37" s="282">
        <v>1.015</v>
      </c>
      <c r="AR37" s="282">
        <v>0.9656</v>
      </c>
      <c r="AS37" s="19">
        <v>0.917</v>
      </c>
      <c r="AT37" s="19">
        <v>0.8692</v>
      </c>
      <c r="AU37" s="19">
        <v>0.8244</v>
      </c>
      <c r="AV37" s="19">
        <v>0.7764000000000001</v>
      </c>
      <c r="AW37" s="19">
        <v>0.7312000000000001</v>
      </c>
      <c r="AX37" s="19">
        <v>0.6868</v>
      </c>
      <c r="AY37" s="19">
        <v>0.6265000000000001</v>
      </c>
      <c r="AZ37" s="19">
        <v>0.5808</v>
      </c>
      <c r="BA37" s="19">
        <v>0.5405</v>
      </c>
      <c r="BB37" s="276">
        <v>0.49950000000000006</v>
      </c>
      <c r="BC37" s="308">
        <f>IF(AR37=0,0,IF(AR37&gt;AQ37,0,((AQ37/AR37)-1)*100))</f>
        <v>5.115990057995012</v>
      </c>
      <c r="BD37" s="216">
        <f>IF(AS37=0,0,IF(AS37&gt;AR37,0,((AR37/AS37)-1)*100))</f>
        <v>5.2998909487459</v>
      </c>
      <c r="BE37" s="216">
        <f>IF(AT37=0,0,IF(AT37&gt;AS37,0,((AS37/AT37)-1)*100))</f>
        <v>5.499309710078237</v>
      </c>
      <c r="BF37" s="216">
        <f>IF(AU37=0,0,IF(AU37&gt;AT37,0,((AT37/AU37)-1)*100))</f>
        <v>5.434255215914607</v>
      </c>
      <c r="BG37" s="216">
        <f>IF(AV37=0,0,IF(AV37&gt;AU37,0,((AU37/AV37)-1)*100))</f>
        <v>6.1823802163832875</v>
      </c>
      <c r="BH37" s="216">
        <f>IF(AW37=0,0,IF(AW37&gt;AV37,0,((AV37/AW37)-1)*100))</f>
        <v>6.181619256017501</v>
      </c>
      <c r="BI37" s="216">
        <f>IF(AX37=0,0,IF(AX37&gt;AW37,0,((AW37/AX37)-1)*100))</f>
        <v>6.4647641234711894</v>
      </c>
      <c r="BJ37" s="216">
        <f>IF(AY37=0,0,IF(AY37&gt;AX37,0,((AX37/AY37)-1)*100))</f>
        <v>9.624900239425372</v>
      </c>
      <c r="BK37" s="216">
        <f>IF(AZ37=0,0,IF(AZ37&gt;AY37,0,((AY37/AZ37)-1)*100))</f>
        <v>7.8684573002755</v>
      </c>
      <c r="BL37" s="216">
        <f>IF(BA37=0,0,IF(BA37&gt;AZ37,0,((AZ37/BA37)-1)*100))</f>
        <v>7.456059204440324</v>
      </c>
      <c r="BM37" s="240">
        <f>IF(BB37=0,0,IF(BB37&gt;BA37,0,((BA37/BB37)-1)*100))</f>
        <v>8.208208208208202</v>
      </c>
      <c r="BN37" s="482">
        <f t="shared" si="5"/>
        <v>6.666894043723195</v>
      </c>
      <c r="BO37" s="482">
        <f t="shared" si="6"/>
        <v>1.3770766130924479</v>
      </c>
      <c r="BP37" s="586" t="str">
        <f t="shared" si="7"/>
        <v>n/a</v>
      </c>
    </row>
    <row r="38" spans="1:68" ht="11.25" customHeight="1">
      <c r="A38" s="25" t="s">
        <v>678</v>
      </c>
      <c r="B38" s="26" t="s">
        <v>679</v>
      </c>
      <c r="C38" s="26" t="s">
        <v>173</v>
      </c>
      <c r="D38" s="133">
        <v>11</v>
      </c>
      <c r="E38" s="137">
        <v>207</v>
      </c>
      <c r="F38" s="44" t="s">
        <v>1972</v>
      </c>
      <c r="G38" s="45" t="s">
        <v>1972</v>
      </c>
      <c r="H38" s="202">
        <v>18</v>
      </c>
      <c r="I38" s="319">
        <f t="shared" si="8"/>
        <v>4.888888888888889</v>
      </c>
      <c r="J38" s="105">
        <v>0.21</v>
      </c>
      <c r="K38" s="105">
        <v>0.22</v>
      </c>
      <c r="L38" s="93">
        <f t="shared" si="0"/>
        <v>4.761904761904767</v>
      </c>
      <c r="M38" s="511">
        <v>40525</v>
      </c>
      <c r="N38" s="511">
        <v>40527</v>
      </c>
      <c r="O38" s="517">
        <v>40543</v>
      </c>
      <c r="P38" s="31" t="s">
        <v>1373</v>
      </c>
      <c r="Q38" s="26"/>
      <c r="R38" s="316">
        <f>K38*4</f>
        <v>0.88</v>
      </c>
      <c r="S38" s="319">
        <f t="shared" si="11"/>
        <v>59.45945945945946</v>
      </c>
      <c r="T38" s="433">
        <f>(H38/SQRT(22.5*W38*(H38/Z38))-1)*100</f>
        <v>-24.662919649911586</v>
      </c>
      <c r="U38" s="27">
        <f t="shared" si="12"/>
        <v>12.162162162162163</v>
      </c>
      <c r="V38" s="380">
        <v>12</v>
      </c>
      <c r="W38" s="168">
        <v>1.48</v>
      </c>
      <c r="X38" s="174" t="s">
        <v>363</v>
      </c>
      <c r="Y38" s="168">
        <v>2.49</v>
      </c>
      <c r="Z38" s="168">
        <v>1.05</v>
      </c>
      <c r="AA38" s="174" t="s">
        <v>363</v>
      </c>
      <c r="AB38" s="168" t="s">
        <v>363</v>
      </c>
      <c r="AC38" s="339" t="s">
        <v>1977</v>
      </c>
      <c r="AD38" s="337" t="s">
        <v>1977</v>
      </c>
      <c r="AE38" s="521">
        <v>0</v>
      </c>
      <c r="AF38" s="309">
        <v>87</v>
      </c>
      <c r="AG38" s="565">
        <v>9.09</v>
      </c>
      <c r="AH38" s="565">
        <v>-23.37</v>
      </c>
      <c r="AI38" s="566">
        <v>0.39</v>
      </c>
      <c r="AJ38" s="567">
        <v>-3.69</v>
      </c>
      <c r="AK38" s="350">
        <f>AN38/AO38</f>
        <v>0.5021619942234823</v>
      </c>
      <c r="AL38" s="336">
        <f t="shared" si="1"/>
        <v>4.938271604938271</v>
      </c>
      <c r="AM38" s="337">
        <f t="shared" si="2"/>
        <v>5.203944105931058</v>
      </c>
      <c r="AN38" s="337">
        <f t="shared" si="3"/>
        <v>5.511819868320456</v>
      </c>
      <c r="AO38" s="339">
        <f>((AQ38/BA38)^(1/10)-1)*100</f>
        <v>10.97617886603237</v>
      </c>
      <c r="AP38" s="324"/>
      <c r="AQ38" s="285">
        <v>0.85</v>
      </c>
      <c r="AR38" s="285">
        <v>0.81</v>
      </c>
      <c r="AS38" s="28">
        <v>0.77</v>
      </c>
      <c r="AT38" s="28">
        <v>0.73</v>
      </c>
      <c r="AU38" s="28">
        <v>0.69</v>
      </c>
      <c r="AV38" s="28">
        <v>0.65</v>
      </c>
      <c r="AW38" s="28">
        <v>0.6</v>
      </c>
      <c r="AX38" s="28">
        <v>0.57</v>
      </c>
      <c r="AY38" s="28">
        <v>0.52</v>
      </c>
      <c r="AZ38" s="28">
        <v>0.38333</v>
      </c>
      <c r="BA38" s="28">
        <v>0.3</v>
      </c>
      <c r="BB38" s="280">
        <v>0</v>
      </c>
      <c r="BC38" s="308">
        <f>IF(AR38=0,0,IF(AR38&gt;AQ38,0,((AQ38/AR38)-1)*100))</f>
        <v>4.938271604938271</v>
      </c>
      <c r="BD38" s="216">
        <f>IF(AS38=0,0,IF(AS38&gt;AR38,0,((AR38/AS38)-1)*100))</f>
        <v>5.1948051948051965</v>
      </c>
      <c r="BE38" s="216">
        <f>IF(AT38=0,0,IF(AT38&gt;AS38,0,((AS38/AT38)-1)*100))</f>
        <v>5.47945205479452</v>
      </c>
      <c r="BF38" s="216">
        <f>IF(AU38=0,0,IF(AU38&gt;AT38,0,((AT38/AU38)-1)*100))</f>
        <v>5.797101449275366</v>
      </c>
      <c r="BG38" s="216">
        <f>IF(AV38=0,0,IF(AV38&gt;AU38,0,((AU38/AV38)-1)*100))</f>
        <v>6.153846153846132</v>
      </c>
      <c r="BH38" s="216">
        <f>IF(AW38=0,0,IF(AW38&gt;AV38,0,((AV38/AW38)-1)*100))</f>
        <v>8.333333333333348</v>
      </c>
      <c r="BI38" s="216">
        <f>IF(AX38=0,0,IF(AX38&gt;AW38,0,((AW38/AX38)-1)*100))</f>
        <v>5.263157894736836</v>
      </c>
      <c r="BJ38" s="216">
        <f>IF(AY38=0,0,IF(AY38&gt;AX38,0,((AX38/AY38)-1)*100))</f>
        <v>9.615384615384603</v>
      </c>
      <c r="BK38" s="216">
        <f>IF(AZ38=0,0,IF(AZ38&gt;AY38,0,((AY38/AZ38)-1)*100))</f>
        <v>35.653353507421805</v>
      </c>
      <c r="BL38" s="216">
        <f>IF(BA38=0,0,IF(BA38&gt;AZ38,0,((AZ38/BA38)-1)*100))</f>
        <v>27.77666666666667</v>
      </c>
      <c r="BM38" s="240">
        <f>IF(BB38=0,0,IF(BB38&gt;BA38,0,((BA38/BB38)-1)*100))</f>
        <v>0</v>
      </c>
      <c r="BN38" s="482">
        <f t="shared" si="5"/>
        <v>10.382306588654796</v>
      </c>
      <c r="BO38" s="482">
        <f t="shared" si="6"/>
        <v>10.442324989604392</v>
      </c>
      <c r="BP38" s="586">
        <f t="shared" si="7"/>
        <v>-1.7614534049528192</v>
      </c>
    </row>
    <row r="39" spans="1:68" ht="11.25" customHeight="1">
      <c r="A39" s="25" t="s">
        <v>1589</v>
      </c>
      <c r="B39" s="26" t="s">
        <v>1590</v>
      </c>
      <c r="C39" s="26" t="s">
        <v>173</v>
      </c>
      <c r="D39" s="133">
        <v>19</v>
      </c>
      <c r="E39" s="137">
        <v>134</v>
      </c>
      <c r="F39" s="44" t="s">
        <v>1972</v>
      </c>
      <c r="G39" s="45" t="s">
        <v>1972</v>
      </c>
      <c r="H39" s="175">
        <v>25.56</v>
      </c>
      <c r="I39" s="319">
        <f t="shared" si="8"/>
        <v>4.068857589984351</v>
      </c>
      <c r="J39" s="127">
        <v>0.24</v>
      </c>
      <c r="K39" s="105">
        <v>0.26</v>
      </c>
      <c r="L39" s="93">
        <f aca="true" t="shared" si="13" ref="L39:L70">((K39/J39)-1)*100</f>
        <v>8.333333333333348</v>
      </c>
      <c r="M39" s="31">
        <v>40799</v>
      </c>
      <c r="N39" s="31">
        <v>40801</v>
      </c>
      <c r="O39" s="30">
        <v>40823</v>
      </c>
      <c r="P39" s="103" t="s">
        <v>1822</v>
      </c>
      <c r="Q39" s="26"/>
      <c r="R39" s="316">
        <f>K39*4</f>
        <v>1.04</v>
      </c>
      <c r="S39" s="319">
        <f t="shared" si="11"/>
        <v>53.333333333333336</v>
      </c>
      <c r="T39" s="433">
        <f>(H39/SQRT(22.5*W39*(H39/Z39))-1)*100</f>
        <v>-12.641029404017456</v>
      </c>
      <c r="U39" s="27">
        <f t="shared" si="12"/>
        <v>13.107692307692307</v>
      </c>
      <c r="V39" s="380">
        <v>12</v>
      </c>
      <c r="W39" s="168">
        <v>1.95</v>
      </c>
      <c r="X39" s="174">
        <v>1.25</v>
      </c>
      <c r="Y39" s="168">
        <v>3.49</v>
      </c>
      <c r="Z39" s="168">
        <v>1.31</v>
      </c>
      <c r="AA39" s="174">
        <v>2.13</v>
      </c>
      <c r="AB39" s="168">
        <v>2.16</v>
      </c>
      <c r="AC39" s="339">
        <f>(AB39/AA39-1)*100</f>
        <v>1.4084507042253724</v>
      </c>
      <c r="AD39" s="337">
        <f>(H39/AA39)/X39</f>
        <v>9.6</v>
      </c>
      <c r="AE39" s="521">
        <v>7</v>
      </c>
      <c r="AF39" s="309">
        <v>941</v>
      </c>
      <c r="AG39" s="565">
        <v>17.95</v>
      </c>
      <c r="AH39" s="565">
        <v>-11.71</v>
      </c>
      <c r="AI39" s="566">
        <v>6.99</v>
      </c>
      <c r="AJ39" s="567">
        <v>5.88</v>
      </c>
      <c r="AK39" s="350">
        <f>AN39/AO39</f>
        <v>0.7791964467190876</v>
      </c>
      <c r="AL39" s="336">
        <f aca="true" t="shared" si="14" ref="AL39:AL70">((AQ39/AR39)^(1/1)-1)*100</f>
        <v>4.545454545454541</v>
      </c>
      <c r="AM39" s="337">
        <f aca="true" t="shared" si="15" ref="AM39:AM70">((AQ39/AT39)^(1/3)-1)*100</f>
        <v>4.336020811150565</v>
      </c>
      <c r="AN39" s="337">
        <f aca="true" t="shared" si="16" ref="AN39:AN70">((AQ39/AV39)^(1/5)-1)*100</f>
        <v>4.735278879354632</v>
      </c>
      <c r="AO39" s="339">
        <f>((AQ39/BA39)^(1/10)-1)*100</f>
        <v>6.077130997315461</v>
      </c>
      <c r="AP39" s="324"/>
      <c r="AQ39" s="285">
        <v>0.92</v>
      </c>
      <c r="AR39" s="287">
        <v>0.88</v>
      </c>
      <c r="AS39" s="28">
        <v>0.85</v>
      </c>
      <c r="AT39" s="28">
        <v>0.81</v>
      </c>
      <c r="AU39" s="28">
        <v>0.77</v>
      </c>
      <c r="AV39" s="28">
        <v>0.73</v>
      </c>
      <c r="AW39" s="28">
        <v>0.66</v>
      </c>
      <c r="AX39" s="28">
        <v>0.595</v>
      </c>
      <c r="AY39" s="28">
        <v>0.55</v>
      </c>
      <c r="AZ39" s="278">
        <v>0.54</v>
      </c>
      <c r="BA39" s="28">
        <v>0.51</v>
      </c>
      <c r="BB39" s="119">
        <v>0.47</v>
      </c>
      <c r="BC39" s="308">
        <f>IF(AR39=0,0,IF(AR39&gt;AQ39,0,((AQ39/AR39)-1)*100))</f>
        <v>4.545454545454541</v>
      </c>
      <c r="BD39" s="216">
        <f>IF(AS39=0,0,IF(AS39&gt;AR39,0,((AR39/AS39)-1)*100))</f>
        <v>3.529411764705892</v>
      </c>
      <c r="BE39" s="216">
        <f>IF(AT39=0,0,IF(AT39&gt;AS39,0,((AS39/AT39)-1)*100))</f>
        <v>4.938271604938271</v>
      </c>
      <c r="BF39" s="216">
        <f>IF(AU39=0,0,IF(AU39&gt;AT39,0,((AT39/AU39)-1)*100))</f>
        <v>5.1948051948051965</v>
      </c>
      <c r="BG39" s="216">
        <f>IF(AV39=0,0,IF(AV39&gt;AU39,0,((AU39/AV39)-1)*100))</f>
        <v>5.47945205479452</v>
      </c>
      <c r="BH39" s="216">
        <f>IF(AW39=0,0,IF(AW39&gt;AV39,0,((AV39/AW39)-1)*100))</f>
        <v>10.606060606060597</v>
      </c>
      <c r="BI39" s="216">
        <f>IF(AX39=0,0,IF(AX39&gt;AW39,0,((AW39/AX39)-1)*100))</f>
        <v>10.924369747899165</v>
      </c>
      <c r="BJ39" s="216">
        <f>IF(AY39=0,0,IF(AY39&gt;AX39,0,((AX39/AY39)-1)*100))</f>
        <v>8.18181818181818</v>
      </c>
      <c r="BK39" s="216">
        <f>IF(AZ39=0,0,IF(AZ39&gt;AY39,0,((AY39/AZ39)-1)*100))</f>
        <v>1.85185185185186</v>
      </c>
      <c r="BL39" s="216">
        <f>IF(BA39=0,0,IF(BA39&gt;AZ39,0,((AZ39/BA39)-1)*100))</f>
        <v>5.882352941176472</v>
      </c>
      <c r="BM39" s="240">
        <f>IF(BB39=0,0,IF(BB39&gt;BA39,0,((BA39/BB39)-1)*100))</f>
        <v>8.510638297872353</v>
      </c>
      <c r="BN39" s="482">
        <f aca="true" t="shared" si="17" ref="BN39:BN70">AVERAGE(BC39:BM39)</f>
        <v>6.331316981034277</v>
      </c>
      <c r="BO39" s="482">
        <f aca="true" t="shared" si="18" ref="BO39:BO70">SQRT(AVERAGE((BC39-$BN39)^2,(BD39-$BN39)^2,(BE39-$BN39)^2,(BF39-$BN39)^2,(BG39-$BN39)^2,(BH39-$BN39)^2,(BI39-$BN39)^2,(BJ39-$BN39)^2,(BK39-$BN39)^2,(BL39-$BN39)^2,(BM39-$BN39)^2))</f>
        <v>2.7437271468577045</v>
      </c>
      <c r="BP39" s="586">
        <f aca="true" t="shared" si="19" ref="BP39:BP70">IF(AN39="n/a","n/a",IF(U39&lt;0,"n/a",IF(U39="n/a","n/a",I39+AN39-U39)))</f>
        <v>-4.303555838353326</v>
      </c>
    </row>
    <row r="40" spans="1:68" ht="11.25" customHeight="1">
      <c r="A40" s="25" t="s">
        <v>895</v>
      </c>
      <c r="B40" s="26" t="s">
        <v>896</v>
      </c>
      <c r="C40" s="102" t="s">
        <v>533</v>
      </c>
      <c r="D40" s="133">
        <v>23</v>
      </c>
      <c r="E40" s="137">
        <v>109</v>
      </c>
      <c r="F40" s="65" t="s">
        <v>363</v>
      </c>
      <c r="G40" s="57" t="s">
        <v>363</v>
      </c>
      <c r="H40" s="202">
        <v>27.55</v>
      </c>
      <c r="I40" s="457">
        <f t="shared" si="8"/>
        <v>1.8148820326678767</v>
      </c>
      <c r="J40" s="119">
        <v>0.11</v>
      </c>
      <c r="K40" s="119">
        <v>0.125</v>
      </c>
      <c r="L40" s="93">
        <f t="shared" si="13"/>
        <v>13.636363636363647</v>
      </c>
      <c r="M40" s="31">
        <v>40785</v>
      </c>
      <c r="N40" s="31">
        <v>40787</v>
      </c>
      <c r="O40" s="30">
        <v>40812</v>
      </c>
      <c r="P40" s="103" t="s">
        <v>954</v>
      </c>
      <c r="Q40" s="405" t="s">
        <v>21</v>
      </c>
      <c r="R40" s="316">
        <f>K40*4</f>
        <v>0.5</v>
      </c>
      <c r="S40" s="319">
        <f t="shared" si="11"/>
        <v>30.120481927710845</v>
      </c>
      <c r="T40" s="433">
        <f>(H40/SQRT(22.5*W40*(H40/Z40))-1)*100</f>
        <v>62.046814264850255</v>
      </c>
      <c r="U40" s="27">
        <f t="shared" si="12"/>
        <v>16.596385542168676</v>
      </c>
      <c r="V40" s="380">
        <v>2</v>
      </c>
      <c r="W40" s="168">
        <v>1.66</v>
      </c>
      <c r="X40" s="174" t="s">
        <v>363</v>
      </c>
      <c r="Y40" s="168">
        <v>2.48</v>
      </c>
      <c r="Z40" s="168">
        <v>3.56</v>
      </c>
      <c r="AA40" s="174" t="s">
        <v>363</v>
      </c>
      <c r="AB40" s="168" t="s">
        <v>363</v>
      </c>
      <c r="AC40" s="339" t="s">
        <v>1977</v>
      </c>
      <c r="AD40" s="337" t="s">
        <v>1977</v>
      </c>
      <c r="AE40" s="521">
        <v>0</v>
      </c>
      <c r="AF40" s="309">
        <v>402</v>
      </c>
      <c r="AG40" s="565">
        <v>25.8</v>
      </c>
      <c r="AH40" s="565">
        <v>-13.91</v>
      </c>
      <c r="AI40" s="566">
        <v>-0.97</v>
      </c>
      <c r="AJ40" s="567">
        <v>-3.16</v>
      </c>
      <c r="AK40" s="350">
        <f>AN40/AO40</f>
        <v>0.909281271940698</v>
      </c>
      <c r="AL40" s="336">
        <f t="shared" si="14"/>
        <v>13.888888888888884</v>
      </c>
      <c r="AM40" s="337">
        <f t="shared" si="15"/>
        <v>12.23507977934435</v>
      </c>
      <c r="AN40" s="337">
        <f t="shared" si="16"/>
        <v>14.31755108178514</v>
      </c>
      <c r="AO40" s="339">
        <f>((AQ40/BA40)^(1/10)-1)*100</f>
        <v>15.746008989305249</v>
      </c>
      <c r="AP40" s="324"/>
      <c r="AQ40" s="285">
        <v>0.41</v>
      </c>
      <c r="AR40" s="285">
        <v>0.36</v>
      </c>
      <c r="AS40" s="28">
        <v>0.33</v>
      </c>
      <c r="AT40" s="28">
        <v>0.29</v>
      </c>
      <c r="AU40" s="28">
        <v>0.25</v>
      </c>
      <c r="AV40" s="28">
        <v>0.21</v>
      </c>
      <c r="AW40" s="28">
        <v>0.16</v>
      </c>
      <c r="AX40" s="28">
        <v>0.125</v>
      </c>
      <c r="AY40" s="28">
        <v>0.11</v>
      </c>
      <c r="AZ40" s="28">
        <v>0.1</v>
      </c>
      <c r="BA40" s="28">
        <v>0.095</v>
      </c>
      <c r="BB40" s="119">
        <v>0.075</v>
      </c>
      <c r="BC40" s="308">
        <f>IF(AR40=0,0,IF(AR40&gt;AQ40,0,((AQ40/AR40)-1)*100))</f>
        <v>13.888888888888884</v>
      </c>
      <c r="BD40" s="216">
        <f>IF(AS40=0,0,IF(AS40&gt;AR40,0,((AR40/AS40)-1)*100))</f>
        <v>9.090909090909083</v>
      </c>
      <c r="BE40" s="216">
        <f>IF(AT40=0,0,IF(AT40&gt;AS40,0,((AS40/AT40)-1)*100))</f>
        <v>13.793103448275868</v>
      </c>
      <c r="BF40" s="216">
        <f>IF(AU40=0,0,IF(AU40&gt;AT40,0,((AT40/AU40)-1)*100))</f>
        <v>15.999999999999993</v>
      </c>
      <c r="BG40" s="216">
        <f>IF(AV40=0,0,IF(AV40&gt;AU40,0,((AU40/AV40)-1)*100))</f>
        <v>19.047619047619047</v>
      </c>
      <c r="BH40" s="216">
        <f>IF(AW40=0,0,IF(AW40&gt;AV40,0,((AV40/AW40)-1)*100))</f>
        <v>31.25</v>
      </c>
      <c r="BI40" s="216">
        <f>IF(AX40=0,0,IF(AX40&gt;AW40,0,((AW40/AX40)-1)*100))</f>
        <v>28.000000000000004</v>
      </c>
      <c r="BJ40" s="216">
        <f>IF(AY40=0,0,IF(AY40&gt;AX40,0,((AX40/AY40)-1)*100))</f>
        <v>13.636363636363647</v>
      </c>
      <c r="BK40" s="216">
        <f>IF(AZ40=0,0,IF(AZ40&gt;AY40,0,((AY40/AZ40)-1)*100))</f>
        <v>9.999999999999986</v>
      </c>
      <c r="BL40" s="216">
        <f>IF(BA40=0,0,IF(BA40&gt;AZ40,0,((AZ40/BA40)-1)*100))</f>
        <v>5.263157894736836</v>
      </c>
      <c r="BM40" s="240">
        <f>IF(BB40=0,0,IF(BB40&gt;BA40,0,((BA40/BB40)-1)*100))</f>
        <v>26.666666666666682</v>
      </c>
      <c r="BN40" s="482">
        <f t="shared" si="17"/>
        <v>16.966973515769094</v>
      </c>
      <c r="BO40" s="482">
        <f t="shared" si="18"/>
        <v>7.995863243017428</v>
      </c>
      <c r="BP40" s="586">
        <f t="shared" si="19"/>
        <v>-0.4639524277156575</v>
      </c>
    </row>
    <row r="41" spans="1:68" ht="11.25" customHeight="1">
      <c r="A41" s="34" t="s">
        <v>1042</v>
      </c>
      <c r="B41" s="36" t="s">
        <v>1043</v>
      </c>
      <c r="C41" s="36" t="s">
        <v>278</v>
      </c>
      <c r="D41" s="134">
        <v>11</v>
      </c>
      <c r="E41" s="137">
        <v>209</v>
      </c>
      <c r="F41" s="46" t="s">
        <v>1972</v>
      </c>
      <c r="G41" s="48" t="s">
        <v>1972</v>
      </c>
      <c r="H41" s="203">
        <v>69.65</v>
      </c>
      <c r="I41" s="319">
        <f t="shared" si="8"/>
        <v>3.790380473797559</v>
      </c>
      <c r="J41" s="126">
        <v>0.55</v>
      </c>
      <c r="K41" s="106">
        <v>0.66</v>
      </c>
      <c r="L41" s="94">
        <f t="shared" si="13"/>
        <v>19.999999999999996</v>
      </c>
      <c r="M41" s="50">
        <v>40591</v>
      </c>
      <c r="N41" s="50">
        <v>40596</v>
      </c>
      <c r="O41" s="49">
        <v>40603</v>
      </c>
      <c r="P41" s="50" t="s">
        <v>1370</v>
      </c>
      <c r="Q41" s="603" t="s">
        <v>177</v>
      </c>
      <c r="R41" s="261">
        <f>K41*4</f>
        <v>2.64</v>
      </c>
      <c r="S41" s="319">
        <f t="shared" si="11"/>
        <v>33.88960205391528</v>
      </c>
      <c r="T41" s="433">
        <f>(H41/SQRT(22.5*W41*(H41/Z41))-1)*100</f>
        <v>-25.146841796014876</v>
      </c>
      <c r="U41" s="37">
        <f t="shared" si="12"/>
        <v>8.940949935815148</v>
      </c>
      <c r="V41" s="381">
        <v>12</v>
      </c>
      <c r="W41" s="169">
        <v>7.79</v>
      </c>
      <c r="X41" s="176">
        <v>0.86</v>
      </c>
      <c r="Y41" s="169">
        <v>0.44</v>
      </c>
      <c r="Z41" s="169">
        <v>1.41</v>
      </c>
      <c r="AA41" s="176">
        <v>8.29</v>
      </c>
      <c r="AB41" s="169">
        <v>8.29</v>
      </c>
      <c r="AC41" s="344">
        <f>(AB41/AA41-1)*100</f>
        <v>0</v>
      </c>
      <c r="AD41" s="337">
        <f>(H41/AA41)/X41</f>
        <v>9.769405560075183</v>
      </c>
      <c r="AE41" s="521">
        <v>20</v>
      </c>
      <c r="AF41" s="387">
        <v>95630</v>
      </c>
      <c r="AG41" s="533">
        <v>19.32</v>
      </c>
      <c r="AH41" s="533">
        <v>-14.85</v>
      </c>
      <c r="AI41" s="562">
        <v>4.56</v>
      </c>
      <c r="AJ41" s="564">
        <v>-1.61</v>
      </c>
      <c r="AK41" s="351">
        <f>AN41/AO41</f>
        <v>1.044967870107131</v>
      </c>
      <c r="AL41" s="336">
        <f t="shared" si="14"/>
        <v>12.565445026178</v>
      </c>
      <c r="AM41" s="337">
        <f t="shared" si="15"/>
        <v>9.445574163561288</v>
      </c>
      <c r="AN41" s="337">
        <f t="shared" si="16"/>
        <v>12.748634418345794</v>
      </c>
      <c r="AO41" s="339">
        <f>((AQ41/BA41)^(1/10)-1)*100</f>
        <v>12.200025266842696</v>
      </c>
      <c r="AP41" s="325"/>
      <c r="AQ41" s="286">
        <v>2.15</v>
      </c>
      <c r="AR41" s="286">
        <v>1.91</v>
      </c>
      <c r="AS41" s="38">
        <v>1.88</v>
      </c>
      <c r="AT41" s="38">
        <v>1.64</v>
      </c>
      <c r="AU41" s="38">
        <v>1.44</v>
      </c>
      <c r="AV41" s="38">
        <v>1.18</v>
      </c>
      <c r="AW41" s="38">
        <v>0.895</v>
      </c>
      <c r="AX41" s="38">
        <v>0.815</v>
      </c>
      <c r="AY41" s="38">
        <v>0.74</v>
      </c>
      <c r="AZ41" s="38">
        <v>0.7</v>
      </c>
      <c r="BA41" s="279">
        <v>0.68</v>
      </c>
      <c r="BB41" s="277">
        <v>0.68</v>
      </c>
      <c r="BC41" s="308">
        <f>IF(AR41=0,0,IF(AR41&gt;AQ41,0,((AQ41/AR41)-1)*100))</f>
        <v>12.565445026178</v>
      </c>
      <c r="BD41" s="216">
        <f>IF(AS41=0,0,IF(AS41&gt;AR41,0,((AR41/AS41)-1)*100))</f>
        <v>1.5957446808510634</v>
      </c>
      <c r="BE41" s="216">
        <f>IF(AT41=0,0,IF(AT41&gt;AS41,0,((AS41/AT41)-1)*100))</f>
        <v>14.634146341463406</v>
      </c>
      <c r="BF41" s="216">
        <f>IF(AU41=0,0,IF(AU41&gt;AT41,0,((AT41/AU41)-1)*100))</f>
        <v>13.888888888888884</v>
      </c>
      <c r="BG41" s="216">
        <f>IF(AV41=0,0,IF(AV41&gt;AU41,0,((AU41/AV41)-1)*100))</f>
        <v>22.033898305084755</v>
      </c>
      <c r="BH41" s="216">
        <f>IF(AW41=0,0,IF(AW41&gt;AV41,0,((AV41/AW41)-1)*100))</f>
        <v>31.84357541899441</v>
      </c>
      <c r="BI41" s="216">
        <f>IF(AX41=0,0,IF(AX41&gt;AW41,0,((AW41/AX41)-1)*100))</f>
        <v>9.81595092024541</v>
      </c>
      <c r="BJ41" s="216">
        <f>IF(AY41=0,0,IF(AY41&gt;AX41,0,((AX41/AY41)-1)*100))</f>
        <v>10.135135135135132</v>
      </c>
      <c r="BK41" s="216">
        <f>IF(AZ41=0,0,IF(AZ41&gt;AY41,0,((AY41/AZ41)-1)*100))</f>
        <v>5.714285714285716</v>
      </c>
      <c r="BL41" s="216">
        <f>IF(BA41=0,0,IF(BA41&gt;AZ41,0,((AZ41/BA41)-1)*100))</f>
        <v>2.941176470588225</v>
      </c>
      <c r="BM41" s="240">
        <f>IF(BB41=0,0,IF(BB41&gt;BA41,0,((BA41/BB41)-1)*100))</f>
        <v>0</v>
      </c>
      <c r="BN41" s="482">
        <f t="shared" si="17"/>
        <v>11.378931536519547</v>
      </c>
      <c r="BO41" s="482">
        <f t="shared" si="18"/>
        <v>8.96000597797383</v>
      </c>
      <c r="BP41" s="586">
        <f t="shared" si="19"/>
        <v>7.598064956328205</v>
      </c>
    </row>
    <row r="42" spans="1:68" ht="11.25" customHeight="1">
      <c r="A42" s="25" t="s">
        <v>1528</v>
      </c>
      <c r="B42" s="26" t="s">
        <v>1529</v>
      </c>
      <c r="C42" s="102" t="s">
        <v>513</v>
      </c>
      <c r="D42" s="133">
        <v>13</v>
      </c>
      <c r="E42" s="137">
        <v>187</v>
      </c>
      <c r="F42" s="44" t="s">
        <v>1972</v>
      </c>
      <c r="G42" s="45" t="s">
        <v>1972</v>
      </c>
      <c r="H42" s="202">
        <v>24.25</v>
      </c>
      <c r="I42" s="318">
        <f>(R42/H42)*100</f>
        <v>6.804123711340206</v>
      </c>
      <c r="J42" s="105">
        <v>0.3925</v>
      </c>
      <c r="K42" s="105">
        <v>0.4125</v>
      </c>
      <c r="L42" s="107">
        <f t="shared" si="13"/>
        <v>5.095541401273884</v>
      </c>
      <c r="M42" s="71">
        <v>40449</v>
      </c>
      <c r="N42" s="71">
        <v>40451</v>
      </c>
      <c r="O42" s="70">
        <v>40466</v>
      </c>
      <c r="P42" s="31" t="s">
        <v>1376</v>
      </c>
      <c r="Q42" s="26"/>
      <c r="R42" s="316">
        <f>K42*4</f>
        <v>1.65</v>
      </c>
      <c r="S42" s="318">
        <f t="shared" si="11"/>
        <v>-275</v>
      </c>
      <c r="T42" s="435" t="s">
        <v>1977</v>
      </c>
      <c r="U42" s="27">
        <f t="shared" si="12"/>
        <v>-40.41666666666667</v>
      </c>
      <c r="V42" s="380">
        <v>12</v>
      </c>
      <c r="W42" s="168">
        <v>-0.6</v>
      </c>
      <c r="X42" s="610">
        <v>-137.47</v>
      </c>
      <c r="Y42" s="168">
        <v>3.14</v>
      </c>
      <c r="Z42" s="168">
        <v>1.43</v>
      </c>
      <c r="AA42" s="174">
        <v>-0.02</v>
      </c>
      <c r="AB42" s="168">
        <v>0.89</v>
      </c>
      <c r="AC42" s="339" t="s">
        <v>1977</v>
      </c>
      <c r="AD42" s="340" t="s">
        <v>1977</v>
      </c>
      <c r="AE42" s="521">
        <v>11</v>
      </c>
      <c r="AF42" s="385">
        <v>1740</v>
      </c>
      <c r="AG42" s="565">
        <v>23.41</v>
      </c>
      <c r="AH42" s="565">
        <v>-34.28</v>
      </c>
      <c r="AI42" s="566">
        <v>4.03</v>
      </c>
      <c r="AJ42" s="567">
        <v>-16.84</v>
      </c>
      <c r="AK42" s="350">
        <f>AN42/AO42</f>
        <v>1.1922444499112996</v>
      </c>
      <c r="AL42" s="340">
        <f t="shared" si="14"/>
        <v>5.298013245033117</v>
      </c>
      <c r="AM42" s="341">
        <f t="shared" si="15"/>
        <v>7.778251686412951</v>
      </c>
      <c r="AN42" s="341">
        <f t="shared" si="16"/>
        <v>8.966086837942466</v>
      </c>
      <c r="AO42" s="338">
        <f>((AQ42/BA42)^(1/10)-1)*100</f>
        <v>7.52034269365609</v>
      </c>
      <c r="AP42" s="324"/>
      <c r="AQ42" s="285">
        <v>1.59</v>
      </c>
      <c r="AR42" s="285">
        <v>1.51</v>
      </c>
      <c r="AS42" s="28">
        <v>1.395</v>
      </c>
      <c r="AT42" s="28">
        <v>1.27</v>
      </c>
      <c r="AU42" s="28">
        <v>1.15</v>
      </c>
      <c r="AV42" s="28">
        <v>1.035</v>
      </c>
      <c r="AW42" s="28">
        <v>0.96</v>
      </c>
      <c r="AX42" s="28">
        <v>0.895</v>
      </c>
      <c r="AY42" s="28">
        <v>0.85</v>
      </c>
      <c r="AZ42" s="28">
        <v>0.81</v>
      </c>
      <c r="BA42" s="28">
        <v>0.77</v>
      </c>
      <c r="BB42" s="119">
        <v>0.73</v>
      </c>
      <c r="BC42" s="460">
        <f>IF(AR42=0,0,IF(AR42&gt;AQ42,0,((AQ42/AR42)-1)*100))</f>
        <v>5.298013245033117</v>
      </c>
      <c r="BD42" s="461">
        <f>IF(AS42=0,0,IF(AS42&gt;AR42,0,((AR42/AS42)-1)*100))</f>
        <v>8.24372759856631</v>
      </c>
      <c r="BE42" s="461">
        <f>IF(AT42=0,0,IF(AT42&gt;AS42,0,((AS42/AT42)-1)*100))</f>
        <v>9.842519685039374</v>
      </c>
      <c r="BF42" s="461">
        <f>IF(AU42=0,0,IF(AU42&gt;AT42,0,((AT42/AU42)-1)*100))</f>
        <v>10.43478260869566</v>
      </c>
      <c r="BG42" s="461">
        <f>IF(AV42=0,0,IF(AV42&gt;AU42,0,((AU42/AV42)-1)*100))</f>
        <v>11.111111111111116</v>
      </c>
      <c r="BH42" s="461">
        <f>IF(AW42=0,0,IF(AW42&gt;AV42,0,((AV42/AW42)-1)*100))</f>
        <v>7.8125</v>
      </c>
      <c r="BI42" s="461">
        <f>IF(AX42=0,0,IF(AX42&gt;AW42,0,((AW42/AX42)-1)*100))</f>
        <v>7.2625698324022325</v>
      </c>
      <c r="BJ42" s="461">
        <f>IF(AY42=0,0,IF(AY42&gt;AX42,0,((AX42/AY42)-1)*100))</f>
        <v>5.294117647058827</v>
      </c>
      <c r="BK42" s="461">
        <f>IF(AZ42=0,0,IF(AZ42&gt;AY42,0,((AY42/AZ42)-1)*100))</f>
        <v>4.938271604938271</v>
      </c>
      <c r="BL42" s="461">
        <f>IF(BA42=0,0,IF(BA42&gt;AZ42,0,((AZ42/BA42)-1)*100))</f>
        <v>5.1948051948051965</v>
      </c>
      <c r="BM42" s="212">
        <f>IF(BB42=0,0,IF(BB42&gt;BA42,0,((BA42/BB42)-1)*100))</f>
        <v>5.47945205479452</v>
      </c>
      <c r="BN42" s="145">
        <f t="shared" si="17"/>
        <v>7.355624598404057</v>
      </c>
      <c r="BO42" s="145">
        <f t="shared" si="18"/>
        <v>2.2010740400520596</v>
      </c>
      <c r="BP42" s="588" t="str">
        <f t="shared" si="19"/>
        <v>n/a</v>
      </c>
    </row>
    <row r="43" spans="1:68" ht="11.25" customHeight="1">
      <c r="A43" s="25" t="s">
        <v>1593</v>
      </c>
      <c r="B43" s="26" t="s">
        <v>1594</v>
      </c>
      <c r="C43" s="26" t="s">
        <v>173</v>
      </c>
      <c r="D43" s="133">
        <v>18</v>
      </c>
      <c r="E43" s="137">
        <v>142</v>
      </c>
      <c r="F43" s="65" t="s">
        <v>363</v>
      </c>
      <c r="G43" s="57" t="s">
        <v>363</v>
      </c>
      <c r="H43" s="201">
        <v>49.04</v>
      </c>
      <c r="I43" s="319">
        <f t="shared" si="8"/>
        <v>3.7520391517128875</v>
      </c>
      <c r="J43" s="105">
        <v>0.45</v>
      </c>
      <c r="K43" s="105">
        <v>0.46</v>
      </c>
      <c r="L43" s="93">
        <f t="shared" si="13"/>
        <v>2.2222222222222143</v>
      </c>
      <c r="M43" s="31">
        <v>40690</v>
      </c>
      <c r="N43" s="31">
        <v>40695</v>
      </c>
      <c r="O43" s="30">
        <v>40709</v>
      </c>
      <c r="P43" s="31" t="s">
        <v>1371</v>
      </c>
      <c r="Q43" s="26"/>
      <c r="R43" s="316">
        <f>K43*4</f>
        <v>1.84</v>
      </c>
      <c r="S43" s="319">
        <f t="shared" si="11"/>
        <v>52.42165242165243</v>
      </c>
      <c r="T43" s="433">
        <f>(H43/SQRT(22.5*W43*(H43/Z43))-1)*100</f>
        <v>-7.766073581069199</v>
      </c>
      <c r="U43" s="27">
        <f t="shared" si="12"/>
        <v>13.971509971509972</v>
      </c>
      <c r="V43" s="380">
        <v>12</v>
      </c>
      <c r="W43" s="168">
        <v>3.51</v>
      </c>
      <c r="X43" s="174">
        <v>1.78</v>
      </c>
      <c r="Y43" s="168">
        <v>3.73</v>
      </c>
      <c r="Z43" s="168">
        <v>1.37</v>
      </c>
      <c r="AA43" s="174">
        <v>3.5</v>
      </c>
      <c r="AB43" s="168">
        <v>3.68</v>
      </c>
      <c r="AC43" s="339">
        <f>(AB43/AA43-1)*100</f>
        <v>5.142857142857138</v>
      </c>
      <c r="AD43" s="336">
        <f>(H43/AA43)/X43</f>
        <v>7.87158908507223</v>
      </c>
      <c r="AE43" s="521">
        <v>18</v>
      </c>
      <c r="AF43" s="385">
        <v>3000</v>
      </c>
      <c r="AG43" s="565">
        <v>12.55</v>
      </c>
      <c r="AH43" s="565">
        <v>-21.65</v>
      </c>
      <c r="AI43" s="566">
        <v>3.31</v>
      </c>
      <c r="AJ43" s="567">
        <v>-7.82</v>
      </c>
      <c r="AK43" s="350">
        <f>AN43/AO43</f>
        <v>0.9959978484535864</v>
      </c>
      <c r="AL43" s="336">
        <f t="shared" si="14"/>
        <v>4.093567251461994</v>
      </c>
      <c r="AM43" s="337">
        <f t="shared" si="15"/>
        <v>4.946129761743845</v>
      </c>
      <c r="AN43" s="337">
        <f t="shared" si="16"/>
        <v>8.84758940899144</v>
      </c>
      <c r="AO43" s="339">
        <f>((AQ43/BA43)^(1/10)-1)*100</f>
        <v>8.883141085825086</v>
      </c>
      <c r="AP43" s="324"/>
      <c r="AQ43" s="285">
        <v>1.78</v>
      </c>
      <c r="AR43" s="285">
        <v>1.71</v>
      </c>
      <c r="AS43" s="28">
        <v>1.66</v>
      </c>
      <c r="AT43" s="28">
        <v>1.54</v>
      </c>
      <c r="AU43" s="28">
        <v>1.32</v>
      </c>
      <c r="AV43" s="28">
        <v>1.165</v>
      </c>
      <c r="AW43" s="28">
        <v>1.035</v>
      </c>
      <c r="AX43" s="28">
        <v>0.94</v>
      </c>
      <c r="AY43" s="28">
        <v>0.875</v>
      </c>
      <c r="AZ43" s="28">
        <v>0.84</v>
      </c>
      <c r="BA43" s="28">
        <v>0.76</v>
      </c>
      <c r="BB43" s="119">
        <v>0.675</v>
      </c>
      <c r="BC43" s="308">
        <f>IF(AR43=0,0,IF(AR43&gt;AQ43,0,((AQ43/AR43)-1)*100))</f>
        <v>4.093567251461994</v>
      </c>
      <c r="BD43" s="216">
        <f>IF(AS43=0,0,IF(AS43&gt;AR43,0,((AR43/AS43)-1)*100))</f>
        <v>3.0120481927710774</v>
      </c>
      <c r="BE43" s="216">
        <f>IF(AT43=0,0,IF(AT43&gt;AS43,0,((AS43/AT43)-1)*100))</f>
        <v>7.792207792207795</v>
      </c>
      <c r="BF43" s="216">
        <f>IF(AU43=0,0,IF(AU43&gt;AT43,0,((AT43/AU43)-1)*100))</f>
        <v>16.666666666666675</v>
      </c>
      <c r="BG43" s="216">
        <f>IF(AV43=0,0,IF(AV43&gt;AU43,0,((AU43/AV43)-1)*100))</f>
        <v>13.30472103004292</v>
      </c>
      <c r="BH43" s="216">
        <f>IF(AW43=0,0,IF(AW43&gt;AV43,0,((AV43/AW43)-1)*100))</f>
        <v>12.560386473429963</v>
      </c>
      <c r="BI43" s="216">
        <f>IF(AX43=0,0,IF(AX43&gt;AW43,0,((AW43/AX43)-1)*100))</f>
        <v>10.106382978723394</v>
      </c>
      <c r="BJ43" s="216">
        <f>IF(AY43=0,0,IF(AY43&gt;AX43,0,((AX43/AY43)-1)*100))</f>
        <v>7.428571428571429</v>
      </c>
      <c r="BK43" s="216">
        <f>IF(AZ43=0,0,IF(AZ43&gt;AY43,0,((AY43/AZ43)-1)*100))</f>
        <v>4.166666666666674</v>
      </c>
      <c r="BL43" s="216">
        <f>IF(BA43=0,0,IF(BA43&gt;AZ43,0,((AZ43/BA43)-1)*100))</f>
        <v>10.526315789473673</v>
      </c>
      <c r="BM43" s="240">
        <f>IF(BB43=0,0,IF(BB43&gt;BA43,0,((BA43/BB43)-1)*100))</f>
        <v>12.592592592592577</v>
      </c>
      <c r="BN43" s="482">
        <f t="shared" si="17"/>
        <v>9.295466078418924</v>
      </c>
      <c r="BO43" s="482">
        <f t="shared" si="18"/>
        <v>4.185503177008073</v>
      </c>
      <c r="BP43" s="586">
        <f t="shared" si="19"/>
        <v>-1.3718814108056439</v>
      </c>
    </row>
    <row r="44" spans="1:68" ht="11.25" customHeight="1">
      <c r="A44" s="25" t="s">
        <v>374</v>
      </c>
      <c r="B44" s="26" t="s">
        <v>375</v>
      </c>
      <c r="C44" s="26" t="s">
        <v>170</v>
      </c>
      <c r="D44" s="133">
        <v>11</v>
      </c>
      <c r="E44" s="137">
        <v>212</v>
      </c>
      <c r="F44" s="65" t="s">
        <v>363</v>
      </c>
      <c r="G44" s="57" t="s">
        <v>363</v>
      </c>
      <c r="H44" s="201">
        <v>26.48</v>
      </c>
      <c r="I44" s="457">
        <f t="shared" si="8"/>
        <v>1.8126888217522656</v>
      </c>
      <c r="J44" s="105">
        <v>0.11</v>
      </c>
      <c r="K44" s="105">
        <v>0.12</v>
      </c>
      <c r="L44" s="93">
        <f t="shared" si="13"/>
        <v>9.090909090909083</v>
      </c>
      <c r="M44" s="31">
        <v>40686</v>
      </c>
      <c r="N44" s="31">
        <v>40688</v>
      </c>
      <c r="O44" s="30">
        <v>40702</v>
      </c>
      <c r="P44" s="103" t="s">
        <v>1383</v>
      </c>
      <c r="Q44" s="26"/>
      <c r="R44" s="316">
        <f>K44*4</f>
        <v>0.48</v>
      </c>
      <c r="S44" s="319">
        <f t="shared" si="11"/>
        <v>13.40782122905028</v>
      </c>
      <c r="T44" s="433">
        <f>(H44/SQRT(22.5*W44*(H44/Z44))-1)*100</f>
        <v>-45.60644139351522</v>
      </c>
      <c r="U44" s="27">
        <f t="shared" si="12"/>
        <v>7.396648044692737</v>
      </c>
      <c r="V44" s="380">
        <v>12</v>
      </c>
      <c r="W44" s="168">
        <v>3.58</v>
      </c>
      <c r="X44" s="174">
        <v>0.8</v>
      </c>
      <c r="Y44" s="168">
        <v>0.82</v>
      </c>
      <c r="Z44" s="168">
        <v>0.9</v>
      </c>
      <c r="AA44" s="174">
        <v>3.53</v>
      </c>
      <c r="AB44" s="168">
        <v>3.91</v>
      </c>
      <c r="AC44" s="339">
        <f>(AB44/AA44-1)*100</f>
        <v>10.76487252124647</v>
      </c>
      <c r="AD44" s="336">
        <f>(H44/AA44)/X44</f>
        <v>9.376770538243626</v>
      </c>
      <c r="AE44" s="521">
        <v>6</v>
      </c>
      <c r="AF44" s="385">
        <v>1460</v>
      </c>
      <c r="AG44" s="565">
        <v>32.14</v>
      </c>
      <c r="AH44" s="565">
        <v>-18.82</v>
      </c>
      <c r="AI44" s="566">
        <v>13.84</v>
      </c>
      <c r="AJ44" s="567">
        <v>0</v>
      </c>
      <c r="AK44" s="350" t="s">
        <v>1977</v>
      </c>
      <c r="AL44" s="336">
        <f t="shared" si="14"/>
        <v>4.999999999999982</v>
      </c>
      <c r="AM44" s="337">
        <f t="shared" si="15"/>
        <v>6.265856918261115</v>
      </c>
      <c r="AN44" s="337">
        <f t="shared" si="16"/>
        <v>11.842691472014465</v>
      </c>
      <c r="AO44" s="339" t="s">
        <v>1977</v>
      </c>
      <c r="AP44" s="324"/>
      <c r="AQ44" s="285">
        <v>0.42</v>
      </c>
      <c r="AR44" s="287">
        <v>0.4</v>
      </c>
      <c r="AS44" s="28">
        <v>0.39</v>
      </c>
      <c r="AT44" s="28">
        <v>0.35</v>
      </c>
      <c r="AU44" s="28">
        <v>0.30667</v>
      </c>
      <c r="AV44" s="28">
        <v>0.24</v>
      </c>
      <c r="AW44" s="28">
        <v>0.21333</v>
      </c>
      <c r="AX44" s="28">
        <v>0.15998</v>
      </c>
      <c r="AY44" s="28">
        <v>0.12888</v>
      </c>
      <c r="AZ44" s="28">
        <v>0.12444</v>
      </c>
      <c r="BA44" s="278">
        <v>0</v>
      </c>
      <c r="BB44" s="280">
        <v>0</v>
      </c>
      <c r="BC44" s="308">
        <f>IF(AR44=0,0,IF(AR44&gt;AQ44,0,((AQ44/AR44)-1)*100))</f>
        <v>4.999999999999982</v>
      </c>
      <c r="BD44" s="216">
        <f>IF(AS44=0,0,IF(AS44&gt;AR44,0,((AR44/AS44)-1)*100))</f>
        <v>2.564102564102577</v>
      </c>
      <c r="BE44" s="216">
        <f>IF(AT44=0,0,IF(AT44&gt;AS44,0,((AS44/AT44)-1)*100))</f>
        <v>11.428571428571432</v>
      </c>
      <c r="BF44" s="216">
        <f>IF(AU44=0,0,IF(AU44&gt;AT44,0,((AT44/AU44)-1)*100))</f>
        <v>14.12919424788861</v>
      </c>
      <c r="BG44" s="216">
        <f>IF(AV44=0,0,IF(AV44&gt;AU44,0,((AU44/AV44)-1)*100))</f>
        <v>27.779166666666665</v>
      </c>
      <c r="BH44" s="216">
        <f>IF(AW44=0,0,IF(AW44&gt;AV44,0,((AV44/AW44)-1)*100))</f>
        <v>12.501757839966254</v>
      </c>
      <c r="BI44" s="216">
        <f>IF(AX44=0,0,IF(AX44&gt;AW44,0,((AW44/AX44)-1)*100))</f>
        <v>33.3479184898112</v>
      </c>
      <c r="BJ44" s="216">
        <f>IF(AY44=0,0,IF(AY44&gt;AX44,0,((AX44/AY44)-1)*100))</f>
        <v>24.130974549968975</v>
      </c>
      <c r="BK44" s="216">
        <f>IF(AZ44=0,0,IF(AZ44&gt;AY44,0,((AY44/AZ44)-1)*100))</f>
        <v>3.567984570877525</v>
      </c>
      <c r="BL44" s="216">
        <f>IF(BA44=0,0,IF(BA44&gt;AZ44,0,((AZ44/BA44)-1)*100))</f>
        <v>0</v>
      </c>
      <c r="BM44" s="240">
        <f>IF(BB44=0,0,IF(BB44&gt;BA44,0,((BA44/BB44)-1)*100))</f>
        <v>0</v>
      </c>
      <c r="BN44" s="482">
        <f t="shared" si="17"/>
        <v>12.222697305259384</v>
      </c>
      <c r="BO44" s="482">
        <f t="shared" si="18"/>
        <v>11.092903289908062</v>
      </c>
      <c r="BP44" s="586">
        <f t="shared" si="19"/>
        <v>6.258732249073994</v>
      </c>
    </row>
    <row r="45" spans="1:68" ht="11.25" customHeight="1">
      <c r="A45" s="25" t="s">
        <v>1581</v>
      </c>
      <c r="B45" s="26" t="s">
        <v>1588</v>
      </c>
      <c r="C45" s="26" t="s">
        <v>184</v>
      </c>
      <c r="D45" s="133">
        <v>19</v>
      </c>
      <c r="E45" s="137">
        <v>123</v>
      </c>
      <c r="F45" s="44" t="s">
        <v>1972</v>
      </c>
      <c r="G45" s="45" t="s">
        <v>1972</v>
      </c>
      <c r="H45" s="175">
        <v>53.84</v>
      </c>
      <c r="I45" s="457">
        <f t="shared" si="8"/>
        <v>1.3001485884101038</v>
      </c>
      <c r="J45" s="105">
        <v>0.155</v>
      </c>
      <c r="K45" s="105">
        <v>0.175</v>
      </c>
      <c r="L45" s="93">
        <f t="shared" si="13"/>
        <v>12.903225806451601</v>
      </c>
      <c r="M45" s="511">
        <v>40529</v>
      </c>
      <c r="N45" s="511">
        <v>40533</v>
      </c>
      <c r="O45" s="517">
        <v>40561</v>
      </c>
      <c r="P45" s="103" t="s">
        <v>40</v>
      </c>
      <c r="Q45" s="26"/>
      <c r="R45" s="316">
        <f>K45*4</f>
        <v>0.7</v>
      </c>
      <c r="S45" s="319">
        <f t="shared" si="11"/>
        <v>32.863849765258216</v>
      </c>
      <c r="T45" s="433">
        <f>(H45/SQRT(22.5*W45*(H45/Z45))-1)*100</f>
        <v>140.9998300854169</v>
      </c>
      <c r="U45" s="27">
        <f t="shared" si="12"/>
        <v>25.276995305164323</v>
      </c>
      <c r="V45" s="380">
        <v>12</v>
      </c>
      <c r="W45" s="168">
        <v>2.13</v>
      </c>
      <c r="X45" s="174">
        <v>1.49</v>
      </c>
      <c r="Y45" s="168">
        <v>1.95</v>
      </c>
      <c r="Z45" s="168">
        <v>5.17</v>
      </c>
      <c r="AA45" s="174">
        <v>2.54</v>
      </c>
      <c r="AB45" s="168">
        <v>2.89</v>
      </c>
      <c r="AC45" s="339">
        <f>(AB45/AA45-1)*100</f>
        <v>13.779527559055115</v>
      </c>
      <c r="AD45" s="336">
        <f>(H45/AA45)/X45</f>
        <v>14.226074089732073</v>
      </c>
      <c r="AE45" s="521">
        <v>18</v>
      </c>
      <c r="AF45" s="385">
        <v>12490</v>
      </c>
      <c r="AG45" s="565">
        <v>22.89</v>
      </c>
      <c r="AH45" s="565">
        <v>-5.86</v>
      </c>
      <c r="AI45" s="566">
        <v>4.56</v>
      </c>
      <c r="AJ45" s="567">
        <v>3.58</v>
      </c>
      <c r="AK45" s="350">
        <f>AN45/AO45</f>
        <v>1.2169077643582071</v>
      </c>
      <c r="AL45" s="336">
        <f t="shared" si="14"/>
        <v>10.714285714285698</v>
      </c>
      <c r="AM45" s="337">
        <f t="shared" si="15"/>
        <v>10.461588908611908</v>
      </c>
      <c r="AN45" s="337">
        <f t="shared" si="16"/>
        <v>12.115260160214426</v>
      </c>
      <c r="AO45" s="339">
        <f>((AQ45/BA45)^(1/10)-1)*100</f>
        <v>9.955775215719797</v>
      </c>
      <c r="AP45" s="324"/>
      <c r="AQ45" s="285">
        <v>0.62</v>
      </c>
      <c r="AR45" s="285">
        <v>0.56</v>
      </c>
      <c r="AS45" s="28">
        <v>0.52</v>
      </c>
      <c r="AT45" s="28">
        <v>0.46</v>
      </c>
      <c r="AU45" s="28">
        <v>0.4</v>
      </c>
      <c r="AV45" s="28">
        <v>0.35</v>
      </c>
      <c r="AW45" s="28">
        <v>0.32</v>
      </c>
      <c r="AX45" s="28">
        <v>0.29</v>
      </c>
      <c r="AY45" s="28">
        <v>0.27</v>
      </c>
      <c r="AZ45" s="28">
        <v>0.26</v>
      </c>
      <c r="BA45" s="28">
        <v>0.24</v>
      </c>
      <c r="BB45" s="119">
        <v>0.21</v>
      </c>
      <c r="BC45" s="308">
        <f>IF(AR45=0,0,IF(AR45&gt;AQ45,0,((AQ45/AR45)-1)*100))</f>
        <v>10.714285714285698</v>
      </c>
      <c r="BD45" s="216">
        <f>IF(AS45=0,0,IF(AS45&gt;AR45,0,((AR45/AS45)-1)*100))</f>
        <v>7.692307692307709</v>
      </c>
      <c r="BE45" s="216">
        <f>IF(AT45=0,0,IF(AT45&gt;AS45,0,((AS45/AT45)-1)*100))</f>
        <v>13.043478260869556</v>
      </c>
      <c r="BF45" s="216">
        <f>IF(AU45=0,0,IF(AU45&gt;AT45,0,((AT45/AU45)-1)*100))</f>
        <v>14.999999999999991</v>
      </c>
      <c r="BG45" s="216">
        <f>IF(AV45=0,0,IF(AV45&gt;AU45,0,((AU45/AV45)-1)*100))</f>
        <v>14.285714285714302</v>
      </c>
      <c r="BH45" s="216">
        <f>IF(AW45=0,0,IF(AW45&gt;AV45,0,((AV45/AW45)-1)*100))</f>
        <v>9.375</v>
      </c>
      <c r="BI45" s="216">
        <f>IF(AX45=0,0,IF(AX45&gt;AW45,0,((AW45/AX45)-1)*100))</f>
        <v>10.344827586206918</v>
      </c>
      <c r="BJ45" s="216">
        <f>IF(AY45=0,0,IF(AY45&gt;AX45,0,((AX45/AY45)-1)*100))</f>
        <v>7.407407407407396</v>
      </c>
      <c r="BK45" s="216">
        <f>IF(AZ45=0,0,IF(AZ45&gt;AY45,0,((AY45/AZ45)-1)*100))</f>
        <v>3.8461538461538547</v>
      </c>
      <c r="BL45" s="216">
        <f>IF(BA45=0,0,IF(BA45&gt;AZ45,0,((AZ45/BA45)-1)*100))</f>
        <v>8.333333333333348</v>
      </c>
      <c r="BM45" s="240">
        <f>IF(BB45=0,0,IF(BB45&gt;BA45,0,((BA45/BB45)-1)*100))</f>
        <v>14.28571428571428</v>
      </c>
      <c r="BN45" s="482">
        <f t="shared" si="17"/>
        <v>10.39347476472664</v>
      </c>
      <c r="BO45" s="482">
        <f t="shared" si="18"/>
        <v>3.3440411460831463</v>
      </c>
      <c r="BP45" s="586">
        <f t="shared" si="19"/>
        <v>-11.861586556539795</v>
      </c>
    </row>
    <row r="46" spans="1:68" ht="11.25" customHeight="1">
      <c r="A46" s="96" t="s">
        <v>453</v>
      </c>
      <c r="B46" s="26" t="s">
        <v>451</v>
      </c>
      <c r="C46" s="26" t="s">
        <v>278</v>
      </c>
      <c r="D46" s="133">
        <v>16</v>
      </c>
      <c r="E46" s="137">
        <v>165</v>
      </c>
      <c r="F46" s="44" t="s">
        <v>1972</v>
      </c>
      <c r="G46" s="45" t="s">
        <v>1972</v>
      </c>
      <c r="H46" s="175">
        <v>34.71</v>
      </c>
      <c r="I46" s="321">
        <f t="shared" si="8"/>
        <v>2.8233938346297895</v>
      </c>
      <c r="J46" s="105">
        <v>0.2125</v>
      </c>
      <c r="K46" s="105">
        <v>0.245</v>
      </c>
      <c r="L46" s="94">
        <f t="shared" si="13"/>
        <v>15.294117647058814</v>
      </c>
      <c r="M46" s="31">
        <v>40585</v>
      </c>
      <c r="N46" s="31">
        <v>40589</v>
      </c>
      <c r="O46" s="30">
        <v>40603</v>
      </c>
      <c r="P46" s="31" t="s">
        <v>1370</v>
      </c>
      <c r="Q46" s="26" t="s">
        <v>452</v>
      </c>
      <c r="R46" s="261">
        <f>K46*4</f>
        <v>0.98</v>
      </c>
      <c r="S46" s="321">
        <f t="shared" si="11"/>
        <v>64.47368421052632</v>
      </c>
      <c r="T46" s="434">
        <f>(H46/SQRT(22.5*W46*(H46/Z46))-1)*100</f>
        <v>87.12154788855968</v>
      </c>
      <c r="U46" s="27">
        <f t="shared" si="12"/>
        <v>22.835526315789473</v>
      </c>
      <c r="V46" s="381">
        <v>12</v>
      </c>
      <c r="W46" s="168">
        <v>1.52</v>
      </c>
      <c r="X46" s="174">
        <v>3.01</v>
      </c>
      <c r="Y46" s="168">
        <v>1.54</v>
      </c>
      <c r="Z46" s="168">
        <v>3.45</v>
      </c>
      <c r="AA46" s="174">
        <v>1.34</v>
      </c>
      <c r="AB46" s="168">
        <v>1.58</v>
      </c>
      <c r="AC46" s="339">
        <f>(AB46/AA46-1)*100</f>
        <v>17.910447761194035</v>
      </c>
      <c r="AD46" s="342">
        <f>(H46/AA46)/X46</f>
        <v>8.605642881935836</v>
      </c>
      <c r="AE46" s="521">
        <v>7</v>
      </c>
      <c r="AF46" s="385">
        <v>26950</v>
      </c>
      <c r="AG46" s="565">
        <v>29.76</v>
      </c>
      <c r="AH46" s="565">
        <v>-2.8</v>
      </c>
      <c r="AI46" s="566">
        <v>6.08</v>
      </c>
      <c r="AJ46" s="567">
        <v>7.9</v>
      </c>
      <c r="AK46" s="350">
        <f>AN46/AO46</f>
        <v>1.203147253496587</v>
      </c>
      <c r="AL46" s="342">
        <f t="shared" si="14"/>
        <v>26.57450076804915</v>
      </c>
      <c r="AM46" s="343">
        <f t="shared" si="15"/>
        <v>12.481961897532168</v>
      </c>
      <c r="AN46" s="343">
        <f t="shared" si="16"/>
        <v>11.812176894358828</v>
      </c>
      <c r="AO46" s="344">
        <f>((AQ46/BA46)^(1/10)-1)*100</f>
        <v>9.817731670026486</v>
      </c>
      <c r="AP46" s="324"/>
      <c r="AQ46" s="285">
        <v>0.824</v>
      </c>
      <c r="AR46" s="285">
        <v>0.651</v>
      </c>
      <c r="AS46" s="28">
        <v>0.6245</v>
      </c>
      <c r="AT46" s="28">
        <v>0.579</v>
      </c>
      <c r="AU46" s="28">
        <v>0.511</v>
      </c>
      <c r="AV46" s="28">
        <v>0.4715</v>
      </c>
      <c r="AW46" s="28">
        <v>0.458</v>
      </c>
      <c r="AX46" s="28">
        <v>0.415</v>
      </c>
      <c r="AY46" s="28">
        <v>0.38</v>
      </c>
      <c r="AZ46" s="28">
        <v>0.35</v>
      </c>
      <c r="BA46" s="28">
        <v>0.323</v>
      </c>
      <c r="BB46" s="119">
        <v>0.298875</v>
      </c>
      <c r="BC46" s="274">
        <f>IF(AR46=0,0,IF(AR46&gt;AQ46,0,((AQ46/AR46)-1)*100))</f>
        <v>26.57450076804915</v>
      </c>
      <c r="BD46" s="462">
        <f>IF(AS46=0,0,IF(AS46&gt;AR46,0,((AR46/AS46)-1)*100))</f>
        <v>4.243394715772619</v>
      </c>
      <c r="BE46" s="462">
        <f>IF(AT46=0,0,IF(AT46&gt;AS46,0,((AS46/AT46)-1)*100))</f>
        <v>7.858376511226273</v>
      </c>
      <c r="BF46" s="462">
        <f>IF(AU46=0,0,IF(AU46&gt;AT46,0,((AT46/AU46)-1)*100))</f>
        <v>13.307240704500977</v>
      </c>
      <c r="BG46" s="462">
        <f>IF(AV46=0,0,IF(AV46&gt;AU46,0,((AU46/AV46)-1)*100))</f>
        <v>8.377518557794271</v>
      </c>
      <c r="BH46" s="462">
        <f>IF(AW46=0,0,IF(AW46&gt;AV46,0,((AV46/AW46)-1)*100))</f>
        <v>2.9475982532751077</v>
      </c>
      <c r="BI46" s="462">
        <f>IF(AX46=0,0,IF(AX46&gt;AW46,0,((AW46/AX46)-1)*100))</f>
        <v>10.361445783132538</v>
      </c>
      <c r="BJ46" s="462">
        <f>IF(AY46=0,0,IF(AY46&gt;AX46,0,((AX46/AY46)-1)*100))</f>
        <v>9.210526315789469</v>
      </c>
      <c r="BK46" s="462">
        <f>IF(AZ46=0,0,IF(AZ46&gt;AY46,0,((AY46/AZ46)-1)*100))</f>
        <v>8.571428571428585</v>
      </c>
      <c r="BL46" s="462">
        <f>IF(BA46=0,0,IF(BA46&gt;AZ46,0,((AZ46/BA46)-1)*100))</f>
        <v>8.359133126934971</v>
      </c>
      <c r="BM46" s="258">
        <f>IF(BB46=0,0,IF(BB46&gt;BA46,0,((BA46/BB46)-1)*100))</f>
        <v>8.071936428272686</v>
      </c>
      <c r="BN46" s="76">
        <f t="shared" si="17"/>
        <v>9.807554521470603</v>
      </c>
      <c r="BO46" s="76">
        <f t="shared" si="18"/>
        <v>5.912567525713586</v>
      </c>
      <c r="BP46" s="587">
        <f t="shared" si="19"/>
        <v>-8.199955586800854</v>
      </c>
    </row>
    <row r="47" spans="1:68" ht="11.25" customHeight="1">
      <c r="A47" s="15" t="s">
        <v>1516</v>
      </c>
      <c r="B47" s="16" t="s">
        <v>1517</v>
      </c>
      <c r="C47" s="146" t="s">
        <v>519</v>
      </c>
      <c r="D47" s="132">
        <v>14</v>
      </c>
      <c r="E47" s="137">
        <v>184</v>
      </c>
      <c r="F47" s="88" t="s">
        <v>363</v>
      </c>
      <c r="G47" s="58" t="s">
        <v>363</v>
      </c>
      <c r="H47" s="204">
        <v>44.83</v>
      </c>
      <c r="I47" s="319">
        <f>(R47/H47)*100</f>
        <v>5.465090341289316</v>
      </c>
      <c r="J47" s="108">
        <v>0.605</v>
      </c>
      <c r="K47" s="108">
        <v>0.6125</v>
      </c>
      <c r="L47" s="128">
        <f t="shared" si="13"/>
        <v>1.2396694214876103</v>
      </c>
      <c r="M47" s="22">
        <v>40843</v>
      </c>
      <c r="N47" s="22">
        <v>40847</v>
      </c>
      <c r="O47" s="21">
        <v>40856</v>
      </c>
      <c r="P47" s="329" t="s">
        <v>1220</v>
      </c>
      <c r="Q47" s="146" t="s">
        <v>858</v>
      </c>
      <c r="R47" s="316">
        <f>K47*4</f>
        <v>2.45</v>
      </c>
      <c r="S47" s="319">
        <f t="shared" si="11"/>
        <v>140</v>
      </c>
      <c r="T47" s="433">
        <f>(H47/SQRT(22.5*W47*(H47/Z47))-1)*100</f>
        <v>95.87952241515015</v>
      </c>
      <c r="U47" s="18">
        <f t="shared" si="12"/>
        <v>25.617142857142856</v>
      </c>
      <c r="V47" s="380">
        <v>12</v>
      </c>
      <c r="W47" s="190">
        <v>1.75</v>
      </c>
      <c r="X47" s="189">
        <v>2.55</v>
      </c>
      <c r="Y47" s="190">
        <v>0.97</v>
      </c>
      <c r="Z47" s="190">
        <v>3.37</v>
      </c>
      <c r="AA47" s="189">
        <v>2.05</v>
      </c>
      <c r="AB47" s="190">
        <v>2.26</v>
      </c>
      <c r="AC47" s="338">
        <f>(AB47/AA47-1)*100</f>
        <v>10.2439024390244</v>
      </c>
      <c r="AD47" s="337">
        <f>(H47/AA47)/X47</f>
        <v>8.57580105212817</v>
      </c>
      <c r="AE47" s="521">
        <v>12</v>
      </c>
      <c r="AF47" s="386">
        <v>37920</v>
      </c>
      <c r="AG47" s="553">
        <v>24.53</v>
      </c>
      <c r="AH47" s="553">
        <v>-1.56</v>
      </c>
      <c r="AI47" s="568">
        <v>6.56</v>
      </c>
      <c r="AJ47" s="569">
        <v>7.1</v>
      </c>
      <c r="AK47" s="349">
        <f>AN47/AO47</f>
        <v>0.7906722648306753</v>
      </c>
      <c r="AL47" s="336">
        <f t="shared" si="14"/>
        <v>5.542725173210172</v>
      </c>
      <c r="AM47" s="337">
        <f t="shared" si="15"/>
        <v>6.065092577280828</v>
      </c>
      <c r="AN47" s="337">
        <f t="shared" si="16"/>
        <v>6.599611832998242</v>
      </c>
      <c r="AO47" s="339">
        <f>((AQ47/BA47)^(1/10)-1)*100</f>
        <v>8.3468361374881</v>
      </c>
      <c r="AP47" s="323"/>
      <c r="AQ47" s="282">
        <v>2.285</v>
      </c>
      <c r="AR47" s="282">
        <v>2.165</v>
      </c>
      <c r="AS47" s="19">
        <v>2.045</v>
      </c>
      <c r="AT47" s="19">
        <v>1.915</v>
      </c>
      <c r="AU47" s="19">
        <v>1.795</v>
      </c>
      <c r="AV47" s="19">
        <v>1.66</v>
      </c>
      <c r="AW47" s="19">
        <v>1.5125</v>
      </c>
      <c r="AX47" s="19">
        <v>1.4425</v>
      </c>
      <c r="AY47" s="19">
        <v>1.3275</v>
      </c>
      <c r="AZ47" s="19">
        <v>1.15625</v>
      </c>
      <c r="BA47" s="19">
        <v>1.025</v>
      </c>
      <c r="BB47" s="276">
        <v>0.925</v>
      </c>
      <c r="BC47" s="308">
        <f>IF(AR47=0,0,IF(AR47&gt;AQ47,0,((AQ47/AR47)-1)*100))</f>
        <v>5.542725173210172</v>
      </c>
      <c r="BD47" s="216">
        <f>IF(AS47=0,0,IF(AS47&gt;AR47,0,((AR47/AS47)-1)*100))</f>
        <v>5.867970660146704</v>
      </c>
      <c r="BE47" s="216">
        <f>IF(AT47=0,0,IF(AT47&gt;AS47,0,((AS47/AT47)-1)*100))</f>
        <v>6.788511749347248</v>
      </c>
      <c r="BF47" s="216">
        <f>IF(AU47=0,0,IF(AU47&gt;AT47,0,((AT47/AU47)-1)*100))</f>
        <v>6.6852367688022385</v>
      </c>
      <c r="BG47" s="216">
        <f>IF(AV47=0,0,IF(AV47&gt;AU47,0,((AU47/AV47)-1)*100))</f>
        <v>8.132530120481917</v>
      </c>
      <c r="BH47" s="216">
        <f>IF(AW47=0,0,IF(AW47&gt;AV47,0,((AV47/AW47)-1)*100))</f>
        <v>9.752066115702473</v>
      </c>
      <c r="BI47" s="216">
        <f>IF(AX47=0,0,IF(AX47&gt;AW47,0,((AW47/AX47)-1)*100))</f>
        <v>4.8526863084922045</v>
      </c>
      <c r="BJ47" s="216">
        <f>IF(AY47=0,0,IF(AY47&gt;AX47,0,((AX47/AY47)-1)*100))</f>
        <v>8.662900188323919</v>
      </c>
      <c r="BK47" s="216">
        <f>IF(AZ47=0,0,IF(AZ47&gt;AY47,0,((AY47/AZ47)-1)*100))</f>
        <v>14.810810810810793</v>
      </c>
      <c r="BL47" s="216">
        <f>IF(BA47=0,0,IF(BA47&gt;AZ47,0,((AZ47/BA47)-1)*100))</f>
        <v>12.804878048780498</v>
      </c>
      <c r="BM47" s="240">
        <f>IF(BB47=0,0,IF(BB47&gt;BA47,0,((BA47/BB47)-1)*100))</f>
        <v>10.81081081081079</v>
      </c>
      <c r="BN47" s="482">
        <f t="shared" si="17"/>
        <v>8.610102432264451</v>
      </c>
      <c r="BO47" s="482">
        <f t="shared" si="18"/>
        <v>3.0225298626554724</v>
      </c>
      <c r="BP47" s="586">
        <f t="shared" si="19"/>
        <v>-13.552440682855298</v>
      </c>
    </row>
    <row r="48" spans="1:68" ht="11.25" customHeight="1">
      <c r="A48" s="25" t="s">
        <v>1513</v>
      </c>
      <c r="B48" s="26" t="s">
        <v>1514</v>
      </c>
      <c r="C48" s="123" t="s">
        <v>278</v>
      </c>
      <c r="D48" s="133">
        <v>12</v>
      </c>
      <c r="E48" s="137">
        <v>201</v>
      </c>
      <c r="F48" s="65" t="s">
        <v>363</v>
      </c>
      <c r="G48" s="57" t="s">
        <v>363</v>
      </c>
      <c r="H48" s="202">
        <v>89.43</v>
      </c>
      <c r="I48" s="457">
        <f t="shared" si="8"/>
        <v>0.7156435200715643</v>
      </c>
      <c r="J48" s="105">
        <v>0.155</v>
      </c>
      <c r="K48" s="105">
        <v>0.16</v>
      </c>
      <c r="L48" s="93">
        <f t="shared" si="13"/>
        <v>3.2258064516129004</v>
      </c>
      <c r="M48" s="31">
        <v>40646</v>
      </c>
      <c r="N48" s="31">
        <v>40648</v>
      </c>
      <c r="O48" s="30">
        <v>40662</v>
      </c>
      <c r="P48" s="31" t="s">
        <v>1369</v>
      </c>
      <c r="Q48" s="26"/>
      <c r="R48" s="316">
        <f>K48*4</f>
        <v>0.64</v>
      </c>
      <c r="S48" s="319">
        <f t="shared" si="11"/>
        <v>40.25157232704402</v>
      </c>
      <c r="T48" s="433">
        <f>(H48/SQRT(22.5*W48*(H48/Z48))-1)*100</f>
        <v>130.2076357455494</v>
      </c>
      <c r="U48" s="27">
        <f t="shared" si="12"/>
        <v>56.24528301886792</v>
      </c>
      <c r="V48" s="380">
        <v>12</v>
      </c>
      <c r="W48" s="168">
        <v>1.59</v>
      </c>
      <c r="X48" s="174">
        <v>2.31</v>
      </c>
      <c r="Y48" s="168">
        <v>3.53</v>
      </c>
      <c r="Z48" s="168">
        <v>2.12</v>
      </c>
      <c r="AA48" s="174">
        <v>3.35</v>
      </c>
      <c r="AB48" s="168">
        <v>4.35</v>
      </c>
      <c r="AC48" s="339">
        <f>(AB48/AA48-1)*100</f>
        <v>29.850746268656692</v>
      </c>
      <c r="AD48" s="337">
        <f>(H48/AA48)/X48</f>
        <v>11.556503198294244</v>
      </c>
      <c r="AE48" s="521">
        <v>29</v>
      </c>
      <c r="AF48" s="385">
        <v>24020</v>
      </c>
      <c r="AG48" s="565">
        <v>33.86</v>
      </c>
      <c r="AH48" s="565">
        <v>-26.36</v>
      </c>
      <c r="AI48" s="566">
        <v>8.02</v>
      </c>
      <c r="AJ48" s="567">
        <v>-7.97</v>
      </c>
      <c r="AK48" s="350">
        <f>AN48/AO48</f>
        <v>1.2905795248445233</v>
      </c>
      <c r="AL48" s="336">
        <f t="shared" si="14"/>
        <v>7.017543859649122</v>
      </c>
      <c r="AM48" s="337">
        <f t="shared" si="15"/>
        <v>22.726579924315104</v>
      </c>
      <c r="AN48" s="337">
        <f t="shared" si="16"/>
        <v>32.38772379232493</v>
      </c>
      <c r="AO48" s="339">
        <f>((AQ48/BA48)^(1/10)-1)*100</f>
        <v>25.095488630370678</v>
      </c>
      <c r="AP48" s="324"/>
      <c r="AQ48" s="285">
        <v>0.61</v>
      </c>
      <c r="AR48" s="285">
        <v>0.57</v>
      </c>
      <c r="AS48" s="28">
        <v>0.465</v>
      </c>
      <c r="AT48" s="28">
        <v>0.33</v>
      </c>
      <c r="AU48" s="28">
        <v>0.22</v>
      </c>
      <c r="AV48" s="28">
        <v>0.15</v>
      </c>
      <c r="AW48" s="28">
        <v>0.115</v>
      </c>
      <c r="AX48" s="28">
        <v>0.09</v>
      </c>
      <c r="AY48" s="278">
        <v>0.08</v>
      </c>
      <c r="AZ48" s="28">
        <v>0.0775</v>
      </c>
      <c r="BA48" s="28">
        <v>0.065</v>
      </c>
      <c r="BB48" s="280">
        <v>0.06</v>
      </c>
      <c r="BC48" s="308">
        <f>IF(AR48=0,0,IF(AR48&gt;AQ48,0,((AQ48/AR48)-1)*100))</f>
        <v>7.017543859649122</v>
      </c>
      <c r="BD48" s="216">
        <f>IF(AS48=0,0,IF(AS48&gt;AR48,0,((AR48/AS48)-1)*100))</f>
        <v>22.580645161290303</v>
      </c>
      <c r="BE48" s="216">
        <f>IF(AT48=0,0,IF(AT48&gt;AS48,0,((AS48/AT48)-1)*100))</f>
        <v>40.90909090909092</v>
      </c>
      <c r="BF48" s="216">
        <f>IF(AU48=0,0,IF(AU48&gt;AT48,0,((AT48/AU48)-1)*100))</f>
        <v>50</v>
      </c>
      <c r="BG48" s="216">
        <f>IF(AV48=0,0,IF(AV48&gt;AU48,0,((AU48/AV48)-1)*100))</f>
        <v>46.66666666666668</v>
      </c>
      <c r="BH48" s="216">
        <f>IF(AW48=0,0,IF(AW48&gt;AV48,0,((AV48/AW48)-1)*100))</f>
        <v>30.43478260869563</v>
      </c>
      <c r="BI48" s="216">
        <f>IF(AX48=0,0,IF(AX48&gt;AW48,0,((AW48/AX48)-1)*100))</f>
        <v>27.77777777777779</v>
      </c>
      <c r="BJ48" s="216">
        <f>IF(AY48=0,0,IF(AY48&gt;AX48,0,((AX48/AY48)-1)*100))</f>
        <v>12.5</v>
      </c>
      <c r="BK48" s="216">
        <f>IF(AZ48=0,0,IF(AZ48&gt;AY48,0,((AY48/AZ48)-1)*100))</f>
        <v>3.2258064516129004</v>
      </c>
      <c r="BL48" s="216">
        <f>IF(BA48=0,0,IF(BA48&gt;AZ48,0,((AZ48/BA48)-1)*100))</f>
        <v>19.23076923076923</v>
      </c>
      <c r="BM48" s="240">
        <f>IF(BB48=0,0,IF(BB48&gt;BA48,0,((BA48/BB48)-1)*100))</f>
        <v>8.333333333333348</v>
      </c>
      <c r="BN48" s="482">
        <f t="shared" si="17"/>
        <v>24.42512872717145</v>
      </c>
      <c r="BO48" s="482">
        <f t="shared" si="18"/>
        <v>15.526547925775304</v>
      </c>
      <c r="BP48" s="586">
        <f t="shared" si="19"/>
        <v>-23.14191570647143</v>
      </c>
    </row>
    <row r="49" spans="1:68" ht="11.25" customHeight="1">
      <c r="A49" s="25" t="s">
        <v>654</v>
      </c>
      <c r="B49" s="26" t="s">
        <v>655</v>
      </c>
      <c r="C49" s="26" t="s">
        <v>170</v>
      </c>
      <c r="D49" s="133">
        <v>21</v>
      </c>
      <c r="E49" s="137">
        <v>115</v>
      </c>
      <c r="F49" s="65" t="s">
        <v>363</v>
      </c>
      <c r="G49" s="57" t="s">
        <v>363</v>
      </c>
      <c r="H49" s="201">
        <v>78.95</v>
      </c>
      <c r="I49" s="319">
        <f t="shared" si="8"/>
        <v>2.609246358454718</v>
      </c>
      <c r="J49" s="105">
        <v>0.48</v>
      </c>
      <c r="K49" s="105">
        <v>0.515</v>
      </c>
      <c r="L49" s="93">
        <f t="shared" si="13"/>
        <v>7.291666666666674</v>
      </c>
      <c r="M49" s="31">
        <v>40546</v>
      </c>
      <c r="N49" s="31">
        <v>40548</v>
      </c>
      <c r="O49" s="30">
        <v>40563</v>
      </c>
      <c r="P49" s="31" t="s">
        <v>1411</v>
      </c>
      <c r="Q49" s="26"/>
      <c r="R49" s="316">
        <f>K49*4</f>
        <v>2.06</v>
      </c>
      <c r="S49" s="319">
        <f t="shared" si="11"/>
        <v>71.52777777777779</v>
      </c>
      <c r="T49" s="433">
        <f>(H49/SQRT(22.5*W49*(H49/Z49))-1)*100</f>
        <v>148.04715675715502</v>
      </c>
      <c r="U49" s="27">
        <f t="shared" si="12"/>
        <v>27.413194444444446</v>
      </c>
      <c r="V49" s="380">
        <v>12</v>
      </c>
      <c r="W49" s="168">
        <v>2.88</v>
      </c>
      <c r="X49" s="174">
        <v>3.5</v>
      </c>
      <c r="Y49" s="168">
        <v>0.81</v>
      </c>
      <c r="Z49" s="168">
        <v>5.05</v>
      </c>
      <c r="AA49" s="174">
        <v>3.1</v>
      </c>
      <c r="AB49" s="168">
        <v>3</v>
      </c>
      <c r="AC49" s="339">
        <f>(AB49/AA49-1)*100</f>
        <v>-3.2258064516129115</v>
      </c>
      <c r="AD49" s="337">
        <f>(H49/AA49)/X49</f>
        <v>7.276497695852535</v>
      </c>
      <c r="AE49" s="521">
        <v>1</v>
      </c>
      <c r="AF49" s="385">
        <v>4330</v>
      </c>
      <c r="AG49" s="565">
        <v>38.17</v>
      </c>
      <c r="AH49" s="565">
        <v>-3.02</v>
      </c>
      <c r="AI49" s="566">
        <v>7.49</v>
      </c>
      <c r="AJ49" s="567">
        <v>10.17</v>
      </c>
      <c r="AK49" s="350">
        <f>AN49/AO49</f>
        <v>0.5997442236201371</v>
      </c>
      <c r="AL49" s="336">
        <f t="shared" si="14"/>
        <v>6.666666666666665</v>
      </c>
      <c r="AM49" s="337">
        <f t="shared" si="15"/>
        <v>6.265856918261115</v>
      </c>
      <c r="AN49" s="337">
        <f t="shared" si="16"/>
        <v>8.111420898835098</v>
      </c>
      <c r="AO49" s="339">
        <f>((AQ49/BA49)^(1/10)-1)*100</f>
        <v>13.524800372187773</v>
      </c>
      <c r="AP49" s="324"/>
      <c r="AQ49" s="285">
        <v>1.92</v>
      </c>
      <c r="AR49" s="285">
        <v>1.8</v>
      </c>
      <c r="AS49" s="28">
        <v>1.76</v>
      </c>
      <c r="AT49" s="28">
        <v>1.6</v>
      </c>
      <c r="AU49" s="28">
        <v>1.44</v>
      </c>
      <c r="AV49" s="28">
        <v>1.3</v>
      </c>
      <c r="AW49" s="28">
        <v>0.86</v>
      </c>
      <c r="AX49" s="28">
        <v>0.76</v>
      </c>
      <c r="AY49" s="28">
        <v>0.68</v>
      </c>
      <c r="AZ49" s="28">
        <v>0.61</v>
      </c>
      <c r="BA49" s="28">
        <v>0.54</v>
      </c>
      <c r="BB49" s="119">
        <v>0.48</v>
      </c>
      <c r="BC49" s="308">
        <f>IF(AR49=0,0,IF(AR49&gt;AQ49,0,((AQ49/AR49)-1)*100))</f>
        <v>6.666666666666665</v>
      </c>
      <c r="BD49" s="216">
        <f>IF(AS49=0,0,IF(AS49&gt;AR49,0,((AR49/AS49)-1)*100))</f>
        <v>2.2727272727272707</v>
      </c>
      <c r="BE49" s="216">
        <f>IF(AT49=0,0,IF(AT49&gt;AS49,0,((AS49/AT49)-1)*100))</f>
        <v>9.999999999999986</v>
      </c>
      <c r="BF49" s="216">
        <f>IF(AU49=0,0,IF(AU49&gt;AT49,0,((AT49/AU49)-1)*100))</f>
        <v>11.111111111111116</v>
      </c>
      <c r="BG49" s="216">
        <f>IF(AV49=0,0,IF(AV49&gt;AU49,0,((AU49/AV49)-1)*100))</f>
        <v>10.769230769230752</v>
      </c>
      <c r="BH49" s="216">
        <f>IF(AW49=0,0,IF(AW49&gt;AV49,0,((AV49/AW49)-1)*100))</f>
        <v>51.162790697674424</v>
      </c>
      <c r="BI49" s="216">
        <f>IF(AX49=0,0,IF(AX49&gt;AW49,0,((AW49/AX49)-1)*100))</f>
        <v>13.157894736842103</v>
      </c>
      <c r="BJ49" s="216">
        <f>IF(AY49=0,0,IF(AY49&gt;AX49,0,((AX49/AY49)-1)*100))</f>
        <v>11.764705882352944</v>
      </c>
      <c r="BK49" s="216">
        <f>IF(AZ49=0,0,IF(AZ49&gt;AY49,0,((AY49/AZ49)-1)*100))</f>
        <v>11.475409836065587</v>
      </c>
      <c r="BL49" s="216">
        <f>IF(BA49=0,0,IF(BA49&gt;AZ49,0,((AZ49/BA49)-1)*100))</f>
        <v>12.962962962962955</v>
      </c>
      <c r="BM49" s="240">
        <f>IF(BB49=0,0,IF(BB49&gt;BA49,0,((BA49/BB49)-1)*100))</f>
        <v>12.500000000000021</v>
      </c>
      <c r="BN49" s="482">
        <f t="shared" si="17"/>
        <v>13.985772721421258</v>
      </c>
      <c r="BO49" s="482">
        <f t="shared" si="18"/>
        <v>12.145203768941554</v>
      </c>
      <c r="BP49" s="586">
        <f t="shared" si="19"/>
        <v>-16.69252718715463</v>
      </c>
    </row>
    <row r="50" spans="1:68" ht="11.25" customHeight="1">
      <c r="A50" s="25" t="s">
        <v>1595</v>
      </c>
      <c r="B50" s="26" t="s">
        <v>1596</v>
      </c>
      <c r="C50" s="102" t="s">
        <v>514</v>
      </c>
      <c r="D50" s="133">
        <v>17</v>
      </c>
      <c r="E50" s="137">
        <v>155</v>
      </c>
      <c r="F50" s="44" t="s">
        <v>1972</v>
      </c>
      <c r="G50" s="45" t="s">
        <v>1939</v>
      </c>
      <c r="H50" s="175">
        <v>142.76</v>
      </c>
      <c r="I50" s="319">
        <f t="shared" si="8"/>
        <v>2.9139815074250492</v>
      </c>
      <c r="J50" s="127">
        <v>1.0325</v>
      </c>
      <c r="K50" s="105">
        <v>1.04</v>
      </c>
      <c r="L50" s="116">
        <f t="shared" si="13"/>
        <v>0.7263922518159882</v>
      </c>
      <c r="M50" s="31">
        <v>40631</v>
      </c>
      <c r="N50" s="31">
        <v>40633</v>
      </c>
      <c r="O50" s="30">
        <v>40648</v>
      </c>
      <c r="P50" s="31" t="s">
        <v>1376</v>
      </c>
      <c r="Q50" s="26"/>
      <c r="R50" s="316">
        <f>K50*4</f>
        <v>4.16</v>
      </c>
      <c r="S50" s="319">
        <f t="shared" si="11"/>
        <v>428.8659793814433</v>
      </c>
      <c r="T50" s="433">
        <f>(H50/SQRT(22.5*W50*(H50/Z50))-1)*100</f>
        <v>393.9472357517129</v>
      </c>
      <c r="U50" s="27">
        <f t="shared" si="12"/>
        <v>147.17525773195877</v>
      </c>
      <c r="V50" s="380">
        <v>12</v>
      </c>
      <c r="W50" s="168">
        <v>0.97</v>
      </c>
      <c r="X50" s="174">
        <v>2.29</v>
      </c>
      <c r="Y50" s="168">
        <v>10.88</v>
      </c>
      <c r="Z50" s="168">
        <v>3.73</v>
      </c>
      <c r="AA50" s="174">
        <v>5.68</v>
      </c>
      <c r="AB50" s="168">
        <v>6.45</v>
      </c>
      <c r="AC50" s="339">
        <f>(AB50/AA50-1)*100</f>
        <v>13.556338028169023</v>
      </c>
      <c r="AD50" s="337">
        <f>(H50/AA50)/X50</f>
        <v>10.975459745371793</v>
      </c>
      <c r="AE50" s="521">
        <v>24</v>
      </c>
      <c r="AF50" s="385">
        <v>4830</v>
      </c>
      <c r="AG50" s="565">
        <v>35.19</v>
      </c>
      <c r="AH50" s="565">
        <v>-3.83</v>
      </c>
      <c r="AI50" s="566">
        <v>8.7</v>
      </c>
      <c r="AJ50" s="567">
        <v>6.2</v>
      </c>
      <c r="AK50" s="350">
        <f>AN50/AO50</f>
        <v>0.8585121934744847</v>
      </c>
      <c r="AL50" s="336">
        <f t="shared" si="14"/>
        <v>0.42579075425790425</v>
      </c>
      <c r="AM50" s="337">
        <f t="shared" si="15"/>
        <v>4.374278318487179</v>
      </c>
      <c r="AN50" s="337">
        <f t="shared" si="16"/>
        <v>5.09117360561766</v>
      </c>
      <c r="AO50" s="339">
        <f>((AQ50/BA50)^(1/10)-1)*100</f>
        <v>5.930228649418678</v>
      </c>
      <c r="AP50" s="324"/>
      <c r="AQ50" s="285">
        <v>4.1275</v>
      </c>
      <c r="AR50" s="285">
        <v>4.11</v>
      </c>
      <c r="AS50" s="28">
        <v>3.99</v>
      </c>
      <c r="AT50" s="28">
        <v>3.63</v>
      </c>
      <c r="AU50" s="28">
        <v>3.33</v>
      </c>
      <c r="AV50" s="28">
        <v>3.22</v>
      </c>
      <c r="AW50" s="28">
        <v>3.15</v>
      </c>
      <c r="AX50" s="28">
        <v>3.11</v>
      </c>
      <c r="AY50" s="28">
        <v>3.01</v>
      </c>
      <c r="AZ50" s="28">
        <v>2.79</v>
      </c>
      <c r="BA50" s="28">
        <v>2.32</v>
      </c>
      <c r="BB50" s="119">
        <v>2.1</v>
      </c>
      <c r="BC50" s="308">
        <f>IF(AR50=0,0,IF(AR50&gt;AQ50,0,((AQ50/AR50)-1)*100))</f>
        <v>0.42579075425790425</v>
      </c>
      <c r="BD50" s="216">
        <f>IF(AS50=0,0,IF(AS50&gt;AR50,0,((AR50/AS50)-1)*100))</f>
        <v>3.007518796992481</v>
      </c>
      <c r="BE50" s="216">
        <f>IF(AT50=0,0,IF(AT50&gt;AS50,0,((AS50/AT50)-1)*100))</f>
        <v>9.917355371900838</v>
      </c>
      <c r="BF50" s="216">
        <f>IF(AU50=0,0,IF(AU50&gt;AT50,0,((AT50/AU50)-1)*100))</f>
        <v>9.009009009009006</v>
      </c>
      <c r="BG50" s="216">
        <f>IF(AV50=0,0,IF(AV50&gt;AU50,0,((AU50/AV50)-1)*100))</f>
        <v>3.416149068322971</v>
      </c>
      <c r="BH50" s="216">
        <f>IF(AW50=0,0,IF(AW50&gt;AV50,0,((AV50/AW50)-1)*100))</f>
        <v>2.2222222222222365</v>
      </c>
      <c r="BI50" s="216">
        <f>IF(AX50=0,0,IF(AX50&gt;AW50,0,((AW50/AX50)-1)*100))</f>
        <v>1.2861736334405238</v>
      </c>
      <c r="BJ50" s="216">
        <f>IF(AY50=0,0,IF(AY50&gt;AX50,0,((AX50/AY50)-1)*100))</f>
        <v>3.322259136212624</v>
      </c>
      <c r="BK50" s="216">
        <f>IF(AZ50=0,0,IF(AZ50&gt;AY50,0,((AY50/AZ50)-1)*100))</f>
        <v>7.8853046594981935</v>
      </c>
      <c r="BL50" s="216">
        <f>IF(BA50=0,0,IF(BA50&gt;AZ50,0,((AZ50/BA50)-1)*100))</f>
        <v>20.25862068965518</v>
      </c>
      <c r="BM50" s="240">
        <f>IF(BB50=0,0,IF(BB50&gt;BA50,0,((BA50/BB50)-1)*100))</f>
        <v>10.47619047619046</v>
      </c>
      <c r="BN50" s="482">
        <f t="shared" si="17"/>
        <v>6.475144892518402</v>
      </c>
      <c r="BO50" s="482">
        <f t="shared" si="18"/>
        <v>5.552889796123133</v>
      </c>
      <c r="BP50" s="586">
        <f t="shared" si="19"/>
        <v>-139.17010261891605</v>
      </c>
    </row>
    <row r="51" spans="1:68" ht="11.25" customHeight="1">
      <c r="A51" s="34" t="s">
        <v>1692</v>
      </c>
      <c r="B51" s="36" t="s">
        <v>1693</v>
      </c>
      <c r="C51" s="36" t="s">
        <v>1424</v>
      </c>
      <c r="D51" s="134">
        <v>17</v>
      </c>
      <c r="E51" s="137">
        <v>157</v>
      </c>
      <c r="F51" s="74" t="s">
        <v>363</v>
      </c>
      <c r="G51" s="75" t="s">
        <v>363</v>
      </c>
      <c r="H51" s="428">
        <v>45.6</v>
      </c>
      <c r="I51" s="457">
        <f t="shared" si="8"/>
        <v>1.0964912280701753</v>
      </c>
      <c r="J51" s="106">
        <v>0.2</v>
      </c>
      <c r="K51" s="106">
        <v>0.25</v>
      </c>
      <c r="L51" s="94">
        <f t="shared" si="13"/>
        <v>25</v>
      </c>
      <c r="M51" s="50">
        <v>40690</v>
      </c>
      <c r="N51" s="50">
        <v>40695</v>
      </c>
      <c r="O51" s="49">
        <v>40709</v>
      </c>
      <c r="P51" s="50" t="s">
        <v>1421</v>
      </c>
      <c r="Q51" s="269" t="s">
        <v>1436</v>
      </c>
      <c r="R51" s="261">
        <f>K51*2</f>
        <v>0.5</v>
      </c>
      <c r="S51" s="319">
        <f t="shared" si="11"/>
        <v>28.57142857142857</v>
      </c>
      <c r="T51" s="433">
        <f>(H51/SQRT(22.5*W51*(H51/Z51))-1)*100</f>
        <v>148.91383094977914</v>
      </c>
      <c r="U51" s="37">
        <f t="shared" si="12"/>
        <v>26.057142857142857</v>
      </c>
      <c r="V51" s="381">
        <v>12</v>
      </c>
      <c r="W51" s="169">
        <v>1.75</v>
      </c>
      <c r="X51" s="176">
        <v>1.62</v>
      </c>
      <c r="Y51" s="169">
        <v>1.59</v>
      </c>
      <c r="Z51" s="169">
        <v>5.35</v>
      </c>
      <c r="AA51" s="176">
        <v>1.84</v>
      </c>
      <c r="AB51" s="169">
        <v>2.07</v>
      </c>
      <c r="AC51" s="344">
        <f>(AB51/AA51-1)*100</f>
        <v>12.499999999999979</v>
      </c>
      <c r="AD51" s="337">
        <f>(H51/AA51)/X51</f>
        <v>15.297906602254427</v>
      </c>
      <c r="AE51" s="521">
        <v>20</v>
      </c>
      <c r="AF51" s="387">
        <v>9670</v>
      </c>
      <c r="AG51" s="533">
        <v>19.22</v>
      </c>
      <c r="AH51" s="533">
        <v>-20.21</v>
      </c>
      <c r="AI51" s="562">
        <v>5.36</v>
      </c>
      <c r="AJ51" s="564">
        <v>-4.1</v>
      </c>
      <c r="AK51" s="351">
        <f>AN51/AO51</f>
        <v>0.7856793936033094</v>
      </c>
      <c r="AL51" s="336">
        <f t="shared" si="14"/>
        <v>5.263157894736836</v>
      </c>
      <c r="AM51" s="337">
        <f t="shared" si="15"/>
        <v>12.624788044360603</v>
      </c>
      <c r="AN51" s="337">
        <f t="shared" si="16"/>
        <v>21.67286837864115</v>
      </c>
      <c r="AO51" s="339">
        <f>((AQ51/BA51)^(1/10)-1)*100</f>
        <v>27.584875656779428</v>
      </c>
      <c r="AP51" s="325"/>
      <c r="AQ51" s="286">
        <v>0.4</v>
      </c>
      <c r="AR51" s="286">
        <v>0.38</v>
      </c>
      <c r="AS51" s="38">
        <v>0.32</v>
      </c>
      <c r="AT51" s="38">
        <v>0.28</v>
      </c>
      <c r="AU51" s="38">
        <v>0.22</v>
      </c>
      <c r="AV51" s="38">
        <v>0.15</v>
      </c>
      <c r="AW51" s="38">
        <v>0.11</v>
      </c>
      <c r="AX51" s="38">
        <v>0.08</v>
      </c>
      <c r="AY51" s="38">
        <v>0.06</v>
      </c>
      <c r="AZ51" s="38">
        <v>0.05</v>
      </c>
      <c r="BA51" s="38">
        <v>0.035</v>
      </c>
      <c r="BB51" s="277">
        <v>0.0125</v>
      </c>
      <c r="BC51" s="308">
        <f>IF(AR51=0,0,IF(AR51&gt;AQ51,0,((AQ51/AR51)-1)*100))</f>
        <v>5.263157894736836</v>
      </c>
      <c r="BD51" s="216">
        <f>IF(AS51=0,0,IF(AS51&gt;AR51,0,((AR51/AS51)-1)*100))</f>
        <v>18.75</v>
      </c>
      <c r="BE51" s="216">
        <f>IF(AT51=0,0,IF(AT51&gt;AS51,0,((AS51/AT51)-1)*100))</f>
        <v>14.28571428571428</v>
      </c>
      <c r="BF51" s="216">
        <f>IF(AU51=0,0,IF(AU51&gt;AT51,0,((AT51/AU51)-1)*100))</f>
        <v>27.272727272727295</v>
      </c>
      <c r="BG51" s="216">
        <f>IF(AV51=0,0,IF(AV51&gt;AU51,0,((AU51/AV51)-1)*100))</f>
        <v>46.66666666666668</v>
      </c>
      <c r="BH51" s="216">
        <f>IF(AW51=0,0,IF(AW51&gt;AV51,0,((AV51/AW51)-1)*100))</f>
        <v>36.36363636363635</v>
      </c>
      <c r="BI51" s="216">
        <f>IF(AX51=0,0,IF(AX51&gt;AW51,0,((AW51/AX51)-1)*100))</f>
        <v>37.5</v>
      </c>
      <c r="BJ51" s="216">
        <f>IF(AY51=0,0,IF(AY51&gt;AX51,0,((AX51/AY51)-1)*100))</f>
        <v>33.33333333333335</v>
      </c>
      <c r="BK51" s="216">
        <f>IF(AZ51=0,0,IF(AZ51&gt;AY51,0,((AY51/AZ51)-1)*100))</f>
        <v>19.999999999999996</v>
      </c>
      <c r="BL51" s="216">
        <f>IF(BA51=0,0,IF(BA51&gt;AZ51,0,((AZ51/BA51)-1)*100))</f>
        <v>42.85714285714286</v>
      </c>
      <c r="BM51" s="240">
        <f>IF(BB51=0,0,IF(BB51&gt;BA51,0,((BA51/BB51)-1)*100))</f>
        <v>180.00000000000003</v>
      </c>
      <c r="BN51" s="482">
        <f t="shared" si="17"/>
        <v>42.02657987945069</v>
      </c>
      <c r="BO51" s="482">
        <f t="shared" si="18"/>
        <v>45.27970312796335</v>
      </c>
      <c r="BP51" s="586">
        <f t="shared" si="19"/>
        <v>-3.2877832504315307</v>
      </c>
    </row>
    <row r="52" spans="1:68" ht="11.25" customHeight="1">
      <c r="A52" s="25" t="s">
        <v>1544</v>
      </c>
      <c r="B52" s="26" t="s">
        <v>1545</v>
      </c>
      <c r="C52" s="26" t="s">
        <v>275</v>
      </c>
      <c r="D52" s="133">
        <v>13</v>
      </c>
      <c r="E52" s="137">
        <v>193</v>
      </c>
      <c r="F52" s="65" t="s">
        <v>363</v>
      </c>
      <c r="G52" s="57" t="s">
        <v>363</v>
      </c>
      <c r="H52" s="202">
        <v>99.42</v>
      </c>
      <c r="I52" s="456">
        <f t="shared" si="8"/>
        <v>1.0863005431502715</v>
      </c>
      <c r="J52" s="105">
        <v>0.23</v>
      </c>
      <c r="K52" s="105">
        <v>0.27</v>
      </c>
      <c r="L52" s="107">
        <f t="shared" si="13"/>
        <v>17.391304347826097</v>
      </c>
      <c r="M52" s="31">
        <v>40689</v>
      </c>
      <c r="N52" s="31">
        <v>40694</v>
      </c>
      <c r="O52" s="30">
        <v>40715</v>
      </c>
      <c r="P52" s="103" t="s">
        <v>1395</v>
      </c>
      <c r="Q52" s="26"/>
      <c r="R52" s="316">
        <f>K52*4</f>
        <v>1.08</v>
      </c>
      <c r="S52" s="318">
        <f t="shared" si="11"/>
        <v>29.91689750692521</v>
      </c>
      <c r="T52" s="435">
        <f>(H52/SQRT(22.5*W52*(H52/Z52))-1)*100</f>
        <v>228.3824763668989</v>
      </c>
      <c r="U52" s="27">
        <f t="shared" si="12"/>
        <v>27.54016620498615</v>
      </c>
      <c r="V52" s="380">
        <v>8</v>
      </c>
      <c r="W52" s="168">
        <v>3.61</v>
      </c>
      <c r="X52" s="174">
        <v>1.55</v>
      </c>
      <c r="Y52" s="168">
        <v>6.25</v>
      </c>
      <c r="Z52" s="168">
        <v>8.81</v>
      </c>
      <c r="AA52" s="174">
        <v>4.11</v>
      </c>
      <c r="AB52" s="168">
        <v>4.73</v>
      </c>
      <c r="AC52" s="339">
        <f>(AB52/AA52-1)*100</f>
        <v>15.085158150851585</v>
      </c>
      <c r="AD52" s="340">
        <f>(H52/AA52)/X52</f>
        <v>15.606310336708264</v>
      </c>
      <c r="AE52" s="521">
        <v>8</v>
      </c>
      <c r="AF52" s="385">
        <v>4480</v>
      </c>
      <c r="AG52" s="565">
        <v>27.05</v>
      </c>
      <c r="AH52" s="565">
        <v>-11.55</v>
      </c>
      <c r="AI52" s="566">
        <v>8.28</v>
      </c>
      <c r="AJ52" s="567">
        <v>2.93</v>
      </c>
      <c r="AK52" s="350">
        <f>AN52/AO52</f>
        <v>1.2017839738144596</v>
      </c>
      <c r="AL52" s="340">
        <f t="shared" si="14"/>
        <v>14.102564102564097</v>
      </c>
      <c r="AM52" s="341">
        <f t="shared" si="15"/>
        <v>28.443926117556728</v>
      </c>
      <c r="AN52" s="341">
        <f t="shared" si="16"/>
        <v>34.794447263663784</v>
      </c>
      <c r="AO52" s="338">
        <f>((AQ52/BA52)^(1/10)-1)*100</f>
        <v>28.95233088624596</v>
      </c>
      <c r="AP52" s="324"/>
      <c r="AQ52" s="285">
        <v>0.89</v>
      </c>
      <c r="AR52" s="285">
        <v>0.78</v>
      </c>
      <c r="AS52" s="28">
        <v>0.66</v>
      </c>
      <c r="AT52" s="28">
        <v>0.42</v>
      </c>
      <c r="AU52" s="28">
        <v>0.23</v>
      </c>
      <c r="AV52" s="28">
        <v>0.2</v>
      </c>
      <c r="AW52" s="28">
        <v>0.18</v>
      </c>
      <c r="AX52" s="28">
        <v>0.15333</v>
      </c>
      <c r="AY52" s="28">
        <v>0.12667</v>
      </c>
      <c r="AZ52" s="28">
        <v>0.1</v>
      </c>
      <c r="BA52" s="28">
        <v>0.07</v>
      </c>
      <c r="BB52" s="119">
        <v>0.06667</v>
      </c>
      <c r="BC52" s="460">
        <f>IF(AR52=0,0,IF(AR52&gt;AQ52,0,((AQ52/AR52)-1)*100))</f>
        <v>14.102564102564097</v>
      </c>
      <c r="BD52" s="461">
        <f>IF(AS52=0,0,IF(AS52&gt;AR52,0,((AR52/AS52)-1)*100))</f>
        <v>18.181818181818187</v>
      </c>
      <c r="BE52" s="461">
        <f>IF(AT52=0,0,IF(AT52&gt;AS52,0,((AS52/AT52)-1)*100))</f>
        <v>57.14285714285716</v>
      </c>
      <c r="BF52" s="461">
        <f>IF(AU52=0,0,IF(AU52&gt;AT52,0,((AT52/AU52)-1)*100))</f>
        <v>82.6086956521739</v>
      </c>
      <c r="BG52" s="461">
        <f>IF(AV52=0,0,IF(AV52&gt;AU52,0,((AU52/AV52)-1)*100))</f>
        <v>14.999999999999991</v>
      </c>
      <c r="BH52" s="461">
        <f>IF(AW52=0,0,IF(AW52&gt;AV52,0,((AV52/AW52)-1)*100))</f>
        <v>11.111111111111116</v>
      </c>
      <c r="BI52" s="461">
        <f>IF(AX52=0,0,IF(AX52&gt;AW52,0,((AW52/AX52)-1)*100))</f>
        <v>17.39385638818236</v>
      </c>
      <c r="BJ52" s="461">
        <f>IF(AY52=0,0,IF(AY52&gt;AX52,0,((AX52/AY52)-1)*100))</f>
        <v>21.046814557511627</v>
      </c>
      <c r="BK52" s="461">
        <f>IF(AZ52=0,0,IF(AZ52&gt;AY52,0,((AY52/AZ52)-1)*100))</f>
        <v>26.669999999999995</v>
      </c>
      <c r="BL52" s="461">
        <f>IF(BA52=0,0,IF(BA52&gt;AZ52,0,((AZ52/BA52)-1)*100))</f>
        <v>42.85714285714286</v>
      </c>
      <c r="BM52" s="212">
        <f>IF(BB52=0,0,IF(BB52&gt;BA52,0,((BA52/BB52)-1)*100))</f>
        <v>4.994750262486902</v>
      </c>
      <c r="BN52" s="145">
        <f t="shared" si="17"/>
        <v>28.28269184144074</v>
      </c>
      <c r="BO52" s="145">
        <f t="shared" si="18"/>
        <v>22.334011706457183</v>
      </c>
      <c r="BP52" s="588">
        <f t="shared" si="19"/>
        <v>8.340581601827907</v>
      </c>
    </row>
    <row r="53" spans="1:68" ht="11.25" customHeight="1">
      <c r="A53" s="25" t="s">
        <v>1536</v>
      </c>
      <c r="B53" s="26" t="s">
        <v>1537</v>
      </c>
      <c r="C53" s="26" t="s">
        <v>1426</v>
      </c>
      <c r="D53" s="133">
        <v>12</v>
      </c>
      <c r="E53" s="137">
        <v>206</v>
      </c>
      <c r="F53" s="65" t="s">
        <v>363</v>
      </c>
      <c r="G53" s="57" t="s">
        <v>363</v>
      </c>
      <c r="H53" s="202">
        <v>38.09</v>
      </c>
      <c r="I53" s="457">
        <f t="shared" si="8"/>
        <v>1.4702021527960094</v>
      </c>
      <c r="J53" s="105">
        <v>0.13</v>
      </c>
      <c r="K53" s="105">
        <v>0.14</v>
      </c>
      <c r="L53" s="93">
        <f t="shared" si="13"/>
        <v>7.692307692307709</v>
      </c>
      <c r="M53" s="31">
        <v>40840</v>
      </c>
      <c r="N53" s="31">
        <v>40842</v>
      </c>
      <c r="O53" s="30">
        <v>40869</v>
      </c>
      <c r="P53" s="31" t="s">
        <v>1213</v>
      </c>
      <c r="Q53" s="102" t="s">
        <v>858</v>
      </c>
      <c r="R53" s="316">
        <f>K53*4</f>
        <v>0.56</v>
      </c>
      <c r="S53" s="319">
        <f t="shared" si="11"/>
        <v>49.55752212389382</v>
      </c>
      <c r="T53" s="433">
        <f>(H53/SQRT(22.5*W53*(H53/Z53))-1)*100</f>
        <v>248.13626554894256</v>
      </c>
      <c r="U53" s="27">
        <f t="shared" si="12"/>
        <v>33.707964601769916</v>
      </c>
      <c r="V53" s="380">
        <v>12</v>
      </c>
      <c r="W53" s="168">
        <v>1.13</v>
      </c>
      <c r="X53" s="174">
        <v>1.68</v>
      </c>
      <c r="Y53" s="168">
        <v>4.31</v>
      </c>
      <c r="Z53" s="168">
        <v>8.09</v>
      </c>
      <c r="AA53" s="174">
        <v>1.2</v>
      </c>
      <c r="AB53" s="168">
        <v>1.39</v>
      </c>
      <c r="AC53" s="339">
        <f>(AB53/AA53-1)*100</f>
        <v>15.833333333333321</v>
      </c>
      <c r="AD53" s="336">
        <f>(H53/AA53)/X53</f>
        <v>18.89384920634921</v>
      </c>
      <c r="AE53" s="521">
        <v>12</v>
      </c>
      <c r="AF53" s="385">
        <v>11240</v>
      </c>
      <c r="AG53" s="565">
        <v>50.14</v>
      </c>
      <c r="AH53" s="565">
        <v>-2.68</v>
      </c>
      <c r="AI53" s="566">
        <v>9.71</v>
      </c>
      <c r="AJ53" s="567">
        <v>13.94</v>
      </c>
      <c r="AK53" s="350">
        <f>AN53/AO53</f>
        <v>0.48682542979005844</v>
      </c>
      <c r="AL53" s="336">
        <f t="shared" si="14"/>
        <v>16.666666666666675</v>
      </c>
      <c r="AM53" s="337">
        <f t="shared" si="15"/>
        <v>24.053456597035684</v>
      </c>
      <c r="AN53" s="337">
        <f t="shared" si="16"/>
        <v>22.062853520710778</v>
      </c>
      <c r="AO53" s="339">
        <f>((AQ53/BA53)^(1/10)-1)*100</f>
        <v>45.319846028226785</v>
      </c>
      <c r="AP53" s="324"/>
      <c r="AQ53" s="285">
        <v>0.42</v>
      </c>
      <c r="AR53" s="285">
        <v>0.36</v>
      </c>
      <c r="AS53" s="28">
        <v>0.26</v>
      </c>
      <c r="AT53" s="28">
        <v>0.22</v>
      </c>
      <c r="AU53" s="28">
        <v>0.2</v>
      </c>
      <c r="AV53" s="28">
        <v>0.155</v>
      </c>
      <c r="AW53" s="28">
        <v>0.1</v>
      </c>
      <c r="AX53" s="28">
        <v>0.0525</v>
      </c>
      <c r="AY53" s="28">
        <v>0.0125</v>
      </c>
      <c r="AZ53" s="28">
        <v>0.01125</v>
      </c>
      <c r="BA53" s="28">
        <v>0.01</v>
      </c>
      <c r="BB53" s="119">
        <v>0.00125</v>
      </c>
      <c r="BC53" s="308">
        <f aca="true" t="shared" si="20" ref="BC53:BM68">IF(AR53=0,0,IF(AR53&gt;AQ53,0,((AQ53/AR53)-1)*100))</f>
        <v>16.666666666666675</v>
      </c>
      <c r="BD53" s="216">
        <f>IF(AS53=0,0,IF(AS53&gt;AR53,0,((AR53/AS53)-1)*100))</f>
        <v>38.46153846153846</v>
      </c>
      <c r="BE53" s="216">
        <f>IF(AT53=0,0,IF(AT53&gt;AS53,0,((AS53/AT53)-1)*100))</f>
        <v>18.181818181818187</v>
      </c>
      <c r="BF53" s="216">
        <f>IF(AU53=0,0,IF(AU53&gt;AT53,0,((AT53/AU53)-1)*100))</f>
        <v>9.999999999999986</v>
      </c>
      <c r="BG53" s="216">
        <f>IF(AV53=0,0,IF(AV53&gt;AU53,0,((AU53/AV53)-1)*100))</f>
        <v>29.03225806451615</v>
      </c>
      <c r="BH53" s="216">
        <f>IF(AW53=0,0,IF(AW53&gt;AV53,0,((AV53/AW53)-1)*100))</f>
        <v>54.999999999999986</v>
      </c>
      <c r="BI53" s="216">
        <f>IF(AX53=0,0,IF(AX53&gt;AW53,0,((AW53/AX53)-1)*100))</f>
        <v>90.47619047619048</v>
      </c>
      <c r="BJ53" s="216">
        <f>IF(AY53=0,0,IF(AY53&gt;AX53,0,((AX53/AY53)-1)*100))</f>
        <v>319.99999999999994</v>
      </c>
      <c r="BK53" s="216">
        <f>IF(AZ53=0,0,IF(AZ53&gt;AY53,0,((AY53/AZ53)-1)*100))</f>
        <v>11.111111111111116</v>
      </c>
      <c r="BL53" s="216">
        <f>IF(BA53=0,0,IF(BA53&gt;AZ53,0,((AZ53/BA53)-1)*100))</f>
        <v>12.5</v>
      </c>
      <c r="BM53" s="240">
        <f>IF(BB53=0,0,IF(BB53&gt;BA53,0,((BA53/BB53)-1)*100))</f>
        <v>700</v>
      </c>
      <c r="BN53" s="482">
        <f t="shared" si="17"/>
        <v>118.31178026925826</v>
      </c>
      <c r="BO53" s="482">
        <f t="shared" si="18"/>
        <v>202.9211031673598</v>
      </c>
      <c r="BP53" s="586">
        <f t="shared" si="19"/>
        <v>-10.174908928263129</v>
      </c>
    </row>
    <row r="54" spans="1:68" ht="11.25" customHeight="1">
      <c r="A54" s="25" t="s">
        <v>1024</v>
      </c>
      <c r="B54" s="26" t="s">
        <v>1025</v>
      </c>
      <c r="C54" s="26" t="s">
        <v>1424</v>
      </c>
      <c r="D54" s="133">
        <v>10</v>
      </c>
      <c r="E54" s="137">
        <v>239</v>
      </c>
      <c r="F54" s="44" t="s">
        <v>1939</v>
      </c>
      <c r="G54" s="45" t="s">
        <v>1939</v>
      </c>
      <c r="H54" s="202">
        <v>81.83</v>
      </c>
      <c r="I54" s="457">
        <f t="shared" si="8"/>
        <v>0.6354637663448613</v>
      </c>
      <c r="J54" s="143">
        <v>0.12</v>
      </c>
      <c r="K54" s="119">
        <v>0.13</v>
      </c>
      <c r="L54" s="93">
        <f t="shared" si="13"/>
        <v>8.333333333333348</v>
      </c>
      <c r="M54" s="31">
        <v>40709</v>
      </c>
      <c r="N54" s="31">
        <v>40711</v>
      </c>
      <c r="O54" s="30">
        <v>40725</v>
      </c>
      <c r="P54" s="31" t="s">
        <v>1360</v>
      </c>
      <c r="Q54" s="26"/>
      <c r="R54" s="316">
        <f>K54*4</f>
        <v>0.52</v>
      </c>
      <c r="S54" s="319">
        <f t="shared" si="11"/>
        <v>10.766045548654244</v>
      </c>
      <c r="T54" s="433">
        <f>(H54/SQRT(22.5*W54*(H54/Z54))-1)*100</f>
        <v>13.139931599693199</v>
      </c>
      <c r="U54" s="27">
        <f t="shared" si="12"/>
        <v>16.942028985507246</v>
      </c>
      <c r="V54" s="380">
        <v>5</v>
      </c>
      <c r="W54" s="168">
        <v>4.83</v>
      </c>
      <c r="X54" s="174">
        <v>0.9</v>
      </c>
      <c r="Y54" s="168">
        <v>0.66</v>
      </c>
      <c r="Z54" s="168">
        <v>1.7</v>
      </c>
      <c r="AA54" s="174">
        <v>6.28</v>
      </c>
      <c r="AB54" s="168">
        <v>7.35</v>
      </c>
      <c r="AC54" s="339">
        <f>(AB54/AA54-1)*100</f>
        <v>17.038216560509547</v>
      </c>
      <c r="AD54" s="336">
        <f>(H54/AA54)/X54</f>
        <v>14.47806086341118</v>
      </c>
      <c r="AE54" s="521">
        <v>28</v>
      </c>
      <c r="AF54" s="385">
        <v>26020</v>
      </c>
      <c r="AG54" s="565">
        <v>27.72</v>
      </c>
      <c r="AH54" s="565">
        <v>-17.06</v>
      </c>
      <c r="AI54" s="566">
        <v>10.4</v>
      </c>
      <c r="AJ54" s="567">
        <v>-3.55</v>
      </c>
      <c r="AK54" s="350" t="s">
        <v>1977</v>
      </c>
      <c r="AL54" s="336">
        <f t="shared" si="14"/>
        <v>6.818181818181812</v>
      </c>
      <c r="AM54" s="337">
        <f t="shared" si="15"/>
        <v>6.417017658182589</v>
      </c>
      <c r="AN54" s="337">
        <f t="shared" si="16"/>
        <v>8.679400183142283</v>
      </c>
      <c r="AO54" s="339" t="s">
        <v>1977</v>
      </c>
      <c r="AP54" s="324"/>
      <c r="AQ54" s="285">
        <v>0.47</v>
      </c>
      <c r="AR54" s="287">
        <v>0.44</v>
      </c>
      <c r="AS54" s="28">
        <v>0.43</v>
      </c>
      <c r="AT54" s="28">
        <v>0.39</v>
      </c>
      <c r="AU54" s="28">
        <v>0.35</v>
      </c>
      <c r="AV54" s="28">
        <v>0.31</v>
      </c>
      <c r="AW54" s="28">
        <v>0.27</v>
      </c>
      <c r="AX54" s="28">
        <v>0.21</v>
      </c>
      <c r="AY54" s="28">
        <v>0.15</v>
      </c>
      <c r="AZ54" s="278">
        <v>0</v>
      </c>
      <c r="BA54" s="278">
        <v>0</v>
      </c>
      <c r="BB54" s="280">
        <v>0</v>
      </c>
      <c r="BC54" s="308">
        <f t="shared" si="20"/>
        <v>6.818181818181812</v>
      </c>
      <c r="BD54" s="216">
        <f t="shared" si="20"/>
        <v>2.3255813953488413</v>
      </c>
      <c r="BE54" s="216">
        <f t="shared" si="20"/>
        <v>10.256410256410241</v>
      </c>
      <c r="BF54" s="216">
        <f t="shared" si="20"/>
        <v>11.428571428571432</v>
      </c>
      <c r="BG54" s="216">
        <f t="shared" si="20"/>
        <v>12.903225806451601</v>
      </c>
      <c r="BH54" s="216">
        <f t="shared" si="20"/>
        <v>14.814814814814813</v>
      </c>
      <c r="BI54" s="216">
        <f t="shared" si="20"/>
        <v>28.57142857142858</v>
      </c>
      <c r="BJ54" s="216">
        <f t="shared" si="20"/>
        <v>39.99999999999999</v>
      </c>
      <c r="BK54" s="216">
        <f t="shared" si="20"/>
        <v>0</v>
      </c>
      <c r="BL54" s="216">
        <f t="shared" si="20"/>
        <v>0</v>
      </c>
      <c r="BM54" s="240">
        <f t="shared" si="20"/>
        <v>0</v>
      </c>
      <c r="BN54" s="482">
        <f t="shared" si="17"/>
        <v>11.556201281018845</v>
      </c>
      <c r="BO54" s="482">
        <f t="shared" si="18"/>
        <v>12.139331135827858</v>
      </c>
      <c r="BP54" s="586">
        <f t="shared" si="19"/>
        <v>-7.627165036020102</v>
      </c>
    </row>
    <row r="55" spans="1:68" ht="11.25" customHeight="1">
      <c r="A55" s="25" t="s">
        <v>1442</v>
      </c>
      <c r="B55" s="26" t="s">
        <v>1443</v>
      </c>
      <c r="C55" s="26" t="s">
        <v>173</v>
      </c>
      <c r="D55" s="133">
        <v>10</v>
      </c>
      <c r="E55" s="137">
        <v>226</v>
      </c>
      <c r="F55" s="44" t="s">
        <v>1972</v>
      </c>
      <c r="G55" s="45" t="s">
        <v>1972</v>
      </c>
      <c r="H55" s="201">
        <v>18</v>
      </c>
      <c r="I55" s="319">
        <f t="shared" si="8"/>
        <v>4.222222222222222</v>
      </c>
      <c r="J55" s="127">
        <v>0.18</v>
      </c>
      <c r="K55" s="105">
        <v>0.19</v>
      </c>
      <c r="L55" s="93">
        <f t="shared" si="13"/>
        <v>5.555555555555558</v>
      </c>
      <c r="M55" s="71">
        <v>40435</v>
      </c>
      <c r="N55" s="71">
        <v>40437</v>
      </c>
      <c r="O55" s="70">
        <v>40451</v>
      </c>
      <c r="P55" s="31" t="s">
        <v>1359</v>
      </c>
      <c r="Q55" s="26"/>
      <c r="R55" s="316">
        <f>K55*4</f>
        <v>0.76</v>
      </c>
      <c r="S55" s="319">
        <f t="shared" si="11"/>
        <v>54.28571428571429</v>
      </c>
      <c r="T55" s="433">
        <f>(H55/SQRT(22.5*W55*(H55/Z55))-1)*100</f>
        <v>-24.786019536638946</v>
      </c>
      <c r="U55" s="27">
        <f t="shared" si="12"/>
        <v>12.857142857142858</v>
      </c>
      <c r="V55" s="380">
        <v>12</v>
      </c>
      <c r="W55" s="168">
        <v>1.4</v>
      </c>
      <c r="X55" s="174" t="s">
        <v>363</v>
      </c>
      <c r="Y55" s="168">
        <v>2.7</v>
      </c>
      <c r="Z55" s="168">
        <v>0.99</v>
      </c>
      <c r="AA55" s="174" t="s">
        <v>363</v>
      </c>
      <c r="AB55" s="168" t="s">
        <v>363</v>
      </c>
      <c r="AC55" s="339" t="s">
        <v>1977</v>
      </c>
      <c r="AD55" s="336" t="s">
        <v>1977</v>
      </c>
      <c r="AE55" s="521">
        <v>0</v>
      </c>
      <c r="AF55" s="309">
        <v>50</v>
      </c>
      <c r="AG55" s="565">
        <v>20</v>
      </c>
      <c r="AH55" s="565">
        <v>-4.76</v>
      </c>
      <c r="AI55" s="566">
        <v>-1.59</v>
      </c>
      <c r="AJ55" s="567">
        <v>2.86</v>
      </c>
      <c r="AK55" s="350">
        <f>AN55/AO55</f>
        <v>0.7883807290758813</v>
      </c>
      <c r="AL55" s="336">
        <f t="shared" si="14"/>
        <v>2.77777777777779</v>
      </c>
      <c r="AM55" s="337">
        <f t="shared" si="15"/>
        <v>2.8586773986917446</v>
      </c>
      <c r="AN55" s="337">
        <f t="shared" si="16"/>
        <v>5.596388419740994</v>
      </c>
      <c r="AO55" s="339">
        <f>((AQ55/BA55)^(1/10)-1)*100</f>
        <v>7.098586017317965</v>
      </c>
      <c r="AP55" s="324"/>
      <c r="AQ55" s="285">
        <v>0.74</v>
      </c>
      <c r="AR55" s="287">
        <v>0.72</v>
      </c>
      <c r="AS55" s="28">
        <v>0.71</v>
      </c>
      <c r="AT55" s="278">
        <v>0.68</v>
      </c>
      <c r="AU55" s="28">
        <v>0.6491</v>
      </c>
      <c r="AV55" s="28">
        <v>0.56362</v>
      </c>
      <c r="AW55" s="278">
        <v>0.54544</v>
      </c>
      <c r="AX55" s="28">
        <v>0.50908</v>
      </c>
      <c r="AY55" s="278">
        <v>0.47272</v>
      </c>
      <c r="AZ55" s="28">
        <v>0.43636</v>
      </c>
      <c r="BA55" s="28">
        <v>0.37273</v>
      </c>
      <c r="BB55" s="280">
        <v>0.50091</v>
      </c>
      <c r="BC55" s="308">
        <f t="shared" si="20"/>
        <v>2.77777777777779</v>
      </c>
      <c r="BD55" s="216">
        <f t="shared" si="20"/>
        <v>1.4084507042253502</v>
      </c>
      <c r="BE55" s="216">
        <f t="shared" si="20"/>
        <v>4.411764705882337</v>
      </c>
      <c r="BF55" s="216">
        <f t="shared" si="20"/>
        <v>4.760437528886152</v>
      </c>
      <c r="BG55" s="216">
        <f t="shared" si="20"/>
        <v>15.166246762002778</v>
      </c>
      <c r="BH55" s="216">
        <f t="shared" si="20"/>
        <v>3.333088882370183</v>
      </c>
      <c r="BI55" s="216">
        <f t="shared" si="20"/>
        <v>7.142295906340856</v>
      </c>
      <c r="BJ55" s="216">
        <f t="shared" si="20"/>
        <v>7.6916567947199255</v>
      </c>
      <c r="BK55" s="216">
        <f t="shared" si="20"/>
        <v>8.332569438078629</v>
      </c>
      <c r="BL55" s="216">
        <f t="shared" si="20"/>
        <v>17.07133850240121</v>
      </c>
      <c r="BM55" s="240">
        <f t="shared" si="20"/>
        <v>0</v>
      </c>
      <c r="BN55" s="482">
        <f t="shared" si="17"/>
        <v>6.554147909335018</v>
      </c>
      <c r="BO55" s="482">
        <f t="shared" si="18"/>
        <v>5.147467357597072</v>
      </c>
      <c r="BP55" s="586">
        <f t="shared" si="19"/>
        <v>-3.0385322151796412</v>
      </c>
    </row>
    <row r="56" spans="1:68" ht="11.25" customHeight="1">
      <c r="A56" s="95" t="s">
        <v>285</v>
      </c>
      <c r="B56" s="26" t="s">
        <v>286</v>
      </c>
      <c r="C56" s="26" t="s">
        <v>173</v>
      </c>
      <c r="D56" s="133">
        <v>23</v>
      </c>
      <c r="E56" s="137">
        <v>108</v>
      </c>
      <c r="F56" s="65" t="s">
        <v>363</v>
      </c>
      <c r="G56" s="57" t="s">
        <v>363</v>
      </c>
      <c r="H56" s="201">
        <v>32.86</v>
      </c>
      <c r="I56" s="321">
        <f t="shared" si="8"/>
        <v>2.8606208155812536</v>
      </c>
      <c r="J56" s="105">
        <v>0.46</v>
      </c>
      <c r="K56" s="105">
        <v>0.47</v>
      </c>
      <c r="L56" s="94">
        <f t="shared" si="13"/>
        <v>2.1739130434782483</v>
      </c>
      <c r="M56" s="31">
        <v>40707</v>
      </c>
      <c r="N56" s="31">
        <v>40709</v>
      </c>
      <c r="O56" s="30">
        <v>40725</v>
      </c>
      <c r="P56" s="31" t="s">
        <v>1423</v>
      </c>
      <c r="Q56" s="102" t="s">
        <v>1436</v>
      </c>
      <c r="R56" s="261">
        <f>K56*2</f>
        <v>0.94</v>
      </c>
      <c r="S56" s="321">
        <f t="shared" si="11"/>
        <v>34.81481481481481</v>
      </c>
      <c r="T56" s="434">
        <f>(H56/SQRT(22.5*W56*(H56/Z56))-1)*100</f>
        <v>-16.467497269950794</v>
      </c>
      <c r="U56" s="27">
        <f t="shared" si="12"/>
        <v>12.17037037037037</v>
      </c>
      <c r="V56" s="381">
        <v>12</v>
      </c>
      <c r="W56" s="168">
        <v>2.7</v>
      </c>
      <c r="X56" s="174" t="s">
        <v>2108</v>
      </c>
      <c r="Y56" s="168">
        <v>3.44</v>
      </c>
      <c r="Z56" s="168">
        <v>1.29</v>
      </c>
      <c r="AA56" s="174">
        <v>2.62</v>
      </c>
      <c r="AB56" s="168">
        <v>2.6</v>
      </c>
      <c r="AC56" s="344">
        <f>(AB56/AA56-1)*100</f>
        <v>-0.7633587786259555</v>
      </c>
      <c r="AD56" s="337" t="s">
        <v>1977</v>
      </c>
      <c r="AE56" s="521">
        <v>2</v>
      </c>
      <c r="AF56" s="309">
        <v>432</v>
      </c>
      <c r="AG56" s="565">
        <v>26.14</v>
      </c>
      <c r="AH56" s="565">
        <v>-11.43</v>
      </c>
      <c r="AI56" s="566">
        <v>11.58</v>
      </c>
      <c r="AJ56" s="567">
        <v>5.86</v>
      </c>
      <c r="AK56" s="350">
        <f>AN56/AO56</f>
        <v>0.4254098875269931</v>
      </c>
      <c r="AL56" s="342">
        <f t="shared" si="14"/>
        <v>2.2222222222222143</v>
      </c>
      <c r="AM56" s="343">
        <f t="shared" si="15"/>
        <v>1.8801380823012748</v>
      </c>
      <c r="AN56" s="343">
        <f t="shared" si="16"/>
        <v>2.328072821538041</v>
      </c>
      <c r="AO56" s="344">
        <f>((AQ56/BA56)^(1/10)-1)*100</f>
        <v>5.472540459911901</v>
      </c>
      <c r="AP56" s="324"/>
      <c r="AQ56" s="285">
        <v>0.92</v>
      </c>
      <c r="AR56" s="287">
        <v>0.9</v>
      </c>
      <c r="AS56" s="28">
        <v>0.89</v>
      </c>
      <c r="AT56" s="28">
        <v>0.87</v>
      </c>
      <c r="AU56" s="28">
        <v>0.85</v>
      </c>
      <c r="AV56" s="28">
        <v>0.82</v>
      </c>
      <c r="AW56" s="28">
        <v>0.79</v>
      </c>
      <c r="AX56" s="28">
        <v>0.7</v>
      </c>
      <c r="AY56" s="28">
        <v>0.62</v>
      </c>
      <c r="AZ56" s="28">
        <v>0.57</v>
      </c>
      <c r="BA56" s="28">
        <v>0.54</v>
      </c>
      <c r="BB56" s="119">
        <v>0.3475</v>
      </c>
      <c r="BC56" s="274">
        <f t="shared" si="20"/>
        <v>2.2222222222222143</v>
      </c>
      <c r="BD56" s="462">
        <f t="shared" si="20"/>
        <v>1.1235955056179803</v>
      </c>
      <c r="BE56" s="462">
        <f t="shared" si="20"/>
        <v>2.298850574712641</v>
      </c>
      <c r="BF56" s="462">
        <f t="shared" si="20"/>
        <v>2.35294117647058</v>
      </c>
      <c r="BG56" s="462">
        <f t="shared" si="20"/>
        <v>3.658536585365857</v>
      </c>
      <c r="BH56" s="462">
        <f t="shared" si="20"/>
        <v>3.797468354430378</v>
      </c>
      <c r="BI56" s="462">
        <f t="shared" si="20"/>
        <v>12.857142857142879</v>
      </c>
      <c r="BJ56" s="462">
        <f t="shared" si="20"/>
        <v>12.903225806451601</v>
      </c>
      <c r="BK56" s="462">
        <f t="shared" si="20"/>
        <v>8.771929824561408</v>
      </c>
      <c r="BL56" s="462">
        <f t="shared" si="20"/>
        <v>5.555555555555536</v>
      </c>
      <c r="BM56" s="258">
        <f t="shared" si="20"/>
        <v>55.395683453237424</v>
      </c>
      <c r="BN56" s="76">
        <f t="shared" si="17"/>
        <v>10.085195628706229</v>
      </c>
      <c r="BO56" s="76">
        <f t="shared" si="18"/>
        <v>14.876145074910854</v>
      </c>
      <c r="BP56" s="587">
        <f t="shared" si="19"/>
        <v>-6.981676733251074</v>
      </c>
    </row>
    <row r="57" spans="1:68" ht="11.25" customHeight="1">
      <c r="A57" s="147" t="s">
        <v>1026</v>
      </c>
      <c r="B57" s="16" t="s">
        <v>1027</v>
      </c>
      <c r="C57" s="16" t="s">
        <v>296</v>
      </c>
      <c r="D57" s="132">
        <v>10</v>
      </c>
      <c r="E57" s="137">
        <v>237</v>
      </c>
      <c r="F57" s="42" t="s">
        <v>1972</v>
      </c>
      <c r="G57" s="43" t="s">
        <v>1972</v>
      </c>
      <c r="H57" s="204">
        <v>20.19</v>
      </c>
      <c r="I57" s="319">
        <f t="shared" si="8"/>
        <v>2.9717682020802374</v>
      </c>
      <c r="J57" s="276">
        <v>0.13333333333333333</v>
      </c>
      <c r="K57" s="276">
        <v>0.15</v>
      </c>
      <c r="L57" s="107">
        <f t="shared" si="13"/>
        <v>12.5</v>
      </c>
      <c r="M57" s="22">
        <v>40702</v>
      </c>
      <c r="N57" s="22">
        <v>40704</v>
      </c>
      <c r="O57" s="21">
        <v>40718</v>
      </c>
      <c r="P57" s="22" t="s">
        <v>399</v>
      </c>
      <c r="Q57" s="407"/>
      <c r="R57" s="316">
        <f>K57*4</f>
        <v>0.6</v>
      </c>
      <c r="S57" s="319">
        <f t="shared" si="11"/>
        <v>62.5</v>
      </c>
      <c r="T57" s="433">
        <f>(H57/SQRT(22.5*W57*(H57/Z57))-1)*100</f>
        <v>77.21926155660019</v>
      </c>
      <c r="U57" s="18">
        <f t="shared" si="12"/>
        <v>21.031250000000004</v>
      </c>
      <c r="V57" s="380">
        <v>12</v>
      </c>
      <c r="W57" s="190">
        <v>0.96</v>
      </c>
      <c r="X57" s="189">
        <v>2.97</v>
      </c>
      <c r="Y57" s="190">
        <v>1.02</v>
      </c>
      <c r="Z57" s="190">
        <v>3.36</v>
      </c>
      <c r="AA57" s="189">
        <v>1.01</v>
      </c>
      <c r="AB57" s="190">
        <v>1.15</v>
      </c>
      <c r="AC57" s="338">
        <f>(AB57/AA57-1)*100</f>
        <v>13.861386138613852</v>
      </c>
      <c r="AD57" s="340">
        <f>(H57/AA57)/X57</f>
        <v>6.73067306730673</v>
      </c>
      <c r="AE57" s="520">
        <v>11</v>
      </c>
      <c r="AF57" s="386">
        <v>2750</v>
      </c>
      <c r="AG57" s="553">
        <v>26.58</v>
      </c>
      <c r="AH57" s="553">
        <v>-12.71</v>
      </c>
      <c r="AI57" s="568">
        <v>5.21</v>
      </c>
      <c r="AJ57" s="569">
        <v>-1.17</v>
      </c>
      <c r="AK57" s="349">
        <f>AN57/AO57</f>
        <v>1.123192909488602</v>
      </c>
      <c r="AL57" s="336">
        <f t="shared" si="14"/>
        <v>14.814814814814813</v>
      </c>
      <c r="AM57" s="337">
        <f t="shared" si="15"/>
        <v>22.9815505515111</v>
      </c>
      <c r="AN57" s="337">
        <f t="shared" si="16"/>
        <v>24.84230098586473</v>
      </c>
      <c r="AO57" s="339">
        <f>((AQ57/BA57)^(1/10)-1)*100</f>
        <v>22.117572837221356</v>
      </c>
      <c r="AP57" s="323"/>
      <c r="AQ57" s="282">
        <v>0.5166666666666667</v>
      </c>
      <c r="AR57" s="282">
        <v>0.45</v>
      </c>
      <c r="AS57" s="19">
        <v>0.3833333333333333</v>
      </c>
      <c r="AT57" s="19">
        <v>0.27777333333333337</v>
      </c>
      <c r="AU57" s="19">
        <v>0.21110666666666666</v>
      </c>
      <c r="AV57" s="19">
        <v>0.1703733333333333</v>
      </c>
      <c r="AW57" s="19">
        <v>0.14073333333333335</v>
      </c>
      <c r="AX57" s="19">
        <v>0.08889333333333334</v>
      </c>
      <c r="AY57" s="19">
        <v>0.009873333333333333</v>
      </c>
      <c r="AZ57" s="283">
        <v>0</v>
      </c>
      <c r="BA57" s="283">
        <v>0.07005333333333334</v>
      </c>
      <c r="BB57" s="276">
        <v>0.06795333333333334</v>
      </c>
      <c r="BC57" s="308">
        <f aca="true" t="shared" si="21" ref="BC57:BC67">IF(AR57=0,0,IF(AR57&gt;AQ57,0,((AQ57/AR57)-1)*100))</f>
        <v>14.814814814814813</v>
      </c>
      <c r="BD57" s="216">
        <f t="shared" si="20"/>
        <v>17.391304347826097</v>
      </c>
      <c r="BE57" s="216">
        <f t="shared" si="20"/>
        <v>38.00220803532854</v>
      </c>
      <c r="BF57" s="216">
        <f t="shared" si="20"/>
        <v>31.579612202362185</v>
      </c>
      <c r="BG57" s="216">
        <f t="shared" si="20"/>
        <v>23.908279856002522</v>
      </c>
      <c r="BH57" s="216">
        <f t="shared" si="20"/>
        <v>21.06110847939362</v>
      </c>
      <c r="BI57" s="216">
        <f t="shared" si="20"/>
        <v>58.317084145792734</v>
      </c>
      <c r="BJ57" s="216">
        <f t="shared" si="20"/>
        <v>800.3376097231602</v>
      </c>
      <c r="BK57" s="216">
        <f t="shared" si="20"/>
        <v>0</v>
      </c>
      <c r="BL57" s="216">
        <f t="shared" si="20"/>
        <v>0</v>
      </c>
      <c r="BM57" s="240">
        <f t="shared" si="20"/>
        <v>3.0903561267536572</v>
      </c>
      <c r="BN57" s="482">
        <f t="shared" si="17"/>
        <v>91.68203433922132</v>
      </c>
      <c r="BO57" s="482">
        <f t="shared" si="18"/>
        <v>224.71552209579863</v>
      </c>
      <c r="BP57" s="586">
        <f t="shared" si="19"/>
        <v>6.782819187944963</v>
      </c>
    </row>
    <row r="58" spans="1:68" ht="11.25" customHeight="1">
      <c r="A58" s="25" t="s">
        <v>1669</v>
      </c>
      <c r="B58" s="26" t="s">
        <v>1670</v>
      </c>
      <c r="C58" s="26" t="s">
        <v>276</v>
      </c>
      <c r="D58" s="133">
        <v>19</v>
      </c>
      <c r="E58" s="137">
        <v>128</v>
      </c>
      <c r="F58" s="65" t="s">
        <v>363</v>
      </c>
      <c r="G58" s="57" t="s">
        <v>363</v>
      </c>
      <c r="H58" s="175">
        <v>45.92</v>
      </c>
      <c r="I58" s="457">
        <f t="shared" si="8"/>
        <v>1.17595818815331</v>
      </c>
      <c r="J58" s="105">
        <v>0.13</v>
      </c>
      <c r="K58" s="105">
        <v>0.135</v>
      </c>
      <c r="L58" s="93">
        <f t="shared" si="13"/>
        <v>3.8461538461538547</v>
      </c>
      <c r="M58" s="31">
        <v>40673</v>
      </c>
      <c r="N58" s="31">
        <v>40675</v>
      </c>
      <c r="O58" s="30">
        <v>40689</v>
      </c>
      <c r="P58" s="103" t="s">
        <v>1000</v>
      </c>
      <c r="Q58" s="26"/>
      <c r="R58" s="316">
        <f>K58*4</f>
        <v>0.54</v>
      </c>
      <c r="S58" s="319">
        <f t="shared" si="11"/>
        <v>24.324324324324323</v>
      </c>
      <c r="T58" s="433">
        <f>(H58/SQRT(22.5*W58*(H58/Z58))-1)*100</f>
        <v>47.9182199723881</v>
      </c>
      <c r="U58" s="27">
        <f t="shared" si="12"/>
        <v>20.684684684684683</v>
      </c>
      <c r="V58" s="380">
        <v>12</v>
      </c>
      <c r="W58" s="168">
        <v>2.22</v>
      </c>
      <c r="X58" s="174">
        <v>0.4</v>
      </c>
      <c r="Y58" s="168">
        <v>1.42</v>
      </c>
      <c r="Z58" s="168">
        <v>2.38</v>
      </c>
      <c r="AA58" s="174">
        <v>2.65</v>
      </c>
      <c r="AB58" s="168">
        <v>2.9</v>
      </c>
      <c r="AC58" s="339">
        <f>(AB58/AA58-1)*100</f>
        <v>9.433962264150942</v>
      </c>
      <c r="AD58" s="336">
        <f>(H58/AA58)/X58</f>
        <v>43.32075471698113</v>
      </c>
      <c r="AE58" s="521">
        <v>2</v>
      </c>
      <c r="AF58" s="385">
        <v>1060</v>
      </c>
      <c r="AG58" s="565">
        <v>39.91</v>
      </c>
      <c r="AH58" s="565">
        <v>-10.28</v>
      </c>
      <c r="AI58" s="566">
        <v>16.16</v>
      </c>
      <c r="AJ58" s="567">
        <v>7.67</v>
      </c>
      <c r="AK58" s="350">
        <f>AN58/AO58</f>
        <v>0.6867249734262231</v>
      </c>
      <c r="AL58" s="336">
        <f t="shared" si="14"/>
        <v>3.0000000000000027</v>
      </c>
      <c r="AM58" s="337">
        <f t="shared" si="15"/>
        <v>3.0947279738531064</v>
      </c>
      <c r="AN58" s="337">
        <f t="shared" si="16"/>
        <v>6.268543068706767</v>
      </c>
      <c r="AO58" s="339">
        <f>((AQ58/BA58)^(1/10)-1)*100</f>
        <v>9.128171118390549</v>
      </c>
      <c r="AP58" s="324"/>
      <c r="AQ58" s="285">
        <v>0.515</v>
      </c>
      <c r="AR58" s="287">
        <v>0.5</v>
      </c>
      <c r="AS58" s="28">
        <v>0.495</v>
      </c>
      <c r="AT58" s="28">
        <v>0.47</v>
      </c>
      <c r="AU58" s="28">
        <v>0.43</v>
      </c>
      <c r="AV58" s="28">
        <v>0.38</v>
      </c>
      <c r="AW58" s="28">
        <v>0.31</v>
      </c>
      <c r="AX58" s="28">
        <v>0.275</v>
      </c>
      <c r="AY58" s="28">
        <v>0.255</v>
      </c>
      <c r="AZ58" s="28">
        <v>0.235</v>
      </c>
      <c r="BA58" s="28">
        <v>0.215</v>
      </c>
      <c r="BB58" s="119">
        <v>0.1925</v>
      </c>
      <c r="BC58" s="308">
        <f t="shared" si="21"/>
        <v>3.0000000000000027</v>
      </c>
      <c r="BD58" s="216">
        <f t="shared" si="20"/>
        <v>1.0101010101010166</v>
      </c>
      <c r="BE58" s="216">
        <f t="shared" si="20"/>
        <v>5.319148936170226</v>
      </c>
      <c r="BF58" s="216">
        <f t="shared" si="20"/>
        <v>9.302325581395344</v>
      </c>
      <c r="BG58" s="216">
        <f t="shared" si="20"/>
        <v>13.157894736842103</v>
      </c>
      <c r="BH58" s="216">
        <f t="shared" si="20"/>
        <v>22.580645161290324</v>
      </c>
      <c r="BI58" s="216">
        <f t="shared" si="20"/>
        <v>12.72727272727272</v>
      </c>
      <c r="BJ58" s="216">
        <f t="shared" si="20"/>
        <v>7.843137254901977</v>
      </c>
      <c r="BK58" s="216">
        <f t="shared" si="20"/>
        <v>8.510638297872353</v>
      </c>
      <c r="BL58" s="216">
        <f t="shared" si="20"/>
        <v>9.302325581395344</v>
      </c>
      <c r="BM58" s="240">
        <f t="shared" si="20"/>
        <v>11.688311688311682</v>
      </c>
      <c r="BN58" s="482">
        <f t="shared" si="17"/>
        <v>9.494709179595734</v>
      </c>
      <c r="BO58" s="482">
        <f t="shared" si="18"/>
        <v>5.5210114577617775</v>
      </c>
      <c r="BP58" s="586">
        <f t="shared" si="19"/>
        <v>-13.240183427824606</v>
      </c>
    </row>
    <row r="59" spans="1:68" ht="11.25" customHeight="1">
      <c r="A59" s="25" t="s">
        <v>1597</v>
      </c>
      <c r="B59" s="26" t="s">
        <v>1598</v>
      </c>
      <c r="C59" s="26" t="s">
        <v>1425</v>
      </c>
      <c r="D59" s="133">
        <v>20</v>
      </c>
      <c r="E59" s="137">
        <v>119</v>
      </c>
      <c r="F59" s="65" t="s">
        <v>363</v>
      </c>
      <c r="G59" s="57" t="s">
        <v>363</v>
      </c>
      <c r="H59" s="201">
        <v>64.19</v>
      </c>
      <c r="I59" s="319">
        <f t="shared" si="8"/>
        <v>2.9288051098301913</v>
      </c>
      <c r="J59" s="127">
        <v>0.42</v>
      </c>
      <c r="K59" s="105">
        <v>0.47</v>
      </c>
      <c r="L59" s="93">
        <f t="shared" si="13"/>
        <v>11.904761904761907</v>
      </c>
      <c r="M59" s="31">
        <v>40639</v>
      </c>
      <c r="N59" s="31">
        <v>40641</v>
      </c>
      <c r="O59" s="30">
        <v>40669</v>
      </c>
      <c r="P59" s="103" t="s">
        <v>1391</v>
      </c>
      <c r="Q59" s="26"/>
      <c r="R59" s="316">
        <f>K59*4</f>
        <v>1.88</v>
      </c>
      <c r="S59" s="319">
        <f t="shared" si="11"/>
        <v>26.44163150492264</v>
      </c>
      <c r="T59" s="433">
        <f>(H59/SQRT(22.5*W59*(H59/Z59))-1)*100</f>
        <v>-17.166562667207387</v>
      </c>
      <c r="U59" s="27">
        <f t="shared" si="12"/>
        <v>9.028129395218002</v>
      </c>
      <c r="V59" s="380">
        <v>12</v>
      </c>
      <c r="W59" s="168">
        <v>7.11</v>
      </c>
      <c r="X59" s="174">
        <v>1.23</v>
      </c>
      <c r="Y59" s="168">
        <v>0.73</v>
      </c>
      <c r="Z59" s="168">
        <v>1.71</v>
      </c>
      <c r="AA59" s="174">
        <v>7.2</v>
      </c>
      <c r="AB59" s="168">
        <v>7.58</v>
      </c>
      <c r="AC59" s="339">
        <f>(AB59/AA59-1)*100</f>
        <v>5.277777777777781</v>
      </c>
      <c r="AD59" s="336">
        <f>(H59/AA59)/X59</f>
        <v>7.248193315266486</v>
      </c>
      <c r="AE59" s="521">
        <v>24</v>
      </c>
      <c r="AF59" s="385">
        <v>22860</v>
      </c>
      <c r="AG59" s="565">
        <v>18.98</v>
      </c>
      <c r="AH59" s="565">
        <v>-17.99</v>
      </c>
      <c r="AI59" s="566">
        <v>6.29</v>
      </c>
      <c r="AJ59" s="567">
        <v>-4.41</v>
      </c>
      <c r="AK59" s="350">
        <f>AN59/AO59</f>
        <v>1.2933527122030075</v>
      </c>
      <c r="AL59" s="336">
        <f t="shared" si="14"/>
        <v>10.067114093959727</v>
      </c>
      <c r="AM59" s="337">
        <f t="shared" si="15"/>
        <v>14.239700090776308</v>
      </c>
      <c r="AN59" s="337">
        <f t="shared" si="16"/>
        <v>16.024538347627313</v>
      </c>
      <c r="AO59" s="339">
        <f>((AQ59/BA59)^(1/10)-1)*100</f>
        <v>12.38992132342014</v>
      </c>
      <c r="AP59" s="324"/>
      <c r="AQ59" s="285">
        <v>1.64</v>
      </c>
      <c r="AR59" s="285">
        <v>1.49</v>
      </c>
      <c r="AS59" s="28">
        <v>1.34</v>
      </c>
      <c r="AT59" s="28">
        <v>1.1</v>
      </c>
      <c r="AU59" s="28">
        <v>0.89</v>
      </c>
      <c r="AV59" s="28">
        <v>0.78</v>
      </c>
      <c r="AW59" s="28">
        <v>0.7</v>
      </c>
      <c r="AX59" s="28">
        <v>0.63</v>
      </c>
      <c r="AY59" s="28">
        <v>0.59</v>
      </c>
      <c r="AZ59" s="28">
        <v>0.55</v>
      </c>
      <c r="BA59" s="28">
        <v>0.51</v>
      </c>
      <c r="BB59" s="119">
        <v>0.47</v>
      </c>
      <c r="BC59" s="308">
        <f t="shared" si="21"/>
        <v>10.067114093959727</v>
      </c>
      <c r="BD59" s="216">
        <f t="shared" si="20"/>
        <v>11.194029850746269</v>
      </c>
      <c r="BE59" s="216">
        <f t="shared" si="20"/>
        <v>21.818181818181827</v>
      </c>
      <c r="BF59" s="216">
        <f t="shared" si="20"/>
        <v>23.59550561797754</v>
      </c>
      <c r="BG59" s="216">
        <f t="shared" si="20"/>
        <v>14.102564102564097</v>
      </c>
      <c r="BH59" s="216">
        <f t="shared" si="20"/>
        <v>11.428571428571432</v>
      </c>
      <c r="BI59" s="216">
        <f t="shared" si="20"/>
        <v>11.111111111111093</v>
      </c>
      <c r="BJ59" s="216">
        <f t="shared" si="20"/>
        <v>6.779661016949157</v>
      </c>
      <c r="BK59" s="216">
        <f t="shared" si="20"/>
        <v>7.272727272727253</v>
      </c>
      <c r="BL59" s="216">
        <f t="shared" si="20"/>
        <v>7.843137254901977</v>
      </c>
      <c r="BM59" s="240">
        <f t="shared" si="20"/>
        <v>8.510638297872353</v>
      </c>
      <c r="BN59" s="482">
        <f t="shared" si="17"/>
        <v>12.156658351414793</v>
      </c>
      <c r="BO59" s="482">
        <f t="shared" si="18"/>
        <v>5.389887414148803</v>
      </c>
      <c r="BP59" s="586">
        <f t="shared" si="19"/>
        <v>9.925214062239501</v>
      </c>
    </row>
    <row r="60" spans="1:68" ht="11.25" customHeight="1">
      <c r="A60" s="25" t="s">
        <v>1504</v>
      </c>
      <c r="B60" s="26" t="s">
        <v>1505</v>
      </c>
      <c r="C60" s="26" t="s">
        <v>254</v>
      </c>
      <c r="D60" s="133">
        <v>14</v>
      </c>
      <c r="E60" s="137">
        <v>179</v>
      </c>
      <c r="F60" s="44" t="s">
        <v>1972</v>
      </c>
      <c r="G60" s="45" t="s">
        <v>1972</v>
      </c>
      <c r="H60" s="202">
        <v>42.94</v>
      </c>
      <c r="I60" s="457">
        <f t="shared" si="8"/>
        <v>1.9562179785747555</v>
      </c>
      <c r="J60" s="127">
        <v>0.2</v>
      </c>
      <c r="K60" s="105">
        <v>0.21</v>
      </c>
      <c r="L60" s="93">
        <f t="shared" si="13"/>
        <v>4.999999999999982</v>
      </c>
      <c r="M60" s="31">
        <v>40557</v>
      </c>
      <c r="N60" s="31">
        <v>40561</v>
      </c>
      <c r="O60" s="30">
        <v>40576</v>
      </c>
      <c r="P60" s="31" t="s">
        <v>1413</v>
      </c>
      <c r="Q60" s="26"/>
      <c r="R60" s="316">
        <f>K60*4</f>
        <v>0.84</v>
      </c>
      <c r="S60" s="319">
        <f t="shared" si="11"/>
        <v>38.70967741935484</v>
      </c>
      <c r="T60" s="433">
        <f>(H60/SQRT(22.5*W60*(H60/Z60))-1)*100</f>
        <v>161.91308463245915</v>
      </c>
      <c r="U60" s="27">
        <f t="shared" si="12"/>
        <v>19.788018433179722</v>
      </c>
      <c r="V60" s="380">
        <v>12</v>
      </c>
      <c r="W60" s="168">
        <v>2.17</v>
      </c>
      <c r="X60" s="174">
        <v>0.95</v>
      </c>
      <c r="Y60" s="168">
        <v>3.18</v>
      </c>
      <c r="Z60" s="168">
        <v>7.8</v>
      </c>
      <c r="AA60" s="174">
        <v>2.3</v>
      </c>
      <c r="AB60" s="168">
        <v>2.59</v>
      </c>
      <c r="AC60" s="339">
        <f>(AB60/AA60-1)*100</f>
        <v>12.608695652173907</v>
      </c>
      <c r="AD60" s="336">
        <f>(H60/AA60)/X60</f>
        <v>19.65217391304348</v>
      </c>
      <c r="AE60" s="521">
        <v>7</v>
      </c>
      <c r="AF60" s="385">
        <v>2610</v>
      </c>
      <c r="AG60" s="565">
        <v>34.15</v>
      </c>
      <c r="AH60" s="565">
        <v>-21.08</v>
      </c>
      <c r="AI60" s="566">
        <v>15.28</v>
      </c>
      <c r="AJ60" s="567">
        <v>-1.74</v>
      </c>
      <c r="AK60" s="350">
        <f>AN60/AO60</f>
        <v>0.5281608285942648</v>
      </c>
      <c r="AL60" s="336">
        <f t="shared" si="14"/>
        <v>5.263157894736836</v>
      </c>
      <c r="AM60" s="337">
        <f t="shared" si="15"/>
        <v>6.622456426143497</v>
      </c>
      <c r="AN60" s="337">
        <f t="shared" si="16"/>
        <v>8.997698704834534</v>
      </c>
      <c r="AO60" s="339">
        <f>((AQ60/BA60)^(1/10)-1)*100</f>
        <v>17.035906901279496</v>
      </c>
      <c r="AP60" s="324"/>
      <c r="AQ60" s="285">
        <v>0.8</v>
      </c>
      <c r="AR60" s="285">
        <v>0.76</v>
      </c>
      <c r="AS60" s="28">
        <v>0.74</v>
      </c>
      <c r="AT60" s="28">
        <v>0.66</v>
      </c>
      <c r="AU60" s="28">
        <v>0.58</v>
      </c>
      <c r="AV60" s="28">
        <v>0.52</v>
      </c>
      <c r="AW60" s="28">
        <v>0.37333</v>
      </c>
      <c r="AX60" s="28">
        <v>0.22067</v>
      </c>
      <c r="AY60" s="28">
        <v>0.19333</v>
      </c>
      <c r="AZ60" s="28">
        <v>0.1778</v>
      </c>
      <c r="BA60" s="28">
        <v>0.16592</v>
      </c>
      <c r="BB60" s="280">
        <v>0.13036</v>
      </c>
      <c r="BC60" s="308">
        <f t="shared" si="21"/>
        <v>5.263157894736836</v>
      </c>
      <c r="BD60" s="216">
        <f t="shared" si="20"/>
        <v>2.7027027027026973</v>
      </c>
      <c r="BE60" s="216">
        <f t="shared" si="20"/>
        <v>12.12121212121211</v>
      </c>
      <c r="BF60" s="216">
        <f t="shared" si="20"/>
        <v>13.793103448275868</v>
      </c>
      <c r="BG60" s="216">
        <f t="shared" si="20"/>
        <v>11.538461538461519</v>
      </c>
      <c r="BH60" s="216">
        <f t="shared" si="20"/>
        <v>39.28695791926715</v>
      </c>
      <c r="BI60" s="216">
        <f t="shared" si="20"/>
        <v>69.18022386368786</v>
      </c>
      <c r="BJ60" s="216">
        <f t="shared" si="20"/>
        <v>14.1416231314333</v>
      </c>
      <c r="BK60" s="216">
        <f t="shared" si="20"/>
        <v>8.734533183352067</v>
      </c>
      <c r="BL60" s="216">
        <f t="shared" si="20"/>
        <v>7.1600771456123535</v>
      </c>
      <c r="BM60" s="240">
        <f t="shared" si="20"/>
        <v>27.27830622890457</v>
      </c>
      <c r="BN60" s="482">
        <f t="shared" si="17"/>
        <v>19.200032652513304</v>
      </c>
      <c r="BO60" s="482">
        <f t="shared" si="18"/>
        <v>18.71139644888161</v>
      </c>
      <c r="BP60" s="586">
        <f t="shared" si="19"/>
        <v>-8.834101749770433</v>
      </c>
    </row>
    <row r="61" spans="1:68" ht="11.25" customHeight="1">
      <c r="A61" s="262" t="s">
        <v>693</v>
      </c>
      <c r="B61" s="36" t="s">
        <v>694</v>
      </c>
      <c r="C61" s="36" t="s">
        <v>2077</v>
      </c>
      <c r="D61" s="134">
        <v>10</v>
      </c>
      <c r="E61" s="137">
        <v>245</v>
      </c>
      <c r="F61" s="46" t="s">
        <v>1972</v>
      </c>
      <c r="G61" s="48" t="s">
        <v>1972</v>
      </c>
      <c r="H61" s="203">
        <v>37.75</v>
      </c>
      <c r="I61" s="319">
        <f t="shared" si="8"/>
        <v>2.9668874172185435</v>
      </c>
      <c r="J61" s="142">
        <v>0.25</v>
      </c>
      <c r="K61" s="277">
        <v>0.28</v>
      </c>
      <c r="L61" s="94">
        <f t="shared" si="13"/>
        <v>12.00000000000001</v>
      </c>
      <c r="M61" s="50">
        <v>40788</v>
      </c>
      <c r="N61" s="50">
        <v>40793</v>
      </c>
      <c r="O61" s="49">
        <v>40802</v>
      </c>
      <c r="P61" s="396" t="s">
        <v>41</v>
      </c>
      <c r="Q61" s="36"/>
      <c r="R61" s="261">
        <f>K61*4</f>
        <v>1.12</v>
      </c>
      <c r="S61" s="319">
        <f t="shared" si="11"/>
        <v>25.80645161290323</v>
      </c>
      <c r="T61" s="433">
        <f>(H61/SQRT(22.5*W61*(H61/Z61))-1)*100</f>
        <v>-9.25720418501803</v>
      </c>
      <c r="U61" s="37">
        <f t="shared" si="12"/>
        <v>8.69815668202765</v>
      </c>
      <c r="V61" s="381">
        <v>6</v>
      </c>
      <c r="W61" s="169">
        <v>4.34</v>
      </c>
      <c r="X61" s="176">
        <v>0.79</v>
      </c>
      <c r="Y61" s="169">
        <v>0.77</v>
      </c>
      <c r="Z61" s="169">
        <v>2.13</v>
      </c>
      <c r="AA61" s="176">
        <v>5.07</v>
      </c>
      <c r="AB61" s="169">
        <v>5.42</v>
      </c>
      <c r="AC61" s="344">
        <f>(AB61/AA61-1)*100</f>
        <v>6.903353057199202</v>
      </c>
      <c r="AD61" s="342">
        <f>(H61/AA61)/X61</f>
        <v>9.425011859286444</v>
      </c>
      <c r="AE61" s="522">
        <v>17</v>
      </c>
      <c r="AF61" s="387">
        <v>4480</v>
      </c>
      <c r="AG61" s="533">
        <v>15.51</v>
      </c>
      <c r="AH61" s="533">
        <v>-29.29</v>
      </c>
      <c r="AI61" s="562">
        <v>2.11</v>
      </c>
      <c r="AJ61" s="564">
        <v>-11.03</v>
      </c>
      <c r="AK61" s="350">
        <f>AN61/AO61</f>
        <v>1.0912254625030366</v>
      </c>
      <c r="AL61" s="336">
        <f t="shared" si="14"/>
        <v>11.904761904761907</v>
      </c>
      <c r="AM61" s="337">
        <f t="shared" si="15"/>
        <v>21.81707576337102</v>
      </c>
      <c r="AN61" s="337">
        <f t="shared" si="16"/>
        <v>27.40719795539961</v>
      </c>
      <c r="AO61" s="339">
        <f>((AQ61/BA61)^(1/10)-1)*100</f>
        <v>25.115980974759687</v>
      </c>
      <c r="AP61" s="325"/>
      <c r="AQ61" s="286">
        <v>0.94</v>
      </c>
      <c r="AR61" s="286">
        <v>0.84</v>
      </c>
      <c r="AS61" s="38">
        <v>0.7</v>
      </c>
      <c r="AT61" s="38">
        <v>0.52</v>
      </c>
      <c r="AU61" s="38">
        <v>0.38</v>
      </c>
      <c r="AV61" s="38">
        <v>0.28</v>
      </c>
      <c r="AW61" s="38">
        <v>0.22</v>
      </c>
      <c r="AX61" s="38">
        <v>0.18</v>
      </c>
      <c r="AY61" s="38">
        <v>0.13</v>
      </c>
      <c r="AZ61" s="279">
        <v>0.1</v>
      </c>
      <c r="BA61" s="279">
        <v>0.1</v>
      </c>
      <c r="BB61" s="307">
        <v>0.385</v>
      </c>
      <c r="BC61" s="308">
        <f t="shared" si="21"/>
        <v>11.904761904761907</v>
      </c>
      <c r="BD61" s="216">
        <f t="shared" si="20"/>
        <v>19.999999999999996</v>
      </c>
      <c r="BE61" s="216">
        <f t="shared" si="20"/>
        <v>34.615384615384606</v>
      </c>
      <c r="BF61" s="216">
        <f t="shared" si="20"/>
        <v>36.8421052631579</v>
      </c>
      <c r="BG61" s="216">
        <f t="shared" si="20"/>
        <v>35.7142857142857</v>
      </c>
      <c r="BH61" s="216">
        <f t="shared" si="20"/>
        <v>27.272727272727295</v>
      </c>
      <c r="BI61" s="216">
        <f t="shared" si="20"/>
        <v>22.222222222222232</v>
      </c>
      <c r="BJ61" s="216">
        <f t="shared" si="20"/>
        <v>38.46153846153846</v>
      </c>
      <c r="BK61" s="216">
        <f t="shared" si="20"/>
        <v>30.000000000000004</v>
      </c>
      <c r="BL61" s="216">
        <f t="shared" si="20"/>
        <v>0</v>
      </c>
      <c r="BM61" s="240">
        <f t="shared" si="20"/>
        <v>0</v>
      </c>
      <c r="BN61" s="482">
        <f t="shared" si="17"/>
        <v>23.36663867764346</v>
      </c>
      <c r="BO61" s="482">
        <f t="shared" si="18"/>
        <v>13.429005421072462</v>
      </c>
      <c r="BP61" s="586">
        <f t="shared" si="19"/>
        <v>21.675928690590503</v>
      </c>
    </row>
    <row r="62" spans="1:68" ht="11.25" customHeight="1">
      <c r="A62" s="25" t="s">
        <v>1490</v>
      </c>
      <c r="B62" s="26" t="s">
        <v>1491</v>
      </c>
      <c r="C62" s="26" t="s">
        <v>170</v>
      </c>
      <c r="D62" s="133">
        <v>15</v>
      </c>
      <c r="E62" s="137">
        <v>175</v>
      </c>
      <c r="F62" s="65" t="s">
        <v>363</v>
      </c>
      <c r="G62" s="57" t="s">
        <v>363</v>
      </c>
      <c r="H62" s="202">
        <v>26.61</v>
      </c>
      <c r="I62" s="318">
        <f t="shared" si="8"/>
        <v>2.3299511461856444</v>
      </c>
      <c r="J62" s="105">
        <v>0.145</v>
      </c>
      <c r="K62" s="105">
        <v>0.155</v>
      </c>
      <c r="L62" s="107">
        <f t="shared" si="13"/>
        <v>6.896551724137945</v>
      </c>
      <c r="M62" s="31">
        <v>40815</v>
      </c>
      <c r="N62" s="31">
        <v>40819</v>
      </c>
      <c r="O62" s="30">
        <v>40833</v>
      </c>
      <c r="P62" s="103" t="s">
        <v>126</v>
      </c>
      <c r="Q62" s="26"/>
      <c r="R62" s="316">
        <f>K62*4</f>
        <v>0.62</v>
      </c>
      <c r="S62" s="318">
        <f t="shared" si="11"/>
        <v>23.220973782771537</v>
      </c>
      <c r="T62" s="435">
        <f>(H62/SQRT(22.5*W62*(H62/Z62))-1)*100</f>
        <v>-35.817442018382664</v>
      </c>
      <c r="U62" s="27">
        <f t="shared" si="12"/>
        <v>9.96629213483146</v>
      </c>
      <c r="V62" s="380">
        <v>12</v>
      </c>
      <c r="W62" s="168">
        <v>2.67</v>
      </c>
      <c r="X62" s="174">
        <v>2.08</v>
      </c>
      <c r="Y62" s="168">
        <v>1.32</v>
      </c>
      <c r="Z62" s="168">
        <v>0.93</v>
      </c>
      <c r="AA62" s="174">
        <v>2.44</v>
      </c>
      <c r="AB62" s="168">
        <v>2.95</v>
      </c>
      <c r="AC62" s="339">
        <f>(AB62/AA62-1)*100</f>
        <v>20.9016393442623</v>
      </c>
      <c r="AD62" s="340">
        <f>(H62/AA62)/X62</f>
        <v>5.243143127364439</v>
      </c>
      <c r="AE62" s="521">
        <v>11</v>
      </c>
      <c r="AF62" s="385">
        <v>2960</v>
      </c>
      <c r="AG62" s="565">
        <v>7.91</v>
      </c>
      <c r="AH62" s="565">
        <v>-19.66</v>
      </c>
      <c r="AI62" s="566">
        <v>-4.04</v>
      </c>
      <c r="AJ62" s="567">
        <v>-11.15</v>
      </c>
      <c r="AK62" s="349">
        <f>AN62/AO62</f>
        <v>1.0823394384663896</v>
      </c>
      <c r="AL62" s="340">
        <f t="shared" si="14"/>
        <v>7.843137254901977</v>
      </c>
      <c r="AM62" s="341">
        <f t="shared" si="15"/>
        <v>10.287496281391139</v>
      </c>
      <c r="AN62" s="341">
        <f t="shared" si="16"/>
        <v>15.870390358278286</v>
      </c>
      <c r="AO62" s="338">
        <f>((AQ62/BA62)^(1/10)-1)*100</f>
        <v>14.66304358341195</v>
      </c>
      <c r="AP62" s="324"/>
      <c r="AQ62" s="285">
        <v>0.55</v>
      </c>
      <c r="AR62" s="285">
        <v>0.51</v>
      </c>
      <c r="AS62" s="28">
        <v>0.455</v>
      </c>
      <c r="AT62" s="28">
        <v>0.41</v>
      </c>
      <c r="AU62" s="28">
        <v>0.35</v>
      </c>
      <c r="AV62" s="28">
        <v>0.26333</v>
      </c>
      <c r="AW62" s="28">
        <v>0.20667</v>
      </c>
      <c r="AX62" s="28">
        <v>0.19</v>
      </c>
      <c r="AY62" s="28">
        <v>0.16933</v>
      </c>
      <c r="AZ62" s="28">
        <v>0.162</v>
      </c>
      <c r="BA62" s="28">
        <v>0.14</v>
      </c>
      <c r="BB62" s="119">
        <v>0.12667</v>
      </c>
      <c r="BC62" s="460">
        <f t="shared" si="21"/>
        <v>7.843137254901977</v>
      </c>
      <c r="BD62" s="461">
        <f t="shared" si="20"/>
        <v>12.08791208791209</v>
      </c>
      <c r="BE62" s="461">
        <f t="shared" si="20"/>
        <v>10.97560975609757</v>
      </c>
      <c r="BF62" s="461">
        <f t="shared" si="20"/>
        <v>17.14285714285715</v>
      </c>
      <c r="BG62" s="461">
        <f t="shared" si="20"/>
        <v>32.913074849048705</v>
      </c>
      <c r="BH62" s="461">
        <f t="shared" si="20"/>
        <v>27.41568684376059</v>
      </c>
      <c r="BI62" s="461">
        <f t="shared" si="20"/>
        <v>8.773684210526312</v>
      </c>
      <c r="BJ62" s="461">
        <f t="shared" si="20"/>
        <v>12.206933207346605</v>
      </c>
      <c r="BK62" s="461">
        <f t="shared" si="20"/>
        <v>4.524691358024691</v>
      </c>
      <c r="BL62" s="461">
        <f t="shared" si="20"/>
        <v>15.714285714285703</v>
      </c>
      <c r="BM62" s="212">
        <f t="shared" si="20"/>
        <v>10.523407278755826</v>
      </c>
      <c r="BN62" s="145">
        <f t="shared" si="17"/>
        <v>14.556479973047017</v>
      </c>
      <c r="BO62" s="145">
        <f t="shared" si="18"/>
        <v>8.147518429553283</v>
      </c>
      <c r="BP62" s="588">
        <f t="shared" si="19"/>
        <v>8.234049369632467</v>
      </c>
    </row>
    <row r="63" spans="1:68" ht="11.25" customHeight="1">
      <c r="A63" s="25" t="s">
        <v>709</v>
      </c>
      <c r="B63" s="26" t="s">
        <v>710</v>
      </c>
      <c r="C63" s="26" t="s">
        <v>173</v>
      </c>
      <c r="D63" s="133">
        <v>16</v>
      </c>
      <c r="E63" s="137">
        <v>168</v>
      </c>
      <c r="F63" s="65" t="s">
        <v>363</v>
      </c>
      <c r="G63" s="57" t="s">
        <v>363</v>
      </c>
      <c r="H63" s="201">
        <v>47.5</v>
      </c>
      <c r="I63" s="319">
        <f t="shared" si="8"/>
        <v>2.1052631578947367</v>
      </c>
      <c r="J63" s="105">
        <v>0.24</v>
      </c>
      <c r="K63" s="105">
        <v>0.25</v>
      </c>
      <c r="L63" s="93">
        <f t="shared" si="13"/>
        <v>4.166666666666674</v>
      </c>
      <c r="M63" s="31">
        <v>40731</v>
      </c>
      <c r="N63" s="31">
        <v>40735</v>
      </c>
      <c r="O63" s="30">
        <v>40745</v>
      </c>
      <c r="P63" s="103" t="s">
        <v>1188</v>
      </c>
      <c r="Q63" s="26" t="s">
        <v>946</v>
      </c>
      <c r="R63" s="316">
        <f>K63*4</f>
        <v>1</v>
      </c>
      <c r="S63" s="319">
        <f t="shared" si="11"/>
        <v>18.248175182481752</v>
      </c>
      <c r="T63" s="433">
        <f>(H63/SQRT(22.5*W63*(H63/Z63))-1)*100</f>
        <v>-30.32924143846183</v>
      </c>
      <c r="U63" s="27">
        <f t="shared" si="12"/>
        <v>8.66788321167883</v>
      </c>
      <c r="V63" s="380">
        <v>12</v>
      </c>
      <c r="W63" s="168">
        <v>5.48</v>
      </c>
      <c r="X63" s="174" t="s">
        <v>2108</v>
      </c>
      <c r="Y63" s="168">
        <v>2.86</v>
      </c>
      <c r="Z63" s="168">
        <v>1.26</v>
      </c>
      <c r="AA63" s="174" t="s">
        <v>2108</v>
      </c>
      <c r="AB63" s="168" t="s">
        <v>2108</v>
      </c>
      <c r="AC63" s="339" t="s">
        <v>1977</v>
      </c>
      <c r="AD63" s="336" t="s">
        <v>1977</v>
      </c>
      <c r="AE63" s="521">
        <v>1</v>
      </c>
      <c r="AF63" s="385">
        <v>101</v>
      </c>
      <c r="AG63" s="565">
        <v>21.76</v>
      </c>
      <c r="AH63" s="565">
        <v>-17.39</v>
      </c>
      <c r="AI63" s="566">
        <v>0.98</v>
      </c>
      <c r="AJ63" s="567">
        <v>-7.06</v>
      </c>
      <c r="AK63" s="350">
        <f>AN63/AO63</f>
        <v>0.5386388929534428</v>
      </c>
      <c r="AL63" s="336">
        <f t="shared" si="14"/>
        <v>7.47663551401867</v>
      </c>
      <c r="AM63" s="337">
        <f t="shared" si="15"/>
        <v>4.768955317164725</v>
      </c>
      <c r="AN63" s="337">
        <f t="shared" si="16"/>
        <v>3.251020536869831</v>
      </c>
      <c r="AO63" s="339">
        <f>((AQ63/BA63)^(1/10)-1)*100</f>
        <v>6.0356215999256335</v>
      </c>
      <c r="AP63" s="324"/>
      <c r="AQ63" s="285">
        <v>1.15</v>
      </c>
      <c r="AR63" s="285">
        <v>1.07</v>
      </c>
      <c r="AS63" s="28">
        <v>1.02</v>
      </c>
      <c r="AT63" s="28">
        <v>1</v>
      </c>
      <c r="AU63" s="28">
        <v>0.99</v>
      </c>
      <c r="AV63" s="28">
        <v>0.98</v>
      </c>
      <c r="AW63" s="28">
        <v>0.92</v>
      </c>
      <c r="AX63" s="28">
        <v>0.88</v>
      </c>
      <c r="AY63" s="28">
        <v>0.8</v>
      </c>
      <c r="AZ63" s="28">
        <v>0.73</v>
      </c>
      <c r="BA63" s="28">
        <v>0.64</v>
      </c>
      <c r="BB63" s="119">
        <v>0.54</v>
      </c>
      <c r="BC63" s="308">
        <f t="shared" si="21"/>
        <v>7.47663551401867</v>
      </c>
      <c r="BD63" s="216">
        <f t="shared" si="20"/>
        <v>4.90196078431373</v>
      </c>
      <c r="BE63" s="216">
        <f t="shared" si="20"/>
        <v>2.0000000000000018</v>
      </c>
      <c r="BF63" s="216">
        <f t="shared" si="20"/>
        <v>1.0101010101010166</v>
      </c>
      <c r="BG63" s="216">
        <f t="shared" si="20"/>
        <v>1.0204081632652962</v>
      </c>
      <c r="BH63" s="216">
        <f t="shared" si="20"/>
        <v>6.521739130434767</v>
      </c>
      <c r="BI63" s="216">
        <f t="shared" si="20"/>
        <v>4.545454545454541</v>
      </c>
      <c r="BJ63" s="216">
        <f t="shared" si="20"/>
        <v>9.999999999999986</v>
      </c>
      <c r="BK63" s="216">
        <f t="shared" si="20"/>
        <v>9.589041095890426</v>
      </c>
      <c r="BL63" s="216">
        <f t="shared" si="20"/>
        <v>14.0625</v>
      </c>
      <c r="BM63" s="240">
        <f t="shared" si="20"/>
        <v>18.518518518518512</v>
      </c>
      <c r="BN63" s="482">
        <f t="shared" si="17"/>
        <v>7.240578069272448</v>
      </c>
      <c r="BO63" s="482">
        <f t="shared" si="18"/>
        <v>5.266865017867541</v>
      </c>
      <c r="BP63" s="586">
        <f t="shared" si="19"/>
        <v>-3.3115995169142636</v>
      </c>
    </row>
    <row r="64" spans="1:68" ht="11.25" customHeight="1">
      <c r="A64" s="25" t="s">
        <v>454</v>
      </c>
      <c r="B64" s="26" t="s">
        <v>455</v>
      </c>
      <c r="C64" s="26" t="s">
        <v>278</v>
      </c>
      <c r="D64" s="133">
        <v>19</v>
      </c>
      <c r="E64" s="137">
        <v>131</v>
      </c>
      <c r="F64" s="44" t="s">
        <v>1972</v>
      </c>
      <c r="G64" s="45" t="s">
        <v>1972</v>
      </c>
      <c r="H64" s="175">
        <v>41.22</v>
      </c>
      <c r="I64" s="457">
        <f t="shared" si="8"/>
        <v>1.067442988840369</v>
      </c>
      <c r="J64" s="127">
        <v>0.1</v>
      </c>
      <c r="K64" s="105">
        <v>0.11</v>
      </c>
      <c r="L64" s="93">
        <f t="shared" si="13"/>
        <v>9.999999999999986</v>
      </c>
      <c r="M64" s="31">
        <v>40694</v>
      </c>
      <c r="N64" s="31">
        <v>40696</v>
      </c>
      <c r="O64" s="30">
        <v>40725</v>
      </c>
      <c r="P64" s="31" t="s">
        <v>1360</v>
      </c>
      <c r="Q64" s="26" t="s">
        <v>452</v>
      </c>
      <c r="R64" s="316">
        <f>K64*4</f>
        <v>0.44</v>
      </c>
      <c r="S64" s="319">
        <f t="shared" si="11"/>
        <v>13.664596273291924</v>
      </c>
      <c r="T64" s="433">
        <f>(H64/SQRT(22.5*W64*(H64/Z64))-1)*100</f>
        <v>28.892077731190867</v>
      </c>
      <c r="U64" s="27">
        <f t="shared" si="12"/>
        <v>12.801242236024844</v>
      </c>
      <c r="V64" s="380">
        <v>12</v>
      </c>
      <c r="W64" s="168">
        <v>3.22</v>
      </c>
      <c r="X64" s="174">
        <v>0.69</v>
      </c>
      <c r="Y64" s="168">
        <v>1.39</v>
      </c>
      <c r="Z64" s="168">
        <v>2.92</v>
      </c>
      <c r="AA64" s="174">
        <v>3.41</v>
      </c>
      <c r="AB64" s="168">
        <v>3.36</v>
      </c>
      <c r="AC64" s="339">
        <f>(AB64/AA64-1)*100</f>
        <v>-1.4662756598240567</v>
      </c>
      <c r="AD64" s="336">
        <f>(H64/AA64)/X64</f>
        <v>17.518806579115136</v>
      </c>
      <c r="AE64" s="521">
        <v>4</v>
      </c>
      <c r="AF64" s="385">
        <v>34940</v>
      </c>
      <c r="AG64" s="565">
        <v>28.09</v>
      </c>
      <c r="AH64" s="565">
        <v>-25.9</v>
      </c>
      <c r="AI64" s="566">
        <v>7.71</v>
      </c>
      <c r="AJ64" s="567">
        <v>-6.15</v>
      </c>
      <c r="AK64" s="350">
        <f>AN64/AO64</f>
        <v>1.22032907062185</v>
      </c>
      <c r="AL64" s="336">
        <f t="shared" si="14"/>
        <v>11.764705882352944</v>
      </c>
      <c r="AM64" s="337">
        <f t="shared" si="15"/>
        <v>6.096912504712049</v>
      </c>
      <c r="AN64" s="337">
        <f t="shared" si="16"/>
        <v>5.933875439045244</v>
      </c>
      <c r="AO64" s="339">
        <f>((AQ64/BA64)^(1/10)-1)*100</f>
        <v>4.86252075927478</v>
      </c>
      <c r="AP64" s="324"/>
      <c r="AQ64" s="285">
        <v>0.41800000000000004</v>
      </c>
      <c r="AR64" s="285">
        <v>0.374</v>
      </c>
      <c r="AS64" s="28">
        <v>0.362</v>
      </c>
      <c r="AT64" s="28">
        <v>0.35</v>
      </c>
      <c r="AU64" s="28">
        <v>0.32</v>
      </c>
      <c r="AV64" s="28">
        <v>0.31333</v>
      </c>
      <c r="AW64" s="28">
        <v>0.29332</v>
      </c>
      <c r="AX64" s="28">
        <v>0.28999</v>
      </c>
      <c r="AY64" s="28">
        <v>0.28</v>
      </c>
      <c r="AZ64" s="28">
        <v>0.275</v>
      </c>
      <c r="BA64" s="28">
        <v>0.26</v>
      </c>
      <c r="BB64" s="119">
        <v>0.25001</v>
      </c>
      <c r="BC64" s="308">
        <f t="shared" si="21"/>
        <v>11.764705882352944</v>
      </c>
      <c r="BD64" s="216">
        <f t="shared" si="20"/>
        <v>3.314917127071837</v>
      </c>
      <c r="BE64" s="216">
        <f t="shared" si="20"/>
        <v>3.4285714285714253</v>
      </c>
      <c r="BF64" s="216">
        <f t="shared" si="20"/>
        <v>9.375</v>
      </c>
      <c r="BG64" s="216">
        <f t="shared" si="20"/>
        <v>2.1287460504898936</v>
      </c>
      <c r="BH64" s="216">
        <f t="shared" si="20"/>
        <v>6.8219009954997745</v>
      </c>
      <c r="BI64" s="216">
        <f t="shared" si="20"/>
        <v>1.1483154591537703</v>
      </c>
      <c r="BJ64" s="216">
        <f t="shared" si="20"/>
        <v>3.567857142857145</v>
      </c>
      <c r="BK64" s="216">
        <f t="shared" si="20"/>
        <v>1.81818181818183</v>
      </c>
      <c r="BL64" s="216">
        <f t="shared" si="20"/>
        <v>5.769230769230771</v>
      </c>
      <c r="BM64" s="240">
        <f t="shared" si="20"/>
        <v>3.9958401663933385</v>
      </c>
      <c r="BN64" s="482">
        <f t="shared" si="17"/>
        <v>4.830296985436612</v>
      </c>
      <c r="BO64" s="482">
        <f t="shared" si="18"/>
        <v>3.163253816866942</v>
      </c>
      <c r="BP64" s="586">
        <f t="shared" si="19"/>
        <v>-5.799923808139232</v>
      </c>
    </row>
    <row r="65" spans="1:68" ht="11.25" customHeight="1">
      <c r="A65" s="25" t="s">
        <v>730</v>
      </c>
      <c r="B65" s="26" t="s">
        <v>731</v>
      </c>
      <c r="C65" s="102" t="s">
        <v>521</v>
      </c>
      <c r="D65" s="133">
        <v>10</v>
      </c>
      <c r="E65" s="137">
        <v>225</v>
      </c>
      <c r="F65" s="65" t="s">
        <v>363</v>
      </c>
      <c r="G65" s="57" t="s">
        <v>363</v>
      </c>
      <c r="H65" s="202">
        <v>28.71</v>
      </c>
      <c r="I65" s="319">
        <f t="shared" si="8"/>
        <v>9.822361546499476</v>
      </c>
      <c r="J65" s="119">
        <v>0.695</v>
      </c>
      <c r="K65" s="105">
        <v>0.705</v>
      </c>
      <c r="L65" s="116">
        <f t="shared" si="13"/>
        <v>1.4388489208633004</v>
      </c>
      <c r="M65" s="71">
        <v>40394</v>
      </c>
      <c r="N65" s="71">
        <v>40396</v>
      </c>
      <c r="O65" s="70">
        <v>40403</v>
      </c>
      <c r="P65" s="31" t="s">
        <v>1364</v>
      </c>
      <c r="Q65" s="26"/>
      <c r="R65" s="316">
        <f>K65*4</f>
        <v>2.82</v>
      </c>
      <c r="S65" s="319">
        <f t="shared" si="11"/>
        <v>343.9024390243902</v>
      </c>
      <c r="T65" s="433">
        <f>(H65/SQRT(22.5*W65*(H65/Z65))-1)*100</f>
        <v>103.83278656302765</v>
      </c>
      <c r="U65" s="27">
        <f t="shared" si="12"/>
        <v>35.01219512195122</v>
      </c>
      <c r="V65" s="380">
        <v>9</v>
      </c>
      <c r="W65" s="168">
        <v>0.82</v>
      </c>
      <c r="X65" s="174">
        <v>17.28</v>
      </c>
      <c r="Y65" s="168">
        <v>1.71</v>
      </c>
      <c r="Z65" s="168">
        <v>2.67</v>
      </c>
      <c r="AA65" s="174">
        <v>0.4</v>
      </c>
      <c r="AB65" s="168">
        <v>0.98</v>
      </c>
      <c r="AC65" s="339">
        <f>(AB65/AA65-1)*100</f>
        <v>144.99999999999997</v>
      </c>
      <c r="AD65" s="336">
        <f>(H65/AA65)/X65</f>
        <v>4.153645833333332</v>
      </c>
      <c r="AE65" s="521">
        <v>11</v>
      </c>
      <c r="AF65" s="385">
        <v>3420</v>
      </c>
      <c r="AG65" s="565">
        <v>26.48</v>
      </c>
      <c r="AH65" s="565">
        <v>-32.84</v>
      </c>
      <c r="AI65" s="566">
        <v>10.59</v>
      </c>
      <c r="AJ65" s="567">
        <v>-10.56</v>
      </c>
      <c r="AK65" s="350" t="s">
        <v>1977</v>
      </c>
      <c r="AL65" s="336">
        <f t="shared" si="14"/>
        <v>5.681818181818188</v>
      </c>
      <c r="AM65" s="337">
        <f t="shared" si="15"/>
        <v>6.342142556031538</v>
      </c>
      <c r="AN65" s="337">
        <f t="shared" si="16"/>
        <v>6.831165205997847</v>
      </c>
      <c r="AO65" s="339" t="s">
        <v>1977</v>
      </c>
      <c r="AP65" s="324"/>
      <c r="AQ65" s="285">
        <v>2.79</v>
      </c>
      <c r="AR65" s="285">
        <v>2.64</v>
      </c>
      <c r="AS65" s="28">
        <v>2.48</v>
      </c>
      <c r="AT65" s="28">
        <v>2.32</v>
      </c>
      <c r="AU65" s="28">
        <v>2.17</v>
      </c>
      <c r="AV65" s="28">
        <v>2.005</v>
      </c>
      <c r="AW65" s="28">
        <v>1.64</v>
      </c>
      <c r="AX65" s="28">
        <v>1.4825</v>
      </c>
      <c r="AY65" s="28">
        <v>1.33</v>
      </c>
      <c r="AZ65" s="28">
        <v>0.2</v>
      </c>
      <c r="BA65" s="278">
        <v>0</v>
      </c>
      <c r="BB65" s="280">
        <v>0</v>
      </c>
      <c r="BC65" s="308">
        <f t="shared" si="21"/>
        <v>5.681818181818188</v>
      </c>
      <c r="BD65" s="216">
        <f t="shared" si="20"/>
        <v>6.451612903225823</v>
      </c>
      <c r="BE65" s="216">
        <f t="shared" si="20"/>
        <v>6.896551724137945</v>
      </c>
      <c r="BF65" s="216">
        <f t="shared" si="20"/>
        <v>6.912442396313367</v>
      </c>
      <c r="BG65" s="216">
        <f t="shared" si="20"/>
        <v>8.229426433915222</v>
      </c>
      <c r="BH65" s="216">
        <f t="shared" si="20"/>
        <v>22.25609756097562</v>
      </c>
      <c r="BI65" s="216">
        <f t="shared" si="20"/>
        <v>10.623946037099486</v>
      </c>
      <c r="BJ65" s="216">
        <f t="shared" si="20"/>
        <v>11.466165413533824</v>
      </c>
      <c r="BK65" s="216">
        <f t="shared" si="20"/>
        <v>565</v>
      </c>
      <c r="BL65" s="216">
        <f t="shared" si="20"/>
        <v>0</v>
      </c>
      <c r="BM65" s="240">
        <f t="shared" si="20"/>
        <v>0</v>
      </c>
      <c r="BN65" s="482">
        <f t="shared" si="17"/>
        <v>58.50164187736541</v>
      </c>
      <c r="BO65" s="482">
        <f t="shared" si="18"/>
        <v>160.27101650398083</v>
      </c>
      <c r="BP65" s="586">
        <f t="shared" si="19"/>
        <v>-18.358668369453902</v>
      </c>
    </row>
    <row r="66" spans="1:68" ht="11.25" customHeight="1">
      <c r="A66" s="25" t="s">
        <v>1253</v>
      </c>
      <c r="B66" s="26" t="s">
        <v>1254</v>
      </c>
      <c r="C66" s="26" t="s">
        <v>533</v>
      </c>
      <c r="D66" s="133">
        <v>15</v>
      </c>
      <c r="E66" s="137">
        <v>174</v>
      </c>
      <c r="F66" s="44" t="s">
        <v>1939</v>
      </c>
      <c r="G66" s="45" t="s">
        <v>1939</v>
      </c>
      <c r="H66" s="202">
        <v>58.59</v>
      </c>
      <c r="I66" s="321">
        <f t="shared" si="8"/>
        <v>2.3058542413381122</v>
      </c>
      <c r="J66" s="105">
        <v>0.6225</v>
      </c>
      <c r="K66" s="105">
        <v>0.6755</v>
      </c>
      <c r="L66" s="94">
        <f t="shared" si="13"/>
        <v>8.51405622489958</v>
      </c>
      <c r="M66" s="31">
        <v>40688</v>
      </c>
      <c r="N66" s="31">
        <v>40690</v>
      </c>
      <c r="O66" s="30">
        <v>40723</v>
      </c>
      <c r="P66" s="31" t="s">
        <v>503</v>
      </c>
      <c r="Q66" s="400" t="s">
        <v>1314</v>
      </c>
      <c r="R66" s="261">
        <f>K66*2</f>
        <v>1.351</v>
      </c>
      <c r="S66" s="321">
        <f t="shared" si="11"/>
        <v>48.597122302158276</v>
      </c>
      <c r="T66" s="434">
        <f>(H66/SQRT(22.5*W66*(H66/Z66))-1)*100</f>
        <v>130.6599852097854</v>
      </c>
      <c r="U66" s="27">
        <f t="shared" si="12"/>
        <v>21.075539568345327</v>
      </c>
      <c r="V66" s="381">
        <v>3</v>
      </c>
      <c r="W66" s="168">
        <v>2.78</v>
      </c>
      <c r="X66" s="174">
        <v>1.23</v>
      </c>
      <c r="Y66" s="168">
        <v>5.21</v>
      </c>
      <c r="Z66" s="168">
        <v>5.68</v>
      </c>
      <c r="AA66" s="174">
        <v>2.99</v>
      </c>
      <c r="AB66" s="168">
        <v>3.3</v>
      </c>
      <c r="AC66" s="339">
        <f>(AB66/AA66-1)*100</f>
        <v>10.367892976588621</v>
      </c>
      <c r="AD66" s="342">
        <f>(H66/AA66)/X66</f>
        <v>15.931152622563015</v>
      </c>
      <c r="AE66" s="521">
        <v>17</v>
      </c>
      <c r="AF66" s="385">
        <v>33480</v>
      </c>
      <c r="AG66" s="565">
        <v>27.04</v>
      </c>
      <c r="AH66" s="565">
        <v>-24.81</v>
      </c>
      <c r="AI66" s="566">
        <v>11.56</v>
      </c>
      <c r="AJ66" s="567">
        <v>-0.32</v>
      </c>
      <c r="AK66" s="351">
        <f>AN66/AO66</f>
        <v>0.8266296546445856</v>
      </c>
      <c r="AL66" s="342">
        <f t="shared" si="14"/>
        <v>16.563595135023725</v>
      </c>
      <c r="AM66" s="343">
        <f t="shared" si="15"/>
        <v>22.314677993841634</v>
      </c>
      <c r="AN66" s="343">
        <f t="shared" si="16"/>
        <v>30.83394526074199</v>
      </c>
      <c r="AO66" s="344">
        <f>((AQ66/BA66)^(1/10)-1)*100</f>
        <v>37.30079738549814</v>
      </c>
      <c r="AP66" s="614"/>
      <c r="AQ66" s="285">
        <v>0.56545</v>
      </c>
      <c r="AR66" s="285">
        <v>0.4851</v>
      </c>
      <c r="AS66" s="28">
        <v>0.38526</v>
      </c>
      <c r="AT66" s="28">
        <v>0.309</v>
      </c>
      <c r="AU66" s="28">
        <v>0.2048</v>
      </c>
      <c r="AV66" s="28">
        <v>0.1475</v>
      </c>
      <c r="AW66" s="28">
        <v>0.09735</v>
      </c>
      <c r="AX66" s="28">
        <v>0.078</v>
      </c>
      <c r="AY66" s="28">
        <v>0.06425</v>
      </c>
      <c r="AZ66" s="28">
        <v>0.0395</v>
      </c>
      <c r="BA66" s="28">
        <v>0.02375</v>
      </c>
      <c r="BB66" s="119">
        <v>0.0045</v>
      </c>
      <c r="BC66" s="274">
        <f t="shared" si="21"/>
        <v>16.563595135023725</v>
      </c>
      <c r="BD66" s="462">
        <f t="shared" si="20"/>
        <v>25.914966516118977</v>
      </c>
      <c r="BE66" s="462">
        <f t="shared" si="20"/>
        <v>24.679611650485445</v>
      </c>
      <c r="BF66" s="462">
        <f t="shared" si="20"/>
        <v>50.87890625</v>
      </c>
      <c r="BG66" s="462">
        <f t="shared" si="20"/>
        <v>38.84745762711865</v>
      </c>
      <c r="BH66" s="462">
        <f t="shared" si="20"/>
        <v>51.515151515151494</v>
      </c>
      <c r="BI66" s="462">
        <f t="shared" si="20"/>
        <v>24.807692307692307</v>
      </c>
      <c r="BJ66" s="462">
        <f t="shared" si="20"/>
        <v>21.400778210116723</v>
      </c>
      <c r="BK66" s="462">
        <f t="shared" si="20"/>
        <v>62.65822784810127</v>
      </c>
      <c r="BL66" s="462">
        <f t="shared" si="20"/>
        <v>66.31578947368422</v>
      </c>
      <c r="BM66" s="258">
        <f t="shared" si="20"/>
        <v>427.7777777777778</v>
      </c>
      <c r="BN66" s="76">
        <f t="shared" si="17"/>
        <v>73.75999584647916</v>
      </c>
      <c r="BO66" s="76">
        <f t="shared" si="18"/>
        <v>113.1578916872642</v>
      </c>
      <c r="BP66" s="587">
        <f t="shared" si="19"/>
        <v>12.064259933734775</v>
      </c>
    </row>
    <row r="67" spans="1:68" ht="11.25" customHeight="1">
      <c r="A67" s="15" t="s">
        <v>1011</v>
      </c>
      <c r="B67" s="16" t="s">
        <v>1012</v>
      </c>
      <c r="C67" s="146" t="s">
        <v>528</v>
      </c>
      <c r="D67" s="132">
        <v>16</v>
      </c>
      <c r="E67" s="137">
        <v>167</v>
      </c>
      <c r="F67" s="42" t="s">
        <v>1939</v>
      </c>
      <c r="G67" s="43" t="s">
        <v>1939</v>
      </c>
      <c r="H67" s="191">
        <v>184.63</v>
      </c>
      <c r="I67" s="457">
        <f t="shared" si="8"/>
        <v>1.6248713643503225</v>
      </c>
      <c r="J67" s="108">
        <v>0.65</v>
      </c>
      <c r="K67" s="108">
        <v>0.75</v>
      </c>
      <c r="L67" s="107">
        <f t="shared" si="13"/>
        <v>15.384615384615374</v>
      </c>
      <c r="M67" s="22">
        <v>40669</v>
      </c>
      <c r="N67" s="22">
        <v>40673</v>
      </c>
      <c r="O67" s="21">
        <v>40704</v>
      </c>
      <c r="P67" s="22" t="s">
        <v>1363</v>
      </c>
      <c r="Q67" s="16"/>
      <c r="R67" s="316">
        <f>K67*4</f>
        <v>3</v>
      </c>
      <c r="S67" s="319">
        <f t="shared" si="11"/>
        <v>23.64066193853428</v>
      </c>
      <c r="T67" s="433">
        <f>(H67/SQRT(22.5*W67*(H67/Z67))-1)*100</f>
        <v>153.14298214098744</v>
      </c>
      <c r="U67" s="18">
        <f t="shared" si="12"/>
        <v>14.549251379038614</v>
      </c>
      <c r="V67" s="380">
        <v>12</v>
      </c>
      <c r="W67" s="190">
        <v>12.69</v>
      </c>
      <c r="X67" s="189">
        <v>1.21</v>
      </c>
      <c r="Y67" s="190">
        <v>2.08</v>
      </c>
      <c r="Z67" s="190">
        <v>9.91</v>
      </c>
      <c r="AA67" s="189">
        <v>13.38</v>
      </c>
      <c r="AB67" s="190">
        <v>14.84</v>
      </c>
      <c r="AC67" s="338">
        <f>(AB67/AA67-1)*100</f>
        <v>10.911808669656198</v>
      </c>
      <c r="AD67" s="337">
        <f>(H67/AA67)/X67</f>
        <v>11.404093935687902</v>
      </c>
      <c r="AE67" s="521">
        <v>25</v>
      </c>
      <c r="AF67" s="386">
        <v>217610</v>
      </c>
      <c r="AG67" s="553">
        <v>31.18</v>
      </c>
      <c r="AH67" s="553">
        <v>-3.1</v>
      </c>
      <c r="AI67" s="568">
        <v>4.31</v>
      </c>
      <c r="AJ67" s="569">
        <v>7.42</v>
      </c>
      <c r="AK67" s="350">
        <f>AN67/AO67</f>
        <v>1.5224968783765902</v>
      </c>
      <c r="AL67" s="336">
        <f t="shared" si="14"/>
        <v>16.279069767441868</v>
      </c>
      <c r="AM67" s="337">
        <f t="shared" si="15"/>
        <v>18.56311014966876</v>
      </c>
      <c r="AN67" s="337">
        <f t="shared" si="16"/>
        <v>26.23188897764839</v>
      </c>
      <c r="AO67" s="339">
        <f>((AQ67/BA67)^(1/10)-1)*100</f>
        <v>17.22951905531587</v>
      </c>
      <c r="AP67" s="323"/>
      <c r="AQ67" s="282">
        <v>2.5</v>
      </c>
      <c r="AR67" s="282">
        <v>2.15</v>
      </c>
      <c r="AS67" s="19">
        <v>1.9</v>
      </c>
      <c r="AT67" s="19">
        <v>1.5</v>
      </c>
      <c r="AU67" s="19">
        <v>1.1</v>
      </c>
      <c r="AV67" s="19">
        <v>0.78</v>
      </c>
      <c r="AW67" s="19">
        <v>0.7</v>
      </c>
      <c r="AX67" s="19">
        <v>0.63</v>
      </c>
      <c r="AY67" s="19">
        <v>0.59</v>
      </c>
      <c r="AZ67" s="19">
        <v>0.55</v>
      </c>
      <c r="BA67" s="19">
        <v>0.51</v>
      </c>
      <c r="BB67" s="276">
        <v>0.47</v>
      </c>
      <c r="BC67" s="308">
        <f t="shared" si="21"/>
        <v>16.279069767441868</v>
      </c>
      <c r="BD67" s="216">
        <f t="shared" si="20"/>
        <v>13.157894736842103</v>
      </c>
      <c r="BE67" s="216">
        <f t="shared" si="20"/>
        <v>26.66666666666666</v>
      </c>
      <c r="BF67" s="216">
        <f t="shared" si="20"/>
        <v>36.36363636363635</v>
      </c>
      <c r="BG67" s="216">
        <f t="shared" si="20"/>
        <v>41.025641025641036</v>
      </c>
      <c r="BH67" s="216">
        <f t="shared" si="20"/>
        <v>11.428571428571432</v>
      </c>
      <c r="BI67" s="216">
        <f t="shared" si="20"/>
        <v>11.111111111111093</v>
      </c>
      <c r="BJ67" s="216">
        <f t="shared" si="20"/>
        <v>6.779661016949157</v>
      </c>
      <c r="BK67" s="216">
        <f t="shared" si="20"/>
        <v>7.272727272727253</v>
      </c>
      <c r="BL67" s="216">
        <f t="shared" si="20"/>
        <v>7.843137254901977</v>
      </c>
      <c r="BM67" s="240">
        <f t="shared" si="20"/>
        <v>8.510638297872353</v>
      </c>
      <c r="BN67" s="482">
        <f t="shared" si="17"/>
        <v>16.948977722032847</v>
      </c>
      <c r="BO67" s="482">
        <f t="shared" si="18"/>
        <v>11.605608171624898</v>
      </c>
      <c r="BP67" s="586">
        <f t="shared" si="19"/>
        <v>13.307508962960098</v>
      </c>
    </row>
    <row r="68" spans="1:68" ht="11.25" customHeight="1">
      <c r="A68" s="25" t="s">
        <v>1548</v>
      </c>
      <c r="B68" s="26" t="s">
        <v>1549</v>
      </c>
      <c r="C68" s="26" t="s">
        <v>296</v>
      </c>
      <c r="D68" s="133">
        <v>12</v>
      </c>
      <c r="E68" s="137">
        <v>205</v>
      </c>
      <c r="F68" s="44" t="s">
        <v>1972</v>
      </c>
      <c r="G68" s="45" t="s">
        <v>1939</v>
      </c>
      <c r="H68" s="202">
        <v>77.02</v>
      </c>
      <c r="I68" s="319">
        <f t="shared" si="8"/>
        <v>2.4928589976629447</v>
      </c>
      <c r="J68" s="127">
        <v>0.44</v>
      </c>
      <c r="K68" s="105">
        <v>0.48</v>
      </c>
      <c r="L68" s="93">
        <f t="shared" si="13"/>
        <v>9.090909090909083</v>
      </c>
      <c r="M68" s="31">
        <v>40765</v>
      </c>
      <c r="N68" s="31">
        <v>40767</v>
      </c>
      <c r="O68" s="30">
        <v>40787</v>
      </c>
      <c r="P68" s="31" t="s">
        <v>1370</v>
      </c>
      <c r="Q68" s="102" t="s">
        <v>858</v>
      </c>
      <c r="R68" s="316">
        <f>K68*4</f>
        <v>1.92</v>
      </c>
      <c r="S68" s="319">
        <f t="shared" si="11"/>
        <v>45.933014354066984</v>
      </c>
      <c r="T68" s="433">
        <f>(H68/SQRT(22.5*W68*(H68/Z68))-1)*100</f>
        <v>15.889551260848034</v>
      </c>
      <c r="U68" s="27">
        <f t="shared" si="12"/>
        <v>18.425837320574164</v>
      </c>
      <c r="V68" s="380">
        <v>4</v>
      </c>
      <c r="W68" s="168">
        <v>4.18</v>
      </c>
      <c r="X68" s="174">
        <v>2.17</v>
      </c>
      <c r="Y68" s="168">
        <v>1.76</v>
      </c>
      <c r="Z68" s="168">
        <v>1.64</v>
      </c>
      <c r="AA68" s="174">
        <v>5.12</v>
      </c>
      <c r="AB68" s="168">
        <v>5.55</v>
      </c>
      <c r="AC68" s="339">
        <f>(AB68/AA68-1)*100</f>
        <v>8.3984375</v>
      </c>
      <c r="AD68" s="337">
        <f>(H68/AA68)/X68</f>
        <v>6.93224366359447</v>
      </c>
      <c r="AE68" s="521">
        <v>13</v>
      </c>
      <c r="AF68" s="385">
        <v>8770</v>
      </c>
      <c r="AG68" s="565">
        <v>27.39</v>
      </c>
      <c r="AH68" s="565">
        <v>-4.02</v>
      </c>
      <c r="AI68" s="566">
        <v>4.21</v>
      </c>
      <c r="AJ68" s="567">
        <v>2.82</v>
      </c>
      <c r="AK68" s="350">
        <f>AN68/AO68</f>
        <v>0.3097244866100686</v>
      </c>
      <c r="AL68" s="336">
        <f t="shared" si="14"/>
        <v>13.138686131386844</v>
      </c>
      <c r="AM68" s="337">
        <f t="shared" si="15"/>
        <v>9.517426583204958</v>
      </c>
      <c r="AN68" s="337">
        <f t="shared" si="16"/>
        <v>7.8959557987910545</v>
      </c>
      <c r="AO68" s="339">
        <f>((AQ68/BA68)^(1/10)-1)*100</f>
        <v>25.493482563203873</v>
      </c>
      <c r="AP68" s="324"/>
      <c r="AQ68" s="285">
        <v>1.55</v>
      </c>
      <c r="AR68" s="285">
        <v>1.37</v>
      </c>
      <c r="AS68" s="28">
        <v>1.26</v>
      </c>
      <c r="AT68" s="28">
        <v>1.18</v>
      </c>
      <c r="AU68" s="28">
        <v>1.11</v>
      </c>
      <c r="AV68" s="28">
        <v>1.06</v>
      </c>
      <c r="AW68" s="28">
        <v>0.98</v>
      </c>
      <c r="AX68" s="28">
        <v>0.89</v>
      </c>
      <c r="AY68" s="28">
        <v>0.72</v>
      </c>
      <c r="AZ68" s="278">
        <v>0.64</v>
      </c>
      <c r="BA68" s="28">
        <v>0.16</v>
      </c>
      <c r="BB68" s="280">
        <v>0</v>
      </c>
      <c r="BC68" s="308">
        <f>IF(AR68=0,0,IF(AR68&gt;AQ68,0,((AQ68/AR68)-1)*100))</f>
        <v>13.138686131386844</v>
      </c>
      <c r="BD68" s="216">
        <f t="shared" si="20"/>
        <v>8.730158730158744</v>
      </c>
      <c r="BE68" s="216">
        <f t="shared" si="20"/>
        <v>6.779661016949157</v>
      </c>
      <c r="BF68" s="216">
        <f t="shared" si="20"/>
        <v>6.306306306306286</v>
      </c>
      <c r="BG68" s="216">
        <f t="shared" si="20"/>
        <v>4.716981132075482</v>
      </c>
      <c r="BH68" s="216">
        <f t="shared" si="20"/>
        <v>8.163265306122458</v>
      </c>
      <c r="BI68" s="216">
        <f t="shared" si="20"/>
        <v>10.1123595505618</v>
      </c>
      <c r="BJ68" s="216">
        <f t="shared" si="20"/>
        <v>23.611111111111114</v>
      </c>
      <c r="BK68" s="216">
        <f t="shared" si="20"/>
        <v>12.5</v>
      </c>
      <c r="BL68" s="216">
        <f t="shared" si="20"/>
        <v>300</v>
      </c>
      <c r="BM68" s="240">
        <f t="shared" si="20"/>
        <v>0</v>
      </c>
      <c r="BN68" s="482">
        <f t="shared" si="17"/>
        <v>35.823502662242895</v>
      </c>
      <c r="BO68" s="482">
        <f t="shared" si="18"/>
        <v>83.73274610307224</v>
      </c>
      <c r="BP68" s="586">
        <f t="shared" si="19"/>
        <v>-8.037022524120164</v>
      </c>
    </row>
    <row r="69" spans="1:68" ht="11.25" customHeight="1">
      <c r="A69" s="25" t="s">
        <v>1599</v>
      </c>
      <c r="B69" s="26" t="s">
        <v>1600</v>
      </c>
      <c r="C69" s="26" t="s">
        <v>169</v>
      </c>
      <c r="D69" s="133">
        <v>19</v>
      </c>
      <c r="E69" s="137">
        <v>125</v>
      </c>
      <c r="F69" s="65" t="s">
        <v>363</v>
      </c>
      <c r="G69" s="57" t="s">
        <v>363</v>
      </c>
      <c r="H69" s="201">
        <v>32.41</v>
      </c>
      <c r="I69" s="457">
        <f t="shared" si="8"/>
        <v>1.2958963282937366</v>
      </c>
      <c r="J69" s="105">
        <v>0.095</v>
      </c>
      <c r="K69" s="105">
        <v>0.105</v>
      </c>
      <c r="L69" s="93">
        <f t="shared" si="13"/>
        <v>10.526315789473673</v>
      </c>
      <c r="M69" s="31">
        <v>40591</v>
      </c>
      <c r="N69" s="31">
        <v>40596</v>
      </c>
      <c r="O69" s="30">
        <v>40612</v>
      </c>
      <c r="P69" s="103" t="s">
        <v>1363</v>
      </c>
      <c r="Q69" s="26" t="s">
        <v>450</v>
      </c>
      <c r="R69" s="316">
        <f>K69*4</f>
        <v>0.42</v>
      </c>
      <c r="S69" s="319">
        <f>R69/W69*100</f>
        <v>26.41509433962264</v>
      </c>
      <c r="T69" s="433">
        <f>(H69/SQRT(22.5*W69*(H69/Z69))-1)*100</f>
        <v>71.85354465538947</v>
      </c>
      <c r="U69" s="27">
        <f>H69/W69</f>
        <v>20.383647798742135</v>
      </c>
      <c r="V69" s="380">
        <v>6</v>
      </c>
      <c r="W69" s="168">
        <v>1.59</v>
      </c>
      <c r="X69" s="174">
        <v>1.58</v>
      </c>
      <c r="Y69" s="168">
        <v>2.97</v>
      </c>
      <c r="Z69" s="168">
        <v>3.26</v>
      </c>
      <c r="AA69" s="174">
        <v>1.73</v>
      </c>
      <c r="AB69" s="168">
        <v>1.9</v>
      </c>
      <c r="AC69" s="339">
        <f>(AB69/AA69-1)*100</f>
        <v>9.826589595375722</v>
      </c>
      <c r="AD69" s="337">
        <f>(H69/AA69)/X69</f>
        <v>11.857027877368843</v>
      </c>
      <c r="AE69" s="521">
        <v>9</v>
      </c>
      <c r="AF69" s="385">
        <v>2800</v>
      </c>
      <c r="AG69" s="565">
        <v>32.77</v>
      </c>
      <c r="AH69" s="565">
        <v>-5.15</v>
      </c>
      <c r="AI69" s="566">
        <v>8</v>
      </c>
      <c r="AJ69" s="567">
        <v>8.03</v>
      </c>
      <c r="AK69" s="350">
        <f>AN69/AO69</f>
        <v>1.12859246462445</v>
      </c>
      <c r="AL69" s="336">
        <f t="shared" si="14"/>
        <v>11.764705882352944</v>
      </c>
      <c r="AM69" s="337">
        <f t="shared" si="15"/>
        <v>13.48455252486973</v>
      </c>
      <c r="AN69" s="337">
        <f t="shared" si="16"/>
        <v>16.11871423331621</v>
      </c>
      <c r="AO69" s="339">
        <f>((AQ69/BA69)^(1/10)-1)*100</f>
        <v>14.282138804355625</v>
      </c>
      <c r="AP69" s="324"/>
      <c r="AQ69" s="285">
        <v>0.38</v>
      </c>
      <c r="AR69" s="285">
        <v>0.34</v>
      </c>
      <c r="AS69" s="28">
        <v>0.3</v>
      </c>
      <c r="AT69" s="28">
        <v>0.26</v>
      </c>
      <c r="AU69" s="28">
        <v>0.22</v>
      </c>
      <c r="AV69" s="28">
        <v>0.18</v>
      </c>
      <c r="AW69" s="28">
        <v>0.16</v>
      </c>
      <c r="AX69" s="278">
        <v>0.14</v>
      </c>
      <c r="AY69" s="28">
        <v>0.14</v>
      </c>
      <c r="AZ69" s="28">
        <v>0.12</v>
      </c>
      <c r="BA69" s="28">
        <v>0.1</v>
      </c>
      <c r="BB69" s="119">
        <v>0.08</v>
      </c>
      <c r="BC69" s="308">
        <f aca="true" t="shared" si="22" ref="BC69:BC82">IF(AR69=0,0,IF(AR69&gt;AQ69,0,((AQ69/AR69)-1)*100))</f>
        <v>11.764705882352944</v>
      </c>
      <c r="BD69" s="216">
        <f>IF(AS69=0,0,IF(AS69&gt;AR69,0,((AR69/AS69)-1)*100))</f>
        <v>13.333333333333353</v>
      </c>
      <c r="BE69" s="216">
        <f>IF(AT69=0,0,IF(AT69&gt;AS69,0,((AS69/AT69)-1)*100))</f>
        <v>15.384615384615374</v>
      </c>
      <c r="BF69" s="216">
        <f>IF(AU69=0,0,IF(AU69&gt;AT69,0,((AT69/AU69)-1)*100))</f>
        <v>18.181818181818187</v>
      </c>
      <c r="BG69" s="216">
        <f>IF(AV69=0,0,IF(AV69&gt;AU69,0,((AU69/AV69)-1)*100))</f>
        <v>22.222222222222232</v>
      </c>
      <c r="BH69" s="216">
        <f>IF(AW69=0,0,IF(AW69&gt;AV69,0,((AV69/AW69)-1)*100))</f>
        <v>12.5</v>
      </c>
      <c r="BI69" s="216">
        <f>IF(AX69=0,0,IF(AX69&gt;AW69,0,((AW69/AX69)-1)*100))</f>
        <v>14.28571428571428</v>
      </c>
      <c r="BJ69" s="216">
        <f>IF(AY69=0,0,IF(AY69&gt;AX69,0,((AX69/AY69)-1)*100))</f>
        <v>0</v>
      </c>
      <c r="BK69" s="216">
        <f>IF(AZ69=0,0,IF(AZ69&gt;AY69,0,((AY69/AZ69)-1)*100))</f>
        <v>16.666666666666675</v>
      </c>
      <c r="BL69" s="216">
        <f>IF(BA69=0,0,IF(BA69&gt;AZ69,0,((AZ69/BA69)-1)*100))</f>
        <v>19.999999999999996</v>
      </c>
      <c r="BM69" s="240">
        <f>IF(BB69=0,0,IF(BB69&gt;BA69,0,((BA69/BB69)-1)*100))</f>
        <v>25</v>
      </c>
      <c r="BN69" s="482">
        <f t="shared" si="17"/>
        <v>15.394461450611185</v>
      </c>
      <c r="BO69" s="482">
        <f t="shared" si="18"/>
        <v>6.277692680016506</v>
      </c>
      <c r="BP69" s="586">
        <f t="shared" si="19"/>
        <v>-2.969037237132188</v>
      </c>
    </row>
    <row r="70" spans="1:68" ht="11.25" customHeight="1">
      <c r="A70" s="25" t="s">
        <v>1642</v>
      </c>
      <c r="B70" s="26" t="s">
        <v>1643</v>
      </c>
      <c r="C70" s="26" t="s">
        <v>293</v>
      </c>
      <c r="D70" s="133">
        <v>18</v>
      </c>
      <c r="E70" s="137">
        <v>143</v>
      </c>
      <c r="F70" s="65" t="s">
        <v>363</v>
      </c>
      <c r="G70" s="57" t="s">
        <v>363</v>
      </c>
      <c r="H70" s="201">
        <v>47.56</v>
      </c>
      <c r="I70" s="457">
        <f t="shared" si="8"/>
        <v>1.682085786375105</v>
      </c>
      <c r="J70" s="105">
        <v>0.16</v>
      </c>
      <c r="K70" s="105">
        <v>0.2</v>
      </c>
      <c r="L70" s="93">
        <f t="shared" si="13"/>
        <v>25</v>
      </c>
      <c r="M70" s="31">
        <v>40724</v>
      </c>
      <c r="N70" s="31">
        <v>40729</v>
      </c>
      <c r="O70" s="30">
        <v>40738</v>
      </c>
      <c r="P70" s="31" t="s">
        <v>1406</v>
      </c>
      <c r="Q70" s="26" t="s">
        <v>556</v>
      </c>
      <c r="R70" s="316">
        <f>K70*4</f>
        <v>0.8</v>
      </c>
      <c r="S70" s="319">
        <f>R70/W70*100</f>
        <v>27.586206896551722</v>
      </c>
      <c r="T70" s="433">
        <f>(H70/SQRT(22.5*W70*(H70/Z70))-1)*100</f>
        <v>46.38761331934247</v>
      </c>
      <c r="U70" s="27">
        <f>H70/W70</f>
        <v>16.400000000000002</v>
      </c>
      <c r="V70" s="380">
        <v>4</v>
      </c>
      <c r="W70" s="168">
        <v>2.9</v>
      </c>
      <c r="X70" s="174">
        <v>1.28</v>
      </c>
      <c r="Y70" s="168">
        <v>1.7</v>
      </c>
      <c r="Z70" s="168">
        <v>2.94</v>
      </c>
      <c r="AA70" s="174">
        <v>3.06</v>
      </c>
      <c r="AB70" s="168">
        <v>3.41</v>
      </c>
      <c r="AC70" s="339">
        <f>(AB70/AA70-1)*100</f>
        <v>11.43790849673203</v>
      </c>
      <c r="AD70" s="337">
        <f>(H70/AA70)/X70</f>
        <v>12.142565359477123</v>
      </c>
      <c r="AE70" s="521">
        <v>3</v>
      </c>
      <c r="AF70" s="385">
        <v>2900</v>
      </c>
      <c r="AG70" s="565">
        <v>16.57</v>
      </c>
      <c r="AH70" s="565">
        <v>-10.33</v>
      </c>
      <c r="AI70" s="566">
        <v>1.02</v>
      </c>
      <c r="AJ70" s="567">
        <v>-3.04</v>
      </c>
      <c r="AK70" s="350">
        <f>AN70/AO70</f>
        <v>0.8629639022782892</v>
      </c>
      <c r="AL70" s="336">
        <f t="shared" si="14"/>
        <v>11.111111111111093</v>
      </c>
      <c r="AM70" s="337">
        <f t="shared" si="15"/>
        <v>12.624788044360603</v>
      </c>
      <c r="AN70" s="337">
        <f t="shared" si="16"/>
        <v>12.700920209792542</v>
      </c>
      <c r="AO70" s="339">
        <f>((AQ70/BA70)^(1/10)-1)*100</f>
        <v>14.717788514978626</v>
      </c>
      <c r="AP70" s="324"/>
      <c r="AQ70" s="285">
        <v>0.6</v>
      </c>
      <c r="AR70" s="285">
        <v>0.54</v>
      </c>
      <c r="AS70" s="28">
        <v>0.48</v>
      </c>
      <c r="AT70" s="28">
        <v>0.42</v>
      </c>
      <c r="AU70" s="28">
        <v>0.38</v>
      </c>
      <c r="AV70" s="28">
        <v>0.33</v>
      </c>
      <c r="AW70" s="28">
        <v>0.28</v>
      </c>
      <c r="AX70" s="28">
        <v>0.23</v>
      </c>
      <c r="AY70" s="28">
        <v>0.19</v>
      </c>
      <c r="AZ70" s="28">
        <v>0.17</v>
      </c>
      <c r="BA70" s="28">
        <v>0.152</v>
      </c>
      <c r="BB70" s="119">
        <v>0.137</v>
      </c>
      <c r="BC70" s="308">
        <f>IF(AR70=0,0,IF(AR70&gt;AQ70,0,((AQ70/AR70)-1)*100))</f>
        <v>11.111111111111093</v>
      </c>
      <c r="BD70" s="216">
        <f>IF(AS70=0,0,IF(AS70&gt;AR70,0,((AR70/AS70)-1)*100))</f>
        <v>12.500000000000021</v>
      </c>
      <c r="BE70" s="216">
        <f>IF(AT70=0,0,IF(AT70&gt;AS70,0,((AS70/AT70)-1)*100))</f>
        <v>14.28571428571428</v>
      </c>
      <c r="BF70" s="216">
        <f>IF(AU70=0,0,IF(AU70&gt;AT70,0,((AT70/AU70)-1)*100))</f>
        <v>10.526315789473673</v>
      </c>
      <c r="BG70" s="216">
        <f>IF(AV70=0,0,IF(AV70&gt;AU70,0,((AU70/AV70)-1)*100))</f>
        <v>15.151515151515138</v>
      </c>
      <c r="BH70" s="216">
        <f>IF(AW70=0,0,IF(AW70&gt;AV70,0,((AV70/AW70)-1)*100))</f>
        <v>17.85714285714286</v>
      </c>
      <c r="BI70" s="216">
        <f>IF(AX70=0,0,IF(AX70&gt;AW70,0,((AW70/AX70)-1)*100))</f>
        <v>21.739130434782616</v>
      </c>
      <c r="BJ70" s="216">
        <f>IF(AY70=0,0,IF(AY70&gt;AX70,0,((AX70/AY70)-1)*100))</f>
        <v>21.052631578947366</v>
      </c>
      <c r="BK70" s="216">
        <f>IF(AZ70=0,0,IF(AZ70&gt;AY70,0,((AY70/AZ70)-1)*100))</f>
        <v>11.764705882352944</v>
      </c>
      <c r="BL70" s="216">
        <f>IF(BA70=0,0,IF(BA70&gt;AZ70,0,((AZ70/BA70)-1)*100))</f>
        <v>11.842105263157897</v>
      </c>
      <c r="BM70" s="240">
        <f>IF(BB70=0,0,IF(BB70&gt;BA70,0,((BA70/BB70)-1)*100))</f>
        <v>10.948905109489049</v>
      </c>
      <c r="BN70" s="482">
        <f t="shared" si="17"/>
        <v>14.434479769426087</v>
      </c>
      <c r="BO70" s="482">
        <f t="shared" si="18"/>
        <v>3.8784581524987316</v>
      </c>
      <c r="BP70" s="586">
        <f t="shared" si="19"/>
        <v>-2.0169940038323553</v>
      </c>
    </row>
    <row r="71" spans="1:68" ht="11.25" customHeight="1">
      <c r="A71" s="34" t="s">
        <v>1468</v>
      </c>
      <c r="B71" s="36" t="s">
        <v>1469</v>
      </c>
      <c r="C71" s="269" t="s">
        <v>518</v>
      </c>
      <c r="D71" s="134">
        <v>15</v>
      </c>
      <c r="E71" s="137">
        <v>176</v>
      </c>
      <c r="F71" s="74" t="s">
        <v>363</v>
      </c>
      <c r="G71" s="75" t="s">
        <v>363</v>
      </c>
      <c r="H71" s="203">
        <v>75.99</v>
      </c>
      <c r="I71" s="319">
        <f t="shared" si="8"/>
        <v>6.106066587708909</v>
      </c>
      <c r="J71" s="106">
        <v>1.15</v>
      </c>
      <c r="K71" s="106">
        <v>1.16</v>
      </c>
      <c r="L71" s="197">
        <f aca="true" t="shared" si="23" ref="L71:L102">((K71/J71)-1)*100</f>
        <v>0.8695652173912993</v>
      </c>
      <c r="M71" s="50">
        <v>40843</v>
      </c>
      <c r="N71" s="50">
        <v>40847</v>
      </c>
      <c r="O71" s="49">
        <v>40861</v>
      </c>
      <c r="P71" s="396" t="s">
        <v>1388</v>
      </c>
      <c r="Q71" s="269" t="s">
        <v>2114</v>
      </c>
      <c r="R71" s="261">
        <f>K71*4</f>
        <v>4.64</v>
      </c>
      <c r="S71" s="320">
        <f>R71/W71*100</f>
        <v>3314.2857142857138</v>
      </c>
      <c r="T71" s="433">
        <f>(H71/SQRT(22.5*W71*(H71/Z71))-1)*100</f>
        <v>793.5872062860429</v>
      </c>
      <c r="U71" s="37">
        <f>H71/W71</f>
        <v>542.7857142857142</v>
      </c>
      <c r="V71" s="381">
        <v>12</v>
      </c>
      <c r="W71" s="169">
        <v>0.14</v>
      </c>
      <c r="X71" s="176">
        <v>4.67</v>
      </c>
      <c r="Y71" s="169">
        <v>3.11</v>
      </c>
      <c r="Z71" s="169">
        <v>3.31</v>
      </c>
      <c r="AA71" s="176">
        <v>1.8</v>
      </c>
      <c r="AB71" s="169">
        <v>2.34</v>
      </c>
      <c r="AC71" s="344">
        <f>(AB71/AA71-1)*100</f>
        <v>29.999999999999982</v>
      </c>
      <c r="AD71" s="337">
        <f>(H71/AA71)/X71</f>
        <v>9.039971448965025</v>
      </c>
      <c r="AE71" s="521">
        <v>15</v>
      </c>
      <c r="AF71" s="387">
        <v>25160</v>
      </c>
      <c r="AG71" s="533">
        <v>19.82</v>
      </c>
      <c r="AH71" s="533">
        <v>-2.58</v>
      </c>
      <c r="AI71" s="562">
        <v>6.55</v>
      </c>
      <c r="AJ71" s="564">
        <v>5.66</v>
      </c>
      <c r="AK71" s="351">
        <f>AN71/AO71</f>
        <v>0.6496369776095565</v>
      </c>
      <c r="AL71" s="336">
        <f aca="true" t="shared" si="24" ref="AL71:AL102">((AQ71/AR71)^(1/1)-1)*100</f>
        <v>2.857142857142869</v>
      </c>
      <c r="AM71" s="337">
        <f aca="true" t="shared" si="25" ref="AM71:AM102">((AQ71/AT71)^(1/3)-1)*100</f>
        <v>8.416325250632006</v>
      </c>
      <c r="AN71" s="337">
        <f aca="true" t="shared" si="26" ref="AN71:AN102">((AQ71/AV71)^(1/5)-1)*100</f>
        <v>7.0703134959900105</v>
      </c>
      <c r="AO71" s="339">
        <f>((AQ71/BA71)^(1/10)-1)*100</f>
        <v>10.883483760432423</v>
      </c>
      <c r="AP71" s="325"/>
      <c r="AQ71" s="286">
        <v>4.32</v>
      </c>
      <c r="AR71" s="286">
        <v>4.2</v>
      </c>
      <c r="AS71" s="38">
        <v>3.89</v>
      </c>
      <c r="AT71" s="38">
        <v>3.39</v>
      </c>
      <c r="AU71" s="38">
        <v>3.23</v>
      </c>
      <c r="AV71" s="38">
        <v>3.07</v>
      </c>
      <c r="AW71" s="38">
        <v>2.81</v>
      </c>
      <c r="AX71" s="38">
        <v>2.575</v>
      </c>
      <c r="AY71" s="38">
        <v>2.36</v>
      </c>
      <c r="AZ71" s="38">
        <v>2.075</v>
      </c>
      <c r="BA71" s="38">
        <v>1.5375</v>
      </c>
      <c r="BB71" s="277">
        <v>1.3875</v>
      </c>
      <c r="BC71" s="308">
        <f>IF(AR71=0,0,IF(AR71&gt;AQ71,0,((AQ71/AR71)-1)*100))</f>
        <v>2.857142857142869</v>
      </c>
      <c r="BD71" s="216">
        <f>IF(AS71=0,0,IF(AS71&gt;AR71,0,((AR71/AS71)-1)*100))</f>
        <v>7.969151670951158</v>
      </c>
      <c r="BE71" s="216">
        <f>IF(AT71=0,0,IF(AT71&gt;AS71,0,((AS71/AT71)-1)*100))</f>
        <v>14.749262536873164</v>
      </c>
      <c r="BF71" s="216">
        <f>IF(AU71=0,0,IF(AU71&gt;AT71,0,((AT71/AU71)-1)*100))</f>
        <v>4.953560371517041</v>
      </c>
      <c r="BG71" s="216">
        <f>IF(AV71=0,0,IF(AV71&gt;AU71,0,((AU71/AV71)-1)*100))</f>
        <v>5.211726384364823</v>
      </c>
      <c r="BH71" s="216">
        <f>IF(AW71=0,0,IF(AW71&gt;AV71,0,((AV71/AW71)-1)*100))</f>
        <v>9.2526690391459</v>
      </c>
      <c r="BI71" s="216">
        <f>IF(AX71=0,0,IF(AX71&gt;AW71,0,((AW71/AX71)-1)*100))</f>
        <v>9.126213592233</v>
      </c>
      <c r="BJ71" s="216">
        <f>IF(AY71=0,0,IF(AY71&gt;AX71,0,((AX71/AY71)-1)*100))</f>
        <v>9.110169491525433</v>
      </c>
      <c r="BK71" s="216">
        <f>IF(AZ71=0,0,IF(AZ71&gt;AY71,0,((AY71/AZ71)-1)*100))</f>
        <v>13.734939759036124</v>
      </c>
      <c r="BL71" s="216">
        <f>IF(BA71=0,0,IF(BA71&gt;AZ71,0,((AZ71/BA71)-1)*100))</f>
        <v>34.959349593495936</v>
      </c>
      <c r="BM71" s="240">
        <f>IF(BB71=0,0,IF(BB71&gt;BA71,0,((BA71/BB71)-1)*100))</f>
        <v>10.81081081081081</v>
      </c>
      <c r="BN71" s="482">
        <f aca="true" t="shared" si="27" ref="BN71:BN102">AVERAGE(BC71:BM71)</f>
        <v>11.157726918826933</v>
      </c>
      <c r="BO71" s="482">
        <f aca="true" t="shared" si="28" ref="BO71:BO102">SQRT(AVERAGE((BC71-$BN71)^2,(BD71-$BN71)^2,(BE71-$BN71)^2,(BF71-$BN71)^2,(BG71-$BN71)^2,(BH71-$BN71)^2,(BI71-$BN71)^2,(BJ71-$BN71)^2,(BK71-$BN71)^2,(BL71-$BN71)^2,(BM71-$BN71)^2))</f>
        <v>8.262955903917558</v>
      </c>
      <c r="BP71" s="586">
        <f aca="true" t="shared" si="29" ref="BP71:BP102">IF(AN71="n/a","n/a",IF(U71&lt;0,"n/a",IF(U71="n/a","n/a",I71+AN71-U71)))</f>
        <v>-529.6093342020152</v>
      </c>
    </row>
    <row r="72" spans="1:68" ht="11.25" customHeight="1">
      <c r="A72" s="25" t="s">
        <v>649</v>
      </c>
      <c r="B72" s="26" t="s">
        <v>650</v>
      </c>
      <c r="C72" s="26" t="s">
        <v>173</v>
      </c>
      <c r="D72" s="133">
        <v>10</v>
      </c>
      <c r="E72" s="137">
        <v>228</v>
      </c>
      <c r="F72" s="65" t="s">
        <v>363</v>
      </c>
      <c r="G72" s="57" t="s">
        <v>363</v>
      </c>
      <c r="H72" s="202">
        <v>15.5</v>
      </c>
      <c r="I72" s="318">
        <f>(R72/H72)*100</f>
        <v>4.903225806451613</v>
      </c>
      <c r="J72" s="467">
        <v>0.18095238095238095</v>
      </c>
      <c r="K72" s="119">
        <v>0.19</v>
      </c>
      <c r="L72" s="107">
        <f t="shared" si="23"/>
        <v>5.000000000000004</v>
      </c>
      <c r="M72" s="31">
        <v>40595</v>
      </c>
      <c r="N72" s="31">
        <v>40597</v>
      </c>
      <c r="O72" s="30">
        <v>40608</v>
      </c>
      <c r="P72" s="103" t="s">
        <v>39</v>
      </c>
      <c r="Q72" s="273" t="s">
        <v>390</v>
      </c>
      <c r="R72" s="316">
        <f>K72*4</f>
        <v>0.76</v>
      </c>
      <c r="S72" s="318">
        <f>R72/W72*100</f>
        <v>55.072463768115945</v>
      </c>
      <c r="T72" s="435">
        <f>(H72/SQRT(22.5*W72*(H72/Z72))-1)*100</f>
        <v>-40.04832864255806</v>
      </c>
      <c r="U72" s="27">
        <f>H72/W72</f>
        <v>11.231884057971016</v>
      </c>
      <c r="V72" s="380">
        <v>12</v>
      </c>
      <c r="W72" s="168">
        <v>1.38</v>
      </c>
      <c r="X72" s="174" t="s">
        <v>2108</v>
      </c>
      <c r="Y72" s="168">
        <v>1.66</v>
      </c>
      <c r="Z72" s="168">
        <v>0.72</v>
      </c>
      <c r="AA72" s="174" t="s">
        <v>2108</v>
      </c>
      <c r="AB72" s="168" t="s">
        <v>2108</v>
      </c>
      <c r="AC72" s="339" t="s">
        <v>1977</v>
      </c>
      <c r="AD72" s="340" t="s">
        <v>1977</v>
      </c>
      <c r="AE72" s="521">
        <v>0</v>
      </c>
      <c r="AF72" s="385">
        <v>41</v>
      </c>
      <c r="AG72" s="565">
        <v>10.64</v>
      </c>
      <c r="AH72" s="565">
        <v>-18.38</v>
      </c>
      <c r="AI72" s="566">
        <v>0.65</v>
      </c>
      <c r="AJ72" s="567">
        <v>-2.27</v>
      </c>
      <c r="AK72" s="350">
        <f>AN72/AO72</f>
        <v>1.053415634209909</v>
      </c>
      <c r="AL72" s="340">
        <f t="shared" si="24"/>
        <v>5.001381597126264</v>
      </c>
      <c r="AM72" s="341">
        <f t="shared" si="25"/>
        <v>5.001949940842998</v>
      </c>
      <c r="AN72" s="341">
        <f t="shared" si="26"/>
        <v>7.361822513261096</v>
      </c>
      <c r="AO72" s="338">
        <f>((AQ72/BA72)^(1/10)-1)*100</f>
        <v>6.988525966564629</v>
      </c>
      <c r="AP72" s="324"/>
      <c r="AQ72" s="285">
        <v>0.7238095238095238</v>
      </c>
      <c r="AR72" s="285">
        <v>0.6893333333333334</v>
      </c>
      <c r="AS72" s="28">
        <v>0.6564952380952381</v>
      </c>
      <c r="AT72" s="28">
        <v>0.6252190476190476</v>
      </c>
      <c r="AU72" s="28">
        <v>0.5484571428571428</v>
      </c>
      <c r="AV72" s="28">
        <v>0.5074285714285715</v>
      </c>
      <c r="AW72" s="28">
        <v>0.48327619047619047</v>
      </c>
      <c r="AX72" s="28">
        <v>0.4467047619047619</v>
      </c>
      <c r="AY72" s="28">
        <v>0.39319047619047615</v>
      </c>
      <c r="AZ72" s="278">
        <v>0.36834285714285714</v>
      </c>
      <c r="BA72" s="278">
        <v>0.36834285714285714</v>
      </c>
      <c r="BB72" s="280">
        <v>0.36834285714285714</v>
      </c>
      <c r="BC72" s="460">
        <f t="shared" si="22"/>
        <v>5.001381597126264</v>
      </c>
      <c r="BD72" s="461">
        <f>IF(AS72=0,0,IF(AS72&gt;AR72,0,((AR72/AS72)-1)*100))</f>
        <v>5.0020309870597135</v>
      </c>
      <c r="BE72" s="461">
        <f>IF(AT72=0,0,IF(AT72&gt;AS72,0,((AS72/AT72)-1)*100))</f>
        <v>5.002437241043145</v>
      </c>
      <c r="BF72" s="461">
        <f>IF(AU72=0,0,IF(AU72&gt;AT72,0,((AT72/AU72)-1)*100))</f>
        <v>13.995971382927008</v>
      </c>
      <c r="BG72" s="461">
        <f>IF(AV72=0,0,IF(AV72&gt;AU72,0,((AU72/AV72)-1)*100))</f>
        <v>8.085585585585564</v>
      </c>
      <c r="BH72" s="461">
        <f>IF(AW72=0,0,IF(AW72&gt;AV72,0,((AV72/AW72)-1)*100))</f>
        <v>4.997635188396665</v>
      </c>
      <c r="BI72" s="461">
        <f>IF(AX72=0,0,IF(AX72&gt;AW72,0,((AW72/AX72)-1)*100))</f>
        <v>8.18693501620331</v>
      </c>
      <c r="BJ72" s="461">
        <f>IF(AY72=0,0,IF(AY72&gt;AX72,0,((AX72/AY72)-1)*100))</f>
        <v>13.610270073876718</v>
      </c>
      <c r="BK72" s="461">
        <f>IF(AZ72=0,0,IF(AZ72&gt;AY72,0,((AY72/AZ72)-1)*100))</f>
        <v>6.745785500051693</v>
      </c>
      <c r="BL72" s="461">
        <f>IF(BA72=0,0,IF(BA72&gt;AZ72,0,((AZ72/BA72)-1)*100))</f>
        <v>0</v>
      </c>
      <c r="BM72" s="212">
        <f>IF(BB72=0,0,IF(BB72&gt;BA72,0,((BA72/BB72)-1)*100))</f>
        <v>0</v>
      </c>
      <c r="BN72" s="145">
        <f t="shared" si="27"/>
        <v>6.420730233842735</v>
      </c>
      <c r="BO72" s="145">
        <f t="shared" si="28"/>
        <v>4.3231534290113585</v>
      </c>
      <c r="BP72" s="588">
        <f t="shared" si="29"/>
        <v>1.0331642617416925</v>
      </c>
    </row>
    <row r="73" spans="1:68" ht="11.25" customHeight="1">
      <c r="A73" s="25" t="s">
        <v>369</v>
      </c>
      <c r="B73" s="26" t="s">
        <v>377</v>
      </c>
      <c r="C73" s="26" t="s">
        <v>254</v>
      </c>
      <c r="D73" s="133">
        <v>16</v>
      </c>
      <c r="E73" s="137">
        <v>163</v>
      </c>
      <c r="F73" s="44" t="s">
        <v>1972</v>
      </c>
      <c r="G73" s="45" t="s">
        <v>1972</v>
      </c>
      <c r="H73" s="201">
        <v>36.4</v>
      </c>
      <c r="I73" s="457">
        <f>(R73/H73)*100</f>
        <v>1.7032967032967035</v>
      </c>
      <c r="J73" s="105">
        <v>0.14</v>
      </c>
      <c r="K73" s="105">
        <v>0.155</v>
      </c>
      <c r="L73" s="93">
        <f t="shared" si="23"/>
        <v>10.714285714285698</v>
      </c>
      <c r="M73" s="511">
        <v>40541</v>
      </c>
      <c r="N73" s="511">
        <v>40543</v>
      </c>
      <c r="O73" s="517">
        <v>40557</v>
      </c>
      <c r="P73" s="31" t="s">
        <v>1376</v>
      </c>
      <c r="Q73" s="270"/>
      <c r="R73" s="316">
        <f>K73*4</f>
        <v>0.62</v>
      </c>
      <c r="S73" s="319">
        <f>R73/W73*100</f>
        <v>29.523809523809526</v>
      </c>
      <c r="T73" s="433">
        <f>(H73/SQRT(22.5*W73*(H73/Z73))-1)*100</f>
        <v>39.33173842787339</v>
      </c>
      <c r="U73" s="27">
        <f>H73/W73</f>
        <v>17.333333333333332</v>
      </c>
      <c r="V73" s="380">
        <v>12</v>
      </c>
      <c r="W73" s="168">
        <v>2.1</v>
      </c>
      <c r="X73" s="174">
        <v>0.88</v>
      </c>
      <c r="Y73" s="168">
        <v>1.32</v>
      </c>
      <c r="Z73" s="168">
        <v>2.52</v>
      </c>
      <c r="AA73" s="174">
        <v>2.42</v>
      </c>
      <c r="AB73" s="168">
        <v>2.67</v>
      </c>
      <c r="AC73" s="339">
        <f>(AB73/AA73-1)*100</f>
        <v>10.330578512396693</v>
      </c>
      <c r="AD73" s="336">
        <f>(H73/AA73)/X73</f>
        <v>17.092411720510896</v>
      </c>
      <c r="AE73" s="521">
        <v>7</v>
      </c>
      <c r="AF73" s="385">
        <v>3070</v>
      </c>
      <c r="AG73" s="565">
        <v>35.62</v>
      </c>
      <c r="AH73" s="565">
        <v>-8.13</v>
      </c>
      <c r="AI73" s="566">
        <v>13.11</v>
      </c>
      <c r="AJ73" s="567">
        <v>5.51</v>
      </c>
      <c r="AK73" s="350">
        <f>AN73/AO73</f>
        <v>1.2872231724038086</v>
      </c>
      <c r="AL73" s="336">
        <f t="shared" si="24"/>
        <v>3.703703703703698</v>
      </c>
      <c r="AM73" s="337">
        <f t="shared" si="25"/>
        <v>8.37067626618271</v>
      </c>
      <c r="AN73" s="337">
        <f t="shared" si="26"/>
        <v>9.238846414037315</v>
      </c>
      <c r="AO73" s="339">
        <f>((AQ73/BA73)^(1/10)-1)*100</f>
        <v>7.177346253629313</v>
      </c>
      <c r="AP73" s="324"/>
      <c r="AQ73" s="285">
        <v>0.56</v>
      </c>
      <c r="AR73" s="285">
        <v>0.54</v>
      </c>
      <c r="AS73" s="28">
        <v>0.5</v>
      </c>
      <c r="AT73" s="28">
        <v>0.44</v>
      </c>
      <c r="AU73" s="28">
        <v>0.38</v>
      </c>
      <c r="AV73" s="28">
        <v>0.36</v>
      </c>
      <c r="AW73" s="28">
        <v>0.335</v>
      </c>
      <c r="AX73" s="28">
        <v>0.32</v>
      </c>
      <c r="AY73" s="28">
        <v>0.3</v>
      </c>
      <c r="AZ73" s="28">
        <v>0.295</v>
      </c>
      <c r="BA73" s="28">
        <v>0.28</v>
      </c>
      <c r="BB73" s="119">
        <v>0.24</v>
      </c>
      <c r="BC73" s="308">
        <f t="shared" si="22"/>
        <v>3.703703703703698</v>
      </c>
      <c r="BD73" s="216">
        <f>IF(AS73=0,0,IF(AS73&gt;AR73,0,((AR73/AS73)-1)*100))</f>
        <v>8.000000000000007</v>
      </c>
      <c r="BE73" s="216">
        <f>IF(AT73=0,0,IF(AT73&gt;AS73,0,((AS73/AT73)-1)*100))</f>
        <v>13.636363636363647</v>
      </c>
      <c r="BF73" s="216">
        <f>IF(AU73=0,0,IF(AU73&gt;AT73,0,((AT73/AU73)-1)*100))</f>
        <v>15.789473684210531</v>
      </c>
      <c r="BG73" s="216">
        <f>IF(AV73=0,0,IF(AV73&gt;AU73,0,((AU73/AV73)-1)*100))</f>
        <v>5.555555555555558</v>
      </c>
      <c r="BH73" s="216">
        <f>IF(AW73=0,0,IF(AW73&gt;AV73,0,((AV73/AW73)-1)*100))</f>
        <v>7.462686567164178</v>
      </c>
      <c r="BI73" s="216">
        <f>IF(AX73=0,0,IF(AX73&gt;AW73,0,((AW73/AX73)-1)*100))</f>
        <v>4.6875</v>
      </c>
      <c r="BJ73" s="216">
        <f>IF(AY73=0,0,IF(AY73&gt;AX73,0,((AX73/AY73)-1)*100))</f>
        <v>6.666666666666665</v>
      </c>
      <c r="BK73" s="216">
        <f>IF(AZ73=0,0,IF(AZ73&gt;AY73,0,((AY73/AZ73)-1)*100))</f>
        <v>1.6949152542372836</v>
      </c>
      <c r="BL73" s="216">
        <f>IF(BA73=0,0,IF(BA73&gt;AZ73,0,((AZ73/BA73)-1)*100))</f>
        <v>5.357142857142838</v>
      </c>
      <c r="BM73" s="240">
        <f>IF(BB73=0,0,IF(BB73&gt;BA73,0,((BA73/BB73)-1)*100))</f>
        <v>16.666666666666675</v>
      </c>
      <c r="BN73" s="482">
        <f t="shared" si="27"/>
        <v>8.110970417428279</v>
      </c>
      <c r="BO73" s="482">
        <f t="shared" si="28"/>
        <v>4.782843823592867</v>
      </c>
      <c r="BP73" s="586">
        <f t="shared" si="29"/>
        <v>-6.391190215999313</v>
      </c>
    </row>
    <row r="74" spans="1:68" ht="11.25" customHeight="1">
      <c r="A74" s="25" t="s">
        <v>1603</v>
      </c>
      <c r="B74" s="26" t="s">
        <v>1604</v>
      </c>
      <c r="C74" s="102" t="s">
        <v>528</v>
      </c>
      <c r="D74" s="133">
        <v>19</v>
      </c>
      <c r="E74" s="137">
        <v>124</v>
      </c>
      <c r="F74" s="65" t="s">
        <v>363</v>
      </c>
      <c r="G74" s="57" t="s">
        <v>363</v>
      </c>
      <c r="H74" s="201">
        <v>32.31</v>
      </c>
      <c r="I74" s="319">
        <f>(R74/H74)*100</f>
        <v>2.971216341689879</v>
      </c>
      <c r="J74" s="105">
        <v>0.23</v>
      </c>
      <c r="K74" s="105">
        <v>0.24</v>
      </c>
      <c r="L74" s="93">
        <f t="shared" si="23"/>
        <v>4.347826086956519</v>
      </c>
      <c r="M74" s="31">
        <v>40590</v>
      </c>
      <c r="N74" s="31">
        <v>40592</v>
      </c>
      <c r="O74" s="30">
        <v>40604</v>
      </c>
      <c r="P74" s="31" t="s">
        <v>1247</v>
      </c>
      <c r="Q74" s="26"/>
      <c r="R74" s="316">
        <f>K74*4</f>
        <v>0.96</v>
      </c>
      <c r="S74" s="319">
        <f>R74/W74*100</f>
        <v>40.33613445378151</v>
      </c>
      <c r="T74" s="433">
        <f>(H74/SQRT(22.5*W74*(H74/Z74))-1)*100</f>
        <v>192.08781918739282</v>
      </c>
      <c r="U74" s="27">
        <f>H74/W74</f>
        <v>13.575630252100842</v>
      </c>
      <c r="V74" s="380">
        <v>6</v>
      </c>
      <c r="W74" s="168">
        <v>2.38</v>
      </c>
      <c r="X74" s="174">
        <v>1.93</v>
      </c>
      <c r="Y74" s="168">
        <v>5.39</v>
      </c>
      <c r="Z74" s="168">
        <v>14.14</v>
      </c>
      <c r="AA74" s="174">
        <v>1.78</v>
      </c>
      <c r="AB74" s="168">
        <v>2.09</v>
      </c>
      <c r="AC74" s="339">
        <f>(AB74/AA74-1)*100</f>
        <v>17.41573033707864</v>
      </c>
      <c r="AD74" s="336">
        <f>(H74/AA74)/X74</f>
        <v>9.40501833847587</v>
      </c>
      <c r="AE74" s="521">
        <v>23</v>
      </c>
      <c r="AF74" s="385">
        <v>7490</v>
      </c>
      <c r="AG74" s="565">
        <v>27.15</v>
      </c>
      <c r="AH74" s="565">
        <v>-10.6</v>
      </c>
      <c r="AI74" s="566">
        <v>8.1</v>
      </c>
      <c r="AJ74" s="567">
        <v>4.09</v>
      </c>
      <c r="AK74" s="350">
        <f>AN74/AO74</f>
        <v>0.7660092274895558</v>
      </c>
      <c r="AL74" s="336">
        <f t="shared" si="24"/>
        <v>4.545454545454541</v>
      </c>
      <c r="AM74" s="337">
        <f t="shared" si="25"/>
        <v>8.513834525440544</v>
      </c>
      <c r="AN74" s="337">
        <f t="shared" si="26"/>
        <v>18.12601880431084</v>
      </c>
      <c r="AO74" s="339">
        <f>((AQ74/BA74)^(1/10)-1)*100</f>
        <v>23.66292487587296</v>
      </c>
      <c r="AP74" s="324"/>
      <c r="AQ74" s="285">
        <v>0.92</v>
      </c>
      <c r="AR74" s="285">
        <v>0.88</v>
      </c>
      <c r="AS74" s="28">
        <v>0.84</v>
      </c>
      <c r="AT74" s="28">
        <v>0.72</v>
      </c>
      <c r="AU74" s="28">
        <v>0.6</v>
      </c>
      <c r="AV74" s="28">
        <v>0.4</v>
      </c>
      <c r="AW74" s="28">
        <v>0.32</v>
      </c>
      <c r="AX74" s="28">
        <v>0.23</v>
      </c>
      <c r="AY74" s="28">
        <v>0.19</v>
      </c>
      <c r="AZ74" s="28">
        <v>0.15</v>
      </c>
      <c r="BA74" s="28">
        <v>0.11</v>
      </c>
      <c r="BB74" s="119">
        <v>0.0775</v>
      </c>
      <c r="BC74" s="308">
        <f t="shared" si="22"/>
        <v>4.545454545454541</v>
      </c>
      <c r="BD74" s="216">
        <f>IF(AS74=0,0,IF(AS74&gt;AR74,0,((AR74/AS74)-1)*100))</f>
        <v>4.761904761904767</v>
      </c>
      <c r="BE74" s="216">
        <f>IF(AT74=0,0,IF(AT74&gt;AS74,0,((AS74/AT74)-1)*100))</f>
        <v>16.666666666666675</v>
      </c>
      <c r="BF74" s="216">
        <f>IF(AU74=0,0,IF(AU74&gt;AT74,0,((AT74/AU74)-1)*100))</f>
        <v>19.999999999999996</v>
      </c>
      <c r="BG74" s="216">
        <f>IF(AV74=0,0,IF(AV74&gt;AU74,0,((AU74/AV74)-1)*100))</f>
        <v>49.99999999999998</v>
      </c>
      <c r="BH74" s="216">
        <f>IF(AW74=0,0,IF(AW74&gt;AV74,0,((AV74/AW74)-1)*100))</f>
        <v>25</v>
      </c>
      <c r="BI74" s="216">
        <f>IF(AX74=0,0,IF(AX74&gt;AW74,0,((AW74/AX74)-1)*100))</f>
        <v>39.13043478260869</v>
      </c>
      <c r="BJ74" s="216">
        <f>IF(AY74=0,0,IF(AY74&gt;AX74,0,((AX74/AY74)-1)*100))</f>
        <v>21.052631578947366</v>
      </c>
      <c r="BK74" s="216">
        <f>IF(AZ74=0,0,IF(AZ74&gt;AY74,0,((AY74/AZ74)-1)*100))</f>
        <v>26.666666666666682</v>
      </c>
      <c r="BL74" s="216">
        <f>IF(BA74=0,0,IF(BA74&gt;AZ74,0,((AZ74/BA74)-1)*100))</f>
        <v>36.36363636363635</v>
      </c>
      <c r="BM74" s="240">
        <f>IF(BB74=0,0,IF(BB74&gt;BA74,0,((BA74/BB74)-1)*100))</f>
        <v>41.93548387096775</v>
      </c>
      <c r="BN74" s="482">
        <f t="shared" si="27"/>
        <v>26.011170839713888</v>
      </c>
      <c r="BO74" s="482">
        <f t="shared" si="28"/>
        <v>14.045826845943129</v>
      </c>
      <c r="BP74" s="586">
        <f t="shared" si="29"/>
        <v>7.521604893899875</v>
      </c>
    </row>
    <row r="75" spans="1:68" ht="11.25" customHeight="1">
      <c r="A75" s="25" t="s">
        <v>136</v>
      </c>
      <c r="B75" s="26" t="s">
        <v>137</v>
      </c>
      <c r="C75" s="102" t="s">
        <v>518</v>
      </c>
      <c r="D75" s="133">
        <v>11</v>
      </c>
      <c r="E75" s="137">
        <v>220</v>
      </c>
      <c r="F75" s="65" t="s">
        <v>363</v>
      </c>
      <c r="G75" s="57" t="s">
        <v>363</v>
      </c>
      <c r="H75" s="202">
        <v>63.91</v>
      </c>
      <c r="I75" s="319">
        <f>(R75/H75)*100</f>
        <v>5.0070411516194655</v>
      </c>
      <c r="J75" s="105">
        <v>0.785</v>
      </c>
      <c r="K75" s="105">
        <v>0.8</v>
      </c>
      <c r="L75" s="116">
        <f t="shared" si="23"/>
        <v>1.9108280254777066</v>
      </c>
      <c r="M75" s="31">
        <v>40844</v>
      </c>
      <c r="N75" s="31">
        <v>40848</v>
      </c>
      <c r="O75" s="30">
        <v>40861</v>
      </c>
      <c r="P75" s="103" t="s">
        <v>1388</v>
      </c>
      <c r="Q75" s="102" t="s">
        <v>858</v>
      </c>
      <c r="R75" s="316">
        <f>K75*4</f>
        <v>3.2</v>
      </c>
      <c r="S75" s="319">
        <f>R75/W75*100</f>
        <v>106.312292358804</v>
      </c>
      <c r="T75" s="433">
        <f>(H75/SQRT(22.5*W75*(H75/Z75))-1)*100</f>
        <v>117.21754655713185</v>
      </c>
      <c r="U75" s="27">
        <f>H75/W75</f>
        <v>21.232558139534884</v>
      </c>
      <c r="V75" s="380">
        <v>12</v>
      </c>
      <c r="W75" s="168">
        <v>3.01</v>
      </c>
      <c r="X75" s="174">
        <v>3.37</v>
      </c>
      <c r="Y75" s="168">
        <v>4.47</v>
      </c>
      <c r="Z75" s="168">
        <v>5</v>
      </c>
      <c r="AA75" s="174">
        <v>3.4</v>
      </c>
      <c r="AB75" s="168">
        <v>3.54</v>
      </c>
      <c r="AC75" s="339">
        <f>(AB75/AA75-1)*100</f>
        <v>4.117647058823537</v>
      </c>
      <c r="AD75" s="336">
        <f>(H75/AA75)/X75</f>
        <v>5.5777622621748995</v>
      </c>
      <c r="AE75" s="521">
        <v>14</v>
      </c>
      <c r="AF75" s="385">
        <v>7200</v>
      </c>
      <c r="AG75" s="565">
        <v>25.31</v>
      </c>
      <c r="AH75" s="565">
        <v>-3.05</v>
      </c>
      <c r="AI75" s="566">
        <v>4.16</v>
      </c>
      <c r="AJ75" s="567">
        <v>7.29</v>
      </c>
      <c r="AK75" s="350" t="s">
        <v>1977</v>
      </c>
      <c r="AL75" s="336">
        <f t="shared" si="24"/>
        <v>2.376760563380298</v>
      </c>
      <c r="AM75" s="337">
        <f t="shared" si="25"/>
        <v>5.260593634974509</v>
      </c>
      <c r="AN75" s="337">
        <f t="shared" si="26"/>
        <v>8.145719669411466</v>
      </c>
      <c r="AO75" s="339" t="s">
        <v>1977</v>
      </c>
      <c r="AP75" s="324"/>
      <c r="AQ75" s="285">
        <v>2.9075</v>
      </c>
      <c r="AR75" s="285">
        <v>2.84</v>
      </c>
      <c r="AS75" s="28">
        <v>2.722</v>
      </c>
      <c r="AT75" s="28">
        <v>2.493</v>
      </c>
      <c r="AU75" s="28">
        <v>2.2859999999999996</v>
      </c>
      <c r="AV75" s="28">
        <v>1.9655</v>
      </c>
      <c r="AW75" s="28">
        <v>1.72</v>
      </c>
      <c r="AX75" s="28">
        <v>1.5325</v>
      </c>
      <c r="AY75" s="28">
        <v>1.289</v>
      </c>
      <c r="AZ75" s="28">
        <v>0.7165</v>
      </c>
      <c r="BA75" s="278">
        <v>0</v>
      </c>
      <c r="BB75" s="280">
        <v>0</v>
      </c>
      <c r="BC75" s="308">
        <f t="shared" si="22"/>
        <v>2.376760563380298</v>
      </c>
      <c r="BD75" s="216">
        <f>IF(AS75=0,0,IF(AS75&gt;AR75,0,((AR75/AS75)-1)*100))</f>
        <v>4.335047759000732</v>
      </c>
      <c r="BE75" s="216">
        <f>IF(AT75=0,0,IF(AT75&gt;AS75,0,((AS75/AT75)-1)*100))</f>
        <v>9.18572001604494</v>
      </c>
      <c r="BF75" s="216">
        <f>IF(AU75=0,0,IF(AU75&gt;AT75,0,((AT75/AU75)-1)*100))</f>
        <v>9.055118110236226</v>
      </c>
      <c r="BG75" s="216">
        <f>IF(AV75=0,0,IF(AV75&gt;AU75,0,((AU75/AV75)-1)*100))</f>
        <v>16.306283388450748</v>
      </c>
      <c r="BH75" s="216">
        <f>IF(AW75=0,0,IF(AW75&gt;AV75,0,((AV75/AW75)-1)*100))</f>
        <v>14.27325581395349</v>
      </c>
      <c r="BI75" s="216">
        <f>IF(AX75=0,0,IF(AX75&gt;AW75,0,((AW75/AX75)-1)*100))</f>
        <v>12.23491027732464</v>
      </c>
      <c r="BJ75" s="216">
        <f>IF(AY75=0,0,IF(AY75&gt;AX75,0,((AX75/AY75)-1)*100))</f>
        <v>18.89061287820015</v>
      </c>
      <c r="BK75" s="216">
        <f>IF(AZ75=0,0,IF(AZ75&gt;AY75,0,((AY75/AZ75)-1)*100))</f>
        <v>79.90230286113047</v>
      </c>
      <c r="BL75" s="216">
        <f>IF(BA75=0,0,IF(BA75&gt;AZ75,0,((AZ75/BA75)-1)*100))</f>
        <v>0</v>
      </c>
      <c r="BM75" s="240">
        <f>IF(BB75=0,0,IF(BB75&gt;BA75,0,((BA75/BB75)-1)*100))</f>
        <v>0</v>
      </c>
      <c r="BN75" s="482">
        <f t="shared" si="27"/>
        <v>15.141819242520153</v>
      </c>
      <c r="BO75" s="482">
        <f t="shared" si="28"/>
        <v>21.382532490419518</v>
      </c>
      <c r="BP75" s="586">
        <f t="shared" si="29"/>
        <v>-8.079797318503953</v>
      </c>
    </row>
    <row r="76" spans="1:68" ht="11.25" customHeight="1">
      <c r="A76" s="25" t="s">
        <v>1725</v>
      </c>
      <c r="B76" s="26" t="s">
        <v>1726</v>
      </c>
      <c r="C76" s="26" t="s">
        <v>253</v>
      </c>
      <c r="D76" s="133">
        <v>17</v>
      </c>
      <c r="E76" s="137">
        <v>160</v>
      </c>
      <c r="F76" s="65" t="s">
        <v>363</v>
      </c>
      <c r="G76" s="57" t="s">
        <v>363</v>
      </c>
      <c r="H76" s="201">
        <v>35.14</v>
      </c>
      <c r="I76" s="458">
        <f t="shared" si="8"/>
        <v>1.0244735344336937</v>
      </c>
      <c r="J76" s="105">
        <v>0.08</v>
      </c>
      <c r="K76" s="105">
        <v>0.09</v>
      </c>
      <c r="L76" s="94">
        <f t="shared" si="23"/>
        <v>12.5</v>
      </c>
      <c r="M76" s="31">
        <v>40843</v>
      </c>
      <c r="N76" s="31">
        <v>40847</v>
      </c>
      <c r="O76" s="30">
        <v>40861</v>
      </c>
      <c r="P76" s="103" t="s">
        <v>1388</v>
      </c>
      <c r="Q76" s="26"/>
      <c r="R76" s="261">
        <f>K76*4</f>
        <v>0.36</v>
      </c>
      <c r="S76" s="321">
        <f>R76/W76*100</f>
        <v>14.814814814814813</v>
      </c>
      <c r="T76" s="434">
        <f>(H76/SQRT(22.5*W76*(H76/Z76))-1)*100</f>
        <v>15.898983182328896</v>
      </c>
      <c r="U76" s="27">
        <f>H76/W76</f>
        <v>14.460905349794238</v>
      </c>
      <c r="V76" s="381">
        <v>9</v>
      </c>
      <c r="W76" s="168">
        <v>2.43</v>
      </c>
      <c r="X76" s="174">
        <v>1.33</v>
      </c>
      <c r="Y76" s="168">
        <v>1.23</v>
      </c>
      <c r="Z76" s="168">
        <v>2.09</v>
      </c>
      <c r="AA76" s="174">
        <v>2.45</v>
      </c>
      <c r="AB76" s="168">
        <v>2.73</v>
      </c>
      <c r="AC76" s="339">
        <f>(AB76/AA76-1)*100</f>
        <v>11.42857142857141</v>
      </c>
      <c r="AD76" s="342">
        <f>(H76/AA76)/X76</f>
        <v>10.784103114930181</v>
      </c>
      <c r="AE76" s="521">
        <v>3</v>
      </c>
      <c r="AF76" s="385">
        <v>1030</v>
      </c>
      <c r="AG76" s="565">
        <v>23</v>
      </c>
      <c r="AH76" s="565">
        <v>-14.46</v>
      </c>
      <c r="AI76" s="566">
        <v>9.16</v>
      </c>
      <c r="AJ76" s="567">
        <v>-0.99</v>
      </c>
      <c r="AK76" s="350">
        <f>AN76/AO76</f>
        <v>0.8127799391995871</v>
      </c>
      <c r="AL76" s="342">
        <f t="shared" si="24"/>
        <v>9.433962264150942</v>
      </c>
      <c r="AM76" s="343">
        <f t="shared" si="25"/>
        <v>8.827460068632798</v>
      </c>
      <c r="AN76" s="343">
        <f t="shared" si="26"/>
        <v>9.407036350794119</v>
      </c>
      <c r="AO76" s="344">
        <f>((AQ76/BA76)^(1/10)-1)*100</f>
        <v>11.573903214267345</v>
      </c>
      <c r="AP76" s="324"/>
      <c r="AQ76" s="285">
        <v>0.29</v>
      </c>
      <c r="AR76" s="285">
        <v>0.265</v>
      </c>
      <c r="AS76" s="28">
        <v>0.245</v>
      </c>
      <c r="AT76" s="28">
        <v>0.225</v>
      </c>
      <c r="AU76" s="28">
        <v>0.205</v>
      </c>
      <c r="AV76" s="28">
        <v>0.185</v>
      </c>
      <c r="AW76" s="28">
        <v>0.165</v>
      </c>
      <c r="AX76" s="28">
        <v>0.124</v>
      </c>
      <c r="AY76" s="28">
        <v>0.106</v>
      </c>
      <c r="AZ76" s="28">
        <v>0.101</v>
      </c>
      <c r="BA76" s="28">
        <v>0.097</v>
      </c>
      <c r="BB76" s="119">
        <v>0.0915</v>
      </c>
      <c r="BC76" s="274">
        <f t="shared" si="22"/>
        <v>9.433962264150942</v>
      </c>
      <c r="BD76" s="462">
        <f>IF(AS76=0,0,IF(AS76&gt;AR76,0,((AR76/AS76)-1)*100))</f>
        <v>8.163265306122458</v>
      </c>
      <c r="BE76" s="462">
        <f>IF(AT76=0,0,IF(AT76&gt;AS76,0,((AS76/AT76)-1)*100))</f>
        <v>8.888888888888879</v>
      </c>
      <c r="BF76" s="462">
        <f>IF(AU76=0,0,IF(AU76&gt;AT76,0,((AT76/AU76)-1)*100))</f>
        <v>9.756097560975618</v>
      </c>
      <c r="BG76" s="462">
        <f>IF(AV76=0,0,IF(AV76&gt;AU76,0,((AU76/AV76)-1)*100))</f>
        <v>10.81081081081081</v>
      </c>
      <c r="BH76" s="462">
        <f>IF(AW76=0,0,IF(AW76&gt;AV76,0,((AV76/AW76)-1)*100))</f>
        <v>12.12121212121211</v>
      </c>
      <c r="BI76" s="462">
        <f>IF(AX76=0,0,IF(AX76&gt;AW76,0,((AW76/AX76)-1)*100))</f>
        <v>33.06451612903227</v>
      </c>
      <c r="BJ76" s="462">
        <f>IF(AY76=0,0,IF(AY76&gt;AX76,0,((AX76/AY76)-1)*100))</f>
        <v>16.981132075471695</v>
      </c>
      <c r="BK76" s="462">
        <f>IF(AZ76=0,0,IF(AZ76&gt;AY76,0,((AY76/AZ76)-1)*100))</f>
        <v>4.950495049504933</v>
      </c>
      <c r="BL76" s="462">
        <f>IF(BA76=0,0,IF(BA76&gt;AZ76,0,((AZ76/BA76)-1)*100))</f>
        <v>4.123711340206193</v>
      </c>
      <c r="BM76" s="258">
        <f>IF(BB76=0,0,IF(BB76&gt;BA76,0,((BA76/BB76)-1)*100))</f>
        <v>6.0109289617486406</v>
      </c>
      <c r="BN76" s="76">
        <f t="shared" si="27"/>
        <v>11.300456409829506</v>
      </c>
      <c r="BO76" s="76">
        <f t="shared" si="28"/>
        <v>7.676356939594978</v>
      </c>
      <c r="BP76" s="587">
        <f t="shared" si="29"/>
        <v>-4.029395464566425</v>
      </c>
    </row>
    <row r="77" spans="1:68" ht="11.25" customHeight="1">
      <c r="A77" s="147" t="s">
        <v>935</v>
      </c>
      <c r="B77" s="16" t="s">
        <v>934</v>
      </c>
      <c r="C77" s="146" t="s">
        <v>528</v>
      </c>
      <c r="D77" s="132">
        <v>10</v>
      </c>
      <c r="E77" s="137">
        <v>243</v>
      </c>
      <c r="F77" s="88" t="s">
        <v>363</v>
      </c>
      <c r="G77" s="58" t="s">
        <v>363</v>
      </c>
      <c r="H77" s="204">
        <v>26.16</v>
      </c>
      <c r="I77" s="319">
        <f t="shared" si="8"/>
        <v>3.3639143730886847</v>
      </c>
      <c r="J77" s="276">
        <v>0.21</v>
      </c>
      <c r="K77" s="276">
        <v>0.22</v>
      </c>
      <c r="L77" s="107">
        <f t="shared" si="23"/>
        <v>4.761904761904767</v>
      </c>
      <c r="M77" s="22">
        <v>40774</v>
      </c>
      <c r="N77" s="22">
        <v>40778</v>
      </c>
      <c r="O77" s="21">
        <v>40792</v>
      </c>
      <c r="P77" s="329" t="s">
        <v>39</v>
      </c>
      <c r="Q77" s="16"/>
      <c r="R77" s="316">
        <f>K77*4</f>
        <v>0.88</v>
      </c>
      <c r="S77" s="319">
        <f>R77/W77*100</f>
        <v>53.01204819277109</v>
      </c>
      <c r="T77" s="433">
        <f>(H77/SQRT(22.5*W77*(H77/Z77))-1)*100</f>
        <v>46.875353541401374</v>
      </c>
      <c r="U77" s="18">
        <f>H77/W77</f>
        <v>15.759036144578314</v>
      </c>
      <c r="V77" s="380">
        <v>6</v>
      </c>
      <c r="W77" s="190">
        <v>1.66</v>
      </c>
      <c r="X77" s="189">
        <v>1.15</v>
      </c>
      <c r="Y77" s="190">
        <v>3.12</v>
      </c>
      <c r="Z77" s="190">
        <v>3.08</v>
      </c>
      <c r="AA77" s="189">
        <v>1.6</v>
      </c>
      <c r="AB77" s="190">
        <v>1.85</v>
      </c>
      <c r="AC77" s="338">
        <f>(AB77/AA77-1)*100</f>
        <v>15.625</v>
      </c>
      <c r="AD77" s="337">
        <f>(H77/AA77)/X77</f>
        <v>14.217391304347826</v>
      </c>
      <c r="AE77" s="521">
        <v>27</v>
      </c>
      <c r="AF77" s="386">
        <v>7630</v>
      </c>
      <c r="AG77" s="553">
        <v>26.87</v>
      </c>
      <c r="AH77" s="553">
        <v>-8.02</v>
      </c>
      <c r="AI77" s="568">
        <v>6.3</v>
      </c>
      <c r="AJ77" s="569">
        <v>6</v>
      </c>
      <c r="AK77" s="349" t="s">
        <v>1977</v>
      </c>
      <c r="AL77" s="336">
        <f t="shared" si="24"/>
        <v>2.499999999999991</v>
      </c>
      <c r="AM77" s="337">
        <f t="shared" si="25"/>
        <v>6.050743259324021</v>
      </c>
      <c r="AN77" s="337">
        <f t="shared" si="26"/>
        <v>14.047293799473026</v>
      </c>
      <c r="AO77" s="339" t="s">
        <v>1977</v>
      </c>
      <c r="AP77" s="323"/>
      <c r="AQ77" s="282">
        <v>0.82</v>
      </c>
      <c r="AR77" s="327">
        <v>0.8</v>
      </c>
      <c r="AS77" s="19">
        <v>0.775</v>
      </c>
      <c r="AT77" s="19">
        <v>0.6875</v>
      </c>
      <c r="AU77" s="19">
        <v>0.5625</v>
      </c>
      <c r="AV77" s="19">
        <v>0.425</v>
      </c>
      <c r="AW77" s="19">
        <v>0.34</v>
      </c>
      <c r="AX77" s="19">
        <v>0.22</v>
      </c>
      <c r="AY77" s="19">
        <v>0.02</v>
      </c>
      <c r="AZ77" s="283">
        <v>0</v>
      </c>
      <c r="BA77" s="283">
        <v>0</v>
      </c>
      <c r="BB77" s="284">
        <v>0</v>
      </c>
      <c r="BC77" s="308">
        <f t="shared" si="22"/>
        <v>2.499999999999991</v>
      </c>
      <c r="BD77" s="216">
        <f>IF(AS77=0,0,IF(AS77&gt;AR77,0,((AR77/AS77)-1)*100))</f>
        <v>3.2258064516129004</v>
      </c>
      <c r="BE77" s="216">
        <f>IF(AT77=0,0,IF(AT77&gt;AS77,0,((AS77/AT77)-1)*100))</f>
        <v>12.72727272727272</v>
      </c>
      <c r="BF77" s="216">
        <f>IF(AU77=0,0,IF(AU77&gt;AT77,0,((AT77/AU77)-1)*100))</f>
        <v>22.222222222222232</v>
      </c>
      <c r="BG77" s="216">
        <f>IF(AV77=0,0,IF(AV77&gt;AU77,0,((AU77/AV77)-1)*100))</f>
        <v>32.35294117647059</v>
      </c>
      <c r="BH77" s="216">
        <f>IF(AW77=0,0,IF(AW77&gt;AV77,0,((AV77/AW77)-1)*100))</f>
        <v>24.99999999999998</v>
      </c>
      <c r="BI77" s="216">
        <f>IF(AX77=0,0,IF(AX77&gt;AW77,0,((AW77/AX77)-1)*100))</f>
        <v>54.54545454545456</v>
      </c>
      <c r="BJ77" s="480">
        <f>IF(AY77=0,0,IF(AY77&gt;AX77,0,((AX77/AY77)-1)*100))</f>
        <v>1000</v>
      </c>
      <c r="BK77" s="216">
        <f>IF(AZ77=0,0,IF(AZ77&gt;AY77,0,((AY77/AZ77)-1)*100))</f>
        <v>0</v>
      </c>
      <c r="BL77" s="216">
        <f>IF(BA77=0,0,IF(BA77&gt;AZ77,0,((AZ77/BA77)-1)*100))</f>
        <v>0</v>
      </c>
      <c r="BM77" s="240">
        <f>IF(BB77=0,0,IF(BB77&gt;BA77,0,((BA77/BB77)-1)*100))</f>
        <v>0</v>
      </c>
      <c r="BN77" s="482">
        <f t="shared" si="27"/>
        <v>104.77942701118482</v>
      </c>
      <c r="BO77" s="482">
        <f t="shared" si="28"/>
        <v>283.5735233025524</v>
      </c>
      <c r="BP77" s="586">
        <f t="shared" si="29"/>
        <v>1.6521720279833971</v>
      </c>
    </row>
    <row r="78" spans="1:68" ht="11.25" customHeight="1">
      <c r="A78" s="25" t="s">
        <v>1605</v>
      </c>
      <c r="B78" s="26" t="s">
        <v>1606</v>
      </c>
      <c r="C78" s="26" t="s">
        <v>169</v>
      </c>
      <c r="D78" s="133">
        <v>19</v>
      </c>
      <c r="E78" s="137">
        <v>126</v>
      </c>
      <c r="F78" s="65" t="s">
        <v>363</v>
      </c>
      <c r="G78" s="57" t="s">
        <v>363</v>
      </c>
      <c r="H78" s="201">
        <v>26.72</v>
      </c>
      <c r="I78" s="319">
        <f>(R78/H78)*100</f>
        <v>3.44311377245509</v>
      </c>
      <c r="J78" s="105">
        <v>0.225</v>
      </c>
      <c r="K78" s="105">
        <v>0.23</v>
      </c>
      <c r="L78" s="93">
        <f t="shared" si="23"/>
        <v>2.2222222222222143</v>
      </c>
      <c r="M78" s="31">
        <v>40646</v>
      </c>
      <c r="N78" s="31">
        <v>40648</v>
      </c>
      <c r="O78" s="30">
        <v>40662</v>
      </c>
      <c r="P78" s="103" t="s">
        <v>1412</v>
      </c>
      <c r="Q78" s="26"/>
      <c r="R78" s="316">
        <f>K78*4</f>
        <v>0.92</v>
      </c>
      <c r="S78" s="319">
        <f>R78/W78*100</f>
        <v>51.9774011299435</v>
      </c>
      <c r="T78" s="433">
        <f>(H78/SQRT(22.5*W78*(H78/Z78))-1)*100</f>
        <v>19.544647672716707</v>
      </c>
      <c r="U78" s="27">
        <f>H78/W78</f>
        <v>15.096045197740112</v>
      </c>
      <c r="V78" s="380">
        <v>12</v>
      </c>
      <c r="W78" s="168">
        <v>1.77</v>
      </c>
      <c r="X78" s="174">
        <v>1.43</v>
      </c>
      <c r="Y78" s="168">
        <v>2.08</v>
      </c>
      <c r="Z78" s="168">
        <v>2.13</v>
      </c>
      <c r="AA78" s="174">
        <v>1.74</v>
      </c>
      <c r="AB78" s="168">
        <v>1.87</v>
      </c>
      <c r="AC78" s="339">
        <f>(AB78/AA78-1)*100</f>
        <v>7.471264367816088</v>
      </c>
      <c r="AD78" s="337">
        <f>(H78/AA78)/X78</f>
        <v>10.738686600755567</v>
      </c>
      <c r="AE78" s="521">
        <v>2</v>
      </c>
      <c r="AF78" s="385">
        <v>651</v>
      </c>
      <c r="AG78" s="565">
        <v>23.65</v>
      </c>
      <c r="AH78" s="565">
        <v>-8.52</v>
      </c>
      <c r="AI78" s="566">
        <v>9.24</v>
      </c>
      <c r="AJ78" s="567">
        <v>2.73</v>
      </c>
      <c r="AK78" s="350">
        <f>AN78/AO78</f>
        <v>0.8677313016758076</v>
      </c>
      <c r="AL78" s="336">
        <f t="shared" si="24"/>
        <v>4.069767441860472</v>
      </c>
      <c r="AM78" s="337">
        <f t="shared" si="25"/>
        <v>8.536296507975184</v>
      </c>
      <c r="AN78" s="337">
        <f t="shared" si="26"/>
        <v>11.04766553070393</v>
      </c>
      <c r="AO78" s="339">
        <f>((AQ78/BA78)^(1/10)-1)*100</f>
        <v>12.73166648404651</v>
      </c>
      <c r="AP78" s="324"/>
      <c r="AQ78" s="285">
        <v>0.895</v>
      </c>
      <c r="AR78" s="285">
        <v>0.86</v>
      </c>
      <c r="AS78" s="28">
        <v>0.78</v>
      </c>
      <c r="AT78" s="28">
        <v>0.7</v>
      </c>
      <c r="AU78" s="28">
        <v>0.62</v>
      </c>
      <c r="AV78" s="28">
        <v>0.53</v>
      </c>
      <c r="AW78" s="28">
        <v>0.43</v>
      </c>
      <c r="AX78" s="28">
        <v>0.39</v>
      </c>
      <c r="AY78" s="28">
        <v>0.34</v>
      </c>
      <c r="AZ78" s="28">
        <v>0.31</v>
      </c>
      <c r="BA78" s="28">
        <v>0.27</v>
      </c>
      <c r="BB78" s="119">
        <v>0.23</v>
      </c>
      <c r="BC78" s="308">
        <f t="shared" si="22"/>
        <v>4.069767441860472</v>
      </c>
      <c r="BD78" s="216">
        <f>IF(AS78=0,0,IF(AS78&gt;AR78,0,((AR78/AS78)-1)*100))</f>
        <v>10.256410256410241</v>
      </c>
      <c r="BE78" s="216">
        <f>IF(AT78=0,0,IF(AT78&gt;AS78,0,((AS78/AT78)-1)*100))</f>
        <v>11.428571428571432</v>
      </c>
      <c r="BF78" s="216">
        <f>IF(AU78=0,0,IF(AU78&gt;AT78,0,((AT78/AU78)-1)*100))</f>
        <v>12.903225806451601</v>
      </c>
      <c r="BG78" s="216">
        <f>IF(AV78=0,0,IF(AV78&gt;AU78,0,((AU78/AV78)-1)*100))</f>
        <v>16.981132075471695</v>
      </c>
      <c r="BH78" s="216">
        <f>IF(AW78=0,0,IF(AW78&gt;AV78,0,((AV78/AW78)-1)*100))</f>
        <v>23.255813953488392</v>
      </c>
      <c r="BI78" s="216">
        <f>IF(AX78=0,0,IF(AX78&gt;AW78,0,((AW78/AX78)-1)*100))</f>
        <v>10.256410256410241</v>
      </c>
      <c r="BJ78" s="216">
        <f>IF(AY78=0,0,IF(AY78&gt;AX78,0,((AX78/AY78)-1)*100))</f>
        <v>14.705882352941169</v>
      </c>
      <c r="BK78" s="216">
        <f>IF(AZ78=0,0,IF(AZ78&gt;AY78,0,((AY78/AZ78)-1)*100))</f>
        <v>9.677419354838722</v>
      </c>
      <c r="BL78" s="216">
        <f>IF(BA78=0,0,IF(BA78&gt;AZ78,0,((AZ78/BA78)-1)*100))</f>
        <v>14.814814814814813</v>
      </c>
      <c r="BM78" s="240">
        <f>IF(BB78=0,0,IF(BB78&gt;BA78,0,((BA78/BB78)-1)*100))</f>
        <v>17.391304347826097</v>
      </c>
      <c r="BN78" s="482">
        <f t="shared" si="27"/>
        <v>13.249159280825898</v>
      </c>
      <c r="BO78" s="482">
        <f t="shared" si="28"/>
        <v>4.806787889573154</v>
      </c>
      <c r="BP78" s="586">
        <f t="shared" si="29"/>
        <v>-0.6052658945810911</v>
      </c>
    </row>
    <row r="79" spans="1:68" ht="11.25" customHeight="1">
      <c r="A79" s="25" t="s">
        <v>1577</v>
      </c>
      <c r="B79" s="26" t="s">
        <v>1585</v>
      </c>
      <c r="C79" s="26" t="s">
        <v>277</v>
      </c>
      <c r="D79" s="133">
        <v>20</v>
      </c>
      <c r="E79" s="137">
        <v>118</v>
      </c>
      <c r="F79" s="44" t="s">
        <v>1972</v>
      </c>
      <c r="G79" s="45" t="s">
        <v>1972</v>
      </c>
      <c r="H79" s="175">
        <v>20.61</v>
      </c>
      <c r="I79" s="319">
        <f>(R79/H79)*100</f>
        <v>3.153808830664726</v>
      </c>
      <c r="J79" s="105">
        <v>0.1575</v>
      </c>
      <c r="K79" s="105">
        <v>0.1625</v>
      </c>
      <c r="L79" s="93">
        <f t="shared" si="23"/>
        <v>3.1746031746031855</v>
      </c>
      <c r="M79" s="511">
        <v>40519</v>
      </c>
      <c r="N79" s="511">
        <v>40521</v>
      </c>
      <c r="O79" s="517">
        <v>40544</v>
      </c>
      <c r="P79" s="31" t="s">
        <v>1360</v>
      </c>
      <c r="Q79" s="26"/>
      <c r="R79" s="316">
        <f>K79*4</f>
        <v>0.65</v>
      </c>
      <c r="S79" s="319">
        <f>R79/W79*100</f>
        <v>52</v>
      </c>
      <c r="T79" s="433">
        <f>(H79/SQRT(22.5*W79*(H79/Z79))-1)*100</f>
        <v>3.7890167599635705</v>
      </c>
      <c r="U79" s="27">
        <f>H79/W79</f>
        <v>16.488</v>
      </c>
      <c r="V79" s="380">
        <v>12</v>
      </c>
      <c r="W79" s="168">
        <v>1.25</v>
      </c>
      <c r="X79" s="174">
        <v>3.28</v>
      </c>
      <c r="Y79" s="168">
        <v>1</v>
      </c>
      <c r="Z79" s="168">
        <v>1.47</v>
      </c>
      <c r="AA79" s="174">
        <v>1.19</v>
      </c>
      <c r="AB79" s="168">
        <v>1.33</v>
      </c>
      <c r="AC79" s="339">
        <f>(AB79/AA79-1)*100</f>
        <v>11.764705882352944</v>
      </c>
      <c r="AD79" s="337">
        <f>(H79/AA79)/X79</f>
        <v>5.280282844845255</v>
      </c>
      <c r="AE79" s="521">
        <v>8</v>
      </c>
      <c r="AF79" s="385">
        <v>3890</v>
      </c>
      <c r="AG79" s="565">
        <v>14.5</v>
      </c>
      <c r="AH79" s="565">
        <v>-14.3</v>
      </c>
      <c r="AI79" s="566">
        <v>2.69</v>
      </c>
      <c r="AJ79" s="567">
        <v>-4.58</v>
      </c>
      <c r="AK79" s="350">
        <f>AN79/AO79</f>
        <v>1.009856416321133</v>
      </c>
      <c r="AL79" s="336">
        <f t="shared" si="24"/>
        <v>1.6129032258064502</v>
      </c>
      <c r="AM79" s="337">
        <f t="shared" si="25"/>
        <v>4.63073753753267</v>
      </c>
      <c r="AN79" s="337">
        <f t="shared" si="26"/>
        <v>5.29826000138478</v>
      </c>
      <c r="AO79" s="339">
        <f>((AQ79/BA79)^(1/10)-1)*100</f>
        <v>5.246547841609139</v>
      </c>
      <c r="AP79" s="324"/>
      <c r="AQ79" s="285">
        <v>0.63</v>
      </c>
      <c r="AR79" s="287">
        <v>0.62</v>
      </c>
      <c r="AS79" s="28">
        <v>0.59</v>
      </c>
      <c r="AT79" s="28">
        <v>0.55</v>
      </c>
      <c r="AU79" s="28">
        <v>0.515</v>
      </c>
      <c r="AV79" s="28">
        <v>0.48667</v>
      </c>
      <c r="AW79" s="28">
        <v>0.46</v>
      </c>
      <c r="AX79" s="28">
        <v>0.43333</v>
      </c>
      <c r="AY79" s="28">
        <v>0.41333</v>
      </c>
      <c r="AZ79" s="28">
        <v>0.3956</v>
      </c>
      <c r="BA79" s="28">
        <v>0.3778</v>
      </c>
      <c r="BB79" s="119">
        <v>0.36</v>
      </c>
      <c r="BC79" s="308">
        <f t="shared" si="22"/>
        <v>1.6129032258064502</v>
      </c>
      <c r="BD79" s="216">
        <f>IF(AS79=0,0,IF(AS79&gt;AR79,0,((AR79/AS79)-1)*100))</f>
        <v>5.084745762711873</v>
      </c>
      <c r="BE79" s="216">
        <f>IF(AT79=0,0,IF(AT79&gt;AS79,0,((AS79/AT79)-1)*100))</f>
        <v>7.272727272727253</v>
      </c>
      <c r="BF79" s="216">
        <f>IF(AU79=0,0,IF(AU79&gt;AT79,0,((AT79/AU79)-1)*100))</f>
        <v>6.796116504854366</v>
      </c>
      <c r="BG79" s="216">
        <f>IF(AV79=0,0,IF(AV79&gt;AU79,0,((AU79/AV79)-1)*100))</f>
        <v>5.82119300552737</v>
      </c>
      <c r="BH79" s="216">
        <f>IF(AW79=0,0,IF(AW79&gt;AV79,0,((AV79/AW79)-1)*100))</f>
        <v>5.797826086956515</v>
      </c>
      <c r="BI79" s="216">
        <f>IF(AX79=0,0,IF(AX79&gt;AW79,0,((AW79/AX79)-1)*100))</f>
        <v>6.154662728174842</v>
      </c>
      <c r="BJ79" s="216">
        <f>IF(AY79=0,0,IF(AY79&gt;AX79,0,((AX79/AY79)-1)*100))</f>
        <v>4.838748699586293</v>
      </c>
      <c r="BK79" s="216">
        <f>IF(AZ79=0,0,IF(AZ79&gt;AY79,0,((AY79/AZ79)-1)*100))</f>
        <v>4.481799797775521</v>
      </c>
      <c r="BL79" s="216">
        <f>IF(BA79=0,0,IF(BA79&gt;AZ79,0,((AZ79/BA79)-1)*100))</f>
        <v>4.711487559555305</v>
      </c>
      <c r="BM79" s="240">
        <f>IF(BB79=0,0,IF(BB79&gt;BA79,0,((BA79/BB79)-1)*100))</f>
        <v>4.944444444444462</v>
      </c>
      <c r="BN79" s="482">
        <f t="shared" si="27"/>
        <v>5.22878682619275</v>
      </c>
      <c r="BO79" s="482">
        <f t="shared" si="28"/>
        <v>1.4244661628366495</v>
      </c>
      <c r="BP79" s="586">
        <f t="shared" si="29"/>
        <v>-8.035931167950494</v>
      </c>
    </row>
    <row r="80" spans="1:68" ht="11.25" customHeight="1">
      <c r="A80" s="25" t="s">
        <v>1608</v>
      </c>
      <c r="B80" s="26" t="s">
        <v>1609</v>
      </c>
      <c r="C80" s="26" t="s">
        <v>293</v>
      </c>
      <c r="D80" s="133">
        <v>18</v>
      </c>
      <c r="E80" s="137">
        <v>149</v>
      </c>
      <c r="F80" s="65" t="s">
        <v>363</v>
      </c>
      <c r="G80" s="57" t="s">
        <v>363</v>
      </c>
      <c r="H80" s="201">
        <v>26.83</v>
      </c>
      <c r="I80" s="319">
        <f>(R80/H80)*100</f>
        <v>5.702571748043236</v>
      </c>
      <c r="J80" s="105">
        <v>0.255</v>
      </c>
      <c r="K80" s="105">
        <v>0.3825</v>
      </c>
      <c r="L80" s="93">
        <f t="shared" si="23"/>
        <v>50</v>
      </c>
      <c r="M80" s="31">
        <v>40875</v>
      </c>
      <c r="N80" s="31">
        <v>40877</v>
      </c>
      <c r="O80" s="30">
        <v>40892</v>
      </c>
      <c r="P80" s="31" t="s">
        <v>1371</v>
      </c>
      <c r="Q80" s="102" t="s">
        <v>858</v>
      </c>
      <c r="R80" s="316">
        <f>K80*4</f>
        <v>1.53</v>
      </c>
      <c r="S80" s="319">
        <f>R80/W80*100</f>
        <v>56.666666666666664</v>
      </c>
      <c r="T80" s="433">
        <f>(H80/SQRT(22.5*W80*(H80/Z80))-1)*100</f>
        <v>-15.676207049177581</v>
      </c>
      <c r="U80" s="27">
        <f>H80/W80</f>
        <v>9.937037037037035</v>
      </c>
      <c r="V80" s="380">
        <v>6</v>
      </c>
      <c r="W80" s="168">
        <v>2.7</v>
      </c>
      <c r="X80" s="174">
        <v>1.53</v>
      </c>
      <c r="Y80" s="168">
        <v>0.91</v>
      </c>
      <c r="Z80" s="168">
        <v>1.61</v>
      </c>
      <c r="AA80" s="174">
        <v>2.63</v>
      </c>
      <c r="AB80" s="168">
        <v>3.02</v>
      </c>
      <c r="AC80" s="339">
        <f>(AB80/AA80-1)*100</f>
        <v>14.828897338403046</v>
      </c>
      <c r="AD80" s="337">
        <f>(H80/AA80)/X80</f>
        <v>6.667660727155247</v>
      </c>
      <c r="AE80" s="521">
        <v>8</v>
      </c>
      <c r="AF80" s="385">
        <v>1210</v>
      </c>
      <c r="AG80" s="565">
        <v>27.16</v>
      </c>
      <c r="AH80" s="565">
        <v>-28.47</v>
      </c>
      <c r="AI80" s="566">
        <v>12.4</v>
      </c>
      <c r="AJ80" s="567">
        <v>-5.26</v>
      </c>
      <c r="AK80" s="350">
        <f>AN80/AO80</f>
        <v>0.9371586652277283</v>
      </c>
      <c r="AL80" s="336">
        <f t="shared" si="24"/>
        <v>2.2222222222222143</v>
      </c>
      <c r="AM80" s="337">
        <f t="shared" si="25"/>
        <v>7.527290514768614</v>
      </c>
      <c r="AN80" s="337">
        <f t="shared" si="26"/>
        <v>10.438362870438155</v>
      </c>
      <c r="AO80" s="339">
        <f>((AQ80/BA80)^(1/10)-1)*100</f>
        <v>11.138309080140285</v>
      </c>
      <c r="AP80" s="324"/>
      <c r="AQ80" s="285">
        <v>0.92</v>
      </c>
      <c r="AR80" s="285">
        <v>0.9</v>
      </c>
      <c r="AS80" s="28">
        <v>0.86</v>
      </c>
      <c r="AT80" s="28">
        <v>0.74</v>
      </c>
      <c r="AU80" s="28">
        <v>0.64</v>
      </c>
      <c r="AV80" s="28">
        <v>0.56</v>
      </c>
      <c r="AW80" s="28">
        <v>0.48</v>
      </c>
      <c r="AX80" s="28">
        <v>0.38</v>
      </c>
      <c r="AY80" s="28">
        <v>0.36</v>
      </c>
      <c r="AZ80" s="28">
        <v>0.34</v>
      </c>
      <c r="BA80" s="28">
        <v>0.32</v>
      </c>
      <c r="BB80" s="119">
        <v>0.3</v>
      </c>
      <c r="BC80" s="308">
        <f t="shared" si="22"/>
        <v>2.2222222222222143</v>
      </c>
      <c r="BD80" s="216">
        <f>IF(AS80=0,0,IF(AS80&gt;AR80,0,((AR80/AS80)-1)*100))</f>
        <v>4.651162790697683</v>
      </c>
      <c r="BE80" s="216">
        <f>IF(AT80=0,0,IF(AT80&gt;AS80,0,((AS80/AT80)-1)*100))</f>
        <v>16.216216216216207</v>
      </c>
      <c r="BF80" s="216">
        <f>IF(AU80=0,0,IF(AU80&gt;AT80,0,((AT80/AU80)-1)*100))</f>
        <v>15.625</v>
      </c>
      <c r="BG80" s="216">
        <f>IF(AV80=0,0,IF(AV80&gt;AU80,0,((AU80/AV80)-1)*100))</f>
        <v>14.28571428571428</v>
      </c>
      <c r="BH80" s="216">
        <f>IF(AW80=0,0,IF(AW80&gt;AV80,0,((AV80/AW80)-1)*100))</f>
        <v>16.666666666666675</v>
      </c>
      <c r="BI80" s="216">
        <f>IF(AX80=0,0,IF(AX80&gt;AW80,0,((AW80/AX80)-1)*100))</f>
        <v>26.315789473684205</v>
      </c>
      <c r="BJ80" s="216">
        <f>IF(AY80=0,0,IF(AY80&gt;AX80,0,((AX80/AY80)-1)*100))</f>
        <v>5.555555555555558</v>
      </c>
      <c r="BK80" s="216">
        <f>IF(AZ80=0,0,IF(AZ80&gt;AY80,0,((AY80/AZ80)-1)*100))</f>
        <v>5.88235294117645</v>
      </c>
      <c r="BL80" s="216">
        <f>IF(BA80=0,0,IF(BA80&gt;AZ80,0,((AZ80/BA80)-1)*100))</f>
        <v>6.25</v>
      </c>
      <c r="BM80" s="240">
        <f>IF(BB80=0,0,IF(BB80&gt;BA80,0,((BA80/BB80)-1)*100))</f>
        <v>6.666666666666665</v>
      </c>
      <c r="BN80" s="482">
        <f t="shared" si="27"/>
        <v>10.939758801690903</v>
      </c>
      <c r="BO80" s="482">
        <f t="shared" si="28"/>
        <v>7.0101856764714245</v>
      </c>
      <c r="BP80" s="586">
        <f t="shared" si="29"/>
        <v>6.203897581444357</v>
      </c>
    </row>
    <row r="81" spans="1:68" ht="11.25" customHeight="1">
      <c r="A81" s="34" t="s">
        <v>1611</v>
      </c>
      <c r="B81" s="36" t="s">
        <v>1612</v>
      </c>
      <c r="C81" s="36" t="s">
        <v>179</v>
      </c>
      <c r="D81" s="134">
        <v>19</v>
      </c>
      <c r="E81" s="137">
        <v>122</v>
      </c>
      <c r="F81" s="46" t="s">
        <v>1939</v>
      </c>
      <c r="G81" s="48" t="s">
        <v>1939</v>
      </c>
      <c r="H81" s="177">
        <v>18.22</v>
      </c>
      <c r="I81" s="319">
        <f>(R81/H81)*100</f>
        <v>4.171240395170143</v>
      </c>
      <c r="J81" s="106">
        <v>0.17</v>
      </c>
      <c r="K81" s="106">
        <v>0.19</v>
      </c>
      <c r="L81" s="94">
        <f t="shared" si="23"/>
        <v>11.764705882352944</v>
      </c>
      <c r="M81" s="314">
        <v>40206</v>
      </c>
      <c r="N81" s="314">
        <v>40210</v>
      </c>
      <c r="O81" s="532">
        <v>40220</v>
      </c>
      <c r="P81" s="50" t="s">
        <v>1379</v>
      </c>
      <c r="Q81" s="36"/>
      <c r="R81" s="261">
        <f>K81*4</f>
        <v>0.76</v>
      </c>
      <c r="S81" s="319">
        <f>R81/W81*100</f>
        <v>122.58064516129032</v>
      </c>
      <c r="T81" s="433">
        <f>(H81/SQRT(22.5*W81*(H81/Z81))-1)*100</f>
        <v>167.77698954359815</v>
      </c>
      <c r="U81" s="37">
        <f>H81/W81</f>
        <v>29.387096774193548</v>
      </c>
      <c r="V81" s="381">
        <v>9</v>
      </c>
      <c r="W81" s="169">
        <v>0.62</v>
      </c>
      <c r="X81" s="176">
        <v>1.24</v>
      </c>
      <c r="Y81" s="169">
        <v>4.93</v>
      </c>
      <c r="Z81" s="169">
        <v>5.49</v>
      </c>
      <c r="AA81" s="176">
        <v>0.7</v>
      </c>
      <c r="AB81" s="169">
        <v>0.86</v>
      </c>
      <c r="AC81" s="344">
        <f>(AB81/AA81-1)*100</f>
        <v>22.857142857142865</v>
      </c>
      <c r="AD81" s="337">
        <f>(H81/AA81)/X81</f>
        <v>20.99078341013825</v>
      </c>
      <c r="AE81" s="521">
        <v>12</v>
      </c>
      <c r="AF81" s="387">
        <v>748</v>
      </c>
      <c r="AG81" s="533">
        <v>23.02</v>
      </c>
      <c r="AH81" s="533">
        <v>-33.43</v>
      </c>
      <c r="AI81" s="562">
        <v>8.32</v>
      </c>
      <c r="AJ81" s="564">
        <v>-13.49</v>
      </c>
      <c r="AK81" s="351">
        <f>AN81/AO81</f>
        <v>1.3333887021315407</v>
      </c>
      <c r="AL81" s="336">
        <f t="shared" si="24"/>
        <v>11.764705882352944</v>
      </c>
      <c r="AM81" s="337">
        <f t="shared" si="25"/>
        <v>20.595641430793243</v>
      </c>
      <c r="AN81" s="337">
        <f t="shared" si="26"/>
        <v>28.929509900445915</v>
      </c>
      <c r="AO81" s="339">
        <f>((AQ81/BA81)^(1/10)-1)*100</f>
        <v>21.696231454638482</v>
      </c>
      <c r="AP81" s="325"/>
      <c r="AQ81" s="286">
        <v>0.76</v>
      </c>
      <c r="AR81" s="286">
        <v>0.68</v>
      </c>
      <c r="AS81" s="38">
        <v>0.56</v>
      </c>
      <c r="AT81" s="38">
        <v>0.43333</v>
      </c>
      <c r="AU81" s="38">
        <v>0.30667</v>
      </c>
      <c r="AV81" s="38">
        <v>0.21333</v>
      </c>
      <c r="AW81" s="38">
        <v>0.1778</v>
      </c>
      <c r="AX81" s="38">
        <v>0.16</v>
      </c>
      <c r="AY81" s="38">
        <v>0.12444</v>
      </c>
      <c r="AZ81" s="38">
        <v>0.11555</v>
      </c>
      <c r="BA81" s="38">
        <v>0.10667</v>
      </c>
      <c r="BB81" s="277">
        <v>0.08888</v>
      </c>
      <c r="BC81" s="308">
        <f>IF(AR81=0,0,IF(AR81&gt;AQ81,0,((AQ81/AR81)-1)*100))</f>
        <v>11.764705882352944</v>
      </c>
      <c r="BD81" s="216">
        <f>IF(AS81=0,0,IF(AS81&gt;AR81,0,((AR81/AS81)-1)*100))</f>
        <v>21.42857142857142</v>
      </c>
      <c r="BE81" s="216">
        <f>IF(AT81=0,0,IF(AT81&gt;AS81,0,((AS81/AT81)-1)*100))</f>
        <v>29.23176332125632</v>
      </c>
      <c r="BF81" s="216">
        <f>IF(AU81=0,0,IF(AU81&gt;AT81,0,((AT81/AU81)-1)*100))</f>
        <v>41.301724981250196</v>
      </c>
      <c r="BG81" s="216">
        <f>IF(AV81=0,0,IF(AV81&gt;AU81,0,((AU81/AV81)-1)*100))</f>
        <v>43.753808653260215</v>
      </c>
      <c r="BH81" s="216">
        <f>IF(AW81=0,0,IF(AW81&gt;AV81,0,((AV81/AW81)-1)*100))</f>
        <v>19.983127109111344</v>
      </c>
      <c r="BI81" s="216">
        <f>IF(AX81=0,0,IF(AX81&gt;AW81,0,((AW81/AX81)-1)*100))</f>
        <v>11.125000000000007</v>
      </c>
      <c r="BJ81" s="216">
        <f>IF(AY81=0,0,IF(AY81&gt;AX81,0,((AX81/AY81)-1)*100))</f>
        <v>28.57602057216331</v>
      </c>
      <c r="BK81" s="216">
        <f>IF(AZ81=0,0,IF(AZ81&gt;AY81,0,((AY81/AZ81)-1)*100))</f>
        <v>7.6936391172652385</v>
      </c>
      <c r="BL81" s="216">
        <f>IF(BA81=0,0,IF(BA81&gt;AZ81,0,((AZ81/BA81)-1)*100))</f>
        <v>8.324739851879626</v>
      </c>
      <c r="BM81" s="240">
        <f>IF(BB81=0,0,IF(BB81&gt;BA81,0,((BA81/BB81)-1)*100))</f>
        <v>20.015751575157516</v>
      </c>
      <c r="BN81" s="482">
        <f t="shared" si="27"/>
        <v>22.108986590206193</v>
      </c>
      <c r="BO81" s="482">
        <f t="shared" si="28"/>
        <v>11.924915428751596</v>
      </c>
      <c r="BP81" s="586">
        <f t="shared" si="29"/>
        <v>3.7136535214225113</v>
      </c>
    </row>
    <row r="82" spans="1:68" ht="11.25" customHeight="1">
      <c r="A82" s="15" t="s">
        <v>1341</v>
      </c>
      <c r="B82" s="16" t="s">
        <v>1342</v>
      </c>
      <c r="C82" s="16" t="s">
        <v>276</v>
      </c>
      <c r="D82" s="132">
        <v>11</v>
      </c>
      <c r="E82" s="137">
        <v>222</v>
      </c>
      <c r="F82" s="42" t="s">
        <v>1972</v>
      </c>
      <c r="G82" s="43" t="s">
        <v>1972</v>
      </c>
      <c r="H82" s="191">
        <v>9.01</v>
      </c>
      <c r="I82" s="318">
        <f>(R82/H82)*100</f>
        <v>3.1520532741398446</v>
      </c>
      <c r="J82" s="125">
        <v>0.066</v>
      </c>
      <c r="K82" s="108">
        <v>0.071</v>
      </c>
      <c r="L82" s="107">
        <f t="shared" si="23"/>
        <v>7.575757575757569</v>
      </c>
      <c r="M82" s="22">
        <v>40877</v>
      </c>
      <c r="N82" s="22">
        <v>40879</v>
      </c>
      <c r="O82" s="21">
        <v>40893</v>
      </c>
      <c r="P82" s="329" t="s">
        <v>41</v>
      </c>
      <c r="Q82" s="146"/>
      <c r="R82" s="316">
        <f>K82*4</f>
        <v>0.284</v>
      </c>
      <c r="S82" s="318">
        <f>R82/W82*100</f>
        <v>67.6190476190476</v>
      </c>
      <c r="T82" s="435">
        <f>(H82/SQRT(22.5*W82*(H82/Z82))-1)*100</f>
        <v>22.736867421075345</v>
      </c>
      <c r="U82" s="27">
        <f>H82/W82</f>
        <v>21.452380952380953</v>
      </c>
      <c r="V82" s="380">
        <v>1</v>
      </c>
      <c r="W82" s="168">
        <v>0.42</v>
      </c>
      <c r="X82" s="174">
        <v>1.55</v>
      </c>
      <c r="Y82" s="168">
        <v>1.48</v>
      </c>
      <c r="Z82" s="168">
        <v>1.58</v>
      </c>
      <c r="AA82" s="174">
        <v>0.51</v>
      </c>
      <c r="AB82" s="168">
        <v>0.64</v>
      </c>
      <c r="AC82" s="339">
        <f>(AB82/AA82-1)*100</f>
        <v>25.49019607843137</v>
      </c>
      <c r="AD82" s="340">
        <f>(H82/AA82)/X82</f>
        <v>11.39784946236559</v>
      </c>
      <c r="AE82" s="521">
        <v>2</v>
      </c>
      <c r="AF82" s="309">
        <v>132</v>
      </c>
      <c r="AG82" s="565">
        <v>12.2</v>
      </c>
      <c r="AH82" s="565">
        <v>-27.92</v>
      </c>
      <c r="AI82" s="566">
        <v>1.35</v>
      </c>
      <c r="AJ82" s="567">
        <v>-11.93</v>
      </c>
      <c r="AK82" s="350">
        <f>AN82/AO82</f>
        <v>1.0637575304347446</v>
      </c>
      <c r="AL82" s="340">
        <f t="shared" si="24"/>
        <v>2.5000000000000133</v>
      </c>
      <c r="AM82" s="341">
        <f t="shared" si="25"/>
        <v>5.752487283920038</v>
      </c>
      <c r="AN82" s="341">
        <f t="shared" si="26"/>
        <v>6.578550302869823</v>
      </c>
      <c r="AO82" s="338">
        <f>((AQ82/BA82)^(1/10)-1)*100</f>
        <v>6.184257328059761</v>
      </c>
      <c r="AP82" s="324"/>
      <c r="AQ82" s="285">
        <v>0.246</v>
      </c>
      <c r="AR82" s="287">
        <v>0.24</v>
      </c>
      <c r="AS82" s="28">
        <v>0.225</v>
      </c>
      <c r="AT82" s="28">
        <v>0.208</v>
      </c>
      <c r="AU82" s="28">
        <v>0.19274999999999998</v>
      </c>
      <c r="AV82" s="28">
        <v>0.17889</v>
      </c>
      <c r="AW82" s="28">
        <v>0.16706</v>
      </c>
      <c r="AX82" s="28">
        <v>0.15497</v>
      </c>
      <c r="AY82" s="28">
        <v>0.14555</v>
      </c>
      <c r="AZ82" s="28">
        <v>0.14344</v>
      </c>
      <c r="BA82" s="278">
        <v>0.135</v>
      </c>
      <c r="BB82" s="119">
        <v>0.2025</v>
      </c>
      <c r="BC82" s="460">
        <f t="shared" si="22"/>
        <v>2.5000000000000133</v>
      </c>
      <c r="BD82" s="461">
        <f>IF(AS82=0,0,IF(AS82&gt;AR82,0,((AR82/AS82)-1)*100))</f>
        <v>6.666666666666665</v>
      </c>
      <c r="BE82" s="461">
        <f>IF(AT82=0,0,IF(AT82&gt;AS82,0,((AS82/AT82)-1)*100))</f>
        <v>8.173076923076938</v>
      </c>
      <c r="BF82" s="461">
        <f>IF(AU82=0,0,IF(AU82&gt;AT82,0,((AT82/AU82)-1)*100))</f>
        <v>7.911802853437111</v>
      </c>
      <c r="BG82" s="461">
        <f>IF(AV82=0,0,IF(AV82&gt;AU82,0,((AU82/AV82)-1)*100))</f>
        <v>7.747777964112013</v>
      </c>
      <c r="BH82" s="461">
        <f>IF(AW82=0,0,IF(AW82&gt;AV82,0,((AV82/AW82)-1)*100))</f>
        <v>7.081288159942534</v>
      </c>
      <c r="BI82" s="461">
        <f>IF(AX82=0,0,IF(AX82&gt;AW82,0,((AW82/AX82)-1)*100))</f>
        <v>7.8015099696715495</v>
      </c>
      <c r="BJ82" s="461">
        <f>IF(AY82=0,0,IF(AY82&gt;AX82,0,((AX82/AY82)-1)*100))</f>
        <v>6.4720027481964815</v>
      </c>
      <c r="BK82" s="461">
        <f>IF(AZ82=0,0,IF(AZ82&gt;AY82,0,((AY82/AZ82)-1)*100))</f>
        <v>1.4709983268265558</v>
      </c>
      <c r="BL82" s="461">
        <f>IF(BA82=0,0,IF(BA82&gt;AZ82,0,((AZ82/BA82)-1)*100))</f>
        <v>6.251851851851864</v>
      </c>
      <c r="BM82" s="212">
        <f>IF(BB82=0,0,IF(BB82&gt;BA82,0,((BA82/BB82)-1)*100))</f>
        <v>0</v>
      </c>
      <c r="BN82" s="145">
        <f t="shared" si="27"/>
        <v>5.643361405798339</v>
      </c>
      <c r="BO82" s="145">
        <f t="shared" si="28"/>
        <v>2.7624103132382607</v>
      </c>
      <c r="BP82" s="588">
        <f t="shared" si="29"/>
        <v>-11.721777375371286</v>
      </c>
    </row>
    <row r="83" spans="1:68" ht="11.25" customHeight="1">
      <c r="A83" s="95" t="s">
        <v>80</v>
      </c>
      <c r="B83" s="26" t="s">
        <v>81</v>
      </c>
      <c r="C83" s="102" t="s">
        <v>528</v>
      </c>
      <c r="D83" s="133">
        <v>10</v>
      </c>
      <c r="E83" s="137">
        <v>242</v>
      </c>
      <c r="F83" s="65" t="s">
        <v>363</v>
      </c>
      <c r="G83" s="57" t="s">
        <v>363</v>
      </c>
      <c r="H83" s="202">
        <v>36.18</v>
      </c>
      <c r="I83" s="319">
        <f t="shared" si="8"/>
        <v>3.836373687119955</v>
      </c>
      <c r="J83" s="119">
        <v>0.346</v>
      </c>
      <c r="K83" s="119">
        <v>0.347</v>
      </c>
      <c r="L83" s="116">
        <f t="shared" si="23"/>
        <v>0.28901734104045396</v>
      </c>
      <c r="M83" s="31">
        <v>40771</v>
      </c>
      <c r="N83" s="31">
        <v>40773</v>
      </c>
      <c r="O83" s="30">
        <v>40787</v>
      </c>
      <c r="P83" s="103" t="s">
        <v>1370</v>
      </c>
      <c r="Q83" s="102" t="s">
        <v>858</v>
      </c>
      <c r="R83" s="316">
        <f>K83*4</f>
        <v>1.388</v>
      </c>
      <c r="S83" s="319">
        <f>R83/W83*100</f>
        <v>63.963133640552996</v>
      </c>
      <c r="T83" s="433">
        <f>(H83/SQRT(22.5*W83*(H83/Z83))-1)*100</f>
        <v>65.58234060653128</v>
      </c>
      <c r="U83" s="27">
        <f>H83/W83</f>
        <v>16.672811059907833</v>
      </c>
      <c r="V83" s="380">
        <v>3</v>
      </c>
      <c r="W83" s="168">
        <v>2.17</v>
      </c>
      <c r="X83" s="174">
        <v>1.46</v>
      </c>
      <c r="Y83" s="168">
        <v>4.62</v>
      </c>
      <c r="Z83" s="168">
        <v>3.7</v>
      </c>
      <c r="AA83" s="174">
        <v>1.91</v>
      </c>
      <c r="AB83" s="168">
        <v>2.05</v>
      </c>
      <c r="AC83" s="339">
        <f>(AB83/AA83-1)*100</f>
        <v>7.329842931937169</v>
      </c>
      <c r="AD83" s="336">
        <f>(H83/AA83)/X83</f>
        <v>12.974252312988597</v>
      </c>
      <c r="AE83" s="521">
        <v>16</v>
      </c>
      <c r="AF83" s="385">
        <v>6900</v>
      </c>
      <c r="AG83" s="565">
        <v>23.48</v>
      </c>
      <c r="AH83" s="565">
        <v>-12.82</v>
      </c>
      <c r="AI83" s="566">
        <v>8</v>
      </c>
      <c r="AJ83" s="567">
        <v>2.35</v>
      </c>
      <c r="AK83" s="350" t="s">
        <v>1977</v>
      </c>
      <c r="AL83" s="336">
        <f t="shared" si="24"/>
        <v>0.9579955784819516</v>
      </c>
      <c r="AM83" s="337">
        <f t="shared" si="25"/>
        <v>6.008553594378685</v>
      </c>
      <c r="AN83" s="337">
        <f t="shared" si="26"/>
        <v>24.940031376714455</v>
      </c>
      <c r="AO83" s="339" t="s">
        <v>1977</v>
      </c>
      <c r="AP83" s="324" t="s">
        <v>2029</v>
      </c>
      <c r="AQ83" s="285">
        <v>1.37</v>
      </c>
      <c r="AR83" s="285">
        <v>1.357</v>
      </c>
      <c r="AS83" s="28">
        <v>1.3270000000000002</v>
      </c>
      <c r="AT83" s="28">
        <v>1.15</v>
      </c>
      <c r="AU83" s="28">
        <v>0.89</v>
      </c>
      <c r="AV83" s="28">
        <v>0.45</v>
      </c>
      <c r="AW83" s="28">
        <v>0.17300000000000001</v>
      </c>
      <c r="AX83" s="28">
        <v>0.098</v>
      </c>
      <c r="AY83" s="28">
        <v>0.02</v>
      </c>
      <c r="AZ83" s="278">
        <v>0</v>
      </c>
      <c r="BA83" s="278">
        <v>0</v>
      </c>
      <c r="BB83" s="280">
        <v>0</v>
      </c>
      <c r="BC83" s="308">
        <f aca="true" t="shared" si="30" ref="BC83:BM98">IF(AR83=0,0,IF(AR83&gt;AQ83,0,((AQ83/AR83)-1)*100))</f>
        <v>0.9579955784819516</v>
      </c>
      <c r="BD83" s="216">
        <f>IF(AS83=0,0,IF(AS83&gt;AR83,0,((AR83/AS83)-1)*100))</f>
        <v>2.260738507912574</v>
      </c>
      <c r="BE83" s="216">
        <f>IF(AT83=0,0,IF(AT83&gt;AS83,0,((AS83/AT83)-1)*100))</f>
        <v>15.391304347826118</v>
      </c>
      <c r="BF83" s="216">
        <f>IF(AU83=0,0,IF(AU83&gt;AT83,0,((AT83/AU83)-1)*100))</f>
        <v>29.213483146067396</v>
      </c>
      <c r="BG83" s="216">
        <f>IF(AV83=0,0,IF(AV83&gt;AU83,0,((AU83/AV83)-1)*100))</f>
        <v>97.77777777777779</v>
      </c>
      <c r="BH83" s="216">
        <f>IF(AW83=0,0,IF(AW83&gt;AV83,0,((AV83/AW83)-1)*100))</f>
        <v>160.11560693641616</v>
      </c>
      <c r="BI83" s="216">
        <f>IF(AX83=0,0,IF(AX83&gt;AW83,0,((AW83/AX83)-1)*100))</f>
        <v>76.53061224489797</v>
      </c>
      <c r="BJ83" s="216">
        <f>IF(AY83=0,0,IF(AY83&gt;AX83,0,((AX83/AY83)-1)*100))</f>
        <v>390.00000000000006</v>
      </c>
      <c r="BK83" s="216">
        <f>IF(AZ83=0,0,IF(AZ83&gt;AY83,0,((AY83/AZ83)-1)*100))</f>
        <v>0</v>
      </c>
      <c r="BL83" s="216">
        <f>IF(BA83=0,0,IF(BA83&gt;AZ83,0,((AZ83/BA83)-1)*100))</f>
        <v>0</v>
      </c>
      <c r="BM83" s="240">
        <f>IF(BB83=0,0,IF(BB83&gt;BA83,0,((BA83/BB83)-1)*100))</f>
        <v>0</v>
      </c>
      <c r="BN83" s="482">
        <f t="shared" si="27"/>
        <v>70.20431986721637</v>
      </c>
      <c r="BO83" s="482">
        <f t="shared" si="28"/>
        <v>112.82958701081274</v>
      </c>
      <c r="BP83" s="586">
        <f t="shared" si="29"/>
        <v>12.103594003926577</v>
      </c>
    </row>
    <row r="84" spans="1:68" ht="11.25" customHeight="1">
      <c r="A84" s="95" t="s">
        <v>138</v>
      </c>
      <c r="B84" s="26" t="s">
        <v>139</v>
      </c>
      <c r="C84" s="26" t="s">
        <v>376</v>
      </c>
      <c r="D84" s="133">
        <v>11</v>
      </c>
      <c r="E84" s="137">
        <v>219</v>
      </c>
      <c r="F84" s="44" t="s">
        <v>1939</v>
      </c>
      <c r="G84" s="45" t="s">
        <v>1939</v>
      </c>
      <c r="H84" s="201">
        <v>72.75</v>
      </c>
      <c r="I84" s="457">
        <f>(R84/H84)*100</f>
        <v>1.6494845360824744</v>
      </c>
      <c r="J84" s="127">
        <v>0.28</v>
      </c>
      <c r="K84" s="105">
        <v>0.3</v>
      </c>
      <c r="L84" s="93">
        <f t="shared" si="23"/>
        <v>7.14285714285714</v>
      </c>
      <c r="M84" s="31">
        <v>40821</v>
      </c>
      <c r="N84" s="31">
        <v>40823</v>
      </c>
      <c r="O84" s="30">
        <v>40844</v>
      </c>
      <c r="P84" s="31" t="s">
        <v>1412</v>
      </c>
      <c r="Q84" s="26"/>
      <c r="R84" s="316">
        <f>K84*4</f>
        <v>1.2</v>
      </c>
      <c r="S84" s="319">
        <f>R84/W84*100</f>
        <v>40.54054054054054</v>
      </c>
      <c r="T84" s="433">
        <f>(H84/SQRT(22.5*W84*(H84/Z84))-1)*100</f>
        <v>96.64414285434215</v>
      </c>
      <c r="U84" s="27">
        <f>H84/W84</f>
        <v>24.5777027027027</v>
      </c>
      <c r="V84" s="380">
        <v>8</v>
      </c>
      <c r="W84" s="168">
        <v>2.96</v>
      </c>
      <c r="X84" s="174">
        <v>1.8</v>
      </c>
      <c r="Y84" s="168">
        <v>3.46</v>
      </c>
      <c r="Z84" s="168">
        <v>3.54</v>
      </c>
      <c r="AA84" s="174">
        <v>3.44</v>
      </c>
      <c r="AB84" s="168">
        <v>4</v>
      </c>
      <c r="AC84" s="339">
        <f>(AB84/AA84-1)*100</f>
        <v>16.279069767441868</v>
      </c>
      <c r="AD84" s="336">
        <f>(H84/AA84)/X84</f>
        <v>11.749031007751938</v>
      </c>
      <c r="AE84" s="521">
        <v>17</v>
      </c>
      <c r="AF84" s="385">
        <v>38930</v>
      </c>
      <c r="AG84" s="565">
        <v>26.39</v>
      </c>
      <c r="AH84" s="565">
        <v>-7.57</v>
      </c>
      <c r="AI84" s="566">
        <v>4.81</v>
      </c>
      <c r="AJ84" s="567">
        <v>5.37</v>
      </c>
      <c r="AK84" s="350" t="s">
        <v>1977</v>
      </c>
      <c r="AL84" s="336">
        <f t="shared" si="24"/>
        <v>3.864734299516903</v>
      </c>
      <c r="AM84" s="337">
        <f t="shared" si="25"/>
        <v>25.030295687080574</v>
      </c>
      <c r="AN84" s="337">
        <f t="shared" si="26"/>
        <v>25.888456698801377</v>
      </c>
      <c r="AO84" s="339" t="s">
        <v>1977</v>
      </c>
      <c r="AP84" s="324"/>
      <c r="AQ84" s="285">
        <v>1.075</v>
      </c>
      <c r="AR84" s="285">
        <v>1.035</v>
      </c>
      <c r="AS84" s="28">
        <v>0.83</v>
      </c>
      <c r="AT84" s="28">
        <v>0.55</v>
      </c>
      <c r="AU84" s="28">
        <v>0.4</v>
      </c>
      <c r="AV84" s="28">
        <v>0.34</v>
      </c>
      <c r="AW84" s="28">
        <v>0.275</v>
      </c>
      <c r="AX84" s="28">
        <v>0.25</v>
      </c>
      <c r="AY84" s="278">
        <v>0.24</v>
      </c>
      <c r="AZ84" s="28">
        <v>0.225</v>
      </c>
      <c r="BA84" s="278">
        <v>0</v>
      </c>
      <c r="BB84" s="280">
        <v>0</v>
      </c>
      <c r="BC84" s="308">
        <f t="shared" si="30"/>
        <v>3.864734299516903</v>
      </c>
      <c r="BD84" s="216">
        <f t="shared" si="30"/>
        <v>24.69879518072289</v>
      </c>
      <c r="BE84" s="216">
        <f t="shared" si="30"/>
        <v>50.90909090909088</v>
      </c>
      <c r="BF84" s="216">
        <f t="shared" si="30"/>
        <v>37.5</v>
      </c>
      <c r="BG84" s="216">
        <f t="shared" si="30"/>
        <v>17.647058823529417</v>
      </c>
      <c r="BH84" s="216">
        <f t="shared" si="30"/>
        <v>23.636363636363633</v>
      </c>
      <c r="BI84" s="216">
        <f t="shared" si="30"/>
        <v>10.000000000000009</v>
      </c>
      <c r="BJ84" s="216">
        <f t="shared" si="30"/>
        <v>4.166666666666674</v>
      </c>
      <c r="BK84" s="216">
        <f t="shared" si="30"/>
        <v>6.666666666666665</v>
      </c>
      <c r="BL84" s="216">
        <f t="shared" si="30"/>
        <v>0</v>
      </c>
      <c r="BM84" s="240">
        <f t="shared" si="30"/>
        <v>0</v>
      </c>
      <c r="BN84" s="482">
        <f t="shared" si="27"/>
        <v>16.28085238023246</v>
      </c>
      <c r="BO84" s="482">
        <f t="shared" si="28"/>
        <v>15.780098000347227</v>
      </c>
      <c r="BP84" s="586">
        <f t="shared" si="29"/>
        <v>2.960238532181151</v>
      </c>
    </row>
    <row r="85" spans="1:68" ht="11.25" customHeight="1">
      <c r="A85" s="25" t="s">
        <v>1476</v>
      </c>
      <c r="B85" s="26" t="s">
        <v>1477</v>
      </c>
      <c r="C85" s="26" t="s">
        <v>278</v>
      </c>
      <c r="D85" s="133">
        <v>15</v>
      </c>
      <c r="E85" s="137">
        <v>170</v>
      </c>
      <c r="F85" s="65" t="s">
        <v>363</v>
      </c>
      <c r="G85" s="57" t="s">
        <v>363</v>
      </c>
      <c r="H85" s="202">
        <v>55.37</v>
      </c>
      <c r="I85" s="457">
        <f>(R85/H85)*100</f>
        <v>1.9866353621094457</v>
      </c>
      <c r="J85" s="119">
        <v>0.25</v>
      </c>
      <c r="K85" s="105">
        <v>0.275</v>
      </c>
      <c r="L85" s="93">
        <f t="shared" si="23"/>
        <v>10.000000000000009</v>
      </c>
      <c r="M85" s="71">
        <v>40402</v>
      </c>
      <c r="N85" s="71">
        <v>40406</v>
      </c>
      <c r="O85" s="70">
        <v>40422</v>
      </c>
      <c r="P85" s="31" t="s">
        <v>1370</v>
      </c>
      <c r="Q85" s="26"/>
      <c r="R85" s="316">
        <f>K85*4</f>
        <v>1.1</v>
      </c>
      <c r="S85" s="319">
        <f>R85/W85*100</f>
        <v>22.312373225152133</v>
      </c>
      <c r="T85" s="433">
        <f>(H85/SQRT(22.5*W85*(H85/Z85))-1)*100</f>
        <v>-20.379591115526107</v>
      </c>
      <c r="U85" s="27">
        <f>H85/W85</f>
        <v>11.231237322515213</v>
      </c>
      <c r="V85" s="380">
        <v>12</v>
      </c>
      <c r="W85" s="168">
        <v>4.93</v>
      </c>
      <c r="X85" s="174">
        <v>0.44</v>
      </c>
      <c r="Y85" s="168">
        <v>0.39</v>
      </c>
      <c r="Z85" s="168">
        <v>1.27</v>
      </c>
      <c r="AA85" s="174">
        <v>5.35</v>
      </c>
      <c r="AB85" s="168">
        <v>5.9</v>
      </c>
      <c r="AC85" s="339">
        <f>(AB85/AA85-1)*100</f>
        <v>10.280373831775712</v>
      </c>
      <c r="AD85" s="336">
        <f>(H85/AA85)/X85</f>
        <v>23.521665250637216</v>
      </c>
      <c r="AE85" s="521">
        <v>13</v>
      </c>
      <c r="AF85" s="385">
        <v>10710</v>
      </c>
      <c r="AG85" s="565">
        <v>37.02</v>
      </c>
      <c r="AH85" s="565">
        <v>-29.16</v>
      </c>
      <c r="AI85" s="566">
        <v>10.3</v>
      </c>
      <c r="AJ85" s="567">
        <v>-8.21</v>
      </c>
      <c r="AK85" s="350">
        <f>AN85/AO85</f>
        <v>1.6456539839162165</v>
      </c>
      <c r="AL85" s="336">
        <f t="shared" si="24"/>
        <v>5.000000000000004</v>
      </c>
      <c r="AM85" s="337">
        <f t="shared" si="25"/>
        <v>15.867554829548315</v>
      </c>
      <c r="AN85" s="337">
        <f t="shared" si="26"/>
        <v>18.466445254224407</v>
      </c>
      <c r="AO85" s="339">
        <f>((AQ85/BA85)^(1/10)-1)*100</f>
        <v>11.221341445228482</v>
      </c>
      <c r="AP85" s="324"/>
      <c r="AQ85" s="285">
        <v>1.05</v>
      </c>
      <c r="AR85" s="285">
        <v>1</v>
      </c>
      <c r="AS85" s="28">
        <v>0.875</v>
      </c>
      <c r="AT85" s="28">
        <v>0.675</v>
      </c>
      <c r="AU85" s="28">
        <v>0.525</v>
      </c>
      <c r="AV85" s="278">
        <v>0.45</v>
      </c>
      <c r="AW85" s="28">
        <v>0.425</v>
      </c>
      <c r="AX85" s="278">
        <v>0.4</v>
      </c>
      <c r="AY85" s="28">
        <v>0.3875</v>
      </c>
      <c r="AZ85" s="278">
        <v>0.375</v>
      </c>
      <c r="BA85" s="28">
        <v>0.3625</v>
      </c>
      <c r="BB85" s="119">
        <v>0.35</v>
      </c>
      <c r="BC85" s="308">
        <f t="shared" si="30"/>
        <v>5.000000000000004</v>
      </c>
      <c r="BD85" s="216">
        <f t="shared" si="30"/>
        <v>14.28571428571428</v>
      </c>
      <c r="BE85" s="216">
        <f t="shared" si="30"/>
        <v>29.629629629629626</v>
      </c>
      <c r="BF85" s="216">
        <f t="shared" si="30"/>
        <v>28.57142857142858</v>
      </c>
      <c r="BG85" s="216">
        <f t="shared" si="30"/>
        <v>16.666666666666675</v>
      </c>
      <c r="BH85" s="216">
        <f t="shared" si="30"/>
        <v>5.882352941176472</v>
      </c>
      <c r="BI85" s="216">
        <f t="shared" si="30"/>
        <v>6.25</v>
      </c>
      <c r="BJ85" s="216">
        <f t="shared" si="30"/>
        <v>3.2258064516129004</v>
      </c>
      <c r="BK85" s="216">
        <f t="shared" si="30"/>
        <v>3.3333333333333437</v>
      </c>
      <c r="BL85" s="216">
        <f t="shared" si="30"/>
        <v>3.4482758620689724</v>
      </c>
      <c r="BM85" s="240">
        <f t="shared" si="30"/>
        <v>3.571428571428581</v>
      </c>
      <c r="BN85" s="482">
        <f t="shared" si="27"/>
        <v>10.89678511936904</v>
      </c>
      <c r="BO85" s="482">
        <f t="shared" si="28"/>
        <v>9.604870595304867</v>
      </c>
      <c r="BP85" s="586">
        <f t="shared" si="29"/>
        <v>9.22184329381864</v>
      </c>
    </row>
    <row r="86" spans="1:68" ht="11.25" customHeight="1">
      <c r="A86" s="34" t="s">
        <v>1550</v>
      </c>
      <c r="B86" s="36" t="s">
        <v>1551</v>
      </c>
      <c r="C86" s="36" t="s">
        <v>173</v>
      </c>
      <c r="D86" s="134">
        <v>12</v>
      </c>
      <c r="E86" s="137">
        <v>202</v>
      </c>
      <c r="F86" s="74" t="s">
        <v>363</v>
      </c>
      <c r="G86" s="75" t="s">
        <v>363</v>
      </c>
      <c r="H86" s="203">
        <v>27.95</v>
      </c>
      <c r="I86" s="321">
        <f>(R86/H86)*100</f>
        <v>3.434704830053667</v>
      </c>
      <c r="J86" s="106">
        <v>0.47</v>
      </c>
      <c r="K86" s="106">
        <v>0.48</v>
      </c>
      <c r="L86" s="94">
        <f t="shared" si="23"/>
        <v>2.127659574468077</v>
      </c>
      <c r="M86" s="50">
        <v>40682</v>
      </c>
      <c r="N86" s="50">
        <v>40686</v>
      </c>
      <c r="O86" s="49">
        <v>40695</v>
      </c>
      <c r="P86" s="50" t="s">
        <v>1421</v>
      </c>
      <c r="Q86" s="269" t="s">
        <v>1436</v>
      </c>
      <c r="R86" s="261">
        <f>K86*2</f>
        <v>0.96</v>
      </c>
      <c r="S86" s="321">
        <f>R86/W86*100</f>
        <v>40.33613445378151</v>
      </c>
      <c r="T86" s="434">
        <f>(H86/SQRT(22.5*W86*(H86/Z86))-1)*100</f>
        <v>-13.90947807964491</v>
      </c>
      <c r="U86" s="27">
        <f>H86/W86</f>
        <v>11.743697478991598</v>
      </c>
      <c r="V86" s="381">
        <v>12</v>
      </c>
      <c r="W86" s="168">
        <v>2.38</v>
      </c>
      <c r="X86" s="174" t="s">
        <v>2108</v>
      </c>
      <c r="Y86" s="168">
        <v>4.46</v>
      </c>
      <c r="Z86" s="168">
        <v>1.42</v>
      </c>
      <c r="AA86" s="174">
        <v>2.48</v>
      </c>
      <c r="AB86" s="168">
        <v>2.55</v>
      </c>
      <c r="AC86" s="344">
        <f>(AB86/AA86-1)*100</f>
        <v>2.8225806451612767</v>
      </c>
      <c r="AD86" s="342" t="s">
        <v>1977</v>
      </c>
      <c r="AE86" s="521">
        <v>2</v>
      </c>
      <c r="AF86" s="385">
        <v>194</v>
      </c>
      <c r="AG86" s="565">
        <v>23.84</v>
      </c>
      <c r="AH86" s="565">
        <v>-14.79</v>
      </c>
      <c r="AI86" s="566">
        <v>11.13</v>
      </c>
      <c r="AJ86" s="567">
        <v>8.97</v>
      </c>
      <c r="AK86" s="350">
        <f>AN86/AO86</f>
        <v>0.6432711175870227</v>
      </c>
      <c r="AL86" s="342">
        <f t="shared" si="24"/>
        <v>8.333333333333348</v>
      </c>
      <c r="AM86" s="343">
        <f t="shared" si="25"/>
        <v>6.18812034558871</v>
      </c>
      <c r="AN86" s="343">
        <f t="shared" si="26"/>
        <v>5.088842545712402</v>
      </c>
      <c r="AO86" s="344">
        <f>((AQ86/BA86)^(1/10)-1)*100</f>
        <v>7.910882995650703</v>
      </c>
      <c r="AP86" s="324"/>
      <c r="AQ86" s="285">
        <v>0.91</v>
      </c>
      <c r="AR86" s="285">
        <v>0.84</v>
      </c>
      <c r="AS86" s="28">
        <v>0.8</v>
      </c>
      <c r="AT86" s="28">
        <v>0.76</v>
      </c>
      <c r="AU86" s="28">
        <v>0.73</v>
      </c>
      <c r="AV86" s="28">
        <v>0.71</v>
      </c>
      <c r="AW86" s="28">
        <v>0.64</v>
      </c>
      <c r="AX86" s="28">
        <v>0.565</v>
      </c>
      <c r="AY86" s="28">
        <v>0.485</v>
      </c>
      <c r="AZ86" s="278">
        <v>0.43</v>
      </c>
      <c r="BA86" s="28">
        <v>0.425</v>
      </c>
      <c r="BB86" s="280">
        <v>0</v>
      </c>
      <c r="BC86" s="274">
        <f t="shared" si="30"/>
        <v>8.333333333333348</v>
      </c>
      <c r="BD86" s="462">
        <f t="shared" si="30"/>
        <v>4.999999999999982</v>
      </c>
      <c r="BE86" s="462">
        <f t="shared" si="30"/>
        <v>5.263157894736836</v>
      </c>
      <c r="BF86" s="462">
        <f t="shared" si="30"/>
        <v>4.109589041095885</v>
      </c>
      <c r="BG86" s="462">
        <f t="shared" si="30"/>
        <v>2.8169014084507005</v>
      </c>
      <c r="BH86" s="462">
        <f t="shared" si="30"/>
        <v>10.9375</v>
      </c>
      <c r="BI86" s="462">
        <f t="shared" si="30"/>
        <v>13.27433628318586</v>
      </c>
      <c r="BJ86" s="462">
        <f t="shared" si="30"/>
        <v>16.494845360824726</v>
      </c>
      <c r="BK86" s="462">
        <f t="shared" si="30"/>
        <v>12.790697674418606</v>
      </c>
      <c r="BL86" s="462">
        <f t="shared" si="30"/>
        <v>1.17647058823529</v>
      </c>
      <c r="BM86" s="258">
        <f t="shared" si="30"/>
        <v>0</v>
      </c>
      <c r="BN86" s="76">
        <f t="shared" si="27"/>
        <v>7.290621053116476</v>
      </c>
      <c r="BO86" s="76">
        <f t="shared" si="28"/>
        <v>5.180269261950411</v>
      </c>
      <c r="BP86" s="587">
        <f t="shared" si="29"/>
        <v>-3.220150103225528</v>
      </c>
    </row>
    <row r="87" spans="1:68" ht="11.25" customHeight="1">
      <c r="A87" s="15" t="s">
        <v>1739</v>
      </c>
      <c r="B87" s="16" t="s">
        <v>1740</v>
      </c>
      <c r="C87" s="146" t="s">
        <v>511</v>
      </c>
      <c r="D87" s="132">
        <v>10</v>
      </c>
      <c r="E87" s="137">
        <v>233</v>
      </c>
      <c r="F87" s="88" t="s">
        <v>363</v>
      </c>
      <c r="G87" s="58" t="s">
        <v>363</v>
      </c>
      <c r="H87" s="404">
        <v>44.69</v>
      </c>
      <c r="I87" s="319">
        <f>(R87/H87)*100</f>
        <v>5.5045871559633035</v>
      </c>
      <c r="J87" s="144">
        <v>0.605</v>
      </c>
      <c r="K87" s="276">
        <v>0.615</v>
      </c>
      <c r="L87" s="128">
        <f t="shared" si="23"/>
        <v>1.6528925619834656</v>
      </c>
      <c r="M87" s="118">
        <v>40631</v>
      </c>
      <c r="N87" s="22">
        <v>40633</v>
      </c>
      <c r="O87" s="21">
        <v>40673</v>
      </c>
      <c r="P87" s="329" t="s">
        <v>1387</v>
      </c>
      <c r="Q87" s="16"/>
      <c r="R87" s="316">
        <f>K87*4</f>
        <v>2.46</v>
      </c>
      <c r="S87" s="319">
        <f>R87/W87*100</f>
        <v>87.2340425531915</v>
      </c>
      <c r="T87" s="433">
        <f>(H87/SQRT(22.5*W87*(H87/Z87))-1)*100</f>
        <v>40.18174626468169</v>
      </c>
      <c r="U87" s="18">
        <f>H87/W87</f>
        <v>15.847517730496454</v>
      </c>
      <c r="V87" s="380">
        <v>12</v>
      </c>
      <c r="W87" s="190">
        <v>2.82</v>
      </c>
      <c r="X87" s="189">
        <v>2.42</v>
      </c>
      <c r="Y87" s="190">
        <v>15.61</v>
      </c>
      <c r="Z87" s="190">
        <v>2.79</v>
      </c>
      <c r="AA87" s="189">
        <v>2.91</v>
      </c>
      <c r="AB87" s="190">
        <v>3.04</v>
      </c>
      <c r="AC87" s="339">
        <f>(AB87/AA87-1)*100</f>
        <v>4.467353951890041</v>
      </c>
      <c r="AD87" s="337">
        <f>(H87/AA87)/X87</f>
        <v>6.3460282298145465</v>
      </c>
      <c r="AE87" s="521">
        <v>5</v>
      </c>
      <c r="AF87" s="386">
        <v>1240</v>
      </c>
      <c r="AG87" s="553">
        <v>17.92</v>
      </c>
      <c r="AH87" s="553">
        <v>-9.81</v>
      </c>
      <c r="AI87" s="568">
        <v>3.09</v>
      </c>
      <c r="AJ87" s="569">
        <v>0.02</v>
      </c>
      <c r="AK87" s="349">
        <f>AN87/AO87</f>
        <v>4.037807265521261</v>
      </c>
      <c r="AL87" s="336">
        <f t="shared" si="24"/>
        <v>4.772727272727262</v>
      </c>
      <c r="AM87" s="337">
        <f t="shared" si="25"/>
        <v>5.196650793747581</v>
      </c>
      <c r="AN87" s="337">
        <f t="shared" si="26"/>
        <v>5.364549464770985</v>
      </c>
      <c r="AO87" s="339">
        <f>((AQ87/BA87)^(1/10)-1)*100</f>
        <v>1.3285798731848208</v>
      </c>
      <c r="AP87" s="323"/>
      <c r="AQ87" s="144">
        <v>2.305</v>
      </c>
      <c r="AR87" s="282">
        <v>2.2</v>
      </c>
      <c r="AS87" s="19">
        <v>2.15</v>
      </c>
      <c r="AT87" s="19">
        <v>1.98</v>
      </c>
      <c r="AU87" s="19">
        <v>1.89</v>
      </c>
      <c r="AV87" s="19">
        <v>1.775</v>
      </c>
      <c r="AW87" s="19">
        <v>1.675</v>
      </c>
      <c r="AX87" s="19">
        <v>1.55</v>
      </c>
      <c r="AY87" s="19">
        <v>1.5</v>
      </c>
      <c r="AZ87" s="283">
        <v>0</v>
      </c>
      <c r="BA87" s="283">
        <v>2.02</v>
      </c>
      <c r="BB87" s="284">
        <v>2.96</v>
      </c>
      <c r="BC87" s="308">
        <f>IF(AR87=0,0,IF(AR87&gt;AQ87,0,((AQ87/AR87)-1)*100))</f>
        <v>4.772727272727262</v>
      </c>
      <c r="BD87" s="216">
        <f t="shared" si="30"/>
        <v>2.3255813953488413</v>
      </c>
      <c r="BE87" s="216">
        <f t="shared" si="30"/>
        <v>8.585858585858585</v>
      </c>
      <c r="BF87" s="216">
        <f t="shared" si="30"/>
        <v>4.761904761904767</v>
      </c>
      <c r="BG87" s="216">
        <f t="shared" si="30"/>
        <v>6.478873239436611</v>
      </c>
      <c r="BH87" s="216">
        <f t="shared" si="30"/>
        <v>5.970149253731338</v>
      </c>
      <c r="BI87" s="216">
        <f t="shared" si="30"/>
        <v>8.064516129032251</v>
      </c>
      <c r="BJ87" s="216">
        <f t="shared" si="30"/>
        <v>3.3333333333333437</v>
      </c>
      <c r="BK87" s="216">
        <f t="shared" si="30"/>
        <v>0</v>
      </c>
      <c r="BL87" s="216">
        <f t="shared" si="30"/>
        <v>0</v>
      </c>
      <c r="BM87" s="240">
        <f t="shared" si="30"/>
        <v>0</v>
      </c>
      <c r="BN87" s="482">
        <f t="shared" si="27"/>
        <v>4.026631270124818</v>
      </c>
      <c r="BO87" s="482">
        <f t="shared" si="28"/>
        <v>3.0150323063861233</v>
      </c>
      <c r="BP87" s="586">
        <f t="shared" si="29"/>
        <v>-4.978381109762166</v>
      </c>
    </row>
    <row r="88" spans="1:68" ht="11.25" customHeight="1">
      <c r="A88" s="25" t="s">
        <v>1575</v>
      </c>
      <c r="B88" s="26" t="s">
        <v>1583</v>
      </c>
      <c r="C88" s="102" t="s">
        <v>515</v>
      </c>
      <c r="D88" s="133">
        <v>22</v>
      </c>
      <c r="E88" s="137">
        <v>113</v>
      </c>
      <c r="F88" s="44" t="s">
        <v>1972</v>
      </c>
      <c r="G88" s="45" t="s">
        <v>1972</v>
      </c>
      <c r="H88" s="168">
        <v>27.25</v>
      </c>
      <c r="I88" s="319">
        <f>(R88/H88)*100</f>
        <v>5.651376146788991</v>
      </c>
      <c r="J88" s="105">
        <v>0.38</v>
      </c>
      <c r="K88" s="105">
        <v>0.385</v>
      </c>
      <c r="L88" s="116">
        <f t="shared" si="23"/>
        <v>1.3157894736842035</v>
      </c>
      <c r="M88" s="158">
        <v>40751</v>
      </c>
      <c r="N88" s="31">
        <v>40753</v>
      </c>
      <c r="O88" s="30">
        <v>40770</v>
      </c>
      <c r="P88" s="31" t="s">
        <v>1381</v>
      </c>
      <c r="Q88" s="26"/>
      <c r="R88" s="316">
        <f>K88*4</f>
        <v>1.54</v>
      </c>
      <c r="S88" s="319">
        <f>R88/W88*100</f>
        <v>181.1764705882353</v>
      </c>
      <c r="T88" s="433">
        <f>(H88/SQRT(22.5*W88*(H88/Z88))-1)*100</f>
        <v>51.45913402976314</v>
      </c>
      <c r="U88" s="27">
        <f>H88/W88</f>
        <v>32.05882352941177</v>
      </c>
      <c r="V88" s="380">
        <v>12</v>
      </c>
      <c r="W88" s="168">
        <v>0.85</v>
      </c>
      <c r="X88" s="174">
        <v>3.56</v>
      </c>
      <c r="Y88" s="168">
        <v>8.4</v>
      </c>
      <c r="Z88" s="168">
        <v>1.61</v>
      </c>
      <c r="AA88" s="174">
        <v>1.54</v>
      </c>
      <c r="AB88" s="168">
        <v>1.62</v>
      </c>
      <c r="AC88" s="339">
        <f>(AB88/AA88-1)*100</f>
        <v>5.1948051948051965</v>
      </c>
      <c r="AD88" s="337">
        <f>(H88/AA88)/X88</f>
        <v>4.970450897417189</v>
      </c>
      <c r="AE88" s="521">
        <v>10</v>
      </c>
      <c r="AF88" s="385">
        <v>2340</v>
      </c>
      <c r="AG88" s="565">
        <v>20.1</v>
      </c>
      <c r="AH88" s="565">
        <v>-3.06</v>
      </c>
      <c r="AI88" s="566">
        <v>3.02</v>
      </c>
      <c r="AJ88" s="567">
        <v>6.36</v>
      </c>
      <c r="AK88" s="350">
        <f>AN88/AO88</f>
        <v>1.5602954676520777</v>
      </c>
      <c r="AL88" s="336">
        <f t="shared" si="24"/>
        <v>0.6666666666666599</v>
      </c>
      <c r="AM88" s="337">
        <f t="shared" si="25"/>
        <v>2.5532993810550186</v>
      </c>
      <c r="AN88" s="337">
        <f t="shared" si="26"/>
        <v>3.040206173345794</v>
      </c>
      <c r="AO88" s="339">
        <f>((AQ88/BA88)^(1/10)-1)*100</f>
        <v>1.9484810642439898</v>
      </c>
      <c r="AP88" s="324"/>
      <c r="AQ88" s="285">
        <v>1.51</v>
      </c>
      <c r="AR88" s="287">
        <v>1.5</v>
      </c>
      <c r="AS88" s="28">
        <v>1.48</v>
      </c>
      <c r="AT88" s="28">
        <v>1.4</v>
      </c>
      <c r="AU88" s="28">
        <v>1.32</v>
      </c>
      <c r="AV88" s="278">
        <v>1.3</v>
      </c>
      <c r="AW88" s="28">
        <v>1.29</v>
      </c>
      <c r="AX88" s="278">
        <v>1.28</v>
      </c>
      <c r="AY88" s="28">
        <v>1.27</v>
      </c>
      <c r="AZ88" s="278">
        <v>1.26</v>
      </c>
      <c r="BA88" s="28">
        <v>1.245</v>
      </c>
      <c r="BB88" s="280">
        <v>1.24</v>
      </c>
      <c r="BC88" s="308">
        <f>IF(AR88=0,0,IF(AR88&gt;AQ88,0,((AQ88/AR88)-1)*100))</f>
        <v>0.6666666666666599</v>
      </c>
      <c r="BD88" s="216">
        <f t="shared" si="30"/>
        <v>1.3513513513513598</v>
      </c>
      <c r="BE88" s="216">
        <f t="shared" si="30"/>
        <v>5.714285714285716</v>
      </c>
      <c r="BF88" s="216">
        <f t="shared" si="30"/>
        <v>6.060606060606055</v>
      </c>
      <c r="BG88" s="216">
        <f t="shared" si="30"/>
        <v>1.538461538461533</v>
      </c>
      <c r="BH88" s="216">
        <f t="shared" si="30"/>
        <v>0.7751937984496138</v>
      </c>
      <c r="BI88" s="216">
        <f t="shared" si="30"/>
        <v>0.78125</v>
      </c>
      <c r="BJ88" s="216">
        <f t="shared" si="30"/>
        <v>0.7874015748031482</v>
      </c>
      <c r="BK88" s="216">
        <f t="shared" si="30"/>
        <v>0.7936507936507908</v>
      </c>
      <c r="BL88" s="216">
        <f t="shared" si="30"/>
        <v>1.2048192771084265</v>
      </c>
      <c r="BM88" s="240">
        <f t="shared" si="30"/>
        <v>0.40322580645162365</v>
      </c>
      <c r="BN88" s="482">
        <f t="shared" si="27"/>
        <v>1.8251738710759022</v>
      </c>
      <c r="BO88" s="482">
        <f t="shared" si="28"/>
        <v>1.9412495967586987</v>
      </c>
      <c r="BP88" s="586">
        <f t="shared" si="29"/>
        <v>-23.367241209276983</v>
      </c>
    </row>
    <row r="89" spans="1:68" ht="11.25" customHeight="1">
      <c r="A89" s="25" t="s">
        <v>886</v>
      </c>
      <c r="B89" s="26" t="s">
        <v>887</v>
      </c>
      <c r="C89" s="26" t="s">
        <v>277</v>
      </c>
      <c r="D89" s="133">
        <v>16</v>
      </c>
      <c r="E89" s="137">
        <v>162</v>
      </c>
      <c r="F89" s="44" t="s">
        <v>1972</v>
      </c>
      <c r="G89" s="45" t="s">
        <v>1972</v>
      </c>
      <c r="H89" s="168">
        <v>47.02</v>
      </c>
      <c r="I89" s="319">
        <f>(R89/H89)*100</f>
        <v>3.062526584432156</v>
      </c>
      <c r="J89" s="105">
        <v>0.34</v>
      </c>
      <c r="K89" s="105">
        <v>0.36</v>
      </c>
      <c r="L89" s="93">
        <f t="shared" si="23"/>
        <v>5.88235294117645</v>
      </c>
      <c r="M89" s="517">
        <v>40525</v>
      </c>
      <c r="N89" s="511">
        <v>40527</v>
      </c>
      <c r="O89" s="517">
        <v>40546</v>
      </c>
      <c r="P89" s="31" t="s">
        <v>1374</v>
      </c>
      <c r="Q89" s="26"/>
      <c r="R89" s="316">
        <f>K89*4</f>
        <v>1.44</v>
      </c>
      <c r="S89" s="319">
        <f>R89/W89*100</f>
        <v>54.13533834586466</v>
      </c>
      <c r="T89" s="433">
        <f>(H89/SQRT(22.5*W89*(H89/Z89))-1)*100</f>
        <v>39.86495455897614</v>
      </c>
      <c r="U89" s="27">
        <f>H89/W89</f>
        <v>17.67669172932331</v>
      </c>
      <c r="V89" s="380">
        <v>9</v>
      </c>
      <c r="W89" s="168">
        <v>2.66</v>
      </c>
      <c r="X89" s="174">
        <v>5.72</v>
      </c>
      <c r="Y89" s="168">
        <v>0.67</v>
      </c>
      <c r="Z89" s="168">
        <v>2.49</v>
      </c>
      <c r="AA89" s="174">
        <v>2.62</v>
      </c>
      <c r="AB89" s="168">
        <v>2.83</v>
      </c>
      <c r="AC89" s="339">
        <f>(AB89/AA89-1)*100</f>
        <v>8.015267175572527</v>
      </c>
      <c r="AD89" s="337">
        <f>(H89/AA89)/X89</f>
        <v>3.137511343618214</v>
      </c>
      <c r="AE89" s="521">
        <v>6</v>
      </c>
      <c r="AF89" s="385">
        <v>1950</v>
      </c>
      <c r="AG89" s="565">
        <v>18.74</v>
      </c>
      <c r="AH89" s="565">
        <v>-2.99</v>
      </c>
      <c r="AI89" s="566">
        <v>5.31</v>
      </c>
      <c r="AJ89" s="567">
        <v>5.81</v>
      </c>
      <c r="AK89" s="350">
        <f>AN89/AO89</f>
        <v>1.4244344857234115</v>
      </c>
      <c r="AL89" s="336">
        <f t="shared" si="24"/>
        <v>9.677419354838722</v>
      </c>
      <c r="AM89" s="337">
        <f t="shared" si="25"/>
        <v>10.305204137906788</v>
      </c>
      <c r="AN89" s="337">
        <f t="shared" si="26"/>
        <v>8.447097379374346</v>
      </c>
      <c r="AO89" s="339">
        <f>((AQ89/BA89)^(1/10)-1)*100</f>
        <v>5.930141023709079</v>
      </c>
      <c r="AP89" s="324"/>
      <c r="AQ89" s="285">
        <v>1.36</v>
      </c>
      <c r="AR89" s="285">
        <v>1.24</v>
      </c>
      <c r="AS89" s="28">
        <v>1.09333</v>
      </c>
      <c r="AT89" s="28">
        <v>1.01333</v>
      </c>
      <c r="AU89" s="28">
        <v>0.96</v>
      </c>
      <c r="AV89" s="28">
        <v>0.90667</v>
      </c>
      <c r="AW89" s="28">
        <v>0.86667</v>
      </c>
      <c r="AX89" s="28">
        <v>0.82667</v>
      </c>
      <c r="AY89" s="28">
        <v>0.8</v>
      </c>
      <c r="AZ89" s="28">
        <v>0.7822</v>
      </c>
      <c r="BA89" s="28">
        <v>0.76444</v>
      </c>
      <c r="BB89" s="119">
        <v>0.74667</v>
      </c>
      <c r="BC89" s="308">
        <f>IF(AR89=0,0,IF(AR89&gt;AQ89,0,((AQ89/AR89)-1)*100))</f>
        <v>9.677419354838722</v>
      </c>
      <c r="BD89" s="216">
        <f t="shared" si="30"/>
        <v>13.414979923719294</v>
      </c>
      <c r="BE89" s="216">
        <f t="shared" si="30"/>
        <v>7.894762811719769</v>
      </c>
      <c r="BF89" s="216">
        <f t="shared" si="30"/>
        <v>5.555208333333339</v>
      </c>
      <c r="BG89" s="216">
        <f t="shared" si="30"/>
        <v>5.881963669251222</v>
      </c>
      <c r="BH89" s="216">
        <f t="shared" si="30"/>
        <v>4.615366863973591</v>
      </c>
      <c r="BI89" s="216">
        <f t="shared" si="30"/>
        <v>4.838690166571924</v>
      </c>
      <c r="BJ89" s="216">
        <f t="shared" si="30"/>
        <v>3.333750000000002</v>
      </c>
      <c r="BK89" s="216">
        <f t="shared" si="30"/>
        <v>2.275632830478136</v>
      </c>
      <c r="BL89" s="216">
        <f t="shared" si="30"/>
        <v>2.3232693213332656</v>
      </c>
      <c r="BM89" s="240">
        <f t="shared" si="30"/>
        <v>2.3799000897317457</v>
      </c>
      <c r="BN89" s="482">
        <f t="shared" si="27"/>
        <v>5.653722124086456</v>
      </c>
      <c r="BO89" s="482">
        <f t="shared" si="28"/>
        <v>3.32835432752034</v>
      </c>
      <c r="BP89" s="586">
        <f t="shared" si="29"/>
        <v>-6.167067765516807</v>
      </c>
    </row>
    <row r="90" spans="1:68" ht="11.25" customHeight="1">
      <c r="A90" s="25" t="s">
        <v>495</v>
      </c>
      <c r="B90" s="26" t="s">
        <v>496</v>
      </c>
      <c r="C90" s="26" t="s">
        <v>292</v>
      </c>
      <c r="D90" s="133">
        <v>17</v>
      </c>
      <c r="E90" s="137">
        <v>153</v>
      </c>
      <c r="F90" s="44" t="s">
        <v>1972</v>
      </c>
      <c r="G90" s="45" t="s">
        <v>1972</v>
      </c>
      <c r="H90" s="168">
        <v>56.4</v>
      </c>
      <c r="I90" s="319">
        <f>(R90/H90)*100</f>
        <v>3.900709219858156</v>
      </c>
      <c r="J90" s="127">
        <v>0.5</v>
      </c>
      <c r="K90" s="105">
        <v>0.55</v>
      </c>
      <c r="L90" s="93">
        <f t="shared" si="23"/>
        <v>10.000000000000009</v>
      </c>
      <c r="M90" s="30">
        <v>40604</v>
      </c>
      <c r="N90" s="31">
        <v>40606</v>
      </c>
      <c r="O90" s="30">
        <v>40617</v>
      </c>
      <c r="P90" s="31" t="s">
        <v>1371</v>
      </c>
      <c r="Q90" s="26"/>
      <c r="R90" s="316">
        <f>K90*4</f>
        <v>2.2</v>
      </c>
      <c r="S90" s="319">
        <f>R90/W90*100</f>
        <v>50</v>
      </c>
      <c r="T90" s="433">
        <f>(H90/SQRT(22.5*W90*(H90/Z90))-1)*100</f>
        <v>-3.9318423769305944</v>
      </c>
      <c r="U90" s="27">
        <f>H90/W90</f>
        <v>12.818181818181817</v>
      </c>
      <c r="V90" s="380">
        <v>12</v>
      </c>
      <c r="W90" s="168">
        <v>4.4</v>
      </c>
      <c r="X90" s="174">
        <v>2.13</v>
      </c>
      <c r="Y90" s="168">
        <v>1.59</v>
      </c>
      <c r="Z90" s="168">
        <v>1.62</v>
      </c>
      <c r="AA90" s="174">
        <v>4.46</v>
      </c>
      <c r="AB90" s="168">
        <v>4.72</v>
      </c>
      <c r="AC90" s="339">
        <f>(AB90/AA90-1)*100</f>
        <v>5.829596412556048</v>
      </c>
      <c r="AD90" s="337">
        <f>(H90/AA90)/X90</f>
        <v>5.9369670940440855</v>
      </c>
      <c r="AE90" s="521">
        <v>23</v>
      </c>
      <c r="AF90" s="385">
        <v>23820</v>
      </c>
      <c r="AG90" s="565">
        <v>15.1</v>
      </c>
      <c r="AH90" s="565">
        <v>-4.37</v>
      </c>
      <c r="AI90" s="566">
        <v>3.24</v>
      </c>
      <c r="AJ90" s="567">
        <v>1.15</v>
      </c>
      <c r="AK90" s="350">
        <f>AN90/AO90</f>
        <v>1.115517551475032</v>
      </c>
      <c r="AL90" s="336">
        <f t="shared" si="24"/>
        <v>5.820105820105836</v>
      </c>
      <c r="AM90" s="337">
        <f t="shared" si="25"/>
        <v>6.838729749854222</v>
      </c>
      <c r="AN90" s="337">
        <f t="shared" si="26"/>
        <v>7.0898549322000015</v>
      </c>
      <c r="AO90" s="339">
        <f>((AQ90/BA90)^(1/10)-1)*100</f>
        <v>6.355664169358155</v>
      </c>
      <c r="AP90" s="324"/>
      <c r="AQ90" s="285">
        <v>2</v>
      </c>
      <c r="AR90" s="285">
        <v>1.89</v>
      </c>
      <c r="AS90" s="28">
        <v>1.78</v>
      </c>
      <c r="AT90" s="28">
        <v>1.64</v>
      </c>
      <c r="AU90" s="28">
        <v>1.5</v>
      </c>
      <c r="AV90" s="28">
        <v>1.42</v>
      </c>
      <c r="AW90" s="28">
        <v>1.3</v>
      </c>
      <c r="AX90" s="28">
        <v>1.2</v>
      </c>
      <c r="AY90" s="28">
        <v>1.16</v>
      </c>
      <c r="AZ90" s="28">
        <v>1.12</v>
      </c>
      <c r="BA90" s="28">
        <v>1.08</v>
      </c>
      <c r="BB90" s="119">
        <v>1.04</v>
      </c>
      <c r="BC90" s="308">
        <f>IF(AR90=0,0,IF(AR90&gt;AQ90,0,((AQ90/AR90)-1)*100))</f>
        <v>5.820105820105836</v>
      </c>
      <c r="BD90" s="216">
        <f t="shared" si="30"/>
        <v>6.17977528089888</v>
      </c>
      <c r="BE90" s="216">
        <f t="shared" si="30"/>
        <v>8.536585365853666</v>
      </c>
      <c r="BF90" s="216">
        <f t="shared" si="30"/>
        <v>9.333333333333327</v>
      </c>
      <c r="BG90" s="216">
        <f t="shared" si="30"/>
        <v>5.633802816901423</v>
      </c>
      <c r="BH90" s="216">
        <f t="shared" si="30"/>
        <v>9.23076923076922</v>
      </c>
      <c r="BI90" s="216">
        <f t="shared" si="30"/>
        <v>8.333333333333348</v>
      </c>
      <c r="BJ90" s="216">
        <f t="shared" si="30"/>
        <v>3.4482758620689724</v>
      </c>
      <c r="BK90" s="216">
        <f t="shared" si="30"/>
        <v>3.5714285714285587</v>
      </c>
      <c r="BL90" s="216">
        <f t="shared" si="30"/>
        <v>3.703703703703698</v>
      </c>
      <c r="BM90" s="240">
        <f t="shared" si="30"/>
        <v>3.8461538461538547</v>
      </c>
      <c r="BN90" s="482">
        <f t="shared" si="27"/>
        <v>6.1488424695046175</v>
      </c>
      <c r="BO90" s="482">
        <f t="shared" si="28"/>
        <v>2.2503345700216513</v>
      </c>
      <c r="BP90" s="586">
        <f t="shared" si="29"/>
        <v>-1.8276176661236594</v>
      </c>
    </row>
    <row r="91" spans="1:68" ht="11.25" customHeight="1">
      <c r="A91" s="262" t="s">
        <v>1663</v>
      </c>
      <c r="B91" s="36" t="s">
        <v>1664</v>
      </c>
      <c r="C91" s="36" t="s">
        <v>174</v>
      </c>
      <c r="D91" s="134">
        <v>10</v>
      </c>
      <c r="E91" s="137">
        <v>234</v>
      </c>
      <c r="F91" s="46" t="s">
        <v>1939</v>
      </c>
      <c r="G91" s="48" t="s">
        <v>1939</v>
      </c>
      <c r="H91" s="264">
        <v>25.65</v>
      </c>
      <c r="I91" s="319">
        <f>(R91/H91)*100</f>
        <v>2.8460038986354776</v>
      </c>
      <c r="J91" s="277">
        <v>0.3459</v>
      </c>
      <c r="K91" s="277">
        <v>0.365</v>
      </c>
      <c r="L91" s="94">
        <f t="shared" si="23"/>
        <v>5.521827117664069</v>
      </c>
      <c r="M91" s="49">
        <v>40632</v>
      </c>
      <c r="N91" s="50">
        <v>40634</v>
      </c>
      <c r="O91" s="49">
        <v>40695</v>
      </c>
      <c r="P91" s="50" t="s">
        <v>1421</v>
      </c>
      <c r="Q91" s="624" t="s">
        <v>2119</v>
      </c>
      <c r="R91" s="261">
        <f>K91*2</f>
        <v>0.73</v>
      </c>
      <c r="S91" s="319">
        <f>R91/W91*100</f>
        <v>28.85375494071146</v>
      </c>
      <c r="T91" s="433">
        <f>(H91/SQRT(22.5*W91*(H91/Z91))-1)*100</f>
        <v>-45.88111461845587</v>
      </c>
      <c r="U91" s="37">
        <f>H91/W91</f>
        <v>10.138339920948617</v>
      </c>
      <c r="V91" s="381">
        <v>3</v>
      </c>
      <c r="W91" s="169">
        <v>2.53</v>
      </c>
      <c r="X91" s="176">
        <v>1.06</v>
      </c>
      <c r="Y91" s="169">
        <v>0.51</v>
      </c>
      <c r="Z91" s="169">
        <v>0.65</v>
      </c>
      <c r="AA91" s="176">
        <v>2.89</v>
      </c>
      <c r="AB91" s="169">
        <v>3.24</v>
      </c>
      <c r="AC91" s="344" t="s">
        <v>1977</v>
      </c>
      <c r="AD91" s="337">
        <f>(H91/AA91)/X91</f>
        <v>8.373049552784487</v>
      </c>
      <c r="AE91" s="521">
        <v>1</v>
      </c>
      <c r="AF91" s="387">
        <v>67880</v>
      </c>
      <c r="AG91" s="533">
        <v>20.71</v>
      </c>
      <c r="AH91" s="533">
        <v>-2.55</v>
      </c>
      <c r="AI91" s="562">
        <v>5.34</v>
      </c>
      <c r="AJ91" s="564">
        <v>7.95</v>
      </c>
      <c r="AK91" s="351">
        <f>AN91/AO91</f>
        <v>1.713051237849831</v>
      </c>
      <c r="AL91" s="336">
        <f t="shared" si="24"/>
        <v>10.723431498079371</v>
      </c>
      <c r="AM91" s="337">
        <f t="shared" si="25"/>
        <v>23.868170913256126</v>
      </c>
      <c r="AN91" s="337">
        <f t="shared" si="26"/>
        <v>23.37666832550149</v>
      </c>
      <c r="AO91" s="339">
        <f>((AQ91/BA91)^(1/10)-1)*100</f>
        <v>13.646216650730869</v>
      </c>
      <c r="AP91" s="325"/>
      <c r="AQ91" s="286">
        <v>0.6918</v>
      </c>
      <c r="AR91" s="286">
        <v>0.6248</v>
      </c>
      <c r="AS91" s="38">
        <v>0.5055000000000001</v>
      </c>
      <c r="AT91" s="38">
        <v>0.364</v>
      </c>
      <c r="AU91" s="38">
        <v>0.2869</v>
      </c>
      <c r="AV91" s="38">
        <v>0.242</v>
      </c>
      <c r="AW91" s="38">
        <v>0.2411</v>
      </c>
      <c r="AX91" s="38">
        <v>0.19697</v>
      </c>
      <c r="AY91" s="38">
        <v>0.17474</v>
      </c>
      <c r="AZ91" s="279">
        <v>0.16949999999999998</v>
      </c>
      <c r="BA91" s="279">
        <v>0.1925</v>
      </c>
      <c r="BB91" s="277">
        <v>0.3631</v>
      </c>
      <c r="BC91" s="308">
        <f>IF(AR91=0,0,IF(AR91&gt;AQ91,0,((AQ91/AR91)-1)*100))</f>
        <v>10.723431498079371</v>
      </c>
      <c r="BD91" s="216">
        <f t="shared" si="30"/>
        <v>23.600395647873373</v>
      </c>
      <c r="BE91" s="216">
        <f t="shared" si="30"/>
        <v>38.873626373626394</v>
      </c>
      <c r="BF91" s="216">
        <f t="shared" si="30"/>
        <v>26.873475078424548</v>
      </c>
      <c r="BG91" s="216">
        <f t="shared" si="30"/>
        <v>18.55371900826446</v>
      </c>
      <c r="BH91" s="216">
        <f t="shared" si="30"/>
        <v>0.3732890916632092</v>
      </c>
      <c r="BI91" s="216">
        <f t="shared" si="30"/>
        <v>22.40442707011221</v>
      </c>
      <c r="BJ91" s="216">
        <f t="shared" si="30"/>
        <v>12.72175804051734</v>
      </c>
      <c r="BK91" s="216">
        <f t="shared" si="30"/>
        <v>3.091445427728634</v>
      </c>
      <c r="BL91" s="216">
        <f t="shared" si="30"/>
        <v>0</v>
      </c>
      <c r="BM91" s="240">
        <f t="shared" si="30"/>
        <v>0</v>
      </c>
      <c r="BN91" s="482">
        <f t="shared" si="27"/>
        <v>14.292324294208141</v>
      </c>
      <c r="BO91" s="482">
        <f t="shared" si="28"/>
        <v>12.343845082454107</v>
      </c>
      <c r="BP91" s="586">
        <f t="shared" si="29"/>
        <v>16.08433230318835</v>
      </c>
    </row>
    <row r="92" spans="1:68" ht="11.25" customHeight="1">
      <c r="A92" s="25" t="s">
        <v>891</v>
      </c>
      <c r="B92" s="26" t="s">
        <v>892</v>
      </c>
      <c r="C92" s="26" t="s">
        <v>2078</v>
      </c>
      <c r="D92" s="133">
        <v>10</v>
      </c>
      <c r="E92" s="137">
        <v>244</v>
      </c>
      <c r="F92" s="44" t="s">
        <v>1972</v>
      </c>
      <c r="G92" s="45" t="s">
        <v>1972</v>
      </c>
      <c r="H92" s="205">
        <v>73.99</v>
      </c>
      <c r="I92" s="318">
        <f t="shared" si="8"/>
        <v>2.324638464657386</v>
      </c>
      <c r="J92" s="143">
        <v>0.4</v>
      </c>
      <c r="K92" s="119">
        <v>0.43</v>
      </c>
      <c r="L92" s="93">
        <f t="shared" si="23"/>
        <v>7.499999999999996</v>
      </c>
      <c r="M92" s="30">
        <v>40758</v>
      </c>
      <c r="N92" s="31">
        <v>40760</v>
      </c>
      <c r="O92" s="30">
        <v>40796</v>
      </c>
      <c r="P92" s="31" t="s">
        <v>1363</v>
      </c>
      <c r="Q92" s="102" t="s">
        <v>858</v>
      </c>
      <c r="R92" s="316">
        <f>K92*4</f>
        <v>1.72</v>
      </c>
      <c r="S92" s="318">
        <f>R92/W92*100</f>
        <v>33.59375</v>
      </c>
      <c r="T92" s="435">
        <f>(H92/SQRT(22.5*W92*(H92/Z92))-1)*100</f>
        <v>25.697843723218526</v>
      </c>
      <c r="U92" s="27">
        <f>H92/W92</f>
        <v>14.451171874999998</v>
      </c>
      <c r="V92" s="380">
        <v>12</v>
      </c>
      <c r="W92" s="168">
        <v>5.12</v>
      </c>
      <c r="X92" s="174">
        <v>1</v>
      </c>
      <c r="Y92" s="168">
        <v>2.34</v>
      </c>
      <c r="Z92" s="168">
        <v>2.46</v>
      </c>
      <c r="AA92" s="174">
        <v>5.12</v>
      </c>
      <c r="AB92" s="168">
        <v>5.81</v>
      </c>
      <c r="AC92" s="339">
        <f>(AB92/AA92-1)*100</f>
        <v>13.4765625</v>
      </c>
      <c r="AD92" s="340">
        <f>(H92/AA92)/X92</f>
        <v>14.451171874999998</v>
      </c>
      <c r="AE92" s="521">
        <v>29</v>
      </c>
      <c r="AF92" s="385">
        <v>24870</v>
      </c>
      <c r="AG92" s="565">
        <v>28.52</v>
      </c>
      <c r="AH92" s="565">
        <v>-5.63</v>
      </c>
      <c r="AI92" s="566">
        <v>11.4</v>
      </c>
      <c r="AJ92" s="567">
        <v>6</v>
      </c>
      <c r="AK92" s="349">
        <f>AN92/AO92</f>
        <v>4.147745701422728</v>
      </c>
      <c r="AL92" s="340">
        <f t="shared" si="24"/>
        <v>2.941176470588225</v>
      </c>
      <c r="AM92" s="341">
        <f t="shared" si="25"/>
        <v>13.401535265889454</v>
      </c>
      <c r="AN92" s="341">
        <f t="shared" si="26"/>
        <v>23.873200812705765</v>
      </c>
      <c r="AO92" s="338">
        <f>((AQ92/BA92)^(1/10)-1)*100</f>
        <v>5.755705033825231</v>
      </c>
      <c r="AP92" s="324"/>
      <c r="AQ92" s="285">
        <v>1.4</v>
      </c>
      <c r="AR92" s="285">
        <v>1.36</v>
      </c>
      <c r="AS92" s="28">
        <v>1.22</v>
      </c>
      <c r="AT92" s="28">
        <v>0.96</v>
      </c>
      <c r="AU92" s="28">
        <v>0.68</v>
      </c>
      <c r="AV92" s="28">
        <v>0.48</v>
      </c>
      <c r="AW92" s="28">
        <v>0.36</v>
      </c>
      <c r="AX92" s="28">
        <v>0.3</v>
      </c>
      <c r="AY92" s="28">
        <v>0.26</v>
      </c>
      <c r="AZ92" s="278">
        <v>0.24</v>
      </c>
      <c r="BA92" s="278">
        <v>0.8</v>
      </c>
      <c r="BB92" s="280">
        <v>0.8</v>
      </c>
      <c r="BC92" s="460">
        <f>IF(AR92=0,0,IF(AR92&gt;AQ92,0,((AQ92/AR92)-1)*100))</f>
        <v>2.941176470588225</v>
      </c>
      <c r="BD92" s="461">
        <f t="shared" si="30"/>
        <v>11.475409836065587</v>
      </c>
      <c r="BE92" s="461">
        <f t="shared" si="30"/>
        <v>27.083333333333325</v>
      </c>
      <c r="BF92" s="461">
        <f t="shared" si="30"/>
        <v>41.17647058823528</v>
      </c>
      <c r="BG92" s="461">
        <f t="shared" si="30"/>
        <v>41.66666666666667</v>
      </c>
      <c r="BH92" s="461">
        <f t="shared" si="30"/>
        <v>33.33333333333333</v>
      </c>
      <c r="BI92" s="461">
        <f t="shared" si="30"/>
        <v>19.999999999999996</v>
      </c>
      <c r="BJ92" s="461">
        <f t="shared" si="30"/>
        <v>15.384615384615374</v>
      </c>
      <c r="BK92" s="461">
        <f t="shared" si="30"/>
        <v>8.333333333333348</v>
      </c>
      <c r="BL92" s="461">
        <f t="shared" si="30"/>
        <v>0</v>
      </c>
      <c r="BM92" s="212">
        <f t="shared" si="30"/>
        <v>0</v>
      </c>
      <c r="BN92" s="145">
        <f t="shared" si="27"/>
        <v>18.308576267833743</v>
      </c>
      <c r="BO92" s="145">
        <f t="shared" si="28"/>
        <v>14.879680064920565</v>
      </c>
      <c r="BP92" s="588">
        <f t="shared" si="29"/>
        <v>11.746667402363153</v>
      </c>
    </row>
    <row r="93" spans="1:68" ht="11.25" customHeight="1">
      <c r="A93" s="25" t="s">
        <v>343</v>
      </c>
      <c r="B93" s="26" t="s">
        <v>344</v>
      </c>
      <c r="C93" s="26" t="s">
        <v>173</v>
      </c>
      <c r="D93" s="133">
        <v>17</v>
      </c>
      <c r="E93" s="137">
        <v>161</v>
      </c>
      <c r="F93" s="65" t="s">
        <v>363</v>
      </c>
      <c r="G93" s="57" t="s">
        <v>363</v>
      </c>
      <c r="H93" s="168">
        <v>12.25</v>
      </c>
      <c r="I93" s="319">
        <f>(R93/H93)*100</f>
        <v>5.877551020408163</v>
      </c>
      <c r="J93" s="105">
        <v>0.175</v>
      </c>
      <c r="K93" s="105">
        <v>0.18</v>
      </c>
      <c r="L93" s="93">
        <f t="shared" si="23"/>
        <v>2.857142857142869</v>
      </c>
      <c r="M93" s="30">
        <v>40851</v>
      </c>
      <c r="N93" s="31">
        <v>40855</v>
      </c>
      <c r="O93" s="30">
        <v>40869</v>
      </c>
      <c r="P93" s="31" t="s">
        <v>1213</v>
      </c>
      <c r="Q93" s="427" t="s">
        <v>22</v>
      </c>
      <c r="R93" s="316">
        <f>K93*4</f>
        <v>0.72</v>
      </c>
      <c r="S93" s="319">
        <f>R93/W93*100</f>
        <v>50.70422535211267</v>
      </c>
      <c r="T93" s="433">
        <f>(H93/SQRT(22.5*W93*(H93/Z93))-1)*100</f>
        <v>-51.6387485518877</v>
      </c>
      <c r="U93" s="27">
        <f>H93/W93</f>
        <v>8.626760563380282</v>
      </c>
      <c r="V93" s="380">
        <v>12</v>
      </c>
      <c r="W93" s="168">
        <v>1.42</v>
      </c>
      <c r="X93" s="174" t="s">
        <v>363</v>
      </c>
      <c r="Y93" s="168">
        <v>1.69</v>
      </c>
      <c r="Z93" s="168">
        <v>0.61</v>
      </c>
      <c r="AA93" s="174" t="s">
        <v>363</v>
      </c>
      <c r="AB93" s="168" t="s">
        <v>363</v>
      </c>
      <c r="AC93" s="339" t="s">
        <v>1977</v>
      </c>
      <c r="AD93" s="336" t="s">
        <v>1977</v>
      </c>
      <c r="AE93" s="521">
        <v>0</v>
      </c>
      <c r="AF93" s="385">
        <v>15</v>
      </c>
      <c r="AG93" s="565">
        <v>10.16</v>
      </c>
      <c r="AH93" s="565">
        <v>-9.26</v>
      </c>
      <c r="AI93" s="566">
        <v>-1.45</v>
      </c>
      <c r="AJ93" s="567">
        <v>-1.37</v>
      </c>
      <c r="AK93" s="350">
        <f>AN93/AO93</f>
        <v>0.4455041135451223</v>
      </c>
      <c r="AL93" s="336">
        <f t="shared" si="24"/>
        <v>3.007518796992481</v>
      </c>
      <c r="AM93" s="337">
        <f t="shared" si="25"/>
        <v>2.025865024504059</v>
      </c>
      <c r="AN93" s="337">
        <f t="shared" si="26"/>
        <v>2.3463001245865645</v>
      </c>
      <c r="AO93" s="339">
        <f>((AQ93/BA93)^(1/10)-1)*100</f>
        <v>5.266618316755278</v>
      </c>
      <c r="AP93" s="324"/>
      <c r="AQ93" s="285">
        <v>0.685</v>
      </c>
      <c r="AR93" s="285">
        <v>0.665</v>
      </c>
      <c r="AS93" s="278">
        <v>0.66</v>
      </c>
      <c r="AT93" s="28">
        <v>0.645</v>
      </c>
      <c r="AU93" s="278">
        <v>0.64</v>
      </c>
      <c r="AV93" s="28">
        <v>0.61</v>
      </c>
      <c r="AW93" s="28">
        <v>0.57</v>
      </c>
      <c r="AX93" s="28">
        <v>0.53</v>
      </c>
      <c r="AY93" s="28">
        <v>0.49</v>
      </c>
      <c r="AZ93" s="28">
        <v>0.45</v>
      </c>
      <c r="BA93" s="28">
        <v>0.41</v>
      </c>
      <c r="BB93" s="119">
        <v>0.34546</v>
      </c>
      <c r="BC93" s="308">
        <f>IF(AR93=0,0,IF(AR93&gt;AQ93,0,((AQ93/AR93)-1)*100))</f>
        <v>3.007518796992481</v>
      </c>
      <c r="BD93" s="216">
        <f t="shared" si="30"/>
        <v>0.7575757575757569</v>
      </c>
      <c r="BE93" s="216">
        <f t="shared" si="30"/>
        <v>2.3255813953488413</v>
      </c>
      <c r="BF93" s="216">
        <f t="shared" si="30"/>
        <v>0.78125</v>
      </c>
      <c r="BG93" s="216">
        <f t="shared" si="30"/>
        <v>4.918032786885251</v>
      </c>
      <c r="BH93" s="216">
        <f t="shared" si="30"/>
        <v>7.017543859649122</v>
      </c>
      <c r="BI93" s="216">
        <f t="shared" si="30"/>
        <v>7.547169811320731</v>
      </c>
      <c r="BJ93" s="216">
        <f t="shared" si="30"/>
        <v>8.163265306122458</v>
      </c>
      <c r="BK93" s="216">
        <f t="shared" si="30"/>
        <v>8.888888888888879</v>
      </c>
      <c r="BL93" s="216">
        <f t="shared" si="30"/>
        <v>9.756097560975618</v>
      </c>
      <c r="BM93" s="240">
        <f t="shared" si="30"/>
        <v>18.682336594685346</v>
      </c>
      <c r="BN93" s="482">
        <f t="shared" si="27"/>
        <v>6.531387341676771</v>
      </c>
      <c r="BO93" s="482">
        <f t="shared" si="28"/>
        <v>4.9234473410765185</v>
      </c>
      <c r="BP93" s="586">
        <f t="shared" si="29"/>
        <v>-0.40290941838555483</v>
      </c>
    </row>
    <row r="94" spans="1:68" ht="11.25" customHeight="1">
      <c r="A94" s="25" t="s">
        <v>1538</v>
      </c>
      <c r="B94" s="26" t="s">
        <v>1539</v>
      </c>
      <c r="C94" s="26" t="s">
        <v>292</v>
      </c>
      <c r="D94" s="133">
        <v>13</v>
      </c>
      <c r="E94" s="137">
        <v>197</v>
      </c>
      <c r="F94" s="44" t="s">
        <v>1972</v>
      </c>
      <c r="G94" s="45" t="s">
        <v>1939</v>
      </c>
      <c r="H94" s="205">
        <v>34.57</v>
      </c>
      <c r="I94" s="319">
        <f>(R94/H94)*100</f>
        <v>3.7604859704946487</v>
      </c>
      <c r="J94" s="105">
        <v>0.275</v>
      </c>
      <c r="K94" s="105">
        <v>0.325</v>
      </c>
      <c r="L94" s="93">
        <f t="shared" si="23"/>
        <v>18.181818181818166</v>
      </c>
      <c r="M94" s="30">
        <v>40855</v>
      </c>
      <c r="N94" s="31">
        <v>40857</v>
      </c>
      <c r="O94" s="30">
        <v>40907</v>
      </c>
      <c r="P94" s="103" t="s">
        <v>1359</v>
      </c>
      <c r="Q94" s="102" t="s">
        <v>858</v>
      </c>
      <c r="R94" s="316">
        <f>K94*4</f>
        <v>1.3</v>
      </c>
      <c r="S94" s="319">
        <f>R94/W94*100</f>
        <v>54.85232067510548</v>
      </c>
      <c r="T94" s="433">
        <f>(H94/SQRT(22.5*W94*(H94/Z94))-1)*100</f>
        <v>0.5649302885360585</v>
      </c>
      <c r="U94" s="27">
        <f>H94/W94</f>
        <v>14.586497890295359</v>
      </c>
      <c r="V94" s="380">
        <v>12</v>
      </c>
      <c r="W94" s="168">
        <v>2.37</v>
      </c>
      <c r="X94" s="174">
        <v>1.86</v>
      </c>
      <c r="Y94" s="168">
        <v>1.29</v>
      </c>
      <c r="Z94" s="168">
        <v>1.56</v>
      </c>
      <c r="AA94" s="174">
        <v>2.33</v>
      </c>
      <c r="AB94" s="168">
        <v>2.42</v>
      </c>
      <c r="AC94" s="339">
        <f>(AB94/AA94-1)*100</f>
        <v>3.862660944205998</v>
      </c>
      <c r="AD94" s="336">
        <f>(H94/AA94)/X94</f>
        <v>7.976833264110018</v>
      </c>
      <c r="AE94" s="521">
        <v>14</v>
      </c>
      <c r="AF94" s="385">
        <v>6120</v>
      </c>
      <c r="AG94" s="565">
        <v>15.16</v>
      </c>
      <c r="AH94" s="565">
        <v>-5.21</v>
      </c>
      <c r="AI94" s="566">
        <v>3.32</v>
      </c>
      <c r="AJ94" s="567">
        <v>1.05</v>
      </c>
      <c r="AK94" s="350">
        <f>AN94/AO94</f>
        <v>0.8831287716229892</v>
      </c>
      <c r="AL94" s="336">
        <f t="shared" si="24"/>
        <v>7.8947368421052655</v>
      </c>
      <c r="AM94" s="337">
        <f t="shared" si="25"/>
        <v>9.767571076041248</v>
      </c>
      <c r="AN94" s="337">
        <f t="shared" si="26"/>
        <v>8.713635313634827</v>
      </c>
      <c r="AO94" s="339">
        <f>((AQ94/BA94)^(1/10)-1)*100</f>
        <v>9.86677774932092</v>
      </c>
      <c r="AP94" s="324"/>
      <c r="AQ94" s="455">
        <v>1.025</v>
      </c>
      <c r="AR94" s="285">
        <v>0.95</v>
      </c>
      <c r="AS94" s="28">
        <v>0.825</v>
      </c>
      <c r="AT94" s="28">
        <v>0.775</v>
      </c>
      <c r="AU94" s="28">
        <v>0.725</v>
      </c>
      <c r="AV94" s="28">
        <v>0.675</v>
      </c>
      <c r="AW94" s="28">
        <v>0.625</v>
      </c>
      <c r="AX94" s="28">
        <v>0.575</v>
      </c>
      <c r="AY94" s="28">
        <v>0.525</v>
      </c>
      <c r="AZ94" s="28">
        <v>0.45</v>
      </c>
      <c r="BA94" s="278">
        <v>0.4</v>
      </c>
      <c r="BB94" s="119">
        <v>0.1</v>
      </c>
      <c r="BC94" s="308">
        <f>IF(AR94=0,0,IF(AR94&gt;AQ94,0,((AQ94/AR94)-1)*100))</f>
        <v>7.8947368421052655</v>
      </c>
      <c r="BD94" s="216">
        <f t="shared" si="30"/>
        <v>15.15151515151516</v>
      </c>
      <c r="BE94" s="216">
        <f t="shared" si="30"/>
        <v>6.451612903225801</v>
      </c>
      <c r="BF94" s="216">
        <f t="shared" si="30"/>
        <v>6.896551724137945</v>
      </c>
      <c r="BG94" s="216">
        <f t="shared" si="30"/>
        <v>7.407407407407396</v>
      </c>
      <c r="BH94" s="216">
        <f t="shared" si="30"/>
        <v>8.000000000000007</v>
      </c>
      <c r="BI94" s="216">
        <f t="shared" si="30"/>
        <v>8.69565217391306</v>
      </c>
      <c r="BJ94" s="216">
        <f t="shared" si="30"/>
        <v>9.523809523809511</v>
      </c>
      <c r="BK94" s="216">
        <f t="shared" si="30"/>
        <v>16.666666666666675</v>
      </c>
      <c r="BL94" s="216">
        <f t="shared" si="30"/>
        <v>12.5</v>
      </c>
      <c r="BM94" s="240">
        <f t="shared" si="30"/>
        <v>300</v>
      </c>
      <c r="BN94" s="482">
        <f t="shared" si="27"/>
        <v>36.289813853889164</v>
      </c>
      <c r="BO94" s="482">
        <f t="shared" si="28"/>
        <v>83.4559433624782</v>
      </c>
      <c r="BP94" s="586">
        <f t="shared" si="29"/>
        <v>-2.112376606165883</v>
      </c>
    </row>
    <row r="95" spans="1:68" ht="11.25" customHeight="1">
      <c r="A95" s="25" t="s">
        <v>674</v>
      </c>
      <c r="B95" s="26" t="s">
        <v>675</v>
      </c>
      <c r="C95" s="26" t="s">
        <v>173</v>
      </c>
      <c r="D95" s="133">
        <v>13</v>
      </c>
      <c r="E95" s="137">
        <v>190</v>
      </c>
      <c r="F95" s="44" t="s">
        <v>1972</v>
      </c>
      <c r="G95" s="45" t="s">
        <v>1972</v>
      </c>
      <c r="H95" s="205">
        <v>23.3</v>
      </c>
      <c r="I95" s="319">
        <f t="shared" si="8"/>
        <v>4.978540772532188</v>
      </c>
      <c r="J95" s="105">
        <v>0.28</v>
      </c>
      <c r="K95" s="105">
        <v>0.29</v>
      </c>
      <c r="L95" s="93">
        <f t="shared" si="23"/>
        <v>3.5714285714285587</v>
      </c>
      <c r="M95" s="30">
        <v>40555</v>
      </c>
      <c r="N95" s="31">
        <v>40557</v>
      </c>
      <c r="O95" s="30">
        <v>40575</v>
      </c>
      <c r="P95" s="31" t="s">
        <v>1378</v>
      </c>
      <c r="Q95" s="26"/>
      <c r="R95" s="316">
        <f>K95*4</f>
        <v>1.16</v>
      </c>
      <c r="S95" s="319">
        <f>R95/W95*100</f>
        <v>47.540983606557376</v>
      </c>
      <c r="T95" s="433">
        <f>(H95/SQRT(22.5*W95*(H95/Z95))-1)*100</f>
        <v>-38.196503892194414</v>
      </c>
      <c r="U95" s="27">
        <f>H95/W95</f>
        <v>9.549180327868854</v>
      </c>
      <c r="V95" s="380">
        <v>12</v>
      </c>
      <c r="W95" s="168">
        <v>2.44</v>
      </c>
      <c r="X95" s="174" t="s">
        <v>363</v>
      </c>
      <c r="Y95" s="168">
        <v>3.17</v>
      </c>
      <c r="Z95" s="168">
        <v>0.9</v>
      </c>
      <c r="AA95" s="174" t="s">
        <v>363</v>
      </c>
      <c r="AB95" s="168" t="s">
        <v>363</v>
      </c>
      <c r="AC95" s="339" t="s">
        <v>1977</v>
      </c>
      <c r="AD95" s="336" t="s">
        <v>1977</v>
      </c>
      <c r="AE95" s="521">
        <v>0</v>
      </c>
      <c r="AF95" s="385">
        <v>77</v>
      </c>
      <c r="AG95" s="565">
        <v>0.3</v>
      </c>
      <c r="AH95" s="565">
        <v>-22.31</v>
      </c>
      <c r="AI95" s="566">
        <v>-4.08</v>
      </c>
      <c r="AJ95" s="567">
        <v>-10.76</v>
      </c>
      <c r="AK95" s="350">
        <f>AN95/AO95</f>
        <v>1.0307631108389586</v>
      </c>
      <c r="AL95" s="336">
        <f t="shared" si="24"/>
        <v>3.703703703703698</v>
      </c>
      <c r="AM95" s="337">
        <f t="shared" si="25"/>
        <v>6.776758314981257</v>
      </c>
      <c r="AN95" s="337">
        <f t="shared" si="26"/>
        <v>10.310480070888861</v>
      </c>
      <c r="AO95" s="339">
        <f>((AQ95/BA95)^(1/10)-1)*100</f>
        <v>10.002763935252744</v>
      </c>
      <c r="AP95" s="324"/>
      <c r="AQ95" s="285">
        <v>1.12</v>
      </c>
      <c r="AR95" s="285">
        <v>1.08</v>
      </c>
      <c r="AS95" s="28">
        <v>1</v>
      </c>
      <c r="AT95" s="28">
        <v>0.92</v>
      </c>
      <c r="AU95" s="28">
        <v>0.82</v>
      </c>
      <c r="AV95" s="28">
        <v>0.6857</v>
      </c>
      <c r="AW95" s="28">
        <v>0.6475</v>
      </c>
      <c r="AX95" s="28">
        <v>0.6095</v>
      </c>
      <c r="AY95" s="28">
        <v>0.55875</v>
      </c>
      <c r="AZ95" s="28">
        <v>0.5079</v>
      </c>
      <c r="BA95" s="28">
        <v>0.4317</v>
      </c>
      <c r="BB95" s="119">
        <v>0.35556</v>
      </c>
      <c r="BC95" s="308">
        <f>IF(AR95=0,0,IF(AR95&gt;AQ95,0,((AQ95/AR95)-1)*100))</f>
        <v>3.703703703703698</v>
      </c>
      <c r="BD95" s="216">
        <f t="shared" si="30"/>
        <v>8.000000000000007</v>
      </c>
      <c r="BE95" s="216">
        <f t="shared" si="30"/>
        <v>8.695652173913038</v>
      </c>
      <c r="BF95" s="216">
        <f t="shared" si="30"/>
        <v>12.195121951219523</v>
      </c>
      <c r="BG95" s="216">
        <f t="shared" si="30"/>
        <v>19.585824704681354</v>
      </c>
      <c r="BH95" s="216">
        <f t="shared" si="30"/>
        <v>5.899613899613909</v>
      </c>
      <c r="BI95" s="216">
        <f t="shared" si="30"/>
        <v>6.234618539786707</v>
      </c>
      <c r="BJ95" s="216">
        <f t="shared" si="30"/>
        <v>9.082774049217024</v>
      </c>
      <c r="BK95" s="216">
        <f t="shared" si="30"/>
        <v>10.011813349084452</v>
      </c>
      <c r="BL95" s="216">
        <f t="shared" si="30"/>
        <v>17.651146629603897</v>
      </c>
      <c r="BM95" s="240">
        <f t="shared" si="30"/>
        <v>21.41410732365845</v>
      </c>
      <c r="BN95" s="482">
        <f t="shared" si="27"/>
        <v>11.13403421131655</v>
      </c>
      <c r="BO95" s="482">
        <f t="shared" si="28"/>
        <v>5.629140850737299</v>
      </c>
      <c r="BP95" s="586">
        <f t="shared" si="29"/>
        <v>5.739840515552196</v>
      </c>
    </row>
    <row r="96" spans="1:68" ht="11.25" customHeight="1">
      <c r="A96" s="25" t="s">
        <v>132</v>
      </c>
      <c r="B96" s="26" t="s">
        <v>133</v>
      </c>
      <c r="C96" s="26" t="s">
        <v>168</v>
      </c>
      <c r="D96" s="133">
        <v>10</v>
      </c>
      <c r="E96" s="137">
        <v>232</v>
      </c>
      <c r="F96" s="44" t="s">
        <v>1972</v>
      </c>
      <c r="G96" s="45" t="s">
        <v>1972</v>
      </c>
      <c r="H96" s="205">
        <v>56.47</v>
      </c>
      <c r="I96" s="321">
        <f>(R96/H96)*100</f>
        <v>4.166282982114397</v>
      </c>
      <c r="J96" s="143">
        <v>1.987</v>
      </c>
      <c r="K96" s="119">
        <v>2.3527</v>
      </c>
      <c r="L96" s="93">
        <f t="shared" si="23"/>
        <v>18.404630095621542</v>
      </c>
      <c r="M96" s="30">
        <v>40598</v>
      </c>
      <c r="N96" s="31">
        <v>40602</v>
      </c>
      <c r="O96" s="30">
        <v>40641</v>
      </c>
      <c r="P96" s="31" t="s">
        <v>1248</v>
      </c>
      <c r="Q96" s="400" t="s">
        <v>2121</v>
      </c>
      <c r="R96" s="261">
        <f>K96</f>
        <v>2.3527</v>
      </c>
      <c r="S96" s="321">
        <f>R96/W96*100</f>
        <v>54.969626168224295</v>
      </c>
      <c r="T96" s="434">
        <f>(H96/SQRT(22.5*W96*(H96/Z96))-1)*100</f>
        <v>11.233852247297559</v>
      </c>
      <c r="U96" s="27">
        <f>H96/W96</f>
        <v>13.193925233644858</v>
      </c>
      <c r="V96" s="381">
        <v>12</v>
      </c>
      <c r="W96" s="168">
        <v>4.28</v>
      </c>
      <c r="X96" s="174">
        <v>1.84</v>
      </c>
      <c r="Y96" s="168">
        <v>2.39</v>
      </c>
      <c r="Z96" s="168">
        <v>2.11</v>
      </c>
      <c r="AA96" s="174">
        <v>5.61</v>
      </c>
      <c r="AB96" s="168">
        <v>5.82</v>
      </c>
      <c r="AC96" s="339">
        <f>(AB96/AA96-1)*100</f>
        <v>3.743315508021383</v>
      </c>
      <c r="AD96" s="342">
        <f>(H96/AA96)/X96</f>
        <v>5.470626985972253</v>
      </c>
      <c r="AE96" s="521">
        <v>6</v>
      </c>
      <c r="AF96" s="385">
        <v>136580</v>
      </c>
      <c r="AG96" s="565">
        <v>8.41</v>
      </c>
      <c r="AH96" s="565">
        <v>-12.88</v>
      </c>
      <c r="AI96" s="566">
        <v>0.12</v>
      </c>
      <c r="AJ96" s="567">
        <v>-3.83</v>
      </c>
      <c r="AK96" s="350">
        <f>AN96/AO96</f>
        <v>2.8827005627114475</v>
      </c>
      <c r="AL96" s="342">
        <f t="shared" si="24"/>
        <v>15.523255813953485</v>
      </c>
      <c r="AM96" s="343">
        <f t="shared" si="25"/>
        <v>22.49660650800771</v>
      </c>
      <c r="AN96" s="343">
        <f t="shared" si="26"/>
        <v>18.178403924664764</v>
      </c>
      <c r="AO96" s="344">
        <f>((AQ96/BA96)^(1/10)-1)*100</f>
        <v>6.306032669437678</v>
      </c>
      <c r="AP96" s="324"/>
      <c r="AQ96" s="285">
        <v>1.987</v>
      </c>
      <c r="AR96" s="285">
        <v>1.72</v>
      </c>
      <c r="AS96" s="28">
        <v>1.472</v>
      </c>
      <c r="AT96" s="28">
        <v>1.081</v>
      </c>
      <c r="AU96" s="28">
        <v>0.894</v>
      </c>
      <c r="AV96" s="28">
        <v>0.862</v>
      </c>
      <c r="AW96" s="28">
        <v>0.806</v>
      </c>
      <c r="AX96" s="28">
        <v>0.7</v>
      </c>
      <c r="AY96" s="28">
        <v>0.522</v>
      </c>
      <c r="AZ96" s="278">
        <v>0.502</v>
      </c>
      <c r="BA96" s="28">
        <v>1.078</v>
      </c>
      <c r="BB96" s="280">
        <v>0</v>
      </c>
      <c r="BC96" s="274">
        <f>IF(AR96=0,0,IF(AR96&gt;AQ96,0,((AQ96/AR96)-1)*100))</f>
        <v>15.523255813953485</v>
      </c>
      <c r="BD96" s="462">
        <f t="shared" si="30"/>
        <v>16.84782608695652</v>
      </c>
      <c r="BE96" s="462">
        <f t="shared" si="30"/>
        <v>36.170212765957444</v>
      </c>
      <c r="BF96" s="462">
        <f t="shared" si="30"/>
        <v>20.91722595078298</v>
      </c>
      <c r="BG96" s="462">
        <f t="shared" si="30"/>
        <v>3.7122969837587005</v>
      </c>
      <c r="BH96" s="462">
        <f t="shared" si="30"/>
        <v>6.94789081885856</v>
      </c>
      <c r="BI96" s="462">
        <f t="shared" si="30"/>
        <v>15.142857142857146</v>
      </c>
      <c r="BJ96" s="462">
        <f t="shared" si="30"/>
        <v>34.099616858237525</v>
      </c>
      <c r="BK96" s="462">
        <f t="shared" si="30"/>
        <v>3.984063745019917</v>
      </c>
      <c r="BL96" s="462">
        <f t="shared" si="30"/>
        <v>0</v>
      </c>
      <c r="BM96" s="258">
        <f t="shared" si="30"/>
        <v>0</v>
      </c>
      <c r="BN96" s="76">
        <f t="shared" si="27"/>
        <v>13.940476924216568</v>
      </c>
      <c r="BO96" s="76">
        <f t="shared" si="28"/>
        <v>12.071553994600519</v>
      </c>
      <c r="BP96" s="587">
        <f t="shared" si="29"/>
        <v>9.150761673134301</v>
      </c>
    </row>
    <row r="97" spans="1:68" ht="11.25" customHeight="1">
      <c r="A97" s="15" t="s">
        <v>1440</v>
      </c>
      <c r="B97" s="16" t="s">
        <v>1441</v>
      </c>
      <c r="C97" s="16" t="s">
        <v>168</v>
      </c>
      <c r="D97" s="132">
        <v>10</v>
      </c>
      <c r="E97" s="137">
        <v>231</v>
      </c>
      <c r="F97" s="42" t="s">
        <v>1939</v>
      </c>
      <c r="G97" s="43" t="s">
        <v>1939</v>
      </c>
      <c r="H97" s="404">
        <v>106.3</v>
      </c>
      <c r="I97" s="457">
        <f>(R97/H97)*100</f>
        <v>1.7098777046095956</v>
      </c>
      <c r="J97" s="144">
        <v>1.407</v>
      </c>
      <c r="K97" s="276">
        <v>1.8176</v>
      </c>
      <c r="L97" s="107">
        <f t="shared" si="23"/>
        <v>29.182658137882033</v>
      </c>
      <c r="M97" s="21">
        <v>40626</v>
      </c>
      <c r="N97" s="22">
        <v>40630</v>
      </c>
      <c r="O97" s="21">
        <v>40638</v>
      </c>
      <c r="P97" s="22" t="s">
        <v>1248</v>
      </c>
      <c r="Q97" s="578" t="s">
        <v>2120</v>
      </c>
      <c r="R97" s="316">
        <f>K97</f>
        <v>1.8176</v>
      </c>
      <c r="S97" s="319">
        <f>R97/W97*100</f>
        <v>35.0888030888031</v>
      </c>
      <c r="T97" s="433">
        <f>(H97/SQRT(22.5*W97*(H97/Z97))-1)*100</f>
        <v>186.18618258492342</v>
      </c>
      <c r="U97" s="18">
        <f>H97/W97</f>
        <v>20.52123552123552</v>
      </c>
      <c r="V97" s="380">
        <v>12</v>
      </c>
      <c r="W97" s="190">
        <v>5.18</v>
      </c>
      <c r="X97" s="189">
        <v>1.41</v>
      </c>
      <c r="Y97" s="190">
        <v>5.24</v>
      </c>
      <c r="Z97" s="190">
        <v>8.98</v>
      </c>
      <c r="AA97" s="189">
        <v>5.34</v>
      </c>
      <c r="AB97" s="190">
        <v>6.06</v>
      </c>
      <c r="AC97" s="338">
        <f>(AB97/AA97-1)*100</f>
        <v>13.483146067415719</v>
      </c>
      <c r="AD97" s="337">
        <f>(H97/AA97)/X97</f>
        <v>14.117990809360641</v>
      </c>
      <c r="AE97" s="521">
        <v>4</v>
      </c>
      <c r="AF97" s="386">
        <v>60500</v>
      </c>
      <c r="AG97" s="553">
        <v>12.39</v>
      </c>
      <c r="AH97" s="553">
        <v>-20</v>
      </c>
      <c r="AI97" s="568">
        <v>6.02</v>
      </c>
      <c r="AJ97" s="569">
        <v>-7.48</v>
      </c>
      <c r="AK97" s="349">
        <f>AN97/AO97</f>
        <v>1.3091912374430856</v>
      </c>
      <c r="AL97" s="336">
        <f t="shared" si="24"/>
        <v>36.07350096711799</v>
      </c>
      <c r="AM97" s="337">
        <f t="shared" si="25"/>
        <v>32.198218181453385</v>
      </c>
      <c r="AN97" s="337">
        <f t="shared" si="26"/>
        <v>27.35293592635999</v>
      </c>
      <c r="AO97" s="339">
        <f>((AQ97/BA97)^(1/10)-1)*100</f>
        <v>20.893002598903433</v>
      </c>
      <c r="AP97" s="323"/>
      <c r="AQ97" s="282">
        <v>1.407</v>
      </c>
      <c r="AR97" s="282">
        <v>1.034</v>
      </c>
      <c r="AS97" s="19">
        <v>0.884</v>
      </c>
      <c r="AT97" s="19">
        <v>0.609</v>
      </c>
      <c r="AU97" s="19">
        <v>0.483</v>
      </c>
      <c r="AV97" s="19">
        <v>0.42</v>
      </c>
      <c r="AW97" s="19">
        <v>0.3725</v>
      </c>
      <c r="AX97" s="19">
        <v>0.2615</v>
      </c>
      <c r="AY97" s="19">
        <v>0.1845</v>
      </c>
      <c r="AZ97" s="283">
        <v>0.159</v>
      </c>
      <c r="BA97" s="19">
        <v>0.211</v>
      </c>
      <c r="BB97" s="276">
        <v>0.082</v>
      </c>
      <c r="BC97" s="308">
        <f>IF(AR97=0,0,IF(AR97&gt;AQ97,0,((AQ97/AR97)-1)*100))</f>
        <v>36.07350096711799</v>
      </c>
      <c r="BD97" s="216">
        <f t="shared" si="30"/>
        <v>16.96832579185521</v>
      </c>
      <c r="BE97" s="216">
        <f t="shared" si="30"/>
        <v>45.1559934318555</v>
      </c>
      <c r="BF97" s="216">
        <f t="shared" si="30"/>
        <v>26.086956521739136</v>
      </c>
      <c r="BG97" s="216">
        <f t="shared" si="30"/>
        <v>14.999999999999991</v>
      </c>
      <c r="BH97" s="216">
        <f t="shared" si="30"/>
        <v>12.751677852348987</v>
      </c>
      <c r="BI97" s="216">
        <f t="shared" si="30"/>
        <v>42.44741873804971</v>
      </c>
      <c r="BJ97" s="216">
        <f t="shared" si="30"/>
        <v>41.734417344173444</v>
      </c>
      <c r="BK97" s="216">
        <f t="shared" si="30"/>
        <v>16.03773584905661</v>
      </c>
      <c r="BL97" s="216">
        <f t="shared" si="30"/>
        <v>0</v>
      </c>
      <c r="BM97" s="240">
        <f t="shared" si="30"/>
        <v>157.31707317073167</v>
      </c>
      <c r="BN97" s="482">
        <f t="shared" si="27"/>
        <v>37.23391815153894</v>
      </c>
      <c r="BO97" s="482">
        <f t="shared" si="28"/>
        <v>40.44729909436375</v>
      </c>
      <c r="BP97" s="586">
        <f t="shared" si="29"/>
        <v>8.541578109734065</v>
      </c>
    </row>
    <row r="98" spans="1:68" ht="11.25" customHeight="1">
      <c r="A98" s="25" t="s">
        <v>1502</v>
      </c>
      <c r="B98" s="26" t="s">
        <v>1503</v>
      </c>
      <c r="C98" s="26" t="s">
        <v>292</v>
      </c>
      <c r="D98" s="133">
        <v>13</v>
      </c>
      <c r="E98" s="137">
        <v>189</v>
      </c>
      <c r="F98" s="44" t="s">
        <v>1972</v>
      </c>
      <c r="G98" s="45" t="s">
        <v>1939</v>
      </c>
      <c r="H98" s="205">
        <v>45.09</v>
      </c>
      <c r="I98" s="319">
        <f>(R98/H98)*100</f>
        <v>3.7702373031714345</v>
      </c>
      <c r="J98" s="105">
        <v>0.4</v>
      </c>
      <c r="K98" s="105">
        <v>0.425</v>
      </c>
      <c r="L98" s="93">
        <f t="shared" si="23"/>
        <v>6.25</v>
      </c>
      <c r="M98" s="30">
        <v>40548</v>
      </c>
      <c r="N98" s="31">
        <v>40550</v>
      </c>
      <c r="O98" s="30">
        <v>40575</v>
      </c>
      <c r="P98" s="31" t="s">
        <v>1378</v>
      </c>
      <c r="Q98" s="275" t="s">
        <v>564</v>
      </c>
      <c r="R98" s="316">
        <f>K98*4</f>
        <v>1.7</v>
      </c>
      <c r="S98" s="319">
        <f>R98/W98*100</f>
        <v>73.59307359307358</v>
      </c>
      <c r="T98" s="433">
        <f>(H98/SQRT(22.5*W98*(H98/Z98))-1)*100</f>
        <v>44.294072022308754</v>
      </c>
      <c r="U98" s="27">
        <f>H98/W98</f>
        <v>19.51948051948052</v>
      </c>
      <c r="V98" s="380">
        <v>12</v>
      </c>
      <c r="W98" s="168">
        <v>2.31</v>
      </c>
      <c r="X98" s="174">
        <v>3.57</v>
      </c>
      <c r="Y98" s="168">
        <v>1.6</v>
      </c>
      <c r="Z98" s="168">
        <v>2.4</v>
      </c>
      <c r="AA98" s="174">
        <v>2.67</v>
      </c>
      <c r="AB98" s="168">
        <v>2.76</v>
      </c>
      <c r="AC98" s="339">
        <f>(AB98/AA98-1)*100</f>
        <v>3.3707865168539186</v>
      </c>
      <c r="AD98" s="337">
        <f>(H98/AA98)/X98</f>
        <v>4.730431498442075</v>
      </c>
      <c r="AE98" s="521">
        <v>11</v>
      </c>
      <c r="AF98" s="385">
        <v>4670</v>
      </c>
      <c r="AG98" s="565">
        <v>15.85</v>
      </c>
      <c r="AH98" s="565">
        <v>-4.97</v>
      </c>
      <c r="AI98" s="566">
        <v>2.27</v>
      </c>
      <c r="AJ98" s="567">
        <v>0.8</v>
      </c>
      <c r="AK98" s="350">
        <f>AN98/AO98</f>
        <v>1.3804408073145227</v>
      </c>
      <c r="AL98" s="336">
        <f t="shared" si="24"/>
        <v>6.666666666666665</v>
      </c>
      <c r="AM98" s="337">
        <f t="shared" si="25"/>
        <v>7.166457967424877</v>
      </c>
      <c r="AN98" s="337">
        <f t="shared" si="26"/>
        <v>6.643011016843192</v>
      </c>
      <c r="AO98" s="339">
        <f>((AQ98/BA98)^(1/10)-1)*100</f>
        <v>4.812238946895775</v>
      </c>
      <c r="AP98" s="324"/>
      <c r="AQ98" s="285">
        <v>1.6</v>
      </c>
      <c r="AR98" s="285">
        <v>1.5</v>
      </c>
      <c r="AS98" s="28">
        <v>1.4</v>
      </c>
      <c r="AT98" s="28">
        <v>1.3</v>
      </c>
      <c r="AU98" s="28">
        <v>1.21</v>
      </c>
      <c r="AV98" s="28">
        <v>1.16</v>
      </c>
      <c r="AW98" s="28">
        <v>1.11</v>
      </c>
      <c r="AX98" s="28">
        <v>1.08</v>
      </c>
      <c r="AY98" s="28">
        <v>1.06</v>
      </c>
      <c r="AZ98" s="28">
        <v>1.03</v>
      </c>
      <c r="BA98" s="28">
        <v>1</v>
      </c>
      <c r="BB98" s="119">
        <v>0.97</v>
      </c>
      <c r="BC98" s="308">
        <f aca="true" t="shared" si="31" ref="BC98:BM113">IF(AR98=0,0,IF(AR98&gt;AQ98,0,((AQ98/AR98)-1)*100))</f>
        <v>6.666666666666665</v>
      </c>
      <c r="BD98" s="216">
        <f t="shared" si="30"/>
        <v>7.14285714285714</v>
      </c>
      <c r="BE98" s="216">
        <f t="shared" si="30"/>
        <v>7.692307692307687</v>
      </c>
      <c r="BF98" s="216">
        <f t="shared" si="30"/>
        <v>7.438016528925617</v>
      </c>
      <c r="BG98" s="216">
        <f t="shared" si="30"/>
        <v>4.31034482758621</v>
      </c>
      <c r="BH98" s="216">
        <f t="shared" si="30"/>
        <v>4.504504504504481</v>
      </c>
      <c r="BI98" s="216">
        <f t="shared" si="30"/>
        <v>2.77777777777779</v>
      </c>
      <c r="BJ98" s="216">
        <f t="shared" si="30"/>
        <v>1.8867924528301883</v>
      </c>
      <c r="BK98" s="216">
        <f t="shared" si="30"/>
        <v>2.9126213592232997</v>
      </c>
      <c r="BL98" s="216">
        <f t="shared" si="30"/>
        <v>3.0000000000000027</v>
      </c>
      <c r="BM98" s="240">
        <f t="shared" si="30"/>
        <v>3.0927835051546504</v>
      </c>
      <c r="BN98" s="482">
        <f t="shared" si="27"/>
        <v>4.674970223439431</v>
      </c>
      <c r="BO98" s="482">
        <f t="shared" si="28"/>
        <v>2.0614661405164094</v>
      </c>
      <c r="BP98" s="586">
        <f t="shared" si="29"/>
        <v>-9.106232199465893</v>
      </c>
    </row>
    <row r="99" spans="1:68" ht="11.25" customHeight="1">
      <c r="A99" s="96" t="s">
        <v>1665</v>
      </c>
      <c r="B99" s="26" t="s">
        <v>1666</v>
      </c>
      <c r="C99" s="26" t="s">
        <v>174</v>
      </c>
      <c r="D99" s="133">
        <v>10</v>
      </c>
      <c r="E99" s="137">
        <v>235</v>
      </c>
      <c r="F99" s="65" t="s">
        <v>363</v>
      </c>
      <c r="G99" s="57" t="s">
        <v>363</v>
      </c>
      <c r="H99" s="205">
        <v>17.79</v>
      </c>
      <c r="I99" s="319">
        <f>(R99/H99)*100</f>
        <v>3.563237774030355</v>
      </c>
      <c r="J99" s="119">
        <v>0.29725</v>
      </c>
      <c r="K99" s="119">
        <v>0.31695</v>
      </c>
      <c r="L99" s="93">
        <f t="shared" si="23"/>
        <v>6.627417998317919</v>
      </c>
      <c r="M99" s="30">
        <v>40632</v>
      </c>
      <c r="N99" s="31">
        <v>40634</v>
      </c>
      <c r="O99" s="30">
        <v>40695</v>
      </c>
      <c r="P99" s="31" t="s">
        <v>1421</v>
      </c>
      <c r="Q99" s="400" t="s">
        <v>2119</v>
      </c>
      <c r="R99" s="316">
        <f>K99*2</f>
        <v>0.6339</v>
      </c>
      <c r="S99" s="319">
        <f>R99/W99*100</f>
        <v>39.37267080745342</v>
      </c>
      <c r="T99" s="433">
        <f>(H99/SQRT(22.5*W99*(H99/Z99))-1)*100</f>
        <v>-23.875442594615826</v>
      </c>
      <c r="U99" s="27">
        <f>H99/W99</f>
        <v>11.049689440993788</v>
      </c>
      <c r="V99" s="380">
        <v>3</v>
      </c>
      <c r="W99" s="168">
        <v>1.61</v>
      </c>
      <c r="X99" s="174">
        <v>3.14</v>
      </c>
      <c r="Y99" s="168">
        <v>1.39</v>
      </c>
      <c r="Z99" s="168">
        <v>1.18</v>
      </c>
      <c r="AA99" s="174">
        <v>1.52</v>
      </c>
      <c r="AB99" s="168">
        <v>1.61</v>
      </c>
      <c r="AC99" s="339">
        <f>(AB99/AA99-1)*100</f>
        <v>5.92105263157896</v>
      </c>
      <c r="AD99" s="337">
        <f>(H99/AA99)/X99</f>
        <v>3.7273717733825005</v>
      </c>
      <c r="AE99" s="521">
        <v>2</v>
      </c>
      <c r="AF99" s="385">
        <v>73770</v>
      </c>
      <c r="AG99" s="565">
        <v>11.19</v>
      </c>
      <c r="AH99" s="565">
        <v>-9</v>
      </c>
      <c r="AI99" s="566">
        <v>-3.89</v>
      </c>
      <c r="AJ99" s="567">
        <v>-2.2</v>
      </c>
      <c r="AK99" s="350" t="s">
        <v>1977</v>
      </c>
      <c r="AL99" s="336">
        <f t="shared" si="24"/>
        <v>9.929733727810675</v>
      </c>
      <c r="AM99" s="337">
        <f t="shared" si="25"/>
        <v>15.764513995969608</v>
      </c>
      <c r="AN99" s="337">
        <f t="shared" si="26"/>
        <v>19.801708552910924</v>
      </c>
      <c r="AO99" s="339" t="s">
        <v>1977</v>
      </c>
      <c r="AP99" s="324"/>
      <c r="AQ99" s="285">
        <v>0.5945</v>
      </c>
      <c r="AR99" s="285">
        <v>0.5408</v>
      </c>
      <c r="AS99" s="28">
        <v>0.4688</v>
      </c>
      <c r="AT99" s="28">
        <v>0.3832</v>
      </c>
      <c r="AU99" s="28">
        <v>0.3176</v>
      </c>
      <c r="AV99" s="28">
        <v>0.2409</v>
      </c>
      <c r="AW99" s="28">
        <v>0.17470000000000002</v>
      </c>
      <c r="AX99" s="28">
        <v>0.083</v>
      </c>
      <c r="AY99" s="28">
        <v>0.0076</v>
      </c>
      <c r="AZ99" s="278">
        <v>0</v>
      </c>
      <c r="BA99" s="278">
        <v>0</v>
      </c>
      <c r="BB99" s="280">
        <v>0</v>
      </c>
      <c r="BC99" s="308">
        <f t="shared" si="31"/>
        <v>9.929733727810675</v>
      </c>
      <c r="BD99" s="216">
        <f t="shared" si="31"/>
        <v>15.358361774744012</v>
      </c>
      <c r="BE99" s="216">
        <f t="shared" si="31"/>
        <v>22.338204592901878</v>
      </c>
      <c r="BF99" s="216">
        <f t="shared" si="31"/>
        <v>20.654911838790934</v>
      </c>
      <c r="BG99" s="216">
        <f t="shared" si="31"/>
        <v>31.83893731838936</v>
      </c>
      <c r="BH99" s="216">
        <f t="shared" si="31"/>
        <v>37.89353176874641</v>
      </c>
      <c r="BI99" s="216">
        <f t="shared" si="31"/>
        <v>110.4819277108434</v>
      </c>
      <c r="BJ99" s="216">
        <f t="shared" si="31"/>
        <v>992.1052631578949</v>
      </c>
      <c r="BK99" s="216">
        <f t="shared" si="31"/>
        <v>0</v>
      </c>
      <c r="BL99" s="216">
        <f t="shared" si="31"/>
        <v>0</v>
      </c>
      <c r="BM99" s="240">
        <f t="shared" si="31"/>
        <v>0</v>
      </c>
      <c r="BN99" s="482">
        <f t="shared" si="27"/>
        <v>112.78189744455652</v>
      </c>
      <c r="BO99" s="482">
        <f t="shared" si="28"/>
        <v>279.6542551353604</v>
      </c>
      <c r="BP99" s="586">
        <f t="shared" si="29"/>
        <v>12.315256885947491</v>
      </c>
    </row>
    <row r="100" spans="1:68" ht="11.25" customHeight="1">
      <c r="A100" s="96" t="s">
        <v>1438</v>
      </c>
      <c r="B100" s="26" t="s">
        <v>1439</v>
      </c>
      <c r="C100" s="26" t="s">
        <v>252</v>
      </c>
      <c r="D100" s="133">
        <v>11</v>
      </c>
      <c r="E100" s="137">
        <v>218</v>
      </c>
      <c r="F100" s="65" t="s">
        <v>363</v>
      </c>
      <c r="G100" s="57" t="s">
        <v>363</v>
      </c>
      <c r="H100" s="205">
        <v>50.53</v>
      </c>
      <c r="I100" s="457">
        <f>(R100/H100)*100</f>
        <v>1.2665743122897288</v>
      </c>
      <c r="J100" s="119">
        <v>0.135</v>
      </c>
      <c r="K100" s="119">
        <v>0.16</v>
      </c>
      <c r="L100" s="93">
        <f t="shared" si="23"/>
        <v>18.518518518518512</v>
      </c>
      <c r="M100" s="30">
        <v>40779</v>
      </c>
      <c r="N100" s="31">
        <v>40781</v>
      </c>
      <c r="O100" s="30">
        <v>40800</v>
      </c>
      <c r="P100" s="103" t="s">
        <v>1394</v>
      </c>
      <c r="Q100" s="102" t="s">
        <v>858</v>
      </c>
      <c r="R100" s="316">
        <f>K100*4</f>
        <v>0.64</v>
      </c>
      <c r="S100" s="319">
        <f>R100/W100*100</f>
        <v>29.22374429223745</v>
      </c>
      <c r="T100" s="433">
        <f>(H100/SQRT(22.5*W100*(H100/Z100))-1)*100</f>
        <v>144.08966921181036</v>
      </c>
      <c r="U100" s="27">
        <f>H100/W100</f>
        <v>23.073059360730596</v>
      </c>
      <c r="V100" s="380">
        <v>12</v>
      </c>
      <c r="W100" s="168">
        <v>2.19</v>
      </c>
      <c r="X100" s="174">
        <v>1.29</v>
      </c>
      <c r="Y100" s="168">
        <v>1.9</v>
      </c>
      <c r="Z100" s="168">
        <v>5.81</v>
      </c>
      <c r="AA100" s="174">
        <v>2.63</v>
      </c>
      <c r="AB100" s="168">
        <v>2.91</v>
      </c>
      <c r="AC100" s="339">
        <f>(AB100/AA100-1)*100</f>
        <v>10.646387832699622</v>
      </c>
      <c r="AD100" s="337">
        <f>(H100/AA100)/X100</f>
        <v>14.8937424470186</v>
      </c>
      <c r="AE100" s="521">
        <v>10</v>
      </c>
      <c r="AF100" s="385">
        <v>3150</v>
      </c>
      <c r="AG100" s="565">
        <v>83.75</v>
      </c>
      <c r="AH100" s="565">
        <v>-0.02</v>
      </c>
      <c r="AI100" s="566">
        <v>16.03</v>
      </c>
      <c r="AJ100" s="567">
        <v>30.5</v>
      </c>
      <c r="AK100" s="350" t="s">
        <v>1977</v>
      </c>
      <c r="AL100" s="336">
        <f t="shared" si="24"/>
        <v>8.695652173913038</v>
      </c>
      <c r="AM100" s="337">
        <f t="shared" si="25"/>
        <v>5.983983294832651</v>
      </c>
      <c r="AN100" s="337">
        <f t="shared" si="26"/>
        <v>6.790716584560208</v>
      </c>
      <c r="AO100" s="339" t="s">
        <v>1977</v>
      </c>
      <c r="AP100" s="324"/>
      <c r="AQ100" s="285">
        <v>0.5</v>
      </c>
      <c r="AR100" s="285">
        <v>0.46</v>
      </c>
      <c r="AS100" s="28">
        <v>0.44</v>
      </c>
      <c r="AT100" s="28">
        <v>0.42</v>
      </c>
      <c r="AU100" s="28">
        <v>0.4</v>
      </c>
      <c r="AV100" s="28">
        <v>0.36</v>
      </c>
      <c r="AW100" s="28">
        <v>0.32</v>
      </c>
      <c r="AX100" s="28">
        <v>0.28</v>
      </c>
      <c r="AY100" s="28">
        <v>0.24</v>
      </c>
      <c r="AZ100" s="28">
        <v>0.2</v>
      </c>
      <c r="BA100" s="278">
        <v>0</v>
      </c>
      <c r="BB100" s="280">
        <v>0</v>
      </c>
      <c r="BC100" s="308">
        <f t="shared" si="31"/>
        <v>8.695652173913038</v>
      </c>
      <c r="BD100" s="216">
        <f t="shared" si="31"/>
        <v>4.545454545454541</v>
      </c>
      <c r="BE100" s="216">
        <f t="shared" si="31"/>
        <v>4.761904761904767</v>
      </c>
      <c r="BF100" s="216">
        <f t="shared" si="31"/>
        <v>4.999999999999982</v>
      </c>
      <c r="BG100" s="216">
        <f t="shared" si="31"/>
        <v>11.111111111111116</v>
      </c>
      <c r="BH100" s="216">
        <f t="shared" si="31"/>
        <v>12.5</v>
      </c>
      <c r="BI100" s="216">
        <f t="shared" si="31"/>
        <v>14.28571428571428</v>
      </c>
      <c r="BJ100" s="216">
        <f t="shared" si="31"/>
        <v>16.666666666666675</v>
      </c>
      <c r="BK100" s="216">
        <f t="shared" si="31"/>
        <v>19.999999999999996</v>
      </c>
      <c r="BL100" s="216">
        <f t="shared" si="31"/>
        <v>0</v>
      </c>
      <c r="BM100" s="240">
        <f t="shared" si="31"/>
        <v>0</v>
      </c>
      <c r="BN100" s="482">
        <f t="shared" si="27"/>
        <v>8.869682140433127</v>
      </c>
      <c r="BO100" s="482">
        <f t="shared" si="28"/>
        <v>6.325515338508121</v>
      </c>
      <c r="BP100" s="586">
        <f t="shared" si="29"/>
        <v>-15.01576846388066</v>
      </c>
    </row>
    <row r="101" spans="1:68" ht="11.25" customHeight="1">
      <c r="A101" s="34" t="s">
        <v>868</v>
      </c>
      <c r="B101" s="36" t="s">
        <v>869</v>
      </c>
      <c r="C101" s="269" t="s">
        <v>518</v>
      </c>
      <c r="D101" s="134">
        <v>11</v>
      </c>
      <c r="E101" s="137">
        <v>213</v>
      </c>
      <c r="F101" s="74" t="s">
        <v>363</v>
      </c>
      <c r="G101" s="75" t="s">
        <v>363</v>
      </c>
      <c r="H101" s="264">
        <v>57.4</v>
      </c>
      <c r="I101" s="319">
        <f>(R101/H101)*100</f>
        <v>7.630662020905923</v>
      </c>
      <c r="J101" s="106">
        <v>1.075</v>
      </c>
      <c r="K101" s="106">
        <v>1.095</v>
      </c>
      <c r="L101" s="197">
        <f t="shared" si="23"/>
        <v>1.8604651162790642</v>
      </c>
      <c r="M101" s="49">
        <v>40760</v>
      </c>
      <c r="N101" s="50">
        <v>40764</v>
      </c>
      <c r="O101" s="49">
        <v>40767</v>
      </c>
      <c r="P101" s="396" t="s">
        <v>1380</v>
      </c>
      <c r="Q101" s="36"/>
      <c r="R101" s="261">
        <f>K101*4</f>
        <v>4.38</v>
      </c>
      <c r="S101" s="319">
        <f>R101/W101*100</f>
        <v>140.3846153846154</v>
      </c>
      <c r="T101" s="433">
        <f>(H101/SQRT(22.5*W101*(H101/Z101))-1)*100</f>
        <v>6.609225986905387</v>
      </c>
      <c r="U101" s="37">
        <f>H101/W101</f>
        <v>18.397435897435898</v>
      </c>
      <c r="V101" s="381">
        <v>12</v>
      </c>
      <c r="W101" s="169">
        <v>3.12</v>
      </c>
      <c r="X101" s="176">
        <v>4.55</v>
      </c>
      <c r="Y101" s="169">
        <v>0.7</v>
      </c>
      <c r="Z101" s="169">
        <v>1.39</v>
      </c>
      <c r="AA101" s="176">
        <v>2.85</v>
      </c>
      <c r="AB101" s="169">
        <v>3.31</v>
      </c>
      <c r="AC101" s="344">
        <f>(AB101/AA101-1)*100</f>
        <v>16.140350877192986</v>
      </c>
      <c r="AD101" s="337">
        <f>(H101/AA101)/X101</f>
        <v>4.426450742240216</v>
      </c>
      <c r="AE101" s="521">
        <v>14</v>
      </c>
      <c r="AF101" s="387">
        <v>3710</v>
      </c>
      <c r="AG101" s="533">
        <v>17.1</v>
      </c>
      <c r="AH101" s="533">
        <v>-19.93</v>
      </c>
      <c r="AI101" s="562">
        <v>4.61</v>
      </c>
      <c r="AJ101" s="564">
        <v>-5.31</v>
      </c>
      <c r="AK101" s="351" t="s">
        <v>1977</v>
      </c>
      <c r="AL101" s="336">
        <f t="shared" si="24"/>
        <v>0.7313045529605766</v>
      </c>
      <c r="AM101" s="337">
        <f t="shared" si="25"/>
        <v>4.284788534816286</v>
      </c>
      <c r="AN101" s="337">
        <f t="shared" si="26"/>
        <v>5.225252424741456</v>
      </c>
      <c r="AO101" s="339" t="s">
        <v>1977</v>
      </c>
      <c r="AP101" s="325"/>
      <c r="AQ101" s="286">
        <v>4.27</v>
      </c>
      <c r="AR101" s="286">
        <v>4.239000000000001</v>
      </c>
      <c r="AS101" s="38">
        <v>4.013</v>
      </c>
      <c r="AT101" s="38">
        <v>3.765</v>
      </c>
      <c r="AU101" s="38">
        <v>3.54</v>
      </c>
      <c r="AV101" s="38">
        <v>3.31</v>
      </c>
      <c r="AW101" s="38">
        <v>3.15</v>
      </c>
      <c r="AX101" s="38">
        <v>2.9</v>
      </c>
      <c r="AY101" s="38">
        <v>2.65</v>
      </c>
      <c r="AZ101" s="38">
        <v>1.101</v>
      </c>
      <c r="BA101" s="279">
        <v>0</v>
      </c>
      <c r="BB101" s="307">
        <v>0</v>
      </c>
      <c r="BC101" s="308">
        <f t="shared" si="31"/>
        <v>0.7313045529605766</v>
      </c>
      <c r="BD101" s="216">
        <f t="shared" si="31"/>
        <v>5.631696984799417</v>
      </c>
      <c r="BE101" s="216">
        <f t="shared" si="31"/>
        <v>6.5869853917662535</v>
      </c>
      <c r="BF101" s="216">
        <f t="shared" si="31"/>
        <v>6.355932203389836</v>
      </c>
      <c r="BG101" s="216">
        <f t="shared" si="31"/>
        <v>6.9486404833836835</v>
      </c>
      <c r="BH101" s="216">
        <f t="shared" si="31"/>
        <v>5.0793650793650835</v>
      </c>
      <c r="BI101" s="216">
        <f t="shared" si="31"/>
        <v>8.62068965517242</v>
      </c>
      <c r="BJ101" s="216">
        <f t="shared" si="31"/>
        <v>9.433962264150942</v>
      </c>
      <c r="BK101" s="216">
        <f t="shared" si="31"/>
        <v>140.69028156221614</v>
      </c>
      <c r="BL101" s="216">
        <f t="shared" si="31"/>
        <v>0</v>
      </c>
      <c r="BM101" s="240">
        <f t="shared" si="31"/>
        <v>0</v>
      </c>
      <c r="BN101" s="482">
        <f t="shared" si="27"/>
        <v>17.27989619792767</v>
      </c>
      <c r="BO101" s="482">
        <f t="shared" si="28"/>
        <v>39.15313634673377</v>
      </c>
      <c r="BP101" s="586">
        <f t="shared" si="29"/>
        <v>-5.541521451788519</v>
      </c>
    </row>
    <row r="102" spans="1:68" ht="11.25" customHeight="1">
      <c r="A102" s="25" t="s">
        <v>113</v>
      </c>
      <c r="B102" s="26" t="s">
        <v>114</v>
      </c>
      <c r="C102" s="26" t="s">
        <v>173</v>
      </c>
      <c r="D102" s="133">
        <v>11</v>
      </c>
      <c r="E102" s="137">
        <v>208</v>
      </c>
      <c r="F102" s="44" t="s">
        <v>1972</v>
      </c>
      <c r="G102" s="45" t="s">
        <v>1972</v>
      </c>
      <c r="H102" s="206">
        <v>9.16</v>
      </c>
      <c r="I102" s="318">
        <f>(R102/H102)*100</f>
        <v>10.043668122270741</v>
      </c>
      <c r="J102" s="105">
        <v>0.225</v>
      </c>
      <c r="K102" s="105">
        <v>0.23</v>
      </c>
      <c r="L102" s="93">
        <f t="shared" si="23"/>
        <v>2.2222222222222143</v>
      </c>
      <c r="M102" s="30">
        <v>40583</v>
      </c>
      <c r="N102" s="31">
        <v>40585</v>
      </c>
      <c r="O102" s="30">
        <v>40597</v>
      </c>
      <c r="P102" s="103" t="s">
        <v>1409</v>
      </c>
      <c r="Q102" s="26"/>
      <c r="R102" s="316">
        <f>K102*4</f>
        <v>0.92</v>
      </c>
      <c r="S102" s="318">
        <f>R102/W102*100</f>
        <v>306.6666666666667</v>
      </c>
      <c r="T102" s="435">
        <f>(H102/SQRT(22.5*W102*(H102/Z102))-1)*100</f>
        <v>-20.13715460820299</v>
      </c>
      <c r="U102" s="27">
        <f>H102/W102</f>
        <v>30.533333333333335</v>
      </c>
      <c r="V102" s="380">
        <v>12</v>
      </c>
      <c r="W102" s="168">
        <v>0.3</v>
      </c>
      <c r="X102" s="174" t="s">
        <v>2108</v>
      </c>
      <c r="Y102" s="168">
        <v>1.63</v>
      </c>
      <c r="Z102" s="168">
        <v>0.47</v>
      </c>
      <c r="AA102" s="174">
        <v>0.22</v>
      </c>
      <c r="AB102" s="168">
        <v>2.2</v>
      </c>
      <c r="AC102" s="339">
        <f>(AB102/AA102-1)*100</f>
        <v>900</v>
      </c>
      <c r="AD102" s="340" t="s">
        <v>1977</v>
      </c>
      <c r="AE102" s="521">
        <v>3</v>
      </c>
      <c r="AF102" s="309">
        <v>73</v>
      </c>
      <c r="AG102" s="565">
        <v>4.09</v>
      </c>
      <c r="AH102" s="565">
        <v>-68.95</v>
      </c>
      <c r="AI102" s="566">
        <v>-30.66</v>
      </c>
      <c r="AJ102" s="567">
        <v>-54.2</v>
      </c>
      <c r="AK102" s="349">
        <f>AN102/AO102</f>
        <v>0.358820089425168</v>
      </c>
      <c r="AL102" s="340">
        <f t="shared" si="24"/>
        <v>1.1363636363636465</v>
      </c>
      <c r="AM102" s="341">
        <f t="shared" si="25"/>
        <v>2.7681924807339664</v>
      </c>
      <c r="AN102" s="341">
        <f t="shared" si="26"/>
        <v>11.300501305895928</v>
      </c>
      <c r="AO102" s="338">
        <f>((AQ102/BA102)^(1/10)-1)*100</f>
        <v>31.493502284109564</v>
      </c>
      <c r="AP102" s="324"/>
      <c r="AQ102" s="282">
        <v>0.89</v>
      </c>
      <c r="AR102" s="327">
        <v>0.88</v>
      </c>
      <c r="AS102" s="19">
        <v>0.87</v>
      </c>
      <c r="AT102" s="19">
        <v>0.82</v>
      </c>
      <c r="AU102" s="19">
        <v>0.74287</v>
      </c>
      <c r="AV102" s="19">
        <v>0.52108</v>
      </c>
      <c r="AW102" s="19">
        <v>0.43536</v>
      </c>
      <c r="AX102" s="19">
        <v>0.36324</v>
      </c>
      <c r="AY102" s="19">
        <v>0.29369999999999996</v>
      </c>
      <c r="AZ102" s="19">
        <v>0.18819</v>
      </c>
      <c r="BA102" s="19">
        <v>0.05759</v>
      </c>
      <c r="BB102" s="284">
        <v>0</v>
      </c>
      <c r="BC102" s="460">
        <f>IF(AR102=0,0,IF(AR102&gt;AQ102,0,((AQ102/AR102)-1)*100))</f>
        <v>1.1363636363636465</v>
      </c>
      <c r="BD102" s="461">
        <f t="shared" si="31"/>
        <v>1.1494252873563315</v>
      </c>
      <c r="BE102" s="461">
        <f t="shared" si="31"/>
        <v>6.0975609756097615</v>
      </c>
      <c r="BF102" s="461">
        <f t="shared" si="31"/>
        <v>10.382704914722618</v>
      </c>
      <c r="BG102" s="461">
        <f t="shared" si="31"/>
        <v>42.563521916020576</v>
      </c>
      <c r="BH102" s="461">
        <f t="shared" si="31"/>
        <v>19.689452407203234</v>
      </c>
      <c r="BI102" s="461">
        <f t="shared" si="31"/>
        <v>19.854641559299637</v>
      </c>
      <c r="BJ102" s="461">
        <f t="shared" si="31"/>
        <v>23.67722165474977</v>
      </c>
      <c r="BK102" s="461">
        <f t="shared" si="31"/>
        <v>56.065678303841835</v>
      </c>
      <c r="BL102" s="461">
        <f t="shared" si="31"/>
        <v>226.77548185448862</v>
      </c>
      <c r="BM102" s="212">
        <f t="shared" si="31"/>
        <v>0</v>
      </c>
      <c r="BN102" s="145">
        <f t="shared" si="27"/>
        <v>37.035641137241456</v>
      </c>
      <c r="BO102" s="460">
        <f t="shared" si="28"/>
        <v>62.365631894660886</v>
      </c>
      <c r="BP102" s="588">
        <f t="shared" si="29"/>
        <v>-9.189163905166666</v>
      </c>
    </row>
    <row r="103" spans="1:68" ht="11.25" customHeight="1">
      <c r="A103" s="25" t="s">
        <v>1509</v>
      </c>
      <c r="B103" s="26" t="s">
        <v>1510</v>
      </c>
      <c r="C103" s="26" t="s">
        <v>1819</v>
      </c>
      <c r="D103" s="133">
        <v>14</v>
      </c>
      <c r="E103" s="137">
        <v>180</v>
      </c>
      <c r="F103" s="44" t="s">
        <v>1972</v>
      </c>
      <c r="G103" s="45" t="s">
        <v>1972</v>
      </c>
      <c r="H103" s="205">
        <v>29.92</v>
      </c>
      <c r="I103" s="319">
        <f>(R103/H103)*100</f>
        <v>2.6737967914438503</v>
      </c>
      <c r="J103" s="268">
        <v>0.177</v>
      </c>
      <c r="K103" s="268">
        <v>0.2</v>
      </c>
      <c r="L103" s="93">
        <f aca="true" t="shared" si="32" ref="L103:L134">((K103/J103)-1)*100</f>
        <v>12.994350282485879</v>
      </c>
      <c r="M103" s="30">
        <v>40613</v>
      </c>
      <c r="N103" s="31">
        <v>40617</v>
      </c>
      <c r="O103" s="30">
        <v>40633</v>
      </c>
      <c r="P103" s="31" t="s">
        <v>1373</v>
      </c>
      <c r="Q103" s="26"/>
      <c r="R103" s="316">
        <f>K103*4</f>
        <v>0.8</v>
      </c>
      <c r="S103" s="319">
        <f>R103/W103*100</f>
        <v>44.692737430167604</v>
      </c>
      <c r="T103" s="433">
        <f>(H103/SQRT(22.5*W103*(H103/Z103))-1)*100</f>
        <v>26.086882443300354</v>
      </c>
      <c r="U103" s="27">
        <f>H103/W103</f>
        <v>16.71508379888268</v>
      </c>
      <c r="V103" s="380">
        <v>12</v>
      </c>
      <c r="W103" s="168">
        <v>1.79</v>
      </c>
      <c r="X103" s="174">
        <v>1.64</v>
      </c>
      <c r="Y103" s="168">
        <v>0.23</v>
      </c>
      <c r="Z103" s="168">
        <v>2.14</v>
      </c>
      <c r="AA103" s="174">
        <v>1.9</v>
      </c>
      <c r="AB103" s="168">
        <v>2.11</v>
      </c>
      <c r="AC103" s="339">
        <f>(AB103/AA103-1)*100</f>
        <v>11.05263157894736</v>
      </c>
      <c r="AD103" s="336">
        <f>(H103/AA103)/X103</f>
        <v>9.602053915275995</v>
      </c>
      <c r="AE103" s="521">
        <v>11</v>
      </c>
      <c r="AF103" s="385">
        <v>1880</v>
      </c>
      <c r="AG103" s="565">
        <v>15.66</v>
      </c>
      <c r="AH103" s="565">
        <v>-16.21</v>
      </c>
      <c r="AI103" s="566">
        <v>1.53</v>
      </c>
      <c r="AJ103" s="567">
        <v>-5.47</v>
      </c>
      <c r="AK103" s="350">
        <f>AN103/AO103</f>
        <v>0.977581246526939</v>
      </c>
      <c r="AL103" s="336">
        <f aca="true" t="shared" si="33" ref="AL103:AL134">((AQ103/AR103)^(1/1)-1)*100</f>
        <v>15.22582749062449</v>
      </c>
      <c r="AM103" s="337">
        <f aca="true" t="shared" si="34" ref="AM103:AM134">((AQ103/AT103)^(1/3)-1)*100</f>
        <v>15.952209087199298</v>
      </c>
      <c r="AN103" s="337">
        <f aca="true" t="shared" si="35" ref="AN103:AN116">((AQ103/AV103)^(1/5)-1)*100</f>
        <v>15.306500511731302</v>
      </c>
      <c r="AO103" s="339">
        <f>((AQ103/BA103)^(1/10)-1)*100</f>
        <v>15.657522652066858</v>
      </c>
      <c r="AP103" s="324"/>
      <c r="AQ103" s="285">
        <v>0.70668</v>
      </c>
      <c r="AR103" s="285">
        <v>0.6133</v>
      </c>
      <c r="AS103" s="28">
        <v>0.5333</v>
      </c>
      <c r="AT103" s="28">
        <v>0.4533</v>
      </c>
      <c r="AU103" s="28">
        <v>0.4</v>
      </c>
      <c r="AV103" s="28">
        <v>0.3467</v>
      </c>
      <c r="AW103" s="28">
        <v>0.2933</v>
      </c>
      <c r="AX103" s="28">
        <v>0.2333</v>
      </c>
      <c r="AY103" s="28">
        <v>0.2067</v>
      </c>
      <c r="AZ103" s="28">
        <v>0.1817</v>
      </c>
      <c r="BA103" s="28">
        <v>0.165</v>
      </c>
      <c r="BB103" s="119">
        <v>0.1533</v>
      </c>
      <c r="BC103" s="308">
        <f>IF(AR103=0,0,IF(AR103&gt;AQ103,0,((AQ103/AR103)-1)*100))</f>
        <v>15.22582749062449</v>
      </c>
      <c r="BD103" s="216">
        <f t="shared" si="31"/>
        <v>15.000937558597416</v>
      </c>
      <c r="BE103" s="216">
        <f t="shared" si="31"/>
        <v>17.64835649680123</v>
      </c>
      <c r="BF103" s="216">
        <f t="shared" si="31"/>
        <v>13.324999999999987</v>
      </c>
      <c r="BG103" s="216">
        <f t="shared" si="31"/>
        <v>15.373521776752241</v>
      </c>
      <c r="BH103" s="216">
        <f t="shared" si="31"/>
        <v>18.20661438799864</v>
      </c>
      <c r="BI103" s="216">
        <f t="shared" si="31"/>
        <v>25.71795970852979</v>
      </c>
      <c r="BJ103" s="216">
        <f t="shared" si="31"/>
        <v>12.868892114175146</v>
      </c>
      <c r="BK103" s="216">
        <f t="shared" si="31"/>
        <v>13.758943313153548</v>
      </c>
      <c r="BL103" s="216">
        <f t="shared" si="31"/>
        <v>10.121212121212109</v>
      </c>
      <c r="BM103" s="240">
        <f t="shared" si="31"/>
        <v>7.632093933463802</v>
      </c>
      <c r="BN103" s="482">
        <f aca="true" t="shared" si="36" ref="BN103:BN134">AVERAGE(BC103:BM103)</f>
        <v>14.989032627391673</v>
      </c>
      <c r="BO103" s="308">
        <f aca="true" t="shared" si="37" ref="BO103:BO134">SQRT(AVERAGE((BC103-$BN103)^2,(BD103-$BN103)^2,(BE103-$BN103)^2,(BF103-$BN103)^2,(BG103-$BN103)^2,(BH103-$BN103)^2,(BI103-$BN103)^2,(BJ103-$BN103)^2,(BK103-$BN103)^2,(BL103-$BN103)^2,(BM103-$BN103)^2))</f>
        <v>4.465383024495738</v>
      </c>
      <c r="BP103" s="586">
        <f aca="true" t="shared" si="38" ref="BP103:BP134">IF(AN103="n/a","n/a",IF(U103&lt;0,"n/a",IF(U103="n/a","n/a",I103+AN103-U103)))</f>
        <v>1.265213504292472</v>
      </c>
    </row>
    <row r="104" spans="1:68" ht="11.25" customHeight="1">
      <c r="A104" s="25" t="s">
        <v>457</v>
      </c>
      <c r="B104" s="26" t="s">
        <v>458</v>
      </c>
      <c r="C104" s="26" t="s">
        <v>170</v>
      </c>
      <c r="D104" s="133">
        <v>18</v>
      </c>
      <c r="E104" s="137">
        <v>141</v>
      </c>
      <c r="F104" s="65" t="s">
        <v>363</v>
      </c>
      <c r="G104" s="57" t="s">
        <v>363</v>
      </c>
      <c r="H104" s="168">
        <v>62.22</v>
      </c>
      <c r="I104" s="319">
        <f>(R104/H104)*100</f>
        <v>3.857280617164899</v>
      </c>
      <c r="J104" s="105">
        <v>0.55</v>
      </c>
      <c r="K104" s="105">
        <v>0.6</v>
      </c>
      <c r="L104" s="93">
        <f t="shared" si="32"/>
        <v>9.090909090909083</v>
      </c>
      <c r="M104" s="30">
        <v>40681</v>
      </c>
      <c r="N104" s="31">
        <v>40683</v>
      </c>
      <c r="O104" s="30">
        <v>40695</v>
      </c>
      <c r="P104" s="31" t="s">
        <v>1370</v>
      </c>
      <c r="Q104" s="26" t="s">
        <v>459</v>
      </c>
      <c r="R104" s="316">
        <f>K104*4</f>
        <v>2.4</v>
      </c>
      <c r="S104" s="319">
        <f>R104/W104*100</f>
        <v>-126.3157894736842</v>
      </c>
      <c r="T104" s="433" t="s">
        <v>1977</v>
      </c>
      <c r="U104" s="27">
        <f>H104/W104</f>
        <v>-32.747368421052634</v>
      </c>
      <c r="V104" s="380">
        <v>12</v>
      </c>
      <c r="W104" s="168">
        <v>-1.9</v>
      </c>
      <c r="X104" s="174">
        <v>-1.22</v>
      </c>
      <c r="Y104" s="168">
        <v>0.77</v>
      </c>
      <c r="Z104" s="168">
        <v>0.64</v>
      </c>
      <c r="AA104" s="174">
        <v>-5.55</v>
      </c>
      <c r="AB104" s="168">
        <v>7.85</v>
      </c>
      <c r="AC104" s="339" t="s">
        <v>1977</v>
      </c>
      <c r="AD104" s="336" t="s">
        <v>1977</v>
      </c>
      <c r="AE104" s="521">
        <v>17</v>
      </c>
      <c r="AF104" s="385">
        <v>4210</v>
      </c>
      <c r="AG104" s="565">
        <v>24.04</v>
      </c>
      <c r="AH104" s="565">
        <v>-25.39</v>
      </c>
      <c r="AI104" s="566">
        <v>12.6</v>
      </c>
      <c r="AJ104" s="567">
        <v>-5.4</v>
      </c>
      <c r="AK104" s="350">
        <f>AN104/AO104</f>
        <v>0.8780101746167811</v>
      </c>
      <c r="AL104" s="336">
        <f t="shared" si="33"/>
        <v>9.042553191489366</v>
      </c>
      <c r="AM104" s="337">
        <f t="shared" si="34"/>
        <v>6.025046446285298</v>
      </c>
      <c r="AN104" s="337">
        <f t="shared" si="35"/>
        <v>6.165168803838927</v>
      </c>
      <c r="AO104" s="339">
        <f>((AQ104/BA104)^(1/10)-1)*100</f>
        <v>7.021750979742114</v>
      </c>
      <c r="AP104" s="324"/>
      <c r="AQ104" s="285">
        <v>2.05</v>
      </c>
      <c r="AR104" s="285">
        <v>1.88</v>
      </c>
      <c r="AS104" s="28">
        <v>1.84</v>
      </c>
      <c r="AT104" s="28">
        <v>1.72</v>
      </c>
      <c r="AU104" s="28">
        <v>1.6</v>
      </c>
      <c r="AV104" s="28">
        <v>1.52</v>
      </c>
      <c r="AW104" s="28">
        <v>1.36</v>
      </c>
      <c r="AX104" s="28">
        <v>1.2</v>
      </c>
      <c r="AY104" s="28">
        <v>1.15</v>
      </c>
      <c r="AZ104" s="28">
        <v>1.1</v>
      </c>
      <c r="BA104" s="28">
        <v>1.04</v>
      </c>
      <c r="BB104" s="119">
        <v>1</v>
      </c>
      <c r="BC104" s="308">
        <f>IF(AR104=0,0,IF(AR104&gt;AQ104,0,((AQ104/AR104)-1)*100))</f>
        <v>9.042553191489366</v>
      </c>
      <c r="BD104" s="216">
        <f t="shared" si="31"/>
        <v>2.1739130434782483</v>
      </c>
      <c r="BE104" s="216">
        <f t="shared" si="31"/>
        <v>6.976744186046524</v>
      </c>
      <c r="BF104" s="216">
        <f t="shared" si="31"/>
        <v>7.499999999999996</v>
      </c>
      <c r="BG104" s="216">
        <f t="shared" si="31"/>
        <v>5.263157894736836</v>
      </c>
      <c r="BH104" s="216">
        <f t="shared" si="31"/>
        <v>11.764705882352944</v>
      </c>
      <c r="BI104" s="216">
        <f t="shared" si="31"/>
        <v>13.333333333333353</v>
      </c>
      <c r="BJ104" s="216">
        <f t="shared" si="31"/>
        <v>4.347826086956519</v>
      </c>
      <c r="BK104" s="216">
        <f t="shared" si="31"/>
        <v>4.545454545454519</v>
      </c>
      <c r="BL104" s="216">
        <f t="shared" si="31"/>
        <v>5.769230769230771</v>
      </c>
      <c r="BM104" s="240">
        <f t="shared" si="31"/>
        <v>4.0000000000000036</v>
      </c>
      <c r="BN104" s="482">
        <f t="shared" si="36"/>
        <v>6.792447175734461</v>
      </c>
      <c r="BO104" s="308">
        <f t="shared" si="37"/>
        <v>3.256372581281068</v>
      </c>
      <c r="BP104" s="586" t="str">
        <f t="shared" si="38"/>
        <v>n/a</v>
      </c>
    </row>
    <row r="105" spans="1:68" ht="11.25" customHeight="1">
      <c r="A105" s="25" t="s">
        <v>1695</v>
      </c>
      <c r="B105" s="26" t="s">
        <v>1694</v>
      </c>
      <c r="C105" s="26" t="s">
        <v>173</v>
      </c>
      <c r="D105" s="133">
        <v>19</v>
      </c>
      <c r="E105" s="137">
        <v>127</v>
      </c>
      <c r="F105" s="44" t="s">
        <v>1972</v>
      </c>
      <c r="G105" s="45" t="s">
        <v>1939</v>
      </c>
      <c r="H105" s="168">
        <v>12.75</v>
      </c>
      <c r="I105" s="319">
        <f>(R105/H105)*100</f>
        <v>4.9411764705882355</v>
      </c>
      <c r="J105" s="127">
        <v>0.155</v>
      </c>
      <c r="K105" s="105">
        <v>0.1575</v>
      </c>
      <c r="L105" s="116">
        <f t="shared" si="32"/>
        <v>1.6129032258064502</v>
      </c>
      <c r="M105" s="30">
        <v>40660</v>
      </c>
      <c r="N105" s="31">
        <v>40664</v>
      </c>
      <c r="O105" s="30">
        <v>40678</v>
      </c>
      <c r="P105" s="31" t="s">
        <v>1381</v>
      </c>
      <c r="Q105" s="26"/>
      <c r="R105" s="316">
        <f>K105*4</f>
        <v>0.63</v>
      </c>
      <c r="S105" s="319">
        <f>R105/W105*100</f>
        <v>114.54545454545453</v>
      </c>
      <c r="T105" s="433">
        <f>(H105/SQRT(22.5*W105*(H105/Z105))-1)*100</f>
        <v>-5.869207691605727</v>
      </c>
      <c r="U105" s="27">
        <f>H105/W105</f>
        <v>23.18181818181818</v>
      </c>
      <c r="V105" s="380">
        <v>12</v>
      </c>
      <c r="W105" s="168">
        <v>0.55</v>
      </c>
      <c r="X105" s="174">
        <v>0.93</v>
      </c>
      <c r="Y105" s="168">
        <v>3.94</v>
      </c>
      <c r="Z105" s="168">
        <v>0.86</v>
      </c>
      <c r="AA105" s="174">
        <v>0.66</v>
      </c>
      <c r="AB105" s="168">
        <v>0.84</v>
      </c>
      <c r="AC105" s="339">
        <f>(AB105/AA105-1)*100</f>
        <v>27.27272727272727</v>
      </c>
      <c r="AD105" s="336">
        <f>(H105/AA105)/X105</f>
        <v>20.772238514173996</v>
      </c>
      <c r="AE105" s="521">
        <v>18</v>
      </c>
      <c r="AF105" s="385">
        <v>4440</v>
      </c>
      <c r="AG105" s="565">
        <v>21.43</v>
      </c>
      <c r="AH105" s="565">
        <v>-12.01</v>
      </c>
      <c r="AI105" s="566">
        <v>6.34</v>
      </c>
      <c r="AJ105" s="567">
        <v>1.59</v>
      </c>
      <c r="AK105" s="350">
        <f>AN105/AO105</f>
        <v>0.9386504669275646</v>
      </c>
      <c r="AL105" s="336">
        <f t="shared" si="33"/>
        <v>1.6460905349794164</v>
      </c>
      <c r="AM105" s="337">
        <f t="shared" si="34"/>
        <v>5.970365050764359</v>
      </c>
      <c r="AN105" s="337">
        <f t="shared" si="35"/>
        <v>8.732163104848256</v>
      </c>
      <c r="AO105" s="339">
        <f>((AQ105/BA105)^(1/10)-1)*100</f>
        <v>9.302891132021474</v>
      </c>
      <c r="AP105" s="324"/>
      <c r="AQ105" s="285">
        <v>0.6175</v>
      </c>
      <c r="AR105" s="285">
        <v>0.6075</v>
      </c>
      <c r="AS105" s="28">
        <v>0.58333</v>
      </c>
      <c r="AT105" s="28">
        <v>0.5189</v>
      </c>
      <c r="AU105" s="28">
        <v>0.4618</v>
      </c>
      <c r="AV105" s="28">
        <v>0.4063</v>
      </c>
      <c r="AW105" s="28">
        <v>0.3581</v>
      </c>
      <c r="AX105" s="28">
        <v>0.3234</v>
      </c>
      <c r="AY105" s="28">
        <v>0.30050000000000004</v>
      </c>
      <c r="AZ105" s="28">
        <v>0.2833</v>
      </c>
      <c r="BA105" s="28">
        <v>0.2537</v>
      </c>
      <c r="BB105" s="119">
        <v>0.2177</v>
      </c>
      <c r="BC105" s="308">
        <f>IF(AR105=0,0,IF(AR105&gt;AQ105,0,((AQ105/AR105)-1)*100))</f>
        <v>1.6460905349794164</v>
      </c>
      <c r="BD105" s="216">
        <f t="shared" si="31"/>
        <v>4.143452248298574</v>
      </c>
      <c r="BE105" s="216">
        <f t="shared" si="31"/>
        <v>12.41665060705337</v>
      </c>
      <c r="BF105" s="216">
        <f t="shared" si="31"/>
        <v>12.364660025985286</v>
      </c>
      <c r="BG105" s="216">
        <f t="shared" si="31"/>
        <v>13.65985724833867</v>
      </c>
      <c r="BH105" s="216">
        <f t="shared" si="31"/>
        <v>13.459927394582527</v>
      </c>
      <c r="BI105" s="216">
        <f t="shared" si="31"/>
        <v>10.729746444032152</v>
      </c>
      <c r="BJ105" s="216">
        <f t="shared" si="31"/>
        <v>7.62063227953409</v>
      </c>
      <c r="BK105" s="216">
        <f t="shared" si="31"/>
        <v>6.071302506177223</v>
      </c>
      <c r="BL105" s="216">
        <f t="shared" si="31"/>
        <v>11.667323610563663</v>
      </c>
      <c r="BM105" s="240">
        <f t="shared" si="31"/>
        <v>16.53651814423518</v>
      </c>
      <c r="BN105" s="482">
        <f t="shared" si="36"/>
        <v>10.028741913070922</v>
      </c>
      <c r="BO105" s="308">
        <f t="shared" si="37"/>
        <v>4.3485625606791825</v>
      </c>
      <c r="BP105" s="586">
        <f t="shared" si="38"/>
        <v>-9.508478606381688</v>
      </c>
    </row>
    <row r="106" spans="1:68" ht="11.25" customHeight="1">
      <c r="A106" s="25" t="s">
        <v>1542</v>
      </c>
      <c r="B106" s="26" t="s">
        <v>1543</v>
      </c>
      <c r="C106" s="102" t="s">
        <v>518</v>
      </c>
      <c r="D106" s="133">
        <v>11</v>
      </c>
      <c r="E106" s="137">
        <v>221</v>
      </c>
      <c r="F106" s="65" t="s">
        <v>363</v>
      </c>
      <c r="G106" s="57" t="s">
        <v>363</v>
      </c>
      <c r="H106" s="205">
        <v>65.97</v>
      </c>
      <c r="I106" s="321">
        <f>(R106/H106)*100</f>
        <v>6.033045323631954</v>
      </c>
      <c r="J106" s="105">
        <v>0.9825</v>
      </c>
      <c r="K106" s="105">
        <v>0.995</v>
      </c>
      <c r="L106" s="116">
        <f t="shared" si="32"/>
        <v>1.2722646310432628</v>
      </c>
      <c r="M106" s="30">
        <v>40849</v>
      </c>
      <c r="N106" s="31">
        <v>40851</v>
      </c>
      <c r="O106" s="30">
        <v>40861</v>
      </c>
      <c r="P106" s="103" t="s">
        <v>1388</v>
      </c>
      <c r="Q106" s="102" t="s">
        <v>858</v>
      </c>
      <c r="R106" s="261">
        <f>K106*4</f>
        <v>3.98</v>
      </c>
      <c r="S106" s="321">
        <f>R106/W106*100</f>
        <v>132.22591362126246</v>
      </c>
      <c r="T106" s="434">
        <f>(H106/SQRT(22.5*W106*(H106/Z106))-1)*100</f>
        <v>38.174140211748075</v>
      </c>
      <c r="U106" s="27">
        <f>H106/W106</f>
        <v>21.916943521594686</v>
      </c>
      <c r="V106" s="381">
        <v>12</v>
      </c>
      <c r="W106" s="168">
        <v>3.01</v>
      </c>
      <c r="X106" s="174">
        <v>3.81</v>
      </c>
      <c r="Y106" s="168">
        <v>0.33</v>
      </c>
      <c r="Z106" s="168">
        <v>1.96</v>
      </c>
      <c r="AA106" s="174">
        <v>4.12</v>
      </c>
      <c r="AB106" s="168">
        <v>4.02</v>
      </c>
      <c r="AC106" s="339">
        <f>(AB106/AA106-1)*100</f>
        <v>-2.4271844660194275</v>
      </c>
      <c r="AD106" s="342">
        <f>(H106/AA106)/X106</f>
        <v>4.202660347068266</v>
      </c>
      <c r="AE106" s="521">
        <v>16</v>
      </c>
      <c r="AF106" s="385">
        <v>9850</v>
      </c>
      <c r="AG106" s="565">
        <v>20.16</v>
      </c>
      <c r="AH106" s="565">
        <v>0.02</v>
      </c>
      <c r="AI106" s="566">
        <v>8.41</v>
      </c>
      <c r="AJ106" s="567">
        <v>6.66</v>
      </c>
      <c r="AK106" s="351">
        <f>AN106/AO106</f>
        <v>1.0471460954855691</v>
      </c>
      <c r="AL106" s="342">
        <f t="shared" si="33"/>
        <v>3.643389456251711</v>
      </c>
      <c r="AM106" s="343">
        <f t="shared" si="34"/>
        <v>4.579449854207396</v>
      </c>
      <c r="AN106" s="343">
        <f t="shared" si="35"/>
        <v>7.828314467332764</v>
      </c>
      <c r="AO106" s="344">
        <f>((AQ106/BA106)^(1/10)-1)*100</f>
        <v>7.475856999402475</v>
      </c>
      <c r="AP106" s="324"/>
      <c r="AQ106" s="286">
        <v>3.755</v>
      </c>
      <c r="AR106" s="286">
        <v>3.623</v>
      </c>
      <c r="AS106" s="38">
        <v>3.4959999999999996</v>
      </c>
      <c r="AT106" s="38">
        <v>3.283</v>
      </c>
      <c r="AU106" s="38">
        <v>2.871</v>
      </c>
      <c r="AV106" s="38">
        <v>2.5759999999999996</v>
      </c>
      <c r="AW106" s="38">
        <v>2.304</v>
      </c>
      <c r="AX106" s="38">
        <v>2.188</v>
      </c>
      <c r="AY106" s="38">
        <v>2.114</v>
      </c>
      <c r="AZ106" s="38">
        <v>1.951</v>
      </c>
      <c r="BA106" s="279">
        <v>1.826</v>
      </c>
      <c r="BB106" s="277">
        <v>1.8439999999999999</v>
      </c>
      <c r="BC106" s="274">
        <f>IF(AR106=0,0,IF(AR106&gt;AQ106,0,((AQ106/AR106)-1)*100))</f>
        <v>3.643389456251711</v>
      </c>
      <c r="BD106" s="462">
        <f t="shared" si="31"/>
        <v>3.6327231121281667</v>
      </c>
      <c r="BE106" s="462">
        <f t="shared" si="31"/>
        <v>6.487968321657012</v>
      </c>
      <c r="BF106" s="462">
        <f t="shared" si="31"/>
        <v>14.350400557297105</v>
      </c>
      <c r="BG106" s="462">
        <f t="shared" si="31"/>
        <v>11.451863354037272</v>
      </c>
      <c r="BH106" s="462">
        <f t="shared" si="31"/>
        <v>11.805555555555557</v>
      </c>
      <c r="BI106" s="462">
        <f t="shared" si="31"/>
        <v>5.301645338208383</v>
      </c>
      <c r="BJ106" s="462">
        <f t="shared" si="31"/>
        <v>3.5004730368968895</v>
      </c>
      <c r="BK106" s="462">
        <f t="shared" si="31"/>
        <v>8.354689902614032</v>
      </c>
      <c r="BL106" s="462">
        <f t="shared" si="31"/>
        <v>6.8455640744797375</v>
      </c>
      <c r="BM106" s="258">
        <f t="shared" si="31"/>
        <v>0</v>
      </c>
      <c r="BN106" s="76">
        <f t="shared" si="36"/>
        <v>6.8522066099205325</v>
      </c>
      <c r="BO106" s="274">
        <f t="shared" si="37"/>
        <v>4.1071806881615265</v>
      </c>
      <c r="BP106" s="587">
        <f t="shared" si="38"/>
        <v>-8.055583730629968</v>
      </c>
    </row>
    <row r="107" spans="1:68" ht="11.25" customHeight="1">
      <c r="A107" s="15" t="s">
        <v>889</v>
      </c>
      <c r="B107" s="16" t="s">
        <v>890</v>
      </c>
      <c r="C107" s="16" t="s">
        <v>281</v>
      </c>
      <c r="D107" s="132">
        <v>16</v>
      </c>
      <c r="E107" s="137">
        <v>164</v>
      </c>
      <c r="F107" s="42" t="s">
        <v>1972</v>
      </c>
      <c r="G107" s="43" t="s">
        <v>1972</v>
      </c>
      <c r="H107" s="190">
        <v>63.34</v>
      </c>
      <c r="I107" s="456">
        <f>(R107/H107)*100</f>
        <v>1.4209030628354908</v>
      </c>
      <c r="J107" s="108">
        <v>0.2</v>
      </c>
      <c r="K107" s="108">
        <v>0.225</v>
      </c>
      <c r="L107" s="107">
        <f t="shared" si="32"/>
        <v>12.5</v>
      </c>
      <c r="M107" s="21">
        <v>40571</v>
      </c>
      <c r="N107" s="22">
        <v>40575</v>
      </c>
      <c r="O107" s="21">
        <v>40589</v>
      </c>
      <c r="P107" s="329" t="s">
        <v>1381</v>
      </c>
      <c r="Q107" s="407"/>
      <c r="R107" s="316">
        <f>K107*4</f>
        <v>0.9</v>
      </c>
      <c r="S107" s="319">
        <f>R107/W107*100</f>
        <v>29.31596091205212</v>
      </c>
      <c r="T107" s="433">
        <f>(H107/SQRT(22.5*W107*(H107/Z107))-1)*100</f>
        <v>182.93436814484812</v>
      </c>
      <c r="U107" s="18">
        <f>H107/W107</f>
        <v>20.631921824104236</v>
      </c>
      <c r="V107" s="380">
        <v>12</v>
      </c>
      <c r="W107" s="190">
        <v>3.07</v>
      </c>
      <c r="X107" s="189">
        <v>0.88</v>
      </c>
      <c r="Y107" s="190">
        <v>1.72</v>
      </c>
      <c r="Z107" s="190">
        <v>8.73</v>
      </c>
      <c r="AA107" s="189">
        <v>3.18</v>
      </c>
      <c r="AB107" s="190">
        <v>3.76</v>
      </c>
      <c r="AC107" s="338">
        <f>(AB107/AA107-1)*100</f>
        <v>18.23899371069182</v>
      </c>
      <c r="AD107" s="337">
        <f>(H107/AA107)/X107</f>
        <v>22.634362492853057</v>
      </c>
      <c r="AE107" s="521">
        <v>12</v>
      </c>
      <c r="AF107" s="386">
        <v>4370</v>
      </c>
      <c r="AG107" s="553">
        <v>81.49</v>
      </c>
      <c r="AH107" s="553">
        <v>-3.46</v>
      </c>
      <c r="AI107" s="568">
        <v>14.83</v>
      </c>
      <c r="AJ107" s="569">
        <v>18.73</v>
      </c>
      <c r="AK107" s="350">
        <f>AN107/AO107</f>
        <v>0.5365732765744803</v>
      </c>
      <c r="AL107" s="340">
        <f t="shared" si="33"/>
        <v>2.564102564102577</v>
      </c>
      <c r="AM107" s="341">
        <f t="shared" si="34"/>
        <v>5.566719197800074</v>
      </c>
      <c r="AN107" s="341">
        <f t="shared" si="35"/>
        <v>7.394092378577932</v>
      </c>
      <c r="AO107" s="338">
        <f>((AQ107/BA107)^(1/10)-1)*100</f>
        <v>13.78020990121296</v>
      </c>
      <c r="AP107" s="323"/>
      <c r="AQ107" s="285">
        <v>0.8</v>
      </c>
      <c r="AR107" s="285">
        <v>0.78</v>
      </c>
      <c r="AS107" s="28">
        <v>0.76</v>
      </c>
      <c r="AT107" s="28">
        <v>0.68</v>
      </c>
      <c r="AU107" s="28">
        <v>0.62</v>
      </c>
      <c r="AV107" s="28">
        <v>0.56</v>
      </c>
      <c r="AW107" s="28">
        <v>0.46</v>
      </c>
      <c r="AX107" s="28">
        <v>0.31</v>
      </c>
      <c r="AY107" s="28">
        <v>0.28</v>
      </c>
      <c r="AZ107" s="28">
        <v>0.25</v>
      </c>
      <c r="BA107" s="28">
        <v>0.22</v>
      </c>
      <c r="BB107" s="119">
        <v>0.2</v>
      </c>
      <c r="BC107" s="308">
        <f>IF(AR107=0,0,IF(AR107&gt;AQ107,0,((AQ107/AR107)-1)*100))</f>
        <v>2.564102564102577</v>
      </c>
      <c r="BD107" s="216">
        <f t="shared" si="31"/>
        <v>2.6315789473684292</v>
      </c>
      <c r="BE107" s="216">
        <f t="shared" si="31"/>
        <v>11.764705882352944</v>
      </c>
      <c r="BF107" s="216">
        <f t="shared" si="31"/>
        <v>9.677419354838722</v>
      </c>
      <c r="BG107" s="216">
        <f t="shared" si="31"/>
        <v>10.714285714285698</v>
      </c>
      <c r="BH107" s="216">
        <f t="shared" si="31"/>
        <v>21.739130434782616</v>
      </c>
      <c r="BI107" s="216">
        <f t="shared" si="31"/>
        <v>48.38709677419355</v>
      </c>
      <c r="BJ107" s="216">
        <f t="shared" si="31"/>
        <v>10.714285714285698</v>
      </c>
      <c r="BK107" s="216">
        <f t="shared" si="31"/>
        <v>12.00000000000001</v>
      </c>
      <c r="BL107" s="216">
        <f t="shared" si="31"/>
        <v>13.636363636363647</v>
      </c>
      <c r="BM107" s="240">
        <f t="shared" si="31"/>
        <v>9.999999999999986</v>
      </c>
      <c r="BN107" s="482">
        <f t="shared" si="36"/>
        <v>13.984451729324896</v>
      </c>
      <c r="BO107" s="482">
        <f t="shared" si="37"/>
        <v>11.938440449270832</v>
      </c>
      <c r="BP107" s="588">
        <f t="shared" si="38"/>
        <v>-11.816926382690813</v>
      </c>
    </row>
    <row r="108" spans="1:68" ht="11.25" customHeight="1">
      <c r="A108" s="25" t="s">
        <v>1613</v>
      </c>
      <c r="B108" s="26" t="s">
        <v>1615</v>
      </c>
      <c r="C108" s="26" t="s">
        <v>294</v>
      </c>
      <c r="D108" s="133">
        <v>18</v>
      </c>
      <c r="E108" s="137">
        <v>139</v>
      </c>
      <c r="F108" s="44" t="s">
        <v>1972</v>
      </c>
      <c r="G108" s="45" t="s">
        <v>1972</v>
      </c>
      <c r="H108" s="168">
        <v>101.67</v>
      </c>
      <c r="I108" s="457">
        <f>(R108/H108)*100</f>
        <v>1.9671486180780957</v>
      </c>
      <c r="J108" s="127">
        <v>0.45</v>
      </c>
      <c r="K108" s="105">
        <v>0.5</v>
      </c>
      <c r="L108" s="93">
        <f t="shared" si="32"/>
        <v>11.111111111111116</v>
      </c>
      <c r="M108" s="30">
        <v>40605</v>
      </c>
      <c r="N108" s="31">
        <v>40609</v>
      </c>
      <c r="O108" s="30">
        <v>40617</v>
      </c>
      <c r="P108" s="31" t="s">
        <v>1371</v>
      </c>
      <c r="Q108" s="26"/>
      <c r="R108" s="316">
        <f>K108*4</f>
        <v>2</v>
      </c>
      <c r="S108" s="319">
        <f>R108/W108*100</f>
        <v>44.54342984409799</v>
      </c>
      <c r="T108" s="433">
        <f>(H108/SQRT(22.5*W108*(H108/Z108))-1)*100</f>
        <v>135.05427511416</v>
      </c>
      <c r="U108" s="27">
        <f>H108/W108</f>
        <v>22.643652561247215</v>
      </c>
      <c r="V108" s="380">
        <v>12</v>
      </c>
      <c r="W108" s="168">
        <v>4.49</v>
      </c>
      <c r="X108" s="174">
        <v>1.51</v>
      </c>
      <c r="Y108" s="168">
        <v>2.85</v>
      </c>
      <c r="Z108" s="168">
        <v>5.49</v>
      </c>
      <c r="AA108" s="174">
        <v>5.45</v>
      </c>
      <c r="AB108" s="168">
        <v>6.09</v>
      </c>
      <c r="AC108" s="339">
        <f>(AB108/AA108-1)*100</f>
        <v>11.743119266055047</v>
      </c>
      <c r="AD108" s="337">
        <f>(H108/AA108)/X108</f>
        <v>12.354335014277902</v>
      </c>
      <c r="AE108" s="521">
        <v>20</v>
      </c>
      <c r="AF108" s="385">
        <v>30480</v>
      </c>
      <c r="AG108" s="565">
        <v>14.7</v>
      </c>
      <c r="AH108" s="565">
        <v>-9.01</v>
      </c>
      <c r="AI108" s="566">
        <v>2.76</v>
      </c>
      <c r="AJ108" s="567">
        <v>0.26</v>
      </c>
      <c r="AK108" s="350">
        <f>AN108/AO108</f>
        <v>1.0458062192052722</v>
      </c>
      <c r="AL108" s="336">
        <f t="shared" si="33"/>
        <v>12.5</v>
      </c>
      <c r="AM108" s="337">
        <f t="shared" si="34"/>
        <v>14.471424255333186</v>
      </c>
      <c r="AN108" s="337">
        <f t="shared" si="35"/>
        <v>20.11244339814313</v>
      </c>
      <c r="AO108" s="339">
        <f>((AQ108/BA108)^(1/10)-1)*100</f>
        <v>19.231520169603655</v>
      </c>
      <c r="AP108" s="324"/>
      <c r="AQ108" s="285">
        <v>1.8</v>
      </c>
      <c r="AR108" s="285">
        <v>1.6</v>
      </c>
      <c r="AS108" s="28">
        <v>1.5</v>
      </c>
      <c r="AT108" s="28">
        <v>1.2</v>
      </c>
      <c r="AU108" s="28">
        <v>1</v>
      </c>
      <c r="AV108" s="28">
        <v>0.72</v>
      </c>
      <c r="AW108" s="28">
        <v>0.6</v>
      </c>
      <c r="AX108" s="28">
        <v>0.4575</v>
      </c>
      <c r="AY108" s="28">
        <v>0.38</v>
      </c>
      <c r="AZ108" s="28">
        <v>0.34</v>
      </c>
      <c r="BA108" s="28">
        <v>0.31</v>
      </c>
      <c r="BB108" s="119">
        <v>0.28</v>
      </c>
      <c r="BC108" s="308">
        <f>IF(AR108=0,0,IF(AR108&gt;AQ108,0,((AQ108/AR108)-1)*100))</f>
        <v>12.5</v>
      </c>
      <c r="BD108" s="216">
        <f t="shared" si="31"/>
        <v>6.666666666666665</v>
      </c>
      <c r="BE108" s="216">
        <f t="shared" si="31"/>
        <v>25</v>
      </c>
      <c r="BF108" s="216">
        <f t="shared" si="31"/>
        <v>19.999999999999996</v>
      </c>
      <c r="BG108" s="216">
        <f t="shared" si="31"/>
        <v>38.888888888888886</v>
      </c>
      <c r="BH108" s="216">
        <f t="shared" si="31"/>
        <v>19.999999999999996</v>
      </c>
      <c r="BI108" s="216">
        <f t="shared" si="31"/>
        <v>31.147540983606547</v>
      </c>
      <c r="BJ108" s="216">
        <f t="shared" si="31"/>
        <v>20.394736842105267</v>
      </c>
      <c r="BK108" s="216">
        <f t="shared" si="31"/>
        <v>11.764705882352944</v>
      </c>
      <c r="BL108" s="216">
        <f t="shared" si="31"/>
        <v>9.677419354838722</v>
      </c>
      <c r="BM108" s="240">
        <f t="shared" si="31"/>
        <v>10.714285714285698</v>
      </c>
      <c r="BN108" s="482">
        <f t="shared" si="36"/>
        <v>18.795840393885882</v>
      </c>
      <c r="BO108" s="482">
        <f t="shared" si="37"/>
        <v>9.46232536593619</v>
      </c>
      <c r="BP108" s="586">
        <f t="shared" si="38"/>
        <v>-0.5640605450259883</v>
      </c>
    </row>
    <row r="109" spans="1:68" ht="11.25" customHeight="1">
      <c r="A109" s="25" t="s">
        <v>1534</v>
      </c>
      <c r="B109" s="26" t="s">
        <v>1535</v>
      </c>
      <c r="C109" s="26" t="s">
        <v>173</v>
      </c>
      <c r="D109" s="133">
        <v>14</v>
      </c>
      <c r="E109" s="137">
        <v>186</v>
      </c>
      <c r="F109" s="44" t="s">
        <v>1972</v>
      </c>
      <c r="G109" s="45" t="s">
        <v>1972</v>
      </c>
      <c r="H109" s="205">
        <v>38.49</v>
      </c>
      <c r="I109" s="319">
        <f>(R109/H109)*100</f>
        <v>2.0265003897116136</v>
      </c>
      <c r="J109" s="105">
        <v>0.175</v>
      </c>
      <c r="K109" s="105">
        <v>0.195</v>
      </c>
      <c r="L109" s="93">
        <f t="shared" si="32"/>
        <v>11.428571428571432</v>
      </c>
      <c r="M109" s="30">
        <v>40891</v>
      </c>
      <c r="N109" s="31">
        <v>40893</v>
      </c>
      <c r="O109" s="30">
        <v>40910</v>
      </c>
      <c r="P109" s="31" t="s">
        <v>42</v>
      </c>
      <c r="Q109" s="26"/>
      <c r="R109" s="316">
        <f>K109*4</f>
        <v>0.78</v>
      </c>
      <c r="S109" s="319">
        <f>R109/W109*100</f>
        <v>26.53061224489796</v>
      </c>
      <c r="T109" s="433">
        <f>(H109/SQRT(22.5*W109*(H109/Z109))-1)*100</f>
        <v>-16.09231938485517</v>
      </c>
      <c r="U109" s="27">
        <f>H109/W109</f>
        <v>13.091836734693878</v>
      </c>
      <c r="V109" s="380">
        <v>12</v>
      </c>
      <c r="W109" s="168">
        <v>2.94</v>
      </c>
      <c r="X109" s="174">
        <v>1.48</v>
      </c>
      <c r="Y109" s="168">
        <v>4.95</v>
      </c>
      <c r="Z109" s="168">
        <v>1.21</v>
      </c>
      <c r="AA109" s="174">
        <v>2.99</v>
      </c>
      <c r="AB109" s="168">
        <v>3.05</v>
      </c>
      <c r="AC109" s="339">
        <f>(AB109/AA109-1)*100</f>
        <v>2.006688963210679</v>
      </c>
      <c r="AD109" s="337">
        <f>(H109/AA109)/X109</f>
        <v>8.697911958781525</v>
      </c>
      <c r="AE109" s="521">
        <v>19</v>
      </c>
      <c r="AF109" s="385">
        <v>1800</v>
      </c>
      <c r="AG109" s="565">
        <v>26.74</v>
      </c>
      <c r="AH109" s="565">
        <v>-17.88</v>
      </c>
      <c r="AI109" s="566">
        <v>9.04</v>
      </c>
      <c r="AJ109" s="567">
        <v>-4.37</v>
      </c>
      <c r="AK109" s="350">
        <f>AN109/AO109</f>
        <v>0.9266992851489005</v>
      </c>
      <c r="AL109" s="336">
        <f t="shared" si="33"/>
        <v>12.72727272727272</v>
      </c>
      <c r="AM109" s="337">
        <f t="shared" si="34"/>
        <v>11.27383564427249</v>
      </c>
      <c r="AN109" s="337">
        <f t="shared" si="35"/>
        <v>13.442437615833924</v>
      </c>
      <c r="AO109" s="339">
        <f>((AQ109/BA109)^(1/10)-1)*100</f>
        <v>14.505717044633325</v>
      </c>
      <c r="AP109" s="324"/>
      <c r="AQ109" s="285">
        <v>0.62</v>
      </c>
      <c r="AR109" s="285">
        <v>0.55</v>
      </c>
      <c r="AS109" s="28">
        <v>0.5</v>
      </c>
      <c r="AT109" s="28">
        <v>0.45</v>
      </c>
      <c r="AU109" s="28">
        <v>0.4</v>
      </c>
      <c r="AV109" s="28">
        <v>0.33</v>
      </c>
      <c r="AW109" s="28">
        <v>0.2875</v>
      </c>
      <c r="AX109" s="28">
        <v>0.2425</v>
      </c>
      <c r="AY109" s="28">
        <v>0.235</v>
      </c>
      <c r="AZ109" s="28">
        <v>0.19</v>
      </c>
      <c r="BA109" s="28">
        <v>0.16</v>
      </c>
      <c r="BB109" s="119">
        <v>0.025</v>
      </c>
      <c r="BC109" s="308">
        <f>IF(AR109=0,0,IF(AR109&gt;AQ109,0,((AQ109/AR109)-1)*100))</f>
        <v>12.72727272727272</v>
      </c>
      <c r="BD109" s="216">
        <f t="shared" si="31"/>
        <v>10.000000000000009</v>
      </c>
      <c r="BE109" s="216">
        <f t="shared" si="31"/>
        <v>11.111111111111116</v>
      </c>
      <c r="BF109" s="216">
        <f t="shared" si="31"/>
        <v>12.5</v>
      </c>
      <c r="BG109" s="216">
        <f t="shared" si="31"/>
        <v>21.212121212121215</v>
      </c>
      <c r="BH109" s="216">
        <f t="shared" si="31"/>
        <v>14.782608695652177</v>
      </c>
      <c r="BI109" s="216">
        <f t="shared" si="31"/>
        <v>18.556701030927837</v>
      </c>
      <c r="BJ109" s="216">
        <f t="shared" si="31"/>
        <v>3.1914893617021267</v>
      </c>
      <c r="BK109" s="216">
        <f t="shared" si="31"/>
        <v>23.684210526315773</v>
      </c>
      <c r="BL109" s="216">
        <f t="shared" si="31"/>
        <v>18.75</v>
      </c>
      <c r="BM109" s="240">
        <f t="shared" si="31"/>
        <v>540</v>
      </c>
      <c r="BN109" s="482">
        <f t="shared" si="36"/>
        <v>62.41050133319118</v>
      </c>
      <c r="BO109" s="482">
        <f t="shared" si="37"/>
        <v>151.12650736442134</v>
      </c>
      <c r="BP109" s="586">
        <f t="shared" si="38"/>
        <v>2.377101270851661</v>
      </c>
    </row>
    <row r="110" spans="1:68" ht="11.25" customHeight="1">
      <c r="A110" s="25" t="s">
        <v>1616</v>
      </c>
      <c r="B110" s="26" t="s">
        <v>1617</v>
      </c>
      <c r="C110" s="102" t="s">
        <v>516</v>
      </c>
      <c r="D110" s="133">
        <v>17</v>
      </c>
      <c r="E110" s="137">
        <v>159</v>
      </c>
      <c r="F110" s="65" t="s">
        <v>363</v>
      </c>
      <c r="G110" s="57" t="s">
        <v>363</v>
      </c>
      <c r="H110" s="206">
        <v>33.41</v>
      </c>
      <c r="I110" s="319">
        <f>(R110/H110)*100</f>
        <v>5.214756061059563</v>
      </c>
      <c r="J110" s="105">
        <v>0.144875</v>
      </c>
      <c r="K110" s="105">
        <v>0.1451875</v>
      </c>
      <c r="L110" s="116">
        <f t="shared" si="32"/>
        <v>0.2157031924072461</v>
      </c>
      <c r="M110" s="30">
        <v>40815</v>
      </c>
      <c r="N110" s="31">
        <v>40819</v>
      </c>
      <c r="O110" s="30">
        <v>40833</v>
      </c>
      <c r="P110" s="31" t="s">
        <v>1422</v>
      </c>
      <c r="Q110" s="102" t="s">
        <v>1554</v>
      </c>
      <c r="R110" s="316">
        <f>K110*12</f>
        <v>1.7422499999999999</v>
      </c>
      <c r="S110" s="319">
        <f>R110/W110*100</f>
        <v>165.92857142857142</v>
      </c>
      <c r="T110" s="433">
        <f>(H110/SQRT(22.5*W110*(H110/Z110))-1)*100</f>
        <v>86.51762757665932</v>
      </c>
      <c r="U110" s="27">
        <f>H110/W110</f>
        <v>31.819047619047616</v>
      </c>
      <c r="V110" s="380">
        <v>12</v>
      </c>
      <c r="W110" s="168">
        <v>1.05</v>
      </c>
      <c r="X110" s="174">
        <v>3.89</v>
      </c>
      <c r="Y110" s="168">
        <v>11.33</v>
      </c>
      <c r="Z110" s="168">
        <v>2.46</v>
      </c>
      <c r="AA110" s="174">
        <v>1.99</v>
      </c>
      <c r="AB110" s="168">
        <v>2.12</v>
      </c>
      <c r="AC110" s="339">
        <f>(AB110/AA110-1)*100</f>
        <v>6.5326633165829096</v>
      </c>
      <c r="AD110" s="337">
        <f>(H110/AA110)/X110</f>
        <v>4.315924093475086</v>
      </c>
      <c r="AE110" s="521">
        <v>14</v>
      </c>
      <c r="AF110" s="385">
        <v>4240</v>
      </c>
      <c r="AG110" s="565">
        <v>19.62</v>
      </c>
      <c r="AH110" s="565">
        <v>-8.09</v>
      </c>
      <c r="AI110" s="566">
        <v>1.03</v>
      </c>
      <c r="AJ110" s="567">
        <v>-0.83</v>
      </c>
      <c r="AK110" s="350">
        <f>AN110/AO110</f>
        <v>0.9655817557819749</v>
      </c>
      <c r="AL110" s="336">
        <f t="shared" si="33"/>
        <v>0.6555944055943952</v>
      </c>
      <c r="AM110" s="337">
        <f t="shared" si="34"/>
        <v>1.7221521664248396</v>
      </c>
      <c r="AN110" s="337">
        <f t="shared" si="35"/>
        <v>4.365317521906298</v>
      </c>
      <c r="AO110" s="339">
        <f>((AQ110/BA110)^(1/10)-1)*100</f>
        <v>4.520919638100507</v>
      </c>
      <c r="AP110" s="324"/>
      <c r="AQ110" s="285">
        <v>1.72725</v>
      </c>
      <c r="AR110" s="285">
        <v>1.716</v>
      </c>
      <c r="AS110" s="28">
        <v>1.701</v>
      </c>
      <c r="AT110" s="28">
        <v>1.641</v>
      </c>
      <c r="AU110" s="28">
        <v>1.518</v>
      </c>
      <c r="AV110" s="28">
        <v>1.395</v>
      </c>
      <c r="AW110" s="28">
        <v>1.32</v>
      </c>
      <c r="AX110" s="28">
        <v>1.2</v>
      </c>
      <c r="AY110" s="28">
        <v>1.17</v>
      </c>
      <c r="AZ110" s="28">
        <v>1.14</v>
      </c>
      <c r="BA110" s="28">
        <v>1.11</v>
      </c>
      <c r="BB110" s="119">
        <v>1.08</v>
      </c>
      <c r="BC110" s="308">
        <f>IF(AR110=0,0,IF(AR110&gt;AQ110,0,((AQ110/AR110)-1)*100))</f>
        <v>0.6555944055943952</v>
      </c>
      <c r="BD110" s="216">
        <f t="shared" si="31"/>
        <v>0.8818342151675429</v>
      </c>
      <c r="BE110" s="216">
        <f t="shared" si="31"/>
        <v>3.656307129798897</v>
      </c>
      <c r="BF110" s="216">
        <f t="shared" si="31"/>
        <v>8.102766798418969</v>
      </c>
      <c r="BG110" s="216">
        <f t="shared" si="31"/>
        <v>8.817204301075265</v>
      </c>
      <c r="BH110" s="216">
        <f t="shared" si="31"/>
        <v>5.681818181818188</v>
      </c>
      <c r="BI110" s="216">
        <f t="shared" si="31"/>
        <v>10.000000000000009</v>
      </c>
      <c r="BJ110" s="216">
        <f t="shared" si="31"/>
        <v>2.564102564102577</v>
      </c>
      <c r="BK110" s="216">
        <f t="shared" si="31"/>
        <v>2.6315789473684292</v>
      </c>
      <c r="BL110" s="216">
        <f t="shared" si="31"/>
        <v>2.702702702702675</v>
      </c>
      <c r="BM110" s="240">
        <f t="shared" si="31"/>
        <v>2.77777777777779</v>
      </c>
      <c r="BN110" s="482">
        <f t="shared" si="36"/>
        <v>4.406517002165885</v>
      </c>
      <c r="BO110" s="482">
        <f t="shared" si="37"/>
        <v>3.0923095923750368</v>
      </c>
      <c r="BP110" s="586">
        <f t="shared" si="38"/>
        <v>-22.238974036081757</v>
      </c>
    </row>
    <row r="111" spans="1:68" ht="11.25" customHeight="1">
      <c r="A111" s="34" t="s">
        <v>461</v>
      </c>
      <c r="B111" s="36" t="s">
        <v>462</v>
      </c>
      <c r="C111" s="36" t="s">
        <v>170</v>
      </c>
      <c r="D111" s="134">
        <v>16</v>
      </c>
      <c r="E111" s="137">
        <v>166</v>
      </c>
      <c r="F111" s="74" t="s">
        <v>363</v>
      </c>
      <c r="G111" s="75" t="s">
        <v>363</v>
      </c>
      <c r="H111" s="169">
        <v>68.12</v>
      </c>
      <c r="I111" s="458">
        <f>(R111/H111)*100</f>
        <v>1.5267175572519083</v>
      </c>
      <c r="J111" s="126">
        <v>0.25</v>
      </c>
      <c r="K111" s="106">
        <v>0.26</v>
      </c>
      <c r="L111" s="94">
        <f t="shared" si="32"/>
        <v>4.0000000000000036</v>
      </c>
      <c r="M111" s="49">
        <v>40613</v>
      </c>
      <c r="N111" s="50">
        <v>40617</v>
      </c>
      <c r="O111" s="49">
        <v>40633</v>
      </c>
      <c r="P111" s="50" t="s">
        <v>1373</v>
      </c>
      <c r="Q111" s="36" t="s">
        <v>459</v>
      </c>
      <c r="R111" s="261">
        <f>K111*4</f>
        <v>1.04</v>
      </c>
      <c r="S111" s="319">
        <f>R111/W111*100</f>
        <v>57.4585635359116</v>
      </c>
      <c r="T111" s="433">
        <f>(H111/SQRT(22.5*W111*(H111/Z111))-1)*100</f>
        <v>41.08480877049534</v>
      </c>
      <c r="U111" s="37">
        <f>H111/W111</f>
        <v>37.6353591160221</v>
      </c>
      <c r="V111" s="381">
        <v>12</v>
      </c>
      <c r="W111" s="169">
        <v>1.81</v>
      </c>
      <c r="X111" s="176">
        <v>-4.31</v>
      </c>
      <c r="Y111" s="169">
        <v>2.86</v>
      </c>
      <c r="Z111" s="169">
        <v>1.19</v>
      </c>
      <c r="AA111" s="176">
        <v>-1.74</v>
      </c>
      <c r="AB111" s="169">
        <v>8.21</v>
      </c>
      <c r="AC111" s="344" t="s">
        <v>1977</v>
      </c>
      <c r="AD111" s="337">
        <f>(H111/AA111)/X111</f>
        <v>9.083393338133718</v>
      </c>
      <c r="AE111" s="521">
        <v>12</v>
      </c>
      <c r="AF111" s="387">
        <v>3520</v>
      </c>
      <c r="AG111" s="533">
        <v>14.49</v>
      </c>
      <c r="AH111" s="533">
        <v>-7.86</v>
      </c>
      <c r="AI111" s="562">
        <v>5.3</v>
      </c>
      <c r="AJ111" s="564">
        <v>0.87</v>
      </c>
      <c r="AK111" s="350">
        <f>AN111/AO111</f>
        <v>0.6358833889084697</v>
      </c>
      <c r="AL111" s="342">
        <f t="shared" si="33"/>
        <v>4.166666666666674</v>
      </c>
      <c r="AM111" s="343">
        <f t="shared" si="34"/>
        <v>4.353201121161598</v>
      </c>
      <c r="AN111" s="343">
        <f t="shared" si="35"/>
        <v>4.563955259127317</v>
      </c>
      <c r="AO111" s="344">
        <f>((AQ111/BA111)^(1/10)-1)*100</f>
        <v>7.177346253629313</v>
      </c>
      <c r="AP111" s="325"/>
      <c r="AQ111" s="285">
        <v>1</v>
      </c>
      <c r="AR111" s="285">
        <v>0.96</v>
      </c>
      <c r="AS111" s="28">
        <v>0.92</v>
      </c>
      <c r="AT111" s="28">
        <v>0.88</v>
      </c>
      <c r="AU111" s="28">
        <v>0.84</v>
      </c>
      <c r="AV111" s="28">
        <v>0.8</v>
      </c>
      <c r="AW111" s="28">
        <v>0.72</v>
      </c>
      <c r="AX111" s="28">
        <v>0.6</v>
      </c>
      <c r="AY111" s="28">
        <v>0.56834</v>
      </c>
      <c r="AZ111" s="28">
        <v>0.53332</v>
      </c>
      <c r="BA111" s="28">
        <v>0.5</v>
      </c>
      <c r="BB111" s="119">
        <v>0.46668</v>
      </c>
      <c r="BC111" s="308">
        <f>IF(AR111=0,0,IF(AR111&gt;AQ111,0,((AQ111/AR111)-1)*100))</f>
        <v>4.166666666666674</v>
      </c>
      <c r="BD111" s="216">
        <f t="shared" si="31"/>
        <v>4.347826086956519</v>
      </c>
      <c r="BE111" s="216">
        <f t="shared" si="31"/>
        <v>4.545454545454541</v>
      </c>
      <c r="BF111" s="216">
        <f t="shared" si="31"/>
        <v>4.761904761904767</v>
      </c>
      <c r="BG111" s="216">
        <f t="shared" si="31"/>
        <v>4.999999999999982</v>
      </c>
      <c r="BH111" s="216">
        <f t="shared" si="31"/>
        <v>11.111111111111116</v>
      </c>
      <c r="BI111" s="216">
        <f t="shared" si="31"/>
        <v>19.999999999999996</v>
      </c>
      <c r="BJ111" s="216">
        <f t="shared" si="31"/>
        <v>5.570609142414762</v>
      </c>
      <c r="BK111" s="216">
        <f t="shared" si="31"/>
        <v>6.566414160353995</v>
      </c>
      <c r="BL111" s="216">
        <f t="shared" si="31"/>
        <v>6.664000000000003</v>
      </c>
      <c r="BM111" s="240">
        <f t="shared" si="31"/>
        <v>7.139796005828414</v>
      </c>
      <c r="BN111" s="482">
        <f t="shared" si="36"/>
        <v>7.26125295279007</v>
      </c>
      <c r="BO111" s="482">
        <f t="shared" si="37"/>
        <v>4.447774848807192</v>
      </c>
      <c r="BP111" s="587">
        <f t="shared" si="38"/>
        <v>-31.544686299642876</v>
      </c>
    </row>
    <row r="112" spans="1:68" ht="11.25" customHeight="1">
      <c r="A112" s="25" t="s">
        <v>1520</v>
      </c>
      <c r="B112" s="26" t="s">
        <v>1521</v>
      </c>
      <c r="C112" s="26" t="s">
        <v>173</v>
      </c>
      <c r="D112" s="133">
        <v>13</v>
      </c>
      <c r="E112" s="137">
        <v>194</v>
      </c>
      <c r="F112" s="44" t="s">
        <v>1972</v>
      </c>
      <c r="G112" s="45" t="s">
        <v>1939</v>
      </c>
      <c r="H112" s="205">
        <v>20.34</v>
      </c>
      <c r="I112" s="319">
        <f>(R112/H112)*100</f>
        <v>3.028515240904621</v>
      </c>
      <c r="J112" s="105">
        <v>0.143</v>
      </c>
      <c r="K112" s="105">
        <v>0.154</v>
      </c>
      <c r="L112" s="93">
        <f t="shared" si="32"/>
        <v>7.692307692307709</v>
      </c>
      <c r="M112" s="30">
        <v>40709</v>
      </c>
      <c r="N112" s="31">
        <v>40711</v>
      </c>
      <c r="O112" s="30">
        <v>40739</v>
      </c>
      <c r="P112" s="103" t="s">
        <v>1376</v>
      </c>
      <c r="Q112" s="26"/>
      <c r="R112" s="316">
        <f>K112*4</f>
        <v>0.616</v>
      </c>
      <c r="S112" s="318">
        <f>R112/W112*100</f>
        <v>13.999999999999998</v>
      </c>
      <c r="T112" s="435">
        <f>(H112/SQRT(22.5*W112*(H112/Z112))-1)*100</f>
        <v>-55.588699226845016</v>
      </c>
      <c r="U112" s="27">
        <f>H112/W112</f>
        <v>4.622727272727272</v>
      </c>
      <c r="V112" s="380">
        <v>12</v>
      </c>
      <c r="W112" s="168">
        <v>4.4</v>
      </c>
      <c r="X112" s="174">
        <v>0.45</v>
      </c>
      <c r="Y112" s="168">
        <v>1.64</v>
      </c>
      <c r="Z112" s="168">
        <v>0.96</v>
      </c>
      <c r="AA112" s="174">
        <v>4.37</v>
      </c>
      <c r="AB112" s="168">
        <v>3.86</v>
      </c>
      <c r="AC112" s="339">
        <f>(AB112/AA112-1)*100</f>
        <v>-11.670480549199091</v>
      </c>
      <c r="AD112" s="340">
        <f>(H112/AA112)/X112</f>
        <v>10.343249427917618</v>
      </c>
      <c r="AE112" s="521">
        <v>2</v>
      </c>
      <c r="AF112" s="385">
        <v>426</v>
      </c>
      <c r="AG112" s="565">
        <v>29.31</v>
      </c>
      <c r="AH112" s="565">
        <v>-17.65</v>
      </c>
      <c r="AI112" s="566">
        <v>9.95</v>
      </c>
      <c r="AJ112" s="567">
        <v>6.27</v>
      </c>
      <c r="AK112" s="349">
        <f>AN112/AO112</f>
        <v>0.7931563487545804</v>
      </c>
      <c r="AL112" s="336">
        <f t="shared" si="33"/>
        <v>8.510638297872353</v>
      </c>
      <c r="AM112" s="337">
        <f t="shared" si="34"/>
        <v>9.757284858524585</v>
      </c>
      <c r="AN112" s="337">
        <f t="shared" si="35"/>
        <v>12.890345696020322</v>
      </c>
      <c r="AO112" s="339">
        <f>((AQ112/BA112)^(1/10)-1)*100</f>
        <v>16.251960557664113</v>
      </c>
      <c r="AP112" s="324"/>
      <c r="AQ112" s="282">
        <v>0.561</v>
      </c>
      <c r="AR112" s="282">
        <v>0.517</v>
      </c>
      <c r="AS112" s="19">
        <v>0.473</v>
      </c>
      <c r="AT112" s="19">
        <v>0.42429</v>
      </c>
      <c r="AU112" s="19">
        <v>0.36268</v>
      </c>
      <c r="AV112" s="19">
        <v>0.30597</v>
      </c>
      <c r="AW112" s="19">
        <v>0.25385</v>
      </c>
      <c r="AX112" s="19">
        <v>0.20815</v>
      </c>
      <c r="AY112" s="19">
        <v>0.17194</v>
      </c>
      <c r="AZ112" s="19">
        <v>0.14478</v>
      </c>
      <c r="BA112" s="19">
        <v>0.12444</v>
      </c>
      <c r="BB112" s="276">
        <v>0.09729</v>
      </c>
      <c r="BC112" s="460">
        <f>IF(AR112=0,0,IF(AR112&gt;AQ112,0,((AQ112/AR112)-1)*100))</f>
        <v>8.510638297872353</v>
      </c>
      <c r="BD112" s="461">
        <f t="shared" si="31"/>
        <v>9.302325581395365</v>
      </c>
      <c r="BE112" s="461">
        <f t="shared" si="31"/>
        <v>11.480355417285338</v>
      </c>
      <c r="BF112" s="461">
        <f t="shared" si="31"/>
        <v>16.98742693283335</v>
      </c>
      <c r="BG112" s="461">
        <f t="shared" si="31"/>
        <v>18.534496846096005</v>
      </c>
      <c r="BH112" s="461">
        <f t="shared" si="31"/>
        <v>20.531810124089024</v>
      </c>
      <c r="BI112" s="461">
        <f t="shared" si="31"/>
        <v>21.95532068220034</v>
      </c>
      <c r="BJ112" s="461">
        <f t="shared" si="31"/>
        <v>21.059671978597173</v>
      </c>
      <c r="BK112" s="461">
        <f t="shared" si="31"/>
        <v>18.759497168117157</v>
      </c>
      <c r="BL112" s="461">
        <f t="shared" si="31"/>
        <v>16.345226615236253</v>
      </c>
      <c r="BM112" s="212">
        <f t="shared" si="31"/>
        <v>27.906259636139374</v>
      </c>
      <c r="BN112" s="145">
        <f t="shared" si="36"/>
        <v>17.397548116351064</v>
      </c>
      <c r="BO112" s="145">
        <f t="shared" si="37"/>
        <v>5.546392431894809</v>
      </c>
      <c r="BP112" s="586">
        <f t="shared" si="38"/>
        <v>11.296133664197672</v>
      </c>
    </row>
    <row r="113" spans="1:68" ht="11.25" customHeight="1">
      <c r="A113" s="25" t="s">
        <v>1618</v>
      </c>
      <c r="B113" s="26" t="s">
        <v>1619</v>
      </c>
      <c r="C113" s="26" t="s">
        <v>276</v>
      </c>
      <c r="D113" s="133">
        <v>18</v>
      </c>
      <c r="E113" s="137">
        <v>136</v>
      </c>
      <c r="F113" s="65" t="s">
        <v>363</v>
      </c>
      <c r="G113" s="57" t="s">
        <v>363</v>
      </c>
      <c r="H113" s="206">
        <v>81.1</v>
      </c>
      <c r="I113" s="457">
        <f>(R113/H113)*100</f>
        <v>0.5425400739827374</v>
      </c>
      <c r="J113" s="127">
        <v>0.095</v>
      </c>
      <c r="K113" s="105">
        <v>0.11</v>
      </c>
      <c r="L113" s="93">
        <f t="shared" si="32"/>
        <v>15.789473684210531</v>
      </c>
      <c r="M113" s="30">
        <v>40548</v>
      </c>
      <c r="N113" s="31">
        <v>40550</v>
      </c>
      <c r="O113" s="30">
        <v>40571</v>
      </c>
      <c r="P113" s="31" t="s">
        <v>1412</v>
      </c>
      <c r="Q113" s="26"/>
      <c r="R113" s="316">
        <f>K113*4</f>
        <v>0.44</v>
      </c>
      <c r="S113" s="319">
        <f>R113/W113*100</f>
        <v>10.42654028436019</v>
      </c>
      <c r="T113" s="433">
        <f>(H113/SQRT(22.5*W113*(H113/Z113))-1)*100</f>
        <v>49.0217353938676</v>
      </c>
      <c r="U113" s="27">
        <f>H113/W113</f>
        <v>19.218009478672986</v>
      </c>
      <c r="V113" s="380">
        <v>12</v>
      </c>
      <c r="W113" s="168">
        <v>4.22</v>
      </c>
      <c r="X113" s="174">
        <v>1.25</v>
      </c>
      <c r="Y113" s="168">
        <v>2.91</v>
      </c>
      <c r="Z113" s="168">
        <v>2.6</v>
      </c>
      <c r="AA113" s="174">
        <v>4.28</v>
      </c>
      <c r="AB113" s="168">
        <v>4.72</v>
      </c>
      <c r="AC113" s="339">
        <f>(AB113/AA113-1)*100</f>
        <v>10.280373831775691</v>
      </c>
      <c r="AD113" s="336">
        <f>(H113/AA113)/X113</f>
        <v>15.158878504672895</v>
      </c>
      <c r="AE113" s="521">
        <v>12</v>
      </c>
      <c r="AF113" s="385">
        <v>7790</v>
      </c>
      <c r="AG113" s="565">
        <v>24.96</v>
      </c>
      <c r="AH113" s="565">
        <v>-8.63</v>
      </c>
      <c r="AI113" s="566">
        <v>9.23</v>
      </c>
      <c r="AJ113" s="567">
        <v>3.17</v>
      </c>
      <c r="AK113" s="350">
        <f>AN113/AO113</f>
        <v>1.1992743522893061</v>
      </c>
      <c r="AL113" s="336">
        <f t="shared" si="33"/>
        <v>15.151515151515138</v>
      </c>
      <c r="AM113" s="337">
        <f t="shared" si="34"/>
        <v>13.48455252486973</v>
      </c>
      <c r="AN113" s="337">
        <f t="shared" si="35"/>
        <v>12.593380967869239</v>
      </c>
      <c r="AO113" s="339">
        <f>((AQ113/BA113)^(1/10)-1)*100</f>
        <v>10.500834061722086</v>
      </c>
      <c r="AP113" s="324"/>
      <c r="AQ113" s="285">
        <v>0.38</v>
      </c>
      <c r="AR113" s="285">
        <v>0.33</v>
      </c>
      <c r="AS113" s="28">
        <v>0.29</v>
      </c>
      <c r="AT113" s="28">
        <v>0.26</v>
      </c>
      <c r="AU113" s="28">
        <v>0.235</v>
      </c>
      <c r="AV113" s="28">
        <v>0.21</v>
      </c>
      <c r="AW113" s="28">
        <v>0.196</v>
      </c>
      <c r="AX113" s="28">
        <v>0.176</v>
      </c>
      <c r="AY113" s="28">
        <v>0.166</v>
      </c>
      <c r="AZ113" s="28">
        <v>0.15</v>
      </c>
      <c r="BA113" s="28">
        <v>0.14</v>
      </c>
      <c r="BB113" s="119">
        <v>0.13</v>
      </c>
      <c r="BC113" s="308">
        <f aca="true" t="shared" si="39" ref="BC113:BM128">IF(AR113=0,0,IF(AR113&gt;AQ113,0,((AQ113/AR113)-1)*100))</f>
        <v>15.151515151515138</v>
      </c>
      <c r="BD113" s="216">
        <f t="shared" si="31"/>
        <v>13.793103448275868</v>
      </c>
      <c r="BE113" s="216">
        <f t="shared" si="31"/>
        <v>11.538461538461519</v>
      </c>
      <c r="BF113" s="216">
        <f t="shared" si="31"/>
        <v>10.63829787234043</v>
      </c>
      <c r="BG113" s="216">
        <f t="shared" si="31"/>
        <v>11.904761904761907</v>
      </c>
      <c r="BH113" s="216">
        <f t="shared" si="31"/>
        <v>7.14285714285714</v>
      </c>
      <c r="BI113" s="216">
        <f t="shared" si="31"/>
        <v>11.363636363636376</v>
      </c>
      <c r="BJ113" s="216">
        <f t="shared" si="31"/>
        <v>6.024096385542155</v>
      </c>
      <c r="BK113" s="216">
        <f t="shared" si="31"/>
        <v>10.666666666666668</v>
      </c>
      <c r="BL113" s="216">
        <f t="shared" si="31"/>
        <v>7.14285714285714</v>
      </c>
      <c r="BM113" s="240">
        <f t="shared" si="31"/>
        <v>7.692307692307709</v>
      </c>
      <c r="BN113" s="482">
        <f t="shared" si="36"/>
        <v>10.278051028111095</v>
      </c>
      <c r="BO113" s="482">
        <f t="shared" si="37"/>
        <v>2.8000234500543377</v>
      </c>
      <c r="BP113" s="586">
        <f t="shared" si="38"/>
        <v>-6.08208843682101</v>
      </c>
    </row>
    <row r="114" spans="1:68" ht="11.25" customHeight="1">
      <c r="A114" s="25" t="s">
        <v>1622</v>
      </c>
      <c r="B114" s="26" t="s">
        <v>1624</v>
      </c>
      <c r="C114" s="102" t="s">
        <v>532</v>
      </c>
      <c r="D114" s="133">
        <v>17</v>
      </c>
      <c r="E114" s="137">
        <v>154</v>
      </c>
      <c r="F114" s="65" t="s">
        <v>363</v>
      </c>
      <c r="G114" s="57" t="s">
        <v>363</v>
      </c>
      <c r="H114" s="206">
        <v>87.73</v>
      </c>
      <c r="I114" s="457">
        <f>(R114/H114)*100</f>
        <v>1.0030776245298074</v>
      </c>
      <c r="J114" s="105">
        <v>0.16</v>
      </c>
      <c r="K114" s="105">
        <v>0.22</v>
      </c>
      <c r="L114" s="93">
        <f t="shared" si="32"/>
        <v>37.5</v>
      </c>
      <c r="M114" s="30">
        <v>40590</v>
      </c>
      <c r="N114" s="31">
        <v>40592</v>
      </c>
      <c r="O114" s="30">
        <v>40633</v>
      </c>
      <c r="P114" s="31" t="s">
        <v>1373</v>
      </c>
      <c r="Q114" s="26"/>
      <c r="R114" s="316">
        <f>K114*4</f>
        <v>0.88</v>
      </c>
      <c r="S114" s="319">
        <f>R114/W114*100</f>
        <v>17.0873786407767</v>
      </c>
      <c r="T114" s="433">
        <f>(H114/SQRT(22.5*W114*(H114/Z114))-1)*100</f>
        <v>131.85067544991185</v>
      </c>
      <c r="U114" s="27">
        <f>H114/W114</f>
        <v>17.03495145631068</v>
      </c>
      <c r="V114" s="380">
        <v>1</v>
      </c>
      <c r="W114" s="168">
        <v>5.15</v>
      </c>
      <c r="X114" s="174">
        <v>1.25</v>
      </c>
      <c r="Y114" s="168">
        <v>1.24</v>
      </c>
      <c r="Z114" s="168">
        <v>7.1</v>
      </c>
      <c r="AA114" s="174">
        <v>5.51</v>
      </c>
      <c r="AB114" s="168">
        <v>6.15</v>
      </c>
      <c r="AC114" s="339">
        <f>(AB114/AA114-1)*100</f>
        <v>11.615245009074426</v>
      </c>
      <c r="AD114" s="336">
        <f>(H114/AA114)/X114</f>
        <v>12.737568058076226</v>
      </c>
      <c r="AE114" s="521">
        <v>21</v>
      </c>
      <c r="AF114" s="385">
        <v>10140</v>
      </c>
      <c r="AG114" s="565">
        <v>51.26</v>
      </c>
      <c r="AH114" s="565">
        <v>-1.55</v>
      </c>
      <c r="AI114" s="566">
        <v>7.64</v>
      </c>
      <c r="AJ114" s="567">
        <v>12.94</v>
      </c>
      <c r="AK114" s="350">
        <f>AN114/AO114</f>
        <v>1.0513113227388289</v>
      </c>
      <c r="AL114" s="336">
        <f t="shared" si="33"/>
        <v>45.45454545454546</v>
      </c>
      <c r="AM114" s="337">
        <f t="shared" si="34"/>
        <v>28.731917947417294</v>
      </c>
      <c r="AN114" s="337">
        <f t="shared" si="35"/>
        <v>24.96607683058869</v>
      </c>
      <c r="AO114" s="339">
        <f>((AQ114/BA114)^(1/10)-1)*100</f>
        <v>23.74755820716188</v>
      </c>
      <c r="AP114" s="324"/>
      <c r="AQ114" s="285">
        <v>0.64</v>
      </c>
      <c r="AR114" s="285">
        <v>0.44</v>
      </c>
      <c r="AS114" s="28">
        <v>0.38</v>
      </c>
      <c r="AT114" s="28">
        <v>0.3</v>
      </c>
      <c r="AU114" s="278">
        <v>0.24</v>
      </c>
      <c r="AV114" s="28">
        <v>0.21</v>
      </c>
      <c r="AW114" s="28">
        <v>0.172</v>
      </c>
      <c r="AX114" s="28">
        <v>0.116</v>
      </c>
      <c r="AY114" s="28">
        <v>0.096</v>
      </c>
      <c r="AZ114" s="28">
        <v>0.086</v>
      </c>
      <c r="BA114" s="28">
        <v>0.076</v>
      </c>
      <c r="BB114" s="119">
        <v>0.066</v>
      </c>
      <c r="BC114" s="308">
        <f t="shared" si="39"/>
        <v>45.45454545454546</v>
      </c>
      <c r="BD114" s="216">
        <f t="shared" si="39"/>
        <v>15.789473684210531</v>
      </c>
      <c r="BE114" s="216">
        <f t="shared" si="39"/>
        <v>26.666666666666682</v>
      </c>
      <c r="BF114" s="216">
        <f t="shared" si="39"/>
        <v>25</v>
      </c>
      <c r="BG114" s="216">
        <f t="shared" si="39"/>
        <v>14.28571428571428</v>
      </c>
      <c r="BH114" s="216">
        <f t="shared" si="39"/>
        <v>22.093023255813947</v>
      </c>
      <c r="BI114" s="216">
        <f t="shared" si="39"/>
        <v>48.2758620689655</v>
      </c>
      <c r="BJ114" s="216">
        <f t="shared" si="39"/>
        <v>20.833333333333325</v>
      </c>
      <c r="BK114" s="216">
        <f t="shared" si="39"/>
        <v>11.627906976744207</v>
      </c>
      <c r="BL114" s="216">
        <f t="shared" si="39"/>
        <v>13.157894736842103</v>
      </c>
      <c r="BM114" s="240">
        <f t="shared" si="39"/>
        <v>15.151515151515138</v>
      </c>
      <c r="BN114" s="482">
        <f t="shared" si="36"/>
        <v>23.485085055850107</v>
      </c>
      <c r="BO114" s="482">
        <f t="shared" si="37"/>
        <v>11.98168922449417</v>
      </c>
      <c r="BP114" s="586">
        <f t="shared" si="38"/>
        <v>8.93420299880782</v>
      </c>
    </row>
    <row r="115" spans="1:68" ht="11.25" customHeight="1">
      <c r="A115" s="96" t="s">
        <v>65</v>
      </c>
      <c r="B115" s="26" t="s">
        <v>66</v>
      </c>
      <c r="C115" s="26" t="s">
        <v>2072</v>
      </c>
      <c r="D115" s="133">
        <v>10</v>
      </c>
      <c r="E115" s="137">
        <v>227</v>
      </c>
      <c r="F115" s="65" t="s">
        <v>363</v>
      </c>
      <c r="G115" s="57" t="s">
        <v>363</v>
      </c>
      <c r="H115" s="205">
        <v>71.58</v>
      </c>
      <c r="I115" s="457">
        <f>(R115/H115)*100</f>
        <v>0.6146968426934898</v>
      </c>
      <c r="J115" s="143">
        <v>0.09</v>
      </c>
      <c r="K115" s="119">
        <v>0.11</v>
      </c>
      <c r="L115" s="93">
        <f t="shared" si="32"/>
        <v>22.222222222222232</v>
      </c>
      <c r="M115" s="30">
        <v>40546</v>
      </c>
      <c r="N115" s="31">
        <v>40548</v>
      </c>
      <c r="O115" s="30">
        <v>40564</v>
      </c>
      <c r="P115" s="31" t="s">
        <v>1188</v>
      </c>
      <c r="Q115" s="26"/>
      <c r="R115" s="316">
        <f>K115*4</f>
        <v>0.44</v>
      </c>
      <c r="S115" s="319">
        <f>R115/W115*100</f>
        <v>34.10852713178294</v>
      </c>
      <c r="T115" s="433">
        <f>(H115/SQRT(22.5*W115*(H115/Z115))-1)*100</f>
        <v>159.94712243059803</v>
      </c>
      <c r="U115" s="27">
        <f>H115/W115</f>
        <v>55.48837209302325</v>
      </c>
      <c r="V115" s="380">
        <v>6</v>
      </c>
      <c r="W115" s="168">
        <v>1.29</v>
      </c>
      <c r="X115" s="174">
        <v>2.29</v>
      </c>
      <c r="Y115" s="168">
        <v>18.57</v>
      </c>
      <c r="Z115" s="168">
        <v>2.74</v>
      </c>
      <c r="AA115" s="174">
        <v>2.17</v>
      </c>
      <c r="AB115" s="168">
        <v>2.84</v>
      </c>
      <c r="AC115" s="339">
        <f>(AB115/AA115-1)*100</f>
        <v>30.87557603686635</v>
      </c>
      <c r="AD115" s="336">
        <f>(H115/AA115)/X115</f>
        <v>14.404443281749945</v>
      </c>
      <c r="AE115" s="521">
        <v>6</v>
      </c>
      <c r="AF115" s="385">
        <v>3970</v>
      </c>
      <c r="AG115" s="565">
        <v>57.77</v>
      </c>
      <c r="AH115" s="565">
        <v>-14.65</v>
      </c>
      <c r="AI115" s="566">
        <v>1.62</v>
      </c>
      <c r="AJ115" s="567">
        <v>10.75</v>
      </c>
      <c r="AK115" s="350">
        <f>AN115/AO115</f>
        <v>0.5715976933215209</v>
      </c>
      <c r="AL115" s="336">
        <f t="shared" si="33"/>
        <v>12.5</v>
      </c>
      <c r="AM115" s="337">
        <f t="shared" si="34"/>
        <v>11.457607795906144</v>
      </c>
      <c r="AN115" s="337">
        <f t="shared" si="35"/>
        <v>12.474611314209483</v>
      </c>
      <c r="AO115" s="339">
        <f>((AQ115/BA115)^(1/10)-1)*100</f>
        <v>21.82411066377865</v>
      </c>
      <c r="AP115" s="324"/>
      <c r="AQ115" s="285">
        <v>0.36</v>
      </c>
      <c r="AR115" s="285">
        <v>0.32</v>
      </c>
      <c r="AS115" s="28">
        <v>0.28</v>
      </c>
      <c r="AT115" s="28">
        <v>0.26</v>
      </c>
      <c r="AU115" s="28">
        <v>0.22</v>
      </c>
      <c r="AV115" s="28">
        <v>0.2</v>
      </c>
      <c r="AW115" s="28">
        <v>0.15</v>
      </c>
      <c r="AX115" s="28">
        <v>0.1</v>
      </c>
      <c r="AY115" s="28">
        <v>0.075</v>
      </c>
      <c r="AZ115" s="278">
        <v>0.05</v>
      </c>
      <c r="BA115" s="28">
        <v>0.05</v>
      </c>
      <c r="BB115" s="280">
        <v>0</v>
      </c>
      <c r="BC115" s="308">
        <f t="shared" si="39"/>
        <v>12.5</v>
      </c>
      <c r="BD115" s="216">
        <f t="shared" si="39"/>
        <v>14.28571428571428</v>
      </c>
      <c r="BE115" s="216">
        <f t="shared" si="39"/>
        <v>7.692307692307709</v>
      </c>
      <c r="BF115" s="216">
        <f t="shared" si="39"/>
        <v>18.181818181818187</v>
      </c>
      <c r="BG115" s="216">
        <f t="shared" si="39"/>
        <v>9.999999999999986</v>
      </c>
      <c r="BH115" s="216">
        <f t="shared" si="39"/>
        <v>33.33333333333335</v>
      </c>
      <c r="BI115" s="216">
        <f t="shared" si="39"/>
        <v>49.99999999999998</v>
      </c>
      <c r="BJ115" s="216">
        <f t="shared" si="39"/>
        <v>33.33333333333335</v>
      </c>
      <c r="BK115" s="216">
        <f t="shared" si="39"/>
        <v>49.99999999999998</v>
      </c>
      <c r="BL115" s="216">
        <f t="shared" si="39"/>
        <v>0</v>
      </c>
      <c r="BM115" s="240">
        <f t="shared" si="39"/>
        <v>0</v>
      </c>
      <c r="BN115" s="482">
        <f t="shared" si="36"/>
        <v>20.847864256955162</v>
      </c>
      <c r="BO115" s="482">
        <f t="shared" si="37"/>
        <v>17.297756239320318</v>
      </c>
      <c r="BP115" s="586">
        <f t="shared" si="38"/>
        <v>-42.39906393612028</v>
      </c>
    </row>
    <row r="116" spans="1:68" ht="11.25" customHeight="1">
      <c r="A116" s="25" t="s">
        <v>921</v>
      </c>
      <c r="B116" s="26" t="s">
        <v>922</v>
      </c>
      <c r="C116" s="26" t="s">
        <v>292</v>
      </c>
      <c r="D116" s="133">
        <v>11</v>
      </c>
      <c r="E116" s="137">
        <v>210</v>
      </c>
      <c r="F116" s="44" t="s">
        <v>1972</v>
      </c>
      <c r="G116" s="45" t="s">
        <v>1972</v>
      </c>
      <c r="H116" s="205">
        <v>42.28</v>
      </c>
      <c r="I116" s="319">
        <f>(R116/H116)*100</f>
        <v>4.588457899716178</v>
      </c>
      <c r="J116" s="127">
        <v>0.475</v>
      </c>
      <c r="K116" s="105">
        <v>0.485</v>
      </c>
      <c r="L116" s="93">
        <f t="shared" si="32"/>
        <v>2.1052631578947434</v>
      </c>
      <c r="M116" s="30">
        <v>40610</v>
      </c>
      <c r="N116" s="31">
        <v>40612</v>
      </c>
      <c r="O116" s="30">
        <v>40634</v>
      </c>
      <c r="P116" s="31" t="s">
        <v>1360</v>
      </c>
      <c r="Q116" s="26"/>
      <c r="R116" s="261">
        <f>K116*4</f>
        <v>1.94</v>
      </c>
      <c r="S116" s="321">
        <f>R116/W116*100</f>
        <v>65.31986531986531</v>
      </c>
      <c r="T116" s="434">
        <f>(H116/SQRT(22.5*W116*(H116/Z116))-1)*100</f>
        <v>-4.549270558880747</v>
      </c>
      <c r="U116" s="27">
        <f>H116/W116</f>
        <v>14.235690235690235</v>
      </c>
      <c r="V116" s="381">
        <v>12</v>
      </c>
      <c r="W116" s="168">
        <v>2.97</v>
      </c>
      <c r="X116" s="174">
        <v>3.11</v>
      </c>
      <c r="Y116" s="168">
        <v>1.23</v>
      </c>
      <c r="Z116" s="168">
        <v>1.44</v>
      </c>
      <c r="AA116" s="174">
        <v>3.04</v>
      </c>
      <c r="AB116" s="168">
        <v>3.17</v>
      </c>
      <c r="AC116" s="339">
        <f>(AB116/AA116-1)*100</f>
        <v>4.2763157894736725</v>
      </c>
      <c r="AD116" s="342">
        <f>(H116/AA116)/X116</f>
        <v>4.471991876798105</v>
      </c>
      <c r="AE116" s="521">
        <v>11</v>
      </c>
      <c r="AF116" s="385">
        <v>5460</v>
      </c>
      <c r="AG116" s="565">
        <v>22.06</v>
      </c>
      <c r="AH116" s="565">
        <v>-1.97</v>
      </c>
      <c r="AI116" s="566">
        <v>4.42</v>
      </c>
      <c r="AJ116" s="567">
        <v>6.07</v>
      </c>
      <c r="AK116" s="351">
        <f>AN116/AO116</f>
        <v>0.8280246725626728</v>
      </c>
      <c r="AL116" s="336">
        <f t="shared" si="33"/>
        <v>1.6042780748662944</v>
      </c>
      <c r="AM116" s="337">
        <f t="shared" si="34"/>
        <v>2.9757074387509075</v>
      </c>
      <c r="AN116" s="337">
        <f t="shared" si="35"/>
        <v>4.3587922222235065</v>
      </c>
      <c r="AO116" s="339">
        <f>((AQ116/BA116)^(1/10)-1)*100</f>
        <v>5.264084956228876</v>
      </c>
      <c r="AP116" s="324"/>
      <c r="AQ116" s="286">
        <v>1.9</v>
      </c>
      <c r="AR116" s="286">
        <v>1.87</v>
      </c>
      <c r="AS116" s="38">
        <v>1.82</v>
      </c>
      <c r="AT116" s="38">
        <v>1.74</v>
      </c>
      <c r="AU116" s="38">
        <v>1.65</v>
      </c>
      <c r="AV116" s="38">
        <v>1.535</v>
      </c>
      <c r="AW116" s="38">
        <v>1.44</v>
      </c>
      <c r="AX116" s="38">
        <v>1.36</v>
      </c>
      <c r="AY116" s="38">
        <v>1.275</v>
      </c>
      <c r="AZ116" s="38">
        <v>1.1875</v>
      </c>
      <c r="BA116" s="38">
        <v>1.1375</v>
      </c>
      <c r="BB116" s="277">
        <v>1.32</v>
      </c>
      <c r="BC116" s="274">
        <f t="shared" si="39"/>
        <v>1.6042780748662944</v>
      </c>
      <c r="BD116" s="462">
        <f t="shared" si="39"/>
        <v>2.7472527472527597</v>
      </c>
      <c r="BE116" s="462">
        <f t="shared" si="39"/>
        <v>4.597701149425282</v>
      </c>
      <c r="BF116" s="462">
        <f t="shared" si="39"/>
        <v>5.4545454545454675</v>
      </c>
      <c r="BG116" s="462">
        <f t="shared" si="39"/>
        <v>7.491856677524433</v>
      </c>
      <c r="BH116" s="462">
        <f t="shared" si="39"/>
        <v>6.59722222222221</v>
      </c>
      <c r="BI116" s="462">
        <f t="shared" si="39"/>
        <v>5.88235294117645</v>
      </c>
      <c r="BJ116" s="462">
        <f t="shared" si="39"/>
        <v>6.666666666666687</v>
      </c>
      <c r="BK116" s="462">
        <f t="shared" si="39"/>
        <v>7.36842105263158</v>
      </c>
      <c r="BL116" s="462">
        <f t="shared" si="39"/>
        <v>4.395604395604402</v>
      </c>
      <c r="BM116" s="258">
        <f t="shared" si="39"/>
        <v>0</v>
      </c>
      <c r="BN116" s="76">
        <f t="shared" si="36"/>
        <v>4.800536489265051</v>
      </c>
      <c r="BO116" s="76">
        <f t="shared" si="37"/>
        <v>2.3321491502275746</v>
      </c>
      <c r="BP116" s="586">
        <f t="shared" si="38"/>
        <v>-5.28844011375055</v>
      </c>
    </row>
    <row r="117" spans="1:68" ht="11.25" customHeight="1">
      <c r="A117" s="15" t="s">
        <v>1625</v>
      </c>
      <c r="B117" s="16" t="s">
        <v>1626</v>
      </c>
      <c r="C117" s="16" t="s">
        <v>275</v>
      </c>
      <c r="D117" s="132">
        <v>19</v>
      </c>
      <c r="E117" s="137">
        <v>130</v>
      </c>
      <c r="F117" s="88" t="s">
        <v>363</v>
      </c>
      <c r="G117" s="58" t="s">
        <v>363</v>
      </c>
      <c r="H117" s="612">
        <v>16.19</v>
      </c>
      <c r="I117" s="456">
        <f>(R117/H117)*100</f>
        <v>1.4823965410747373</v>
      </c>
      <c r="J117" s="108">
        <v>0.1</v>
      </c>
      <c r="K117" s="108">
        <v>0.12</v>
      </c>
      <c r="L117" s="107">
        <f t="shared" si="32"/>
        <v>19.999999999999996</v>
      </c>
      <c r="M117" s="21">
        <v>40710</v>
      </c>
      <c r="N117" s="22">
        <v>40714</v>
      </c>
      <c r="O117" s="21">
        <v>40722</v>
      </c>
      <c r="P117" s="22" t="s">
        <v>1421</v>
      </c>
      <c r="Q117" s="146" t="s">
        <v>1436</v>
      </c>
      <c r="R117" s="316">
        <f>K117*2</f>
        <v>0.24</v>
      </c>
      <c r="S117" s="319">
        <f>R117/W117*100</f>
        <v>20.168067226890756</v>
      </c>
      <c r="T117" s="433">
        <f>(H117/SQRT(22.5*W117*(H117/Z117))-1)*100</f>
        <v>32.877090557946545</v>
      </c>
      <c r="U117" s="18">
        <f>H117/W117</f>
        <v>13.605042016806724</v>
      </c>
      <c r="V117" s="380">
        <v>12</v>
      </c>
      <c r="W117" s="190">
        <v>1.19</v>
      </c>
      <c r="X117" s="189">
        <v>1.27</v>
      </c>
      <c r="Y117" s="190">
        <v>3.29</v>
      </c>
      <c r="Z117" s="190">
        <v>2.92</v>
      </c>
      <c r="AA117" s="189">
        <v>1.18</v>
      </c>
      <c r="AB117" s="190">
        <v>1.29</v>
      </c>
      <c r="AC117" s="338">
        <f>(AB117/AA117-1)*100</f>
        <v>9.322033898305104</v>
      </c>
      <c r="AD117" s="337">
        <f>(H117/AA117)/X117</f>
        <v>10.803416522087282</v>
      </c>
      <c r="AE117" s="521">
        <v>5</v>
      </c>
      <c r="AF117" s="386">
        <v>2940</v>
      </c>
      <c r="AG117" s="553">
        <v>17.92</v>
      </c>
      <c r="AH117" s="553">
        <v>-34.93</v>
      </c>
      <c r="AI117" s="568">
        <v>3.52</v>
      </c>
      <c r="AJ117" s="569">
        <v>-16.89</v>
      </c>
      <c r="AK117" s="350">
        <f>AN117/AO117</f>
        <v>0.7042835113477818</v>
      </c>
      <c r="AL117" s="340">
        <f t="shared" si="33"/>
        <v>18.75</v>
      </c>
      <c r="AM117" s="341">
        <f t="shared" si="34"/>
        <v>13.48455252486973</v>
      </c>
      <c r="AN117" s="341">
        <f aca="true" t="shared" si="40" ref="AN117:AN126">((AQ117/AV117)^(1/5)-1)*100</f>
        <v>12.593380967869239</v>
      </c>
      <c r="AO117" s="338">
        <f>((AQ117/BA117)^(1/10)-1)*100</f>
        <v>17.881124241811918</v>
      </c>
      <c r="AP117" s="323"/>
      <c r="AQ117" s="285">
        <v>0.19</v>
      </c>
      <c r="AR117" s="285">
        <v>0.16</v>
      </c>
      <c r="AS117" s="28">
        <v>0.15</v>
      </c>
      <c r="AT117" s="28">
        <v>0.13</v>
      </c>
      <c r="AU117" s="28">
        <v>0.115</v>
      </c>
      <c r="AV117" s="28">
        <v>0.105</v>
      </c>
      <c r="AW117" s="28">
        <v>0.095</v>
      </c>
      <c r="AX117" s="28">
        <v>0.065</v>
      </c>
      <c r="AY117" s="28">
        <v>0.055</v>
      </c>
      <c r="AZ117" s="28">
        <v>0.045</v>
      </c>
      <c r="BA117" s="28">
        <v>0.03667</v>
      </c>
      <c r="BB117" s="119">
        <v>0.015</v>
      </c>
      <c r="BC117" s="308">
        <f>IF(AR117=0,0,IF(AR117&gt;AQ117,0,((AQ117/AR117)-1)*100))</f>
        <v>18.75</v>
      </c>
      <c r="BD117" s="216">
        <f t="shared" si="39"/>
        <v>6.666666666666665</v>
      </c>
      <c r="BE117" s="216">
        <f t="shared" si="39"/>
        <v>15.384615384615374</v>
      </c>
      <c r="BF117" s="216">
        <f t="shared" si="39"/>
        <v>13.043478260869556</v>
      </c>
      <c r="BG117" s="216">
        <f t="shared" si="39"/>
        <v>9.523809523809534</v>
      </c>
      <c r="BH117" s="216">
        <f t="shared" si="39"/>
        <v>10.526315789473673</v>
      </c>
      <c r="BI117" s="216">
        <f t="shared" si="39"/>
        <v>46.153846153846146</v>
      </c>
      <c r="BJ117" s="216">
        <f t="shared" si="39"/>
        <v>18.181818181818187</v>
      </c>
      <c r="BK117" s="216">
        <f t="shared" si="39"/>
        <v>22.222222222222232</v>
      </c>
      <c r="BL117" s="216">
        <f t="shared" si="39"/>
        <v>22.716116716662114</v>
      </c>
      <c r="BM117" s="240">
        <f t="shared" si="39"/>
        <v>144.4666666666667</v>
      </c>
      <c r="BN117" s="482">
        <f t="shared" si="36"/>
        <v>29.785050506059108</v>
      </c>
      <c r="BO117" s="482">
        <f t="shared" si="37"/>
        <v>37.64295574096302</v>
      </c>
      <c r="BP117" s="588">
        <f t="shared" si="38"/>
        <v>0.4707354921372513</v>
      </c>
    </row>
    <row r="118" spans="1:68" ht="11.25" customHeight="1">
      <c r="A118" s="25" t="s">
        <v>1496</v>
      </c>
      <c r="B118" s="26" t="s">
        <v>1497</v>
      </c>
      <c r="C118" s="26" t="s">
        <v>277</v>
      </c>
      <c r="D118" s="133">
        <v>12</v>
      </c>
      <c r="E118" s="137">
        <v>198</v>
      </c>
      <c r="F118" s="44" t="s">
        <v>1972</v>
      </c>
      <c r="G118" s="45" t="s">
        <v>1972</v>
      </c>
      <c r="H118" s="205">
        <v>56.31</v>
      </c>
      <c r="I118" s="319">
        <f t="shared" si="8"/>
        <v>2.5927899129817082</v>
      </c>
      <c r="J118" s="105">
        <v>0.33</v>
      </c>
      <c r="K118" s="105">
        <v>0.365</v>
      </c>
      <c r="L118" s="93">
        <f t="shared" si="32"/>
        <v>10.606060606060597</v>
      </c>
      <c r="M118" s="517">
        <v>40520</v>
      </c>
      <c r="N118" s="511">
        <v>40522</v>
      </c>
      <c r="O118" s="517">
        <v>40541</v>
      </c>
      <c r="P118" s="31" t="s">
        <v>1410</v>
      </c>
      <c r="Q118" s="26"/>
      <c r="R118" s="316">
        <f>K118*4</f>
        <v>1.46</v>
      </c>
      <c r="S118" s="319">
        <f>R118/W118*100</f>
        <v>51.95729537366548</v>
      </c>
      <c r="T118" s="433">
        <f>(H118/SQRT(22.5*W118*(H118/Z118))-1)*100</f>
        <v>57.91644561592306</v>
      </c>
      <c r="U118" s="27">
        <f>H118/W118</f>
        <v>20.03914590747331</v>
      </c>
      <c r="V118" s="380">
        <v>12</v>
      </c>
      <c r="W118" s="168">
        <v>2.81</v>
      </c>
      <c r="X118" s="174">
        <v>2.04</v>
      </c>
      <c r="Y118" s="168">
        <v>1.81</v>
      </c>
      <c r="Z118" s="168">
        <v>2.8</v>
      </c>
      <c r="AA118" s="174">
        <v>3.01</v>
      </c>
      <c r="AB118" s="168">
        <v>3.33</v>
      </c>
      <c r="AC118" s="339">
        <f>(AB118/AA118-1)*100</f>
        <v>10.6312292358804</v>
      </c>
      <c r="AD118" s="337">
        <f>(H118/AA118)/X118</f>
        <v>9.170412350986908</v>
      </c>
      <c r="AE118" s="521">
        <v>4</v>
      </c>
      <c r="AF118" s="385">
        <v>1680</v>
      </c>
      <c r="AG118" s="565">
        <v>31.41</v>
      </c>
      <c r="AH118" s="565">
        <v>-2.96</v>
      </c>
      <c r="AI118" s="566">
        <v>9.49</v>
      </c>
      <c r="AJ118" s="567">
        <v>7.42</v>
      </c>
      <c r="AK118" s="350">
        <f>AN118/AO118</f>
        <v>1.5320590497640278</v>
      </c>
      <c r="AL118" s="336">
        <f t="shared" si="33"/>
        <v>13.86554621848739</v>
      </c>
      <c r="AM118" s="337">
        <f t="shared" si="34"/>
        <v>11.404929081283633</v>
      </c>
      <c r="AN118" s="337">
        <f t="shared" si="40"/>
        <v>9.775158768377711</v>
      </c>
      <c r="AO118" s="339">
        <f>((AQ118/BA118)^(1/10)-1)*100</f>
        <v>6.380406009731354</v>
      </c>
      <c r="AP118" s="324"/>
      <c r="AQ118" s="285">
        <v>1.355</v>
      </c>
      <c r="AR118" s="285">
        <v>1.19</v>
      </c>
      <c r="AS118" s="28">
        <v>1.08</v>
      </c>
      <c r="AT118" s="28">
        <v>0.98</v>
      </c>
      <c r="AU118" s="28">
        <v>0.9</v>
      </c>
      <c r="AV118" s="28">
        <v>0.85</v>
      </c>
      <c r="AW118" s="28">
        <v>0.81</v>
      </c>
      <c r="AX118" s="28">
        <v>0.77</v>
      </c>
      <c r="AY118" s="28">
        <v>0.75</v>
      </c>
      <c r="AZ118" s="28">
        <v>0.74</v>
      </c>
      <c r="BA118" s="28">
        <v>0.73</v>
      </c>
      <c r="BB118" s="119">
        <v>0.72</v>
      </c>
      <c r="BC118" s="308">
        <f>IF(AR118=0,0,IF(AR118&gt;AQ118,0,((AQ118/AR118)-1)*100))</f>
        <v>13.86554621848739</v>
      </c>
      <c r="BD118" s="216">
        <f t="shared" si="39"/>
        <v>10.185185185185164</v>
      </c>
      <c r="BE118" s="216">
        <f t="shared" si="39"/>
        <v>10.204081632653072</v>
      </c>
      <c r="BF118" s="216">
        <f t="shared" si="39"/>
        <v>8.888888888888879</v>
      </c>
      <c r="BG118" s="216">
        <f t="shared" si="39"/>
        <v>5.882352941176472</v>
      </c>
      <c r="BH118" s="216">
        <f t="shared" si="39"/>
        <v>4.938271604938271</v>
      </c>
      <c r="BI118" s="216">
        <f t="shared" si="39"/>
        <v>5.1948051948051965</v>
      </c>
      <c r="BJ118" s="216">
        <f t="shared" si="39"/>
        <v>2.6666666666666616</v>
      </c>
      <c r="BK118" s="216">
        <f t="shared" si="39"/>
        <v>1.3513513513513598</v>
      </c>
      <c r="BL118" s="216">
        <f t="shared" si="39"/>
        <v>1.3698630136986356</v>
      </c>
      <c r="BM118" s="240">
        <f t="shared" si="39"/>
        <v>1.388888888888884</v>
      </c>
      <c r="BN118" s="482">
        <f t="shared" si="36"/>
        <v>5.994172871521818</v>
      </c>
      <c r="BO118" s="482">
        <f t="shared" si="37"/>
        <v>4.074457091289888</v>
      </c>
      <c r="BP118" s="586">
        <f t="shared" si="38"/>
        <v>-7.67119722611389</v>
      </c>
    </row>
    <row r="119" spans="1:68" ht="11.25" customHeight="1">
      <c r="A119" s="25" t="s">
        <v>1349</v>
      </c>
      <c r="B119" s="26" t="s">
        <v>1350</v>
      </c>
      <c r="C119" s="26" t="s">
        <v>181</v>
      </c>
      <c r="D119" s="133">
        <v>10</v>
      </c>
      <c r="E119" s="137">
        <v>236</v>
      </c>
      <c r="F119" s="44" t="s">
        <v>1972</v>
      </c>
      <c r="G119" s="45" t="s">
        <v>1972</v>
      </c>
      <c r="H119" s="205">
        <v>43.2</v>
      </c>
      <c r="I119" s="319">
        <f>(R119/H119)*100</f>
        <v>4.375</v>
      </c>
      <c r="J119" s="143">
        <v>0.455</v>
      </c>
      <c r="K119" s="119">
        <v>0.4725</v>
      </c>
      <c r="L119" s="93">
        <f t="shared" si="32"/>
        <v>3.8461538461538325</v>
      </c>
      <c r="M119" s="30">
        <v>40661</v>
      </c>
      <c r="N119" s="31">
        <v>40665</v>
      </c>
      <c r="O119" s="30">
        <v>40700</v>
      </c>
      <c r="P119" s="103" t="s">
        <v>39</v>
      </c>
      <c r="Q119" s="26"/>
      <c r="R119" s="316">
        <f>K119*4</f>
        <v>1.89</v>
      </c>
      <c r="S119" s="319">
        <f>R119/W119*100</f>
        <v>77.14285714285714</v>
      </c>
      <c r="T119" s="433">
        <f>(H119/SQRT(22.5*W119*(H119/Z119))-1)*100</f>
        <v>31.005530339722043</v>
      </c>
      <c r="U119" s="27">
        <f>H119/W119</f>
        <v>17.632653061224488</v>
      </c>
      <c r="V119" s="380">
        <v>12</v>
      </c>
      <c r="W119" s="168">
        <v>2.45</v>
      </c>
      <c r="X119" s="174">
        <v>2.88</v>
      </c>
      <c r="Y119" s="168">
        <v>2.09</v>
      </c>
      <c r="Z119" s="168">
        <v>2.19</v>
      </c>
      <c r="AA119" s="174">
        <v>2.55</v>
      </c>
      <c r="AB119" s="168">
        <v>2.7</v>
      </c>
      <c r="AC119" s="339">
        <f>(AB119/AA119-1)*100</f>
        <v>5.882352941176494</v>
      </c>
      <c r="AD119" s="337">
        <f>(H119/AA119)/X119</f>
        <v>5.882352941176472</v>
      </c>
      <c r="AE119" s="521">
        <v>22</v>
      </c>
      <c r="AF119" s="385">
        <v>37050</v>
      </c>
      <c r="AG119" s="565">
        <v>20.91</v>
      </c>
      <c r="AH119" s="565">
        <v>-1.71</v>
      </c>
      <c r="AI119" s="566">
        <v>1.72</v>
      </c>
      <c r="AJ119" s="567">
        <v>6.67</v>
      </c>
      <c r="AK119" s="350">
        <f>AN119/AO119</f>
        <v>1.3596631810913395</v>
      </c>
      <c r="AL119" s="336">
        <f t="shared" si="33"/>
        <v>4.040404040404044</v>
      </c>
      <c r="AM119" s="337">
        <f t="shared" si="34"/>
        <v>4.160933157081326</v>
      </c>
      <c r="AN119" s="337">
        <f t="shared" si="40"/>
        <v>4.091831639729726</v>
      </c>
      <c r="AO119" s="339">
        <f>((AQ119/BA119)^(1/10)-1)*100</f>
        <v>3.009445057154081</v>
      </c>
      <c r="AP119" s="324"/>
      <c r="AQ119" s="285">
        <v>1.8025</v>
      </c>
      <c r="AR119" s="285">
        <v>1.7325</v>
      </c>
      <c r="AS119" s="28">
        <v>1.6625</v>
      </c>
      <c r="AT119" s="28">
        <v>1.595</v>
      </c>
      <c r="AU119" s="28">
        <v>1.535</v>
      </c>
      <c r="AV119" s="28">
        <v>1.475</v>
      </c>
      <c r="AW119" s="28">
        <v>1.415</v>
      </c>
      <c r="AX119" s="28">
        <v>1.385</v>
      </c>
      <c r="AY119" s="28">
        <v>1.355</v>
      </c>
      <c r="AZ119" s="278">
        <v>1.34</v>
      </c>
      <c r="BA119" s="278">
        <v>1.34</v>
      </c>
      <c r="BB119" s="280">
        <v>1.34</v>
      </c>
      <c r="BC119" s="308">
        <f>IF(AR119=0,0,IF(AR119&gt;AQ119,0,((AQ119/AR119)-1)*100))</f>
        <v>4.040404040404044</v>
      </c>
      <c r="BD119" s="216">
        <f t="shared" si="39"/>
        <v>4.210526315789465</v>
      </c>
      <c r="BE119" s="216">
        <f t="shared" si="39"/>
        <v>4.2319749216300995</v>
      </c>
      <c r="BF119" s="216">
        <f t="shared" si="39"/>
        <v>3.9087947882736174</v>
      </c>
      <c r="BG119" s="216">
        <f t="shared" si="39"/>
        <v>4.067796610169472</v>
      </c>
      <c r="BH119" s="216">
        <f t="shared" si="39"/>
        <v>4.240282685512375</v>
      </c>
      <c r="BI119" s="216">
        <f t="shared" si="39"/>
        <v>2.166064981949467</v>
      </c>
      <c r="BJ119" s="216">
        <f t="shared" si="39"/>
        <v>2.2140221402213944</v>
      </c>
      <c r="BK119" s="216">
        <f t="shared" si="39"/>
        <v>1.1194029850746245</v>
      </c>
      <c r="BL119" s="216">
        <f t="shared" si="39"/>
        <v>0</v>
      </c>
      <c r="BM119" s="240">
        <f t="shared" si="39"/>
        <v>0</v>
      </c>
      <c r="BN119" s="482">
        <f t="shared" si="36"/>
        <v>2.7453881335476873</v>
      </c>
      <c r="BO119" s="482">
        <f t="shared" si="37"/>
        <v>1.6433538367097595</v>
      </c>
      <c r="BP119" s="586">
        <f t="shared" si="38"/>
        <v>-9.165821421494762</v>
      </c>
    </row>
    <row r="120" spans="1:68" ht="11.25" customHeight="1">
      <c r="A120" s="25" t="s">
        <v>2093</v>
      </c>
      <c r="B120" s="26" t="s">
        <v>2094</v>
      </c>
      <c r="C120" s="26" t="s">
        <v>173</v>
      </c>
      <c r="D120" s="133">
        <v>17</v>
      </c>
      <c r="E120" s="137">
        <v>158</v>
      </c>
      <c r="F120" s="65" t="s">
        <v>363</v>
      </c>
      <c r="G120" s="57" t="s">
        <v>363</v>
      </c>
      <c r="H120" s="168">
        <v>20.57</v>
      </c>
      <c r="I120" s="319">
        <f>(R120/H120)*100</f>
        <v>3.5002430724355853</v>
      </c>
      <c r="J120" s="127">
        <v>0.17</v>
      </c>
      <c r="K120" s="105">
        <v>0.18</v>
      </c>
      <c r="L120" s="93">
        <f t="shared" si="32"/>
        <v>5.88235294117645</v>
      </c>
      <c r="M120" s="30">
        <v>40778</v>
      </c>
      <c r="N120" s="31">
        <v>40780</v>
      </c>
      <c r="O120" s="30">
        <v>40794</v>
      </c>
      <c r="P120" s="103" t="s">
        <v>1383</v>
      </c>
      <c r="Q120" s="102" t="s">
        <v>858</v>
      </c>
      <c r="R120" s="316">
        <f>K120*4</f>
        <v>0.72</v>
      </c>
      <c r="S120" s="319">
        <f>R120/W120*100</f>
        <v>32</v>
      </c>
      <c r="T120" s="433">
        <f>(H120/SQRT(22.5*W120*(H120/Z120))-1)*100</f>
        <v>-24.309010272517074</v>
      </c>
      <c r="U120" s="27">
        <f>H120/W120</f>
        <v>9.142222222222223</v>
      </c>
      <c r="V120" s="380">
        <v>12</v>
      </c>
      <c r="W120" s="168">
        <v>2.25</v>
      </c>
      <c r="X120" s="174">
        <v>4.49</v>
      </c>
      <c r="Y120" s="168">
        <v>2.82</v>
      </c>
      <c r="Z120" s="168">
        <v>1.41</v>
      </c>
      <c r="AA120" s="174">
        <v>2.33</v>
      </c>
      <c r="AB120" s="168">
        <v>2.41</v>
      </c>
      <c r="AC120" s="339">
        <f>(AB120/AA120-1)*100</f>
        <v>3.433476394849788</v>
      </c>
      <c r="AD120" s="337">
        <f>(H120/AA120)/X120</f>
        <v>1.9662196392555702</v>
      </c>
      <c r="AE120" s="521">
        <v>1</v>
      </c>
      <c r="AF120" s="385">
        <v>338</v>
      </c>
      <c r="AG120" s="565">
        <v>15.56</v>
      </c>
      <c r="AH120" s="565">
        <v>-10.57</v>
      </c>
      <c r="AI120" s="566">
        <v>6.8</v>
      </c>
      <c r="AJ120" s="567">
        <v>3.31</v>
      </c>
      <c r="AK120" s="350">
        <f>AN120/AO120</f>
        <v>0.7493213445160368</v>
      </c>
      <c r="AL120" s="336">
        <f t="shared" si="33"/>
        <v>29.76052529934339</v>
      </c>
      <c r="AM120" s="337">
        <f t="shared" si="34"/>
        <v>18.714466639445003</v>
      </c>
      <c r="AN120" s="337">
        <f t="shared" si="40"/>
        <v>14.274012439442597</v>
      </c>
      <c r="AO120" s="339">
        <f>((AQ120/BA120)^(1/10)-1)*100</f>
        <v>19.049253759962937</v>
      </c>
      <c r="AP120" s="324"/>
      <c r="AQ120" s="285">
        <v>0.639904761904762</v>
      </c>
      <c r="AR120" s="285">
        <v>0.49314285714285716</v>
      </c>
      <c r="AS120" s="28">
        <v>0.43561904761904763</v>
      </c>
      <c r="AT120" s="28">
        <v>0.3824761904761904</v>
      </c>
      <c r="AU120" s="28">
        <v>0.3406666666666666</v>
      </c>
      <c r="AV120" s="28">
        <v>0.3283809523809524</v>
      </c>
      <c r="AW120" s="28">
        <v>0.2775238095238095</v>
      </c>
      <c r="AX120" s="28">
        <v>0.23523809523809522</v>
      </c>
      <c r="AY120" s="28">
        <v>0.17428571428571424</v>
      </c>
      <c r="AZ120" s="28">
        <v>0.14847619047619048</v>
      </c>
      <c r="BA120" s="28">
        <v>0.1119047619047619</v>
      </c>
      <c r="BB120" s="119">
        <v>0.10647619047619047</v>
      </c>
      <c r="BC120" s="308">
        <f>IF(AR120=0,0,IF(AR120&gt;AQ120,0,((AQ120/AR120)-1)*100))</f>
        <v>29.76052529934339</v>
      </c>
      <c r="BD120" s="216">
        <f t="shared" si="39"/>
        <v>13.205072146917352</v>
      </c>
      <c r="BE120" s="216">
        <f t="shared" si="39"/>
        <v>13.894422310756994</v>
      </c>
      <c r="BF120" s="216">
        <f t="shared" si="39"/>
        <v>12.272854347218342</v>
      </c>
      <c r="BG120" s="216">
        <f t="shared" si="39"/>
        <v>3.74129930394429</v>
      </c>
      <c r="BH120" s="216">
        <f t="shared" si="39"/>
        <v>18.32532601235417</v>
      </c>
      <c r="BI120" s="216">
        <f t="shared" si="39"/>
        <v>17.9757085020243</v>
      </c>
      <c r="BJ120" s="216">
        <f t="shared" si="39"/>
        <v>34.97267759562843</v>
      </c>
      <c r="BK120" s="216">
        <f t="shared" si="39"/>
        <v>17.38293778062856</v>
      </c>
      <c r="BL120" s="216">
        <f t="shared" si="39"/>
        <v>32.680851063829806</v>
      </c>
      <c r="BM120" s="240">
        <f t="shared" si="39"/>
        <v>5.098389982110896</v>
      </c>
      <c r="BN120" s="482">
        <f t="shared" si="36"/>
        <v>18.11909675861423</v>
      </c>
      <c r="BO120" s="482">
        <f t="shared" si="37"/>
        <v>9.929980690711671</v>
      </c>
      <c r="BP120" s="586">
        <f t="shared" si="38"/>
        <v>8.632033289655958</v>
      </c>
    </row>
    <row r="121" spans="1:68" ht="11.25" customHeight="1">
      <c r="A121" s="262" t="s">
        <v>71</v>
      </c>
      <c r="B121" s="36" t="s">
        <v>72</v>
      </c>
      <c r="C121" s="36" t="s">
        <v>1819</v>
      </c>
      <c r="D121" s="134">
        <v>13</v>
      </c>
      <c r="E121" s="137">
        <v>192</v>
      </c>
      <c r="F121" s="74" t="s">
        <v>363</v>
      </c>
      <c r="G121" s="75" t="s">
        <v>363</v>
      </c>
      <c r="H121" s="264">
        <v>14.9</v>
      </c>
      <c r="I121" s="321">
        <f>(R121/H121)*100</f>
        <v>2.953020134228188</v>
      </c>
      <c r="J121" s="277">
        <v>0.1</v>
      </c>
      <c r="K121" s="277">
        <v>0.11</v>
      </c>
      <c r="L121" s="94">
        <f t="shared" si="32"/>
        <v>9.999999999999986</v>
      </c>
      <c r="M121" s="49">
        <v>40679</v>
      </c>
      <c r="N121" s="50">
        <v>40681</v>
      </c>
      <c r="O121" s="49">
        <v>40697</v>
      </c>
      <c r="P121" s="396" t="s">
        <v>1393</v>
      </c>
      <c r="Q121" s="36"/>
      <c r="R121" s="261">
        <f>K121*4</f>
        <v>0.44</v>
      </c>
      <c r="S121" s="319">
        <f>R121/W121*100</f>
        <v>31.428571428571434</v>
      </c>
      <c r="T121" s="433">
        <f>(H121/SQRT(22.5*W121*(H121/Z121))-1)*100</f>
        <v>-8.758127128607418</v>
      </c>
      <c r="U121" s="37">
        <f>H121/W121</f>
        <v>10.642857142857144</v>
      </c>
      <c r="V121" s="381">
        <v>10</v>
      </c>
      <c r="W121" s="169">
        <v>1.4</v>
      </c>
      <c r="X121" s="176" t="s">
        <v>2108</v>
      </c>
      <c r="Y121" s="169">
        <v>0.79</v>
      </c>
      <c r="Z121" s="169">
        <v>1.76</v>
      </c>
      <c r="AA121" s="176">
        <v>1.37</v>
      </c>
      <c r="AB121" s="169">
        <v>1.48</v>
      </c>
      <c r="AC121" s="344">
        <f>(AB121/AA121-1)*100</f>
        <v>8.029197080291972</v>
      </c>
      <c r="AD121" s="337" t="s">
        <v>1977</v>
      </c>
      <c r="AE121" s="521">
        <v>0</v>
      </c>
      <c r="AF121" s="310">
        <v>42</v>
      </c>
      <c r="AG121" s="533">
        <v>14.7</v>
      </c>
      <c r="AH121" s="533">
        <v>-6.7</v>
      </c>
      <c r="AI121" s="562">
        <v>5.9</v>
      </c>
      <c r="AJ121" s="564">
        <v>2.19</v>
      </c>
      <c r="AK121" s="350">
        <f>AN121/AO121</f>
        <v>1.4059582904768841</v>
      </c>
      <c r="AL121" s="342">
        <f t="shared" si="33"/>
        <v>8.108108108108114</v>
      </c>
      <c r="AM121" s="343">
        <f t="shared" si="34"/>
        <v>7.721734501594191</v>
      </c>
      <c r="AN121" s="343">
        <f t="shared" si="40"/>
        <v>18.664882623542333</v>
      </c>
      <c r="AO121" s="344">
        <f>((AQ121/BA121)^(1/10)-1)*100</f>
        <v>13.275559275098715</v>
      </c>
      <c r="AP121" s="325"/>
      <c r="AQ121" s="287">
        <v>0.4</v>
      </c>
      <c r="AR121" s="285">
        <v>0.37</v>
      </c>
      <c r="AS121" s="28">
        <v>0.35</v>
      </c>
      <c r="AT121" s="28">
        <v>0.32</v>
      </c>
      <c r="AU121" s="28">
        <v>0.21</v>
      </c>
      <c r="AV121" s="28">
        <v>0.17</v>
      </c>
      <c r="AW121" s="28">
        <v>0.15</v>
      </c>
      <c r="AX121" s="278">
        <v>0.14</v>
      </c>
      <c r="AY121" s="28">
        <v>0.125</v>
      </c>
      <c r="AZ121" s="278">
        <v>0.12</v>
      </c>
      <c r="BA121" s="28">
        <v>0.115</v>
      </c>
      <c r="BB121" s="280">
        <v>0.1</v>
      </c>
      <c r="BC121" s="308">
        <f>IF(AR121=0,0,IF(AR121&gt;AQ121,0,((AQ121/AR121)-1)*100))</f>
        <v>8.108108108108114</v>
      </c>
      <c r="BD121" s="216">
        <f t="shared" si="39"/>
        <v>5.714285714285716</v>
      </c>
      <c r="BE121" s="216">
        <f t="shared" si="39"/>
        <v>9.375</v>
      </c>
      <c r="BF121" s="216">
        <f t="shared" si="39"/>
        <v>52.380952380952394</v>
      </c>
      <c r="BG121" s="216">
        <f t="shared" si="39"/>
        <v>23.529411764705866</v>
      </c>
      <c r="BH121" s="216">
        <f t="shared" si="39"/>
        <v>13.333333333333353</v>
      </c>
      <c r="BI121" s="216">
        <f t="shared" si="39"/>
        <v>7.14285714285714</v>
      </c>
      <c r="BJ121" s="216">
        <f t="shared" si="39"/>
        <v>12.00000000000001</v>
      </c>
      <c r="BK121" s="216">
        <f t="shared" si="39"/>
        <v>4.166666666666674</v>
      </c>
      <c r="BL121" s="216">
        <f t="shared" si="39"/>
        <v>4.347826086956519</v>
      </c>
      <c r="BM121" s="240">
        <f t="shared" si="39"/>
        <v>14.999999999999991</v>
      </c>
      <c r="BN121" s="482">
        <f t="shared" si="36"/>
        <v>14.099858290715074</v>
      </c>
      <c r="BO121" s="482">
        <f t="shared" si="37"/>
        <v>13.24894280646848</v>
      </c>
      <c r="BP121" s="587">
        <f t="shared" si="38"/>
        <v>10.975045614913379</v>
      </c>
    </row>
    <row r="122" spans="1:68" ht="11.25" customHeight="1">
      <c r="A122" s="25" t="s">
        <v>1532</v>
      </c>
      <c r="B122" s="26" t="s">
        <v>1533</v>
      </c>
      <c r="C122" s="26" t="s">
        <v>170</v>
      </c>
      <c r="D122" s="133">
        <v>13</v>
      </c>
      <c r="E122" s="137">
        <v>188</v>
      </c>
      <c r="F122" s="65" t="s">
        <v>363</v>
      </c>
      <c r="G122" s="57" t="s">
        <v>363</v>
      </c>
      <c r="H122" s="205">
        <v>33.94</v>
      </c>
      <c r="I122" s="318">
        <f>(R122/H122)*100</f>
        <v>2.53388332351208</v>
      </c>
      <c r="J122" s="105">
        <v>0.8</v>
      </c>
      <c r="K122" s="105">
        <v>0.86</v>
      </c>
      <c r="L122" s="93">
        <f t="shared" si="32"/>
        <v>7.499999999999996</v>
      </c>
      <c r="M122" s="517">
        <v>40499</v>
      </c>
      <c r="N122" s="511">
        <v>40501</v>
      </c>
      <c r="O122" s="517">
        <v>40515</v>
      </c>
      <c r="P122" s="31" t="s">
        <v>1420</v>
      </c>
      <c r="Q122" s="26" t="s">
        <v>936</v>
      </c>
      <c r="R122" s="316">
        <f>K122</f>
        <v>0.86</v>
      </c>
      <c r="S122" s="318">
        <f>R122/W122*100</f>
        <v>26.299694189602445</v>
      </c>
      <c r="T122" s="435">
        <f>(H122/SQRT(22.5*W122*(H122/Z122))-1)*100</f>
        <v>-38.49680040036792</v>
      </c>
      <c r="U122" s="27">
        <f>H122/W122</f>
        <v>10.37920489296636</v>
      </c>
      <c r="V122" s="380">
        <v>12</v>
      </c>
      <c r="W122" s="168">
        <v>3.27</v>
      </c>
      <c r="X122" s="174">
        <v>1.08</v>
      </c>
      <c r="Y122" s="168">
        <v>0.56</v>
      </c>
      <c r="Z122" s="168">
        <v>0.82</v>
      </c>
      <c r="AA122" s="174">
        <v>2.98</v>
      </c>
      <c r="AB122" s="168">
        <v>3.77</v>
      </c>
      <c r="AC122" s="339">
        <f>(AB122/AA122-1)*100</f>
        <v>26.51006711409396</v>
      </c>
      <c r="AD122" s="340">
        <f>(H122/AA122)/X122</f>
        <v>10.545612726820778</v>
      </c>
      <c r="AE122" s="521">
        <v>12</v>
      </c>
      <c r="AF122" s="385">
        <v>1510</v>
      </c>
      <c r="AG122" s="565">
        <v>35.98</v>
      </c>
      <c r="AH122" s="565">
        <v>-30.55</v>
      </c>
      <c r="AI122" s="566">
        <v>16.63</v>
      </c>
      <c r="AJ122" s="567">
        <v>-5.75</v>
      </c>
      <c r="AK122" s="349">
        <f>AN122/AO122</f>
        <v>0.32405078647642055</v>
      </c>
      <c r="AL122" s="336">
        <f t="shared" si="33"/>
        <v>7.499999999999996</v>
      </c>
      <c r="AM122" s="337">
        <f t="shared" si="34"/>
        <v>6.101612673614865</v>
      </c>
      <c r="AN122" s="337">
        <f t="shared" si="40"/>
        <v>6.591773159573355</v>
      </c>
      <c r="AO122" s="339">
        <f>((AQ122/BA122)^(1/10)-1)*100</f>
        <v>20.341790344807585</v>
      </c>
      <c r="AP122" s="324"/>
      <c r="AQ122" s="282">
        <v>0.86</v>
      </c>
      <c r="AR122" s="282">
        <v>0.8</v>
      </c>
      <c r="AS122" s="19">
        <v>0.75</v>
      </c>
      <c r="AT122" s="19">
        <v>0.72</v>
      </c>
      <c r="AU122" s="19">
        <v>0.65</v>
      </c>
      <c r="AV122" s="19">
        <v>0.625</v>
      </c>
      <c r="AW122" s="19">
        <v>0.5</v>
      </c>
      <c r="AX122" s="19">
        <v>0.35</v>
      </c>
      <c r="AY122" s="19">
        <v>0.2</v>
      </c>
      <c r="AZ122" s="19">
        <v>0.15</v>
      </c>
      <c r="BA122" s="19">
        <v>0.135</v>
      </c>
      <c r="BB122" s="276">
        <v>0.06</v>
      </c>
      <c r="BC122" s="460">
        <f>IF(AR122=0,0,IF(AR122&gt;AQ122,0,((AQ122/AR122)-1)*100))</f>
        <v>7.499999999999996</v>
      </c>
      <c r="BD122" s="461">
        <f t="shared" si="39"/>
        <v>6.666666666666665</v>
      </c>
      <c r="BE122" s="461">
        <f t="shared" si="39"/>
        <v>4.166666666666674</v>
      </c>
      <c r="BF122" s="461">
        <f t="shared" si="39"/>
        <v>10.769230769230752</v>
      </c>
      <c r="BG122" s="461">
        <f t="shared" si="39"/>
        <v>4.0000000000000036</v>
      </c>
      <c r="BH122" s="461">
        <f t="shared" si="39"/>
        <v>25</v>
      </c>
      <c r="BI122" s="461">
        <f t="shared" si="39"/>
        <v>42.85714285714286</v>
      </c>
      <c r="BJ122" s="461">
        <f t="shared" si="39"/>
        <v>74.99999999999997</v>
      </c>
      <c r="BK122" s="461">
        <f t="shared" si="39"/>
        <v>33.33333333333335</v>
      </c>
      <c r="BL122" s="461">
        <f t="shared" si="39"/>
        <v>11.111111111111093</v>
      </c>
      <c r="BM122" s="212">
        <f t="shared" si="39"/>
        <v>125.00000000000004</v>
      </c>
      <c r="BN122" s="145">
        <f t="shared" si="36"/>
        <v>31.400377400377398</v>
      </c>
      <c r="BO122" s="145">
        <f t="shared" si="37"/>
        <v>36.11913843264358</v>
      </c>
      <c r="BP122" s="586">
        <f t="shared" si="38"/>
        <v>-1.2535484098809242</v>
      </c>
    </row>
    <row r="123" spans="1:68" ht="11.25" customHeight="1">
      <c r="A123" s="25" t="s">
        <v>1630</v>
      </c>
      <c r="B123" s="26" t="s">
        <v>1631</v>
      </c>
      <c r="C123" s="26" t="s">
        <v>301</v>
      </c>
      <c r="D123" s="133">
        <v>18</v>
      </c>
      <c r="E123" s="137">
        <v>137</v>
      </c>
      <c r="F123" s="65" t="s">
        <v>363</v>
      </c>
      <c r="G123" s="57" t="s">
        <v>363</v>
      </c>
      <c r="H123" s="206">
        <v>47.91</v>
      </c>
      <c r="I123" s="457">
        <f>(R123/H123)*100</f>
        <v>1.5028177833437695</v>
      </c>
      <c r="J123" s="127">
        <v>0.15</v>
      </c>
      <c r="K123" s="105">
        <v>0.18</v>
      </c>
      <c r="L123" s="93">
        <f t="shared" si="32"/>
        <v>19.999999999999996</v>
      </c>
      <c r="M123" s="517">
        <v>40541</v>
      </c>
      <c r="N123" s="511">
        <v>40543</v>
      </c>
      <c r="O123" s="517">
        <v>40574</v>
      </c>
      <c r="P123" s="31" t="s">
        <v>1412</v>
      </c>
      <c r="Q123" s="26"/>
      <c r="R123" s="316">
        <f>K123*4</f>
        <v>0.72</v>
      </c>
      <c r="S123" s="319">
        <f>R123/W123*100</f>
        <v>22.857142857142858</v>
      </c>
      <c r="T123" s="433">
        <f>(H123/SQRT(22.5*W123*(H123/Z123))-1)*100</f>
        <v>31.29150893131023</v>
      </c>
      <c r="U123" s="27">
        <f>H123/W123</f>
        <v>15.209523809523809</v>
      </c>
      <c r="V123" s="380">
        <v>12</v>
      </c>
      <c r="W123" s="168">
        <v>3.15</v>
      </c>
      <c r="X123" s="174">
        <v>1.25</v>
      </c>
      <c r="Y123" s="168">
        <v>2.38</v>
      </c>
      <c r="Z123" s="168">
        <v>2.55</v>
      </c>
      <c r="AA123" s="174">
        <v>3.72</v>
      </c>
      <c r="AB123" s="168">
        <v>4.11</v>
      </c>
      <c r="AC123" s="339">
        <f>(AB123/AA123-1)*100</f>
        <v>10.483870967741948</v>
      </c>
      <c r="AD123" s="336">
        <f>(H123/AA123)/X123</f>
        <v>10.30322580645161</v>
      </c>
      <c r="AE123" s="521">
        <v>35</v>
      </c>
      <c r="AF123" s="385">
        <v>18490</v>
      </c>
      <c r="AG123" s="565">
        <v>9.56</v>
      </c>
      <c r="AH123" s="565">
        <v>-26.53</v>
      </c>
      <c r="AI123" s="566">
        <v>-0.97</v>
      </c>
      <c r="AJ123" s="567">
        <v>-11.88</v>
      </c>
      <c r="AK123" s="350">
        <f>AN123/AO123</f>
        <v>1.363093665985616</v>
      </c>
      <c r="AL123" s="336">
        <f t="shared" si="33"/>
        <v>19.999999999999996</v>
      </c>
      <c r="AM123" s="337">
        <f t="shared" si="34"/>
        <v>39.714942554114316</v>
      </c>
      <c r="AN123" s="337">
        <f t="shared" si="40"/>
        <v>46.144255162192536</v>
      </c>
      <c r="AO123" s="339">
        <f>((AQ123/BA123)^(1/10)-1)*100</f>
        <v>33.8525930489354</v>
      </c>
      <c r="AP123" s="324"/>
      <c r="AQ123" s="285">
        <v>0.6</v>
      </c>
      <c r="AR123" s="285">
        <v>0.5</v>
      </c>
      <c r="AS123" s="28">
        <v>0.33</v>
      </c>
      <c r="AT123" s="28">
        <v>0.22</v>
      </c>
      <c r="AU123" s="28">
        <v>0.11</v>
      </c>
      <c r="AV123" s="28">
        <v>0.09</v>
      </c>
      <c r="AW123" s="28">
        <v>0.07</v>
      </c>
      <c r="AX123" s="28">
        <v>0.06</v>
      </c>
      <c r="AY123" s="28">
        <v>0.05</v>
      </c>
      <c r="AZ123" s="28">
        <v>0.04</v>
      </c>
      <c r="BA123" s="28">
        <v>0.0325</v>
      </c>
      <c r="BB123" s="119">
        <v>0.03</v>
      </c>
      <c r="BC123" s="308">
        <f>IF(AR123=0,0,IF(AR123&gt;AQ123,0,((AQ123/AR123)-1)*100))</f>
        <v>19.999999999999996</v>
      </c>
      <c r="BD123" s="216">
        <f t="shared" si="39"/>
        <v>51.515151515151516</v>
      </c>
      <c r="BE123" s="216">
        <f t="shared" si="39"/>
        <v>50</v>
      </c>
      <c r="BF123" s="216">
        <f t="shared" si="39"/>
        <v>100</v>
      </c>
      <c r="BG123" s="216">
        <f t="shared" si="39"/>
        <v>22.222222222222232</v>
      </c>
      <c r="BH123" s="216">
        <f t="shared" si="39"/>
        <v>28.57142857142856</v>
      </c>
      <c r="BI123" s="216">
        <f t="shared" si="39"/>
        <v>16.666666666666675</v>
      </c>
      <c r="BJ123" s="216">
        <f t="shared" si="39"/>
        <v>19.999999999999996</v>
      </c>
      <c r="BK123" s="216">
        <f t="shared" si="39"/>
        <v>25</v>
      </c>
      <c r="BL123" s="216">
        <f t="shared" si="39"/>
        <v>23.076923076923084</v>
      </c>
      <c r="BM123" s="240">
        <f t="shared" si="39"/>
        <v>8.333333333333348</v>
      </c>
      <c r="BN123" s="482">
        <f t="shared" si="36"/>
        <v>33.21688412597504</v>
      </c>
      <c r="BO123" s="482">
        <f t="shared" si="37"/>
        <v>24.553755177036955</v>
      </c>
      <c r="BP123" s="586">
        <f t="shared" si="38"/>
        <v>32.4375491360125</v>
      </c>
    </row>
    <row r="124" spans="1:68" ht="11.25" customHeight="1">
      <c r="A124" s="25" t="s">
        <v>1518</v>
      </c>
      <c r="B124" s="26" t="s">
        <v>1519</v>
      </c>
      <c r="C124" s="102" t="s">
        <v>521</v>
      </c>
      <c r="D124" s="133">
        <v>13</v>
      </c>
      <c r="E124" s="137">
        <v>191</v>
      </c>
      <c r="F124" s="65" t="s">
        <v>363</v>
      </c>
      <c r="G124" s="57" t="s">
        <v>363</v>
      </c>
      <c r="H124" s="205">
        <v>47.32</v>
      </c>
      <c r="I124" s="319">
        <f>(R124/H124)*100</f>
        <v>7.20625528317836</v>
      </c>
      <c r="J124" s="127">
        <v>0.85</v>
      </c>
      <c r="K124" s="105">
        <v>0.8525</v>
      </c>
      <c r="L124" s="116">
        <f t="shared" si="32"/>
        <v>0.2941176470588225</v>
      </c>
      <c r="M124" s="30">
        <v>40571</v>
      </c>
      <c r="N124" s="31">
        <v>40575</v>
      </c>
      <c r="O124" s="30">
        <v>40582</v>
      </c>
      <c r="P124" s="103" t="s">
        <v>1794</v>
      </c>
      <c r="Q124" s="26"/>
      <c r="R124" s="316">
        <f>K124*4</f>
        <v>3.41</v>
      </c>
      <c r="S124" s="319">
        <f>R124/W124*100</f>
        <v>108.5987261146497</v>
      </c>
      <c r="T124" s="433">
        <f>(H124/SQRT(22.5*W124*(H124/Z124))-1)*100</f>
        <v>64.08894072146146</v>
      </c>
      <c r="U124" s="27">
        <f>H124/W124</f>
        <v>15.070063694267516</v>
      </c>
      <c r="V124" s="380">
        <v>9</v>
      </c>
      <c r="W124" s="168">
        <v>3.14</v>
      </c>
      <c r="X124" s="174">
        <v>5.99</v>
      </c>
      <c r="Y124" s="168">
        <v>1.43</v>
      </c>
      <c r="Z124" s="168">
        <v>4.02</v>
      </c>
      <c r="AA124" s="174">
        <v>3.23</v>
      </c>
      <c r="AB124" s="168">
        <v>3.33</v>
      </c>
      <c r="AC124" s="339">
        <f>(AB124/AA124-1)*100</f>
        <v>3.095975232198156</v>
      </c>
      <c r="AD124" s="336">
        <f>(H124/AA124)/X124</f>
        <v>2.445768747706446</v>
      </c>
      <c r="AE124" s="521">
        <v>7</v>
      </c>
      <c r="AF124" s="385">
        <v>1680</v>
      </c>
      <c r="AG124" s="565">
        <v>17.57</v>
      </c>
      <c r="AH124" s="565">
        <v>-19.78</v>
      </c>
      <c r="AI124" s="566">
        <v>0.47</v>
      </c>
      <c r="AJ124" s="567">
        <v>-5.09</v>
      </c>
      <c r="AK124" s="350">
        <f>AN124/AO124</f>
        <v>1.3392072705147127</v>
      </c>
      <c r="AL124" s="336">
        <f t="shared" si="33"/>
        <v>2.743902439024404</v>
      </c>
      <c r="AM124" s="337">
        <f t="shared" si="34"/>
        <v>5.7330827146244046</v>
      </c>
      <c r="AN124" s="337">
        <f t="shared" si="40"/>
        <v>6.566790694190416</v>
      </c>
      <c r="AO124" s="339">
        <f>((AQ124/BA124)^(1/10)-1)*100</f>
        <v>4.90349092240705</v>
      </c>
      <c r="AP124" s="324"/>
      <c r="AQ124" s="285">
        <v>3.37</v>
      </c>
      <c r="AR124" s="285">
        <v>3.28</v>
      </c>
      <c r="AS124" s="28">
        <v>3.1430000000000002</v>
      </c>
      <c r="AT124" s="28">
        <v>2.851</v>
      </c>
      <c r="AU124" s="28">
        <v>2.502</v>
      </c>
      <c r="AV124" s="278">
        <v>2.452</v>
      </c>
      <c r="AW124" s="28">
        <v>2.4139999999999997</v>
      </c>
      <c r="AX124" s="28">
        <v>2.326</v>
      </c>
      <c r="AY124" s="28">
        <v>2.276</v>
      </c>
      <c r="AZ124" s="28">
        <v>2.201</v>
      </c>
      <c r="BA124" s="28">
        <v>2.088</v>
      </c>
      <c r="BB124" s="119">
        <v>2.016</v>
      </c>
      <c r="BC124" s="308">
        <f>IF(AR124=0,0,IF(AR124&gt;AQ124,0,((AQ124/AR124)-1)*100))</f>
        <v>2.743902439024404</v>
      </c>
      <c r="BD124" s="216">
        <f t="shared" si="39"/>
        <v>4.358892777600998</v>
      </c>
      <c r="BE124" s="216">
        <f t="shared" si="39"/>
        <v>10.242020343739044</v>
      </c>
      <c r="BF124" s="216">
        <f t="shared" si="39"/>
        <v>13.94884092725821</v>
      </c>
      <c r="BG124" s="216">
        <f t="shared" si="39"/>
        <v>2.0391517128874215</v>
      </c>
      <c r="BH124" s="216">
        <f t="shared" si="39"/>
        <v>1.5741507870754123</v>
      </c>
      <c r="BI124" s="216">
        <f t="shared" si="39"/>
        <v>3.7833190025795105</v>
      </c>
      <c r="BJ124" s="216">
        <f t="shared" si="39"/>
        <v>2.196836555360293</v>
      </c>
      <c r="BK124" s="216">
        <f t="shared" si="39"/>
        <v>3.407542026351651</v>
      </c>
      <c r="BL124" s="216">
        <f t="shared" si="39"/>
        <v>5.411877394636022</v>
      </c>
      <c r="BM124" s="240">
        <f t="shared" si="39"/>
        <v>3.571428571428581</v>
      </c>
      <c r="BN124" s="482">
        <f t="shared" si="36"/>
        <v>4.843451139812868</v>
      </c>
      <c r="BO124" s="482">
        <f t="shared" si="37"/>
        <v>3.660345586855451</v>
      </c>
      <c r="BP124" s="586">
        <f t="shared" si="38"/>
        <v>-1.297017716898738</v>
      </c>
    </row>
    <row r="125" spans="1:68" ht="11.25" customHeight="1">
      <c r="A125" s="25" t="s">
        <v>34</v>
      </c>
      <c r="B125" s="26" t="s">
        <v>35</v>
      </c>
      <c r="C125" s="102" t="s">
        <v>518</v>
      </c>
      <c r="D125" s="133">
        <v>10</v>
      </c>
      <c r="E125" s="137">
        <v>246</v>
      </c>
      <c r="F125" s="65" t="s">
        <v>363</v>
      </c>
      <c r="G125" s="57" t="s">
        <v>363</v>
      </c>
      <c r="H125" s="205">
        <v>98.28</v>
      </c>
      <c r="I125" s="319">
        <f>(R125/H125)*100</f>
        <v>5.046805046805047</v>
      </c>
      <c r="J125" s="119">
        <v>1.215</v>
      </c>
      <c r="K125" s="119">
        <v>1.24</v>
      </c>
      <c r="L125" s="93">
        <f t="shared" si="32"/>
        <v>2.0576131687242816</v>
      </c>
      <c r="M125" s="30">
        <v>40851</v>
      </c>
      <c r="N125" s="31">
        <v>40855</v>
      </c>
      <c r="O125" s="30">
        <v>40861</v>
      </c>
      <c r="P125" s="103" t="s">
        <v>1388</v>
      </c>
      <c r="Q125" s="102" t="s">
        <v>858</v>
      </c>
      <c r="R125" s="316">
        <f>K125*4</f>
        <v>4.96</v>
      </c>
      <c r="S125" s="319">
        <f>R125/W125*100</f>
        <v>68.31955922865014</v>
      </c>
      <c r="T125" s="433">
        <f>(H125/SQRT(22.5*W125*(H125/Z125))-1)*100</f>
        <v>41.54519180217338</v>
      </c>
      <c r="U125" s="27">
        <f>H125/W125</f>
        <v>13.537190082644628</v>
      </c>
      <c r="V125" s="380">
        <v>12</v>
      </c>
      <c r="W125" s="168">
        <v>7.26</v>
      </c>
      <c r="X125" s="174">
        <v>1.93</v>
      </c>
      <c r="Y125" s="168">
        <v>0.35</v>
      </c>
      <c r="Z125" s="168">
        <v>3.33</v>
      </c>
      <c r="AA125" s="174">
        <v>7.43</v>
      </c>
      <c r="AB125" s="168">
        <v>7.11</v>
      </c>
      <c r="AC125" s="339">
        <f>(AB125/AA125-1)*100</f>
        <v>-4.306864064602955</v>
      </c>
      <c r="AD125" s="336">
        <f>(H125/AA125)/X125</f>
        <v>6.853604278969868</v>
      </c>
      <c r="AE125" s="521">
        <v>10</v>
      </c>
      <c r="AF125" s="385">
        <v>3380</v>
      </c>
      <c r="AG125" s="565">
        <v>34.28</v>
      </c>
      <c r="AH125" s="565">
        <v>-1.72</v>
      </c>
      <c r="AI125" s="566">
        <v>8.68</v>
      </c>
      <c r="AJ125" s="567">
        <v>13.93</v>
      </c>
      <c r="AK125" s="350" t="s">
        <v>1977</v>
      </c>
      <c r="AL125" s="336">
        <f t="shared" si="33"/>
        <v>9.85401459854014</v>
      </c>
      <c r="AM125" s="337">
        <f t="shared" si="34"/>
        <v>10.73596679496207</v>
      </c>
      <c r="AN125" s="337">
        <f t="shared" si="40"/>
        <v>11.886091831016543</v>
      </c>
      <c r="AO125" s="339" t="s">
        <v>1977</v>
      </c>
      <c r="AP125" s="324"/>
      <c r="AQ125" s="285">
        <v>4.515</v>
      </c>
      <c r="AR125" s="285">
        <v>4.11</v>
      </c>
      <c r="AS125" s="28">
        <v>3.665</v>
      </c>
      <c r="AT125" s="28">
        <v>3.325</v>
      </c>
      <c r="AU125" s="28">
        <v>3.025</v>
      </c>
      <c r="AV125" s="28">
        <v>2.575</v>
      </c>
      <c r="AW125" s="28">
        <v>2.32</v>
      </c>
      <c r="AX125" s="28">
        <v>1.9875</v>
      </c>
      <c r="AY125" s="28">
        <v>1.16</v>
      </c>
      <c r="AZ125" s="278">
        <v>0</v>
      </c>
      <c r="BA125" s="278">
        <v>0</v>
      </c>
      <c r="BB125" s="280">
        <v>0</v>
      </c>
      <c r="BC125" s="308">
        <f>IF(AR125=0,0,IF(AR125&gt;AQ125,0,((AQ125/AR125)-1)*100))</f>
        <v>9.85401459854014</v>
      </c>
      <c r="BD125" s="216">
        <f t="shared" si="39"/>
        <v>12.141882673942717</v>
      </c>
      <c r="BE125" s="216">
        <f t="shared" si="39"/>
        <v>10.225563909774426</v>
      </c>
      <c r="BF125" s="216">
        <f t="shared" si="39"/>
        <v>9.917355371900838</v>
      </c>
      <c r="BG125" s="216">
        <f t="shared" si="39"/>
        <v>17.475728155339798</v>
      </c>
      <c r="BH125" s="216">
        <f t="shared" si="39"/>
        <v>10.99137931034484</v>
      </c>
      <c r="BI125" s="216">
        <f t="shared" si="39"/>
        <v>16.72955974842767</v>
      </c>
      <c r="BJ125" s="216">
        <f t="shared" si="39"/>
        <v>71.33620689655173</v>
      </c>
      <c r="BK125" s="216">
        <f t="shared" si="39"/>
        <v>0</v>
      </c>
      <c r="BL125" s="216">
        <f t="shared" si="39"/>
        <v>0</v>
      </c>
      <c r="BM125" s="240">
        <f t="shared" si="39"/>
        <v>0</v>
      </c>
      <c r="BN125" s="482">
        <f t="shared" si="36"/>
        <v>14.42469915134747</v>
      </c>
      <c r="BO125" s="482">
        <f t="shared" si="37"/>
        <v>18.958317170266927</v>
      </c>
      <c r="BP125" s="586">
        <f t="shared" si="38"/>
        <v>3.395706795176963</v>
      </c>
    </row>
    <row r="126" spans="1:68" ht="11.25" customHeight="1">
      <c r="A126" s="25" t="s">
        <v>469</v>
      </c>
      <c r="B126" s="26" t="s">
        <v>470</v>
      </c>
      <c r="C126" s="26" t="s">
        <v>275</v>
      </c>
      <c r="D126" s="133">
        <v>24</v>
      </c>
      <c r="E126" s="137">
        <v>104</v>
      </c>
      <c r="F126" s="65" t="s">
        <v>363</v>
      </c>
      <c r="G126" s="57" t="s">
        <v>363</v>
      </c>
      <c r="H126" s="206">
        <v>52.84</v>
      </c>
      <c r="I126" s="321">
        <f t="shared" si="8"/>
        <v>2.34670704012112</v>
      </c>
      <c r="J126" s="105">
        <v>0.27</v>
      </c>
      <c r="K126" s="105">
        <v>0.31</v>
      </c>
      <c r="L126" s="93">
        <f t="shared" si="32"/>
        <v>14.814814814814813</v>
      </c>
      <c r="M126" s="104">
        <v>40613</v>
      </c>
      <c r="N126" s="103">
        <v>40617</v>
      </c>
      <c r="O126" s="104">
        <v>40631</v>
      </c>
      <c r="P126" s="31" t="s">
        <v>1410</v>
      </c>
      <c r="Q126" s="26"/>
      <c r="R126" s="261">
        <f>K126*4</f>
        <v>1.24</v>
      </c>
      <c r="S126" s="321">
        <f>R126/W126*100</f>
        <v>42.465753424657535</v>
      </c>
      <c r="T126" s="434">
        <f>(H126/SQRT(22.5*W126*(H126/Z126))-1)*100</f>
        <v>87.47330606532336</v>
      </c>
      <c r="U126" s="27">
        <f>H126/W126</f>
        <v>18.095890410958905</v>
      </c>
      <c r="V126" s="381">
        <v>12</v>
      </c>
      <c r="W126" s="168">
        <v>2.92</v>
      </c>
      <c r="X126" s="174">
        <v>1.61</v>
      </c>
      <c r="Y126" s="168">
        <v>5.24</v>
      </c>
      <c r="Z126" s="168">
        <v>4.37</v>
      </c>
      <c r="AA126" s="174">
        <v>2.9</v>
      </c>
      <c r="AB126" s="168">
        <v>3.08</v>
      </c>
      <c r="AC126" s="339">
        <f>(AB126/AA126-1)*100</f>
        <v>6.20689655172415</v>
      </c>
      <c r="AD126" s="337">
        <f>(H126/AA126)/X126</f>
        <v>11.31719854358535</v>
      </c>
      <c r="AE126" s="521">
        <v>20</v>
      </c>
      <c r="AF126" s="385">
        <v>13350</v>
      </c>
      <c r="AG126" s="565">
        <v>18.26</v>
      </c>
      <c r="AH126" s="565">
        <v>-25.88</v>
      </c>
      <c r="AI126" s="566">
        <v>3.47</v>
      </c>
      <c r="AJ126" s="567">
        <v>-6.38</v>
      </c>
      <c r="AK126" s="350">
        <f>AN126/AO126</f>
        <v>1.216219867761479</v>
      </c>
      <c r="AL126" s="336">
        <f t="shared" si="33"/>
        <v>8.000000000000007</v>
      </c>
      <c r="AM126" s="337">
        <f t="shared" si="34"/>
        <v>16.673335619846096</v>
      </c>
      <c r="AN126" s="337">
        <f t="shared" si="40"/>
        <v>18.613244273857667</v>
      </c>
      <c r="AO126" s="339">
        <f>((AQ126/BA126)^(1/10)-1)*100</f>
        <v>15.304177120635586</v>
      </c>
      <c r="AP126" s="324"/>
      <c r="AQ126" s="285">
        <v>1.08</v>
      </c>
      <c r="AR126" s="285">
        <v>1</v>
      </c>
      <c r="AS126" s="28">
        <v>0.96</v>
      </c>
      <c r="AT126" s="28">
        <v>0.68</v>
      </c>
      <c r="AU126" s="28">
        <v>0.56</v>
      </c>
      <c r="AV126" s="28">
        <v>0.46</v>
      </c>
      <c r="AW126" s="28">
        <v>0.38</v>
      </c>
      <c r="AX126" s="28">
        <v>0.34</v>
      </c>
      <c r="AY126" s="28">
        <v>0.32</v>
      </c>
      <c r="AZ126" s="28">
        <v>0.3</v>
      </c>
      <c r="BA126" s="28">
        <v>0.26</v>
      </c>
      <c r="BB126" s="119">
        <v>0.2</v>
      </c>
      <c r="BC126" s="274">
        <f>IF(AR126=0,0,IF(AR126&gt;AQ126,0,((AQ126/AR126)-1)*100))</f>
        <v>8.000000000000007</v>
      </c>
      <c r="BD126" s="462">
        <f t="shared" si="39"/>
        <v>4.166666666666674</v>
      </c>
      <c r="BE126" s="462">
        <f t="shared" si="39"/>
        <v>41.17647058823528</v>
      </c>
      <c r="BF126" s="462">
        <f t="shared" si="39"/>
        <v>21.42857142857142</v>
      </c>
      <c r="BG126" s="462">
        <f t="shared" si="39"/>
        <v>21.739130434782616</v>
      </c>
      <c r="BH126" s="462">
        <f t="shared" si="39"/>
        <v>21.052631578947366</v>
      </c>
      <c r="BI126" s="462">
        <f t="shared" si="39"/>
        <v>11.764705882352944</v>
      </c>
      <c r="BJ126" s="462">
        <f t="shared" si="39"/>
        <v>6.25</v>
      </c>
      <c r="BK126" s="462">
        <f t="shared" si="39"/>
        <v>6.666666666666665</v>
      </c>
      <c r="BL126" s="462">
        <f t="shared" si="39"/>
        <v>15.384615384615374</v>
      </c>
      <c r="BM126" s="258">
        <f t="shared" si="39"/>
        <v>30.000000000000004</v>
      </c>
      <c r="BN126" s="76">
        <f t="shared" si="36"/>
        <v>17.057223511894396</v>
      </c>
      <c r="BO126" s="76">
        <f t="shared" si="37"/>
        <v>10.91293489953756</v>
      </c>
      <c r="BP126" s="586">
        <f t="shared" si="38"/>
        <v>2.864060903019883</v>
      </c>
    </row>
    <row r="127" spans="1:68" ht="11.25" customHeight="1">
      <c r="A127" s="15" t="s">
        <v>1632</v>
      </c>
      <c r="B127" s="16" t="s">
        <v>1633</v>
      </c>
      <c r="C127" s="146" t="s">
        <v>517</v>
      </c>
      <c r="D127" s="132">
        <v>18</v>
      </c>
      <c r="E127" s="137">
        <v>140</v>
      </c>
      <c r="F127" s="42" t="s">
        <v>1972</v>
      </c>
      <c r="G127" s="43" t="s">
        <v>1972</v>
      </c>
      <c r="H127" s="190">
        <v>28.16</v>
      </c>
      <c r="I127" s="319">
        <f>(R127/H127)*100</f>
        <v>2.8409090909090913</v>
      </c>
      <c r="J127" s="108">
        <v>0.19375</v>
      </c>
      <c r="K127" s="108">
        <v>0.2</v>
      </c>
      <c r="L127" s="107">
        <f t="shared" si="32"/>
        <v>3.2258064516129004</v>
      </c>
      <c r="M127" s="21">
        <v>40660</v>
      </c>
      <c r="N127" s="22">
        <v>40662</v>
      </c>
      <c r="O127" s="21">
        <v>40676</v>
      </c>
      <c r="P127" s="329" t="s">
        <v>1364</v>
      </c>
      <c r="Q127" s="407"/>
      <c r="R127" s="316">
        <f>K127*4</f>
        <v>0.8</v>
      </c>
      <c r="S127" s="318">
        <f>R127/W127*100</f>
        <v>163.26530612244898</v>
      </c>
      <c r="T127" s="433">
        <f>(H127/SQRT(22.5*W127*(H127/Z127))-1)*100</f>
        <v>267.92979710932224</v>
      </c>
      <c r="U127" s="18">
        <f>H127/W127</f>
        <v>57.46938775510204</v>
      </c>
      <c r="V127" s="380">
        <v>12</v>
      </c>
      <c r="W127" s="190">
        <v>0.49</v>
      </c>
      <c r="X127" s="189">
        <v>4.11</v>
      </c>
      <c r="Y127" s="190">
        <v>8.17</v>
      </c>
      <c r="Z127" s="190">
        <v>5.3</v>
      </c>
      <c r="AA127" s="189">
        <v>1.42</v>
      </c>
      <c r="AB127" s="190">
        <v>1.59</v>
      </c>
      <c r="AC127" s="338">
        <f>(AB127/AA127-1)*100</f>
        <v>11.9718309859155</v>
      </c>
      <c r="AD127" s="340">
        <f>(H127/AA127)/X127</f>
        <v>4.82505740036325</v>
      </c>
      <c r="AE127" s="520">
        <v>13</v>
      </c>
      <c r="AF127" s="386">
        <v>2440</v>
      </c>
      <c r="AG127" s="553">
        <v>25.83</v>
      </c>
      <c r="AH127" s="553">
        <v>-2.86</v>
      </c>
      <c r="AI127" s="568">
        <v>4.53</v>
      </c>
      <c r="AJ127" s="569">
        <v>4.65</v>
      </c>
      <c r="AK127" s="349">
        <f>AN127/AO127</f>
        <v>1.5742218859458634</v>
      </c>
      <c r="AL127" s="340">
        <f t="shared" si="33"/>
        <v>1.1456628477904962</v>
      </c>
      <c r="AM127" s="341">
        <f t="shared" si="34"/>
        <v>2.852151246945356</v>
      </c>
      <c r="AN127" s="341">
        <f aca="true" t="shared" si="41" ref="AN127:AN151">((AQ127/AV127)^(1/5)-1)*100</f>
        <v>3.8349845988601805</v>
      </c>
      <c r="AO127" s="338">
        <f>((AQ127/BA127)^(1/10)-1)*100</f>
        <v>2.4361143960058396</v>
      </c>
      <c r="AP127" s="323"/>
      <c r="AQ127" s="282">
        <v>0.7725</v>
      </c>
      <c r="AR127" s="282">
        <v>0.76375</v>
      </c>
      <c r="AS127" s="19">
        <v>0.75</v>
      </c>
      <c r="AT127" s="19">
        <v>0.71</v>
      </c>
      <c r="AU127" s="19">
        <v>0.67125</v>
      </c>
      <c r="AV127" s="19">
        <v>0.64</v>
      </c>
      <c r="AW127" s="19">
        <v>0.6225</v>
      </c>
      <c r="AX127" s="19">
        <v>0.6145</v>
      </c>
      <c r="AY127" s="19">
        <v>0.61225</v>
      </c>
      <c r="AZ127" s="19">
        <v>0.6095</v>
      </c>
      <c r="BA127" s="19">
        <v>0.60725</v>
      </c>
      <c r="BB127" s="276">
        <v>0.60375</v>
      </c>
      <c r="BC127" s="308">
        <f>IF(AR127=0,0,IF(AR127&gt;AQ127,0,((AQ127/AR127)-1)*100))</f>
        <v>1.1456628477904962</v>
      </c>
      <c r="BD127" s="216">
        <f t="shared" si="39"/>
        <v>1.8333333333333313</v>
      </c>
      <c r="BE127" s="216">
        <f t="shared" si="39"/>
        <v>5.633802816901423</v>
      </c>
      <c r="BF127" s="216">
        <f t="shared" si="39"/>
        <v>5.772811918063314</v>
      </c>
      <c r="BG127" s="216">
        <f t="shared" si="39"/>
        <v>4.8828125</v>
      </c>
      <c r="BH127" s="216">
        <f t="shared" si="39"/>
        <v>2.8112449799196693</v>
      </c>
      <c r="BI127" s="216">
        <f t="shared" si="39"/>
        <v>1.3018714401952902</v>
      </c>
      <c r="BJ127" s="216">
        <f t="shared" si="39"/>
        <v>0.36749693752553547</v>
      </c>
      <c r="BK127" s="216">
        <f t="shared" si="39"/>
        <v>0.45118949958982135</v>
      </c>
      <c r="BL127" s="216">
        <f t="shared" si="39"/>
        <v>0.3705228489090384</v>
      </c>
      <c r="BM127" s="240">
        <f t="shared" si="39"/>
        <v>0.5797101449275255</v>
      </c>
      <c r="BN127" s="482">
        <f t="shared" si="36"/>
        <v>2.286405387923223</v>
      </c>
      <c r="BO127" s="482">
        <f t="shared" si="37"/>
        <v>2.0557326278043533</v>
      </c>
      <c r="BP127" s="588">
        <f t="shared" si="38"/>
        <v>-50.793494065332766</v>
      </c>
    </row>
    <row r="128" spans="1:68" ht="11.25" customHeight="1">
      <c r="A128" s="25" t="s">
        <v>1546</v>
      </c>
      <c r="B128" s="26" t="s">
        <v>1547</v>
      </c>
      <c r="C128" s="102" t="s">
        <v>518</v>
      </c>
      <c r="D128" s="133">
        <v>12</v>
      </c>
      <c r="E128" s="137">
        <v>203</v>
      </c>
      <c r="F128" s="65" t="s">
        <v>363</v>
      </c>
      <c r="G128" s="57" t="s">
        <v>363</v>
      </c>
      <c r="H128" s="205">
        <v>45.56</v>
      </c>
      <c r="I128" s="319">
        <f>(R128/H128)*100</f>
        <v>6.760316066725197</v>
      </c>
      <c r="J128" s="127">
        <v>0.75</v>
      </c>
      <c r="K128" s="105">
        <v>0.77</v>
      </c>
      <c r="L128" s="93">
        <f t="shared" si="32"/>
        <v>2.6666666666666616</v>
      </c>
      <c r="M128" s="30">
        <v>40752</v>
      </c>
      <c r="N128" s="31">
        <v>40755</v>
      </c>
      <c r="O128" s="30">
        <v>40767</v>
      </c>
      <c r="P128" s="31" t="s">
        <v>1388</v>
      </c>
      <c r="Q128" s="26"/>
      <c r="R128" s="316">
        <f>K128*4</f>
        <v>3.08</v>
      </c>
      <c r="S128" s="319">
        <f>R128/W128*100</f>
        <v>96.55172413793103</v>
      </c>
      <c r="T128" s="433">
        <f>(H128/SQRT(22.5*W128*(H128/Z128))-1)*100</f>
        <v>8.365520497717394</v>
      </c>
      <c r="U128" s="27">
        <f>H128/W128</f>
        <v>14.282131661442007</v>
      </c>
      <c r="V128" s="380">
        <v>12</v>
      </c>
      <c r="W128" s="168">
        <v>3.19</v>
      </c>
      <c r="X128" s="174">
        <v>2.39</v>
      </c>
      <c r="Y128" s="168">
        <v>11.21</v>
      </c>
      <c r="Z128" s="168">
        <v>1.85</v>
      </c>
      <c r="AA128" s="174">
        <v>3.23</v>
      </c>
      <c r="AB128" s="168">
        <v>3.26</v>
      </c>
      <c r="AC128" s="339">
        <f>(AB128/AA128-1)*100</f>
        <v>0.9287925696594312</v>
      </c>
      <c r="AD128" s="336">
        <f>(H128/AA128)/X128</f>
        <v>5.901783748073112</v>
      </c>
      <c r="AE128" s="521">
        <v>9</v>
      </c>
      <c r="AF128" s="385">
        <v>2440</v>
      </c>
      <c r="AG128" s="565">
        <v>16.11</v>
      </c>
      <c r="AH128" s="565">
        <v>-17.09</v>
      </c>
      <c r="AI128" s="566">
        <v>1.02</v>
      </c>
      <c r="AJ128" s="567">
        <v>-0.74</v>
      </c>
      <c r="AK128" s="350">
        <f>AN128/AO128</f>
        <v>1.0304556605431117</v>
      </c>
      <c r="AL128" s="336">
        <f t="shared" si="33"/>
        <v>2.4390243902439046</v>
      </c>
      <c r="AM128" s="337">
        <f t="shared" si="34"/>
        <v>4.653394692320023</v>
      </c>
      <c r="AN128" s="337">
        <f t="shared" si="41"/>
        <v>5.032547432346712</v>
      </c>
      <c r="AO128" s="339">
        <f>((AQ128/BA128)^(1/10)-1)*100</f>
        <v>4.883807838654852</v>
      </c>
      <c r="AP128" s="324"/>
      <c r="AQ128" s="285">
        <v>2.94</v>
      </c>
      <c r="AR128" s="285">
        <v>2.87</v>
      </c>
      <c r="AS128" s="28">
        <v>2.775</v>
      </c>
      <c r="AT128" s="28">
        <v>2.565</v>
      </c>
      <c r="AU128" s="28">
        <v>2.325</v>
      </c>
      <c r="AV128" s="278">
        <v>2.3</v>
      </c>
      <c r="AW128" s="28">
        <v>2.25</v>
      </c>
      <c r="AX128" s="28">
        <v>2.15</v>
      </c>
      <c r="AY128" s="28">
        <v>2.05</v>
      </c>
      <c r="AZ128" s="28">
        <v>1.95</v>
      </c>
      <c r="BA128" s="28">
        <v>1.825</v>
      </c>
      <c r="BB128" s="280">
        <v>0</v>
      </c>
      <c r="BC128" s="308">
        <f aca="true" t="shared" si="42" ref="BC128:BM143">IF(AR128=0,0,IF(AR128&gt;AQ128,0,((AQ128/AR128)-1)*100))</f>
        <v>2.4390243902439046</v>
      </c>
      <c r="BD128" s="216">
        <f t="shared" si="39"/>
        <v>3.423423423423433</v>
      </c>
      <c r="BE128" s="216">
        <f t="shared" si="39"/>
        <v>8.187134502923964</v>
      </c>
      <c r="BF128" s="216">
        <f t="shared" si="39"/>
        <v>10.322580645161272</v>
      </c>
      <c r="BG128" s="216">
        <f t="shared" si="39"/>
        <v>1.0869565217391353</v>
      </c>
      <c r="BH128" s="216">
        <f t="shared" si="39"/>
        <v>2.2222222222222143</v>
      </c>
      <c r="BI128" s="216">
        <f t="shared" si="39"/>
        <v>4.651162790697683</v>
      </c>
      <c r="BJ128" s="216">
        <f t="shared" si="39"/>
        <v>4.878048780487809</v>
      </c>
      <c r="BK128" s="216">
        <f t="shared" si="39"/>
        <v>5.128205128205132</v>
      </c>
      <c r="BL128" s="216">
        <f t="shared" si="39"/>
        <v>6.849315068493156</v>
      </c>
      <c r="BM128" s="240">
        <f t="shared" si="39"/>
        <v>0</v>
      </c>
      <c r="BN128" s="482">
        <f t="shared" si="36"/>
        <v>4.471643043054336</v>
      </c>
      <c r="BO128" s="482">
        <f t="shared" si="37"/>
        <v>2.9551500492211873</v>
      </c>
      <c r="BP128" s="586">
        <f t="shared" si="38"/>
        <v>-2.489268162370097</v>
      </c>
    </row>
    <row r="129" spans="1:68" ht="11.25" customHeight="1">
      <c r="A129" s="25" t="s">
        <v>695</v>
      </c>
      <c r="B129" s="26" t="s">
        <v>696</v>
      </c>
      <c r="C129" s="26" t="s">
        <v>173</v>
      </c>
      <c r="D129" s="133">
        <v>10</v>
      </c>
      <c r="E129" s="137">
        <v>230</v>
      </c>
      <c r="F129" s="44" t="s">
        <v>1972</v>
      </c>
      <c r="G129" s="45" t="s">
        <v>1972</v>
      </c>
      <c r="H129" s="205">
        <v>31.71</v>
      </c>
      <c r="I129" s="319">
        <f t="shared" si="8"/>
        <v>4.541154210028382</v>
      </c>
      <c r="J129" s="119">
        <v>0.355</v>
      </c>
      <c r="K129" s="119">
        <v>0.36</v>
      </c>
      <c r="L129" s="116">
        <f t="shared" si="32"/>
        <v>1.4084507042253502</v>
      </c>
      <c r="M129" s="30">
        <v>40617</v>
      </c>
      <c r="N129" s="31">
        <v>40619</v>
      </c>
      <c r="O129" s="30">
        <v>40633</v>
      </c>
      <c r="P129" s="103" t="s">
        <v>1373</v>
      </c>
      <c r="Q129" s="26"/>
      <c r="R129" s="316">
        <f>K129*4</f>
        <v>1.44</v>
      </c>
      <c r="S129" s="319">
        <f>R129/W129*100</f>
        <v>43.24324324324324</v>
      </c>
      <c r="T129" s="433">
        <f>(H129/SQRT(22.5*W129*(H129/Z129))-1)*100</f>
        <v>-41.08964072057928</v>
      </c>
      <c r="U129" s="27">
        <f>H129/W129</f>
        <v>9.522522522522523</v>
      </c>
      <c r="V129" s="380">
        <v>9</v>
      </c>
      <c r="W129" s="168">
        <v>3.33</v>
      </c>
      <c r="X129" s="174" t="s">
        <v>2108</v>
      </c>
      <c r="Y129" s="168">
        <v>1.55</v>
      </c>
      <c r="Z129" s="168">
        <v>0.82</v>
      </c>
      <c r="AA129" s="174">
        <v>3.66</v>
      </c>
      <c r="AB129" s="168" t="s">
        <v>2108</v>
      </c>
      <c r="AC129" s="339" t="s">
        <v>1977</v>
      </c>
      <c r="AD129" s="336" t="s">
        <v>1977</v>
      </c>
      <c r="AE129" s="521">
        <v>2</v>
      </c>
      <c r="AF129" s="385">
        <v>66</v>
      </c>
      <c r="AG129" s="565">
        <v>12.05</v>
      </c>
      <c r="AH129" s="565">
        <v>-15.03</v>
      </c>
      <c r="AI129" s="566">
        <v>4.21</v>
      </c>
      <c r="AJ129" s="567">
        <v>-4.6</v>
      </c>
      <c r="AK129" s="350">
        <f>AN129/AO129</f>
        <v>0.6997827573324764</v>
      </c>
      <c r="AL129" s="336">
        <f t="shared" si="33"/>
        <v>0.7092198581560183</v>
      </c>
      <c r="AM129" s="337">
        <f t="shared" si="34"/>
        <v>3.1191976791005827</v>
      </c>
      <c r="AN129" s="337">
        <f t="shared" si="41"/>
        <v>7.699194149814992</v>
      </c>
      <c r="AO129" s="339">
        <f>((AQ129/BA129)^(1/10)-1)*100</f>
        <v>11.002263301204774</v>
      </c>
      <c r="AP129" s="324"/>
      <c r="AQ129" s="287">
        <v>1.42</v>
      </c>
      <c r="AR129" s="285">
        <v>1.41</v>
      </c>
      <c r="AS129" s="28">
        <v>1.385</v>
      </c>
      <c r="AT129" s="28">
        <v>1.295</v>
      </c>
      <c r="AU129" s="28">
        <v>1.14</v>
      </c>
      <c r="AV129" s="28">
        <v>0.98</v>
      </c>
      <c r="AW129" s="28">
        <v>0.82</v>
      </c>
      <c r="AX129" s="28">
        <v>0.635</v>
      </c>
      <c r="AY129" s="278">
        <v>0.5</v>
      </c>
      <c r="AZ129" s="278">
        <v>0.5</v>
      </c>
      <c r="BA129" s="278">
        <v>0.5</v>
      </c>
      <c r="BB129" s="280">
        <v>0.5</v>
      </c>
      <c r="BC129" s="308">
        <f t="shared" si="42"/>
        <v>0.7092198581560183</v>
      </c>
      <c r="BD129" s="216">
        <f t="shared" si="42"/>
        <v>1.8050541516245522</v>
      </c>
      <c r="BE129" s="216">
        <f t="shared" si="42"/>
        <v>6.949806949806958</v>
      </c>
      <c r="BF129" s="216">
        <f t="shared" si="42"/>
        <v>13.596491228070185</v>
      </c>
      <c r="BG129" s="216">
        <f t="shared" si="42"/>
        <v>16.326530612244895</v>
      </c>
      <c r="BH129" s="216">
        <f t="shared" si="42"/>
        <v>19.512195121951216</v>
      </c>
      <c r="BI129" s="216">
        <f t="shared" si="42"/>
        <v>29.133858267716526</v>
      </c>
      <c r="BJ129" s="216">
        <f t="shared" si="42"/>
        <v>27</v>
      </c>
      <c r="BK129" s="216">
        <f t="shared" si="42"/>
        <v>0</v>
      </c>
      <c r="BL129" s="216">
        <f t="shared" si="42"/>
        <v>0</v>
      </c>
      <c r="BM129" s="240">
        <f t="shared" si="42"/>
        <v>0</v>
      </c>
      <c r="BN129" s="482">
        <f t="shared" si="36"/>
        <v>10.457559653597304</v>
      </c>
      <c r="BO129" s="482">
        <f t="shared" si="37"/>
        <v>10.698439004789128</v>
      </c>
      <c r="BP129" s="586">
        <f t="shared" si="38"/>
        <v>2.7178258373208504</v>
      </c>
    </row>
    <row r="130" spans="1:68" ht="11.25" customHeight="1">
      <c r="A130" s="25" t="s">
        <v>948</v>
      </c>
      <c r="B130" s="26" t="s">
        <v>951</v>
      </c>
      <c r="C130" s="26" t="s">
        <v>168</v>
      </c>
      <c r="D130" s="133">
        <v>12</v>
      </c>
      <c r="E130" s="137">
        <v>199</v>
      </c>
      <c r="F130" s="44" t="s">
        <v>1939</v>
      </c>
      <c r="G130" s="45" t="s">
        <v>1939</v>
      </c>
      <c r="H130" s="206">
        <v>40.85</v>
      </c>
      <c r="I130" s="319">
        <f t="shared" si="8"/>
        <v>2.134638922888617</v>
      </c>
      <c r="J130" s="105">
        <v>0.186</v>
      </c>
      <c r="K130" s="105">
        <v>0.218</v>
      </c>
      <c r="L130" s="93">
        <f t="shared" si="32"/>
        <v>17.204301075268823</v>
      </c>
      <c r="M130" s="30">
        <v>40584</v>
      </c>
      <c r="N130" s="31">
        <v>40588</v>
      </c>
      <c r="O130" s="30">
        <v>40602</v>
      </c>
      <c r="P130" s="31" t="s">
        <v>1246</v>
      </c>
      <c r="Q130" s="26" t="s">
        <v>389</v>
      </c>
      <c r="R130" s="316">
        <f>K130*4</f>
        <v>0.872</v>
      </c>
      <c r="S130" s="319">
        <f>R130/W130*100</f>
        <v>24.914285714285715</v>
      </c>
      <c r="T130" s="433">
        <f>(H130/SQRT(22.5*W130*(H130/Z130))-1)*100</f>
        <v>-9.182548352150278</v>
      </c>
      <c r="U130" s="27">
        <f>H130/W130</f>
        <v>11.671428571428573</v>
      </c>
      <c r="V130" s="380">
        <v>12</v>
      </c>
      <c r="W130" s="168">
        <v>3.5</v>
      </c>
      <c r="X130" s="174">
        <v>0.85</v>
      </c>
      <c r="Y130" s="168">
        <v>2.22</v>
      </c>
      <c r="Z130" s="168">
        <v>1.59</v>
      </c>
      <c r="AA130" s="174">
        <v>5.03</v>
      </c>
      <c r="AB130" s="168">
        <v>5.7</v>
      </c>
      <c r="AC130" s="339">
        <f>(AB130/AA130-1)*100</f>
        <v>13.320079522862827</v>
      </c>
      <c r="AD130" s="336">
        <f>(H130/AA130)/X130</f>
        <v>9.554438077417846</v>
      </c>
      <c r="AE130" s="521">
        <v>22</v>
      </c>
      <c r="AF130" s="385">
        <v>36400</v>
      </c>
      <c r="AG130" s="565">
        <v>16.71</v>
      </c>
      <c r="AH130" s="565">
        <v>-28.43</v>
      </c>
      <c r="AI130" s="566">
        <v>7.25</v>
      </c>
      <c r="AJ130" s="567">
        <v>-7.35</v>
      </c>
      <c r="AK130" s="350">
        <f>AN130/AO130</f>
        <v>0.6752162754971245</v>
      </c>
      <c r="AL130" s="336">
        <f t="shared" si="33"/>
        <v>23.636363636363633</v>
      </c>
      <c r="AM130" s="337">
        <f t="shared" si="34"/>
        <v>24.780567401032737</v>
      </c>
      <c r="AN130" s="337">
        <f t="shared" si="41"/>
        <v>22.695847159422943</v>
      </c>
      <c r="AO130" s="339">
        <f>((AQ130/BA130)^(1/10)-1)*100</f>
        <v>33.61270748800189</v>
      </c>
      <c r="AP130" s="324"/>
      <c r="AQ130" s="285">
        <v>0.748</v>
      </c>
      <c r="AR130" s="285">
        <v>0.605</v>
      </c>
      <c r="AS130" s="28">
        <v>0.503</v>
      </c>
      <c r="AT130" s="28">
        <v>0.385</v>
      </c>
      <c r="AU130" s="28">
        <v>0.306</v>
      </c>
      <c r="AV130" s="28">
        <v>0.269</v>
      </c>
      <c r="AW130" s="28">
        <v>0.2005</v>
      </c>
      <c r="AX130" s="28">
        <v>0.1625</v>
      </c>
      <c r="AY130" s="28">
        <v>0.0905</v>
      </c>
      <c r="AZ130" s="28">
        <v>0.06475</v>
      </c>
      <c r="BA130" s="28">
        <v>0.04125</v>
      </c>
      <c r="BB130" s="119">
        <v>0.02763</v>
      </c>
      <c r="BC130" s="308">
        <f t="shared" si="42"/>
        <v>23.636363636363633</v>
      </c>
      <c r="BD130" s="216">
        <f t="shared" si="42"/>
        <v>20.27833001988071</v>
      </c>
      <c r="BE130" s="216">
        <f t="shared" si="42"/>
        <v>30.649350649350637</v>
      </c>
      <c r="BF130" s="216">
        <f t="shared" si="42"/>
        <v>25.816993464052285</v>
      </c>
      <c r="BG130" s="216">
        <f t="shared" si="42"/>
        <v>13.754646840148688</v>
      </c>
      <c r="BH130" s="216">
        <f t="shared" si="42"/>
        <v>34.164588528678294</v>
      </c>
      <c r="BI130" s="216">
        <f t="shared" si="42"/>
        <v>23.38461538461538</v>
      </c>
      <c r="BJ130" s="216">
        <f t="shared" si="42"/>
        <v>79.55801104972377</v>
      </c>
      <c r="BK130" s="216">
        <f t="shared" si="42"/>
        <v>39.76833976833976</v>
      </c>
      <c r="BL130" s="216">
        <f t="shared" si="42"/>
        <v>56.96969696969696</v>
      </c>
      <c r="BM130" s="240">
        <f t="shared" si="42"/>
        <v>49.29424538545062</v>
      </c>
      <c r="BN130" s="482">
        <f t="shared" si="36"/>
        <v>36.115925608754615</v>
      </c>
      <c r="BO130" s="482">
        <f t="shared" si="37"/>
        <v>18.383648662288326</v>
      </c>
      <c r="BP130" s="586">
        <f t="shared" si="38"/>
        <v>13.159057510882986</v>
      </c>
    </row>
    <row r="131" spans="1:68" ht="11.25" customHeight="1">
      <c r="A131" s="34" t="s">
        <v>118</v>
      </c>
      <c r="B131" s="36" t="s">
        <v>119</v>
      </c>
      <c r="C131" s="36" t="s">
        <v>2086</v>
      </c>
      <c r="D131" s="134">
        <v>18</v>
      </c>
      <c r="E131" s="137">
        <v>138</v>
      </c>
      <c r="F131" s="74" t="s">
        <v>363</v>
      </c>
      <c r="G131" s="75" t="s">
        <v>363</v>
      </c>
      <c r="H131" s="209">
        <v>29.67</v>
      </c>
      <c r="I131" s="319">
        <f t="shared" si="8"/>
        <v>4.179305695989215</v>
      </c>
      <c r="J131" s="142">
        <v>0.29</v>
      </c>
      <c r="K131" s="142">
        <v>0.31</v>
      </c>
      <c r="L131" s="94">
        <f t="shared" si="32"/>
        <v>6.896551724137945</v>
      </c>
      <c r="M131" s="301">
        <v>40591</v>
      </c>
      <c r="N131" s="50">
        <v>40596</v>
      </c>
      <c r="O131" s="40">
        <v>40617</v>
      </c>
      <c r="P131" s="392" t="s">
        <v>1371</v>
      </c>
      <c r="Q131" s="36" t="s">
        <v>452</v>
      </c>
      <c r="R131" s="316">
        <f>K131*4</f>
        <v>1.24</v>
      </c>
      <c r="S131" s="321">
        <f>R131/W131*100</f>
        <v>80</v>
      </c>
      <c r="T131" s="433">
        <f>(H131/SQRT(22.5*W131*(H131/Z131))-1)*100</f>
        <v>3.534940338842829</v>
      </c>
      <c r="U131" s="37">
        <f>H131/W131</f>
        <v>19.141935483870967</v>
      </c>
      <c r="V131" s="381">
        <v>12</v>
      </c>
      <c r="W131" s="169">
        <v>1.55</v>
      </c>
      <c r="X131" s="176">
        <v>1.21</v>
      </c>
      <c r="Y131" s="169">
        <v>1.88</v>
      </c>
      <c r="Z131" s="169">
        <v>1.26</v>
      </c>
      <c r="AA131" s="176">
        <v>1.99</v>
      </c>
      <c r="AB131" s="169">
        <v>2.42</v>
      </c>
      <c r="AC131" s="344">
        <f>(AB131/AA131-1)*100</f>
        <v>21.608040201005018</v>
      </c>
      <c r="AD131" s="337">
        <f>(H131/AA131)/X131</f>
        <v>12.321940279911958</v>
      </c>
      <c r="AE131" s="521">
        <v>12</v>
      </c>
      <c r="AF131" s="387">
        <v>24830</v>
      </c>
      <c r="AG131" s="533">
        <v>13.63</v>
      </c>
      <c r="AH131" s="533">
        <v>-29.61</v>
      </c>
      <c r="AI131" s="562">
        <v>4.18</v>
      </c>
      <c r="AJ131" s="564">
        <v>-12.99</v>
      </c>
      <c r="AK131" s="350">
        <f>AN131/AO131</f>
        <v>1.4764326097848834</v>
      </c>
      <c r="AL131" s="342">
        <f t="shared" si="33"/>
        <v>3.5714285714285587</v>
      </c>
      <c r="AM131" s="343">
        <f t="shared" si="34"/>
        <v>5.78172329317348</v>
      </c>
      <c r="AN131" s="343">
        <f t="shared" si="41"/>
        <v>7.985683020954282</v>
      </c>
      <c r="AO131" s="344">
        <f>((AQ131/BA131)^(1/10)-1)*100</f>
        <v>5.408769061337515</v>
      </c>
      <c r="AP131" s="324"/>
      <c r="AQ131" s="286">
        <v>1.16</v>
      </c>
      <c r="AR131" s="286">
        <v>1.12</v>
      </c>
      <c r="AS131" s="38">
        <v>1.08</v>
      </c>
      <c r="AT131" s="38">
        <v>0.98</v>
      </c>
      <c r="AU131" s="38">
        <v>0.88</v>
      </c>
      <c r="AV131" s="38">
        <v>0.79</v>
      </c>
      <c r="AW131" s="38">
        <v>0.755</v>
      </c>
      <c r="AX131" s="38">
        <v>0.725</v>
      </c>
      <c r="AY131" s="38">
        <v>0.705</v>
      </c>
      <c r="AZ131" s="279">
        <v>0.7</v>
      </c>
      <c r="BA131" s="38">
        <v>0.685</v>
      </c>
      <c r="BB131" s="277">
        <v>0.6575</v>
      </c>
      <c r="BC131" s="308">
        <f t="shared" si="42"/>
        <v>3.5714285714285587</v>
      </c>
      <c r="BD131" s="216">
        <f t="shared" si="42"/>
        <v>3.703703703703698</v>
      </c>
      <c r="BE131" s="216">
        <f t="shared" si="42"/>
        <v>10.204081632653072</v>
      </c>
      <c r="BF131" s="216">
        <f t="shared" si="42"/>
        <v>11.363636363636353</v>
      </c>
      <c r="BG131" s="216">
        <f t="shared" si="42"/>
        <v>11.392405063291132</v>
      </c>
      <c r="BH131" s="216">
        <f t="shared" si="42"/>
        <v>4.635761589403975</v>
      </c>
      <c r="BI131" s="216">
        <f t="shared" si="42"/>
        <v>4.137931034482767</v>
      </c>
      <c r="BJ131" s="216">
        <f t="shared" si="42"/>
        <v>2.8368794326241176</v>
      </c>
      <c r="BK131" s="216">
        <f t="shared" si="42"/>
        <v>0.7142857142857117</v>
      </c>
      <c r="BL131" s="216">
        <f t="shared" si="42"/>
        <v>2.1897810218977964</v>
      </c>
      <c r="BM131" s="240">
        <f t="shared" si="42"/>
        <v>4.1825095057034245</v>
      </c>
      <c r="BN131" s="482">
        <f t="shared" si="36"/>
        <v>5.357491239373691</v>
      </c>
      <c r="BO131" s="482">
        <f t="shared" si="37"/>
        <v>3.608631923204775</v>
      </c>
      <c r="BP131" s="587">
        <f t="shared" si="38"/>
        <v>-6.976946766927469</v>
      </c>
    </row>
    <row r="132" spans="1:68" ht="11.25" customHeight="1">
      <c r="A132" s="15" t="s">
        <v>1470</v>
      </c>
      <c r="B132" s="16" t="s">
        <v>1471</v>
      </c>
      <c r="C132" s="263" t="s">
        <v>532</v>
      </c>
      <c r="D132" s="132">
        <v>15</v>
      </c>
      <c r="E132" s="137">
        <v>173</v>
      </c>
      <c r="F132" s="88" t="s">
        <v>363</v>
      </c>
      <c r="G132" s="58" t="s">
        <v>363</v>
      </c>
      <c r="H132" s="205">
        <v>58.93</v>
      </c>
      <c r="I132" s="456">
        <f>(R132/H132)*100</f>
        <v>1.2896657050738165</v>
      </c>
      <c r="J132" s="125">
        <v>0.15</v>
      </c>
      <c r="K132" s="125">
        <v>0.19</v>
      </c>
      <c r="L132" s="399">
        <f t="shared" si="32"/>
        <v>26.666666666666682</v>
      </c>
      <c r="M132" s="118">
        <v>40673</v>
      </c>
      <c r="N132" s="22">
        <v>40675</v>
      </c>
      <c r="O132" s="23">
        <v>40696</v>
      </c>
      <c r="P132" s="104" t="s">
        <v>1247</v>
      </c>
      <c r="Q132" s="550"/>
      <c r="R132" s="68">
        <f>K132*4</f>
        <v>0.76</v>
      </c>
      <c r="S132" s="332">
        <f>R132/W132*100</f>
        <v>22.686567164179102</v>
      </c>
      <c r="T132" s="435">
        <f>(H132/SQRT(22.5*W132*(H132/Z132))-1)*100</f>
        <v>140.69311192751908</v>
      </c>
      <c r="U132" s="318">
        <f>H132/W132</f>
        <v>17.591044776119404</v>
      </c>
      <c r="V132" s="380">
        <v>1</v>
      </c>
      <c r="W132" s="191">
        <v>3.35</v>
      </c>
      <c r="X132" s="168">
        <v>1.19</v>
      </c>
      <c r="Y132" s="168">
        <v>1.02</v>
      </c>
      <c r="Z132" s="168">
        <v>7.41</v>
      </c>
      <c r="AA132" s="189">
        <v>3.97</v>
      </c>
      <c r="AB132" s="190">
        <v>4.44</v>
      </c>
      <c r="AC132" s="338">
        <f>(AB132/AA132-1)*100</f>
        <v>11.83879093198994</v>
      </c>
      <c r="AD132" s="337">
        <f>(H132/AA132)/X132</f>
        <v>12.473805643164066</v>
      </c>
      <c r="AE132" s="521">
        <v>24</v>
      </c>
      <c r="AF132" s="385">
        <v>22450</v>
      </c>
      <c r="AG132" s="565">
        <v>38.5</v>
      </c>
      <c r="AH132" s="565">
        <v>-3.83</v>
      </c>
      <c r="AI132" s="568">
        <v>3.8</v>
      </c>
      <c r="AJ132" s="569">
        <v>9.19</v>
      </c>
      <c r="AK132" s="349">
        <f>AN132/AO132</f>
        <v>0.9251685246161838</v>
      </c>
      <c r="AL132" s="336">
        <f t="shared" si="33"/>
        <v>21.276595744680836</v>
      </c>
      <c r="AM132" s="337">
        <f t="shared" si="34"/>
        <v>18.79513248344189</v>
      </c>
      <c r="AN132" s="337">
        <f t="shared" si="41"/>
        <v>20.431048521198434</v>
      </c>
      <c r="AO132" s="339">
        <f>((AQ132/BA132)^(1/10)-1)*100</f>
        <v>22.08359663951438</v>
      </c>
      <c r="AP132" s="328"/>
      <c r="AQ132" s="285">
        <v>0.57</v>
      </c>
      <c r="AR132" s="282">
        <v>0.47</v>
      </c>
      <c r="AS132" s="19">
        <v>0.42</v>
      </c>
      <c r="AT132" s="19">
        <v>0.34</v>
      </c>
      <c r="AU132" s="19">
        <v>0.27</v>
      </c>
      <c r="AV132" s="19">
        <v>0.225</v>
      </c>
      <c r="AW132" s="19">
        <v>0.17</v>
      </c>
      <c r="AX132" s="19">
        <v>0.135</v>
      </c>
      <c r="AY132" s="19">
        <v>0.1125</v>
      </c>
      <c r="AZ132" s="19">
        <v>0.0875</v>
      </c>
      <c r="BA132" s="19">
        <v>0.0775</v>
      </c>
      <c r="BB132" s="276">
        <v>0.0675</v>
      </c>
      <c r="BC132" s="460">
        <f aca="true" t="shared" si="43" ref="BC132:BC142">IF(AR132=0,0,IF(AR132&gt;AQ132,0,((AQ132/AR132)-1)*100))</f>
        <v>21.276595744680836</v>
      </c>
      <c r="BD132" s="461">
        <f t="shared" si="42"/>
        <v>11.904761904761907</v>
      </c>
      <c r="BE132" s="461">
        <f t="shared" si="42"/>
        <v>23.529411764705866</v>
      </c>
      <c r="BF132" s="461">
        <f t="shared" si="42"/>
        <v>25.92592592592593</v>
      </c>
      <c r="BG132" s="461">
        <f t="shared" si="42"/>
        <v>19.999999999999996</v>
      </c>
      <c r="BH132" s="461">
        <f t="shared" si="42"/>
        <v>32.35294117647059</v>
      </c>
      <c r="BI132" s="461">
        <f t="shared" si="42"/>
        <v>25.92592592592593</v>
      </c>
      <c r="BJ132" s="461">
        <f t="shared" si="42"/>
        <v>19.999999999999996</v>
      </c>
      <c r="BK132" s="461">
        <f t="shared" si="42"/>
        <v>28.57142857142858</v>
      </c>
      <c r="BL132" s="461">
        <f t="shared" si="42"/>
        <v>12.903225806451601</v>
      </c>
      <c r="BM132" s="212">
        <f t="shared" si="42"/>
        <v>14.814814814814813</v>
      </c>
      <c r="BN132" s="145">
        <f t="shared" si="36"/>
        <v>21.564093785015093</v>
      </c>
      <c r="BO132" s="145">
        <f t="shared" si="37"/>
        <v>6.225001860895447</v>
      </c>
      <c r="BP132" s="586">
        <f t="shared" si="38"/>
        <v>4.129669450152846</v>
      </c>
    </row>
    <row r="133" spans="1:68" ht="11.25" customHeight="1">
      <c r="A133" s="25" t="s">
        <v>1579</v>
      </c>
      <c r="B133" s="26" t="s">
        <v>1586</v>
      </c>
      <c r="C133" s="33" t="s">
        <v>170</v>
      </c>
      <c r="D133" s="133">
        <v>21</v>
      </c>
      <c r="E133" s="137">
        <v>116</v>
      </c>
      <c r="F133" s="65" t="s">
        <v>363</v>
      </c>
      <c r="G133" s="57" t="s">
        <v>363</v>
      </c>
      <c r="H133" s="206">
        <v>52.04</v>
      </c>
      <c r="I133" s="457">
        <f>(R133/H133)*100</f>
        <v>1.6910069177555727</v>
      </c>
      <c r="J133" s="260">
        <v>0.21</v>
      </c>
      <c r="K133" s="127">
        <v>0.22</v>
      </c>
      <c r="L133" s="399">
        <f t="shared" si="32"/>
        <v>4.761904761904767</v>
      </c>
      <c r="M133" s="158">
        <v>40786</v>
      </c>
      <c r="N133" s="31">
        <v>40788</v>
      </c>
      <c r="O133" s="32">
        <v>40802</v>
      </c>
      <c r="P133" s="104" t="s">
        <v>41</v>
      </c>
      <c r="Q133" s="275" t="s">
        <v>925</v>
      </c>
      <c r="R133" s="66">
        <f>K133*4</f>
        <v>0.88</v>
      </c>
      <c r="S133" s="331">
        <f aca="true" t="shared" si="44" ref="S133:S150">R133/W133*100</f>
        <v>55.34591194968554</v>
      </c>
      <c r="T133" s="433">
        <f>(H133/SQRT(22.5*W133*(H133/Z133))-1)*100</f>
        <v>4.4502429364139395</v>
      </c>
      <c r="U133" s="319">
        <f aca="true" t="shared" si="45" ref="U133:U150">H133/W133</f>
        <v>32.72955974842767</v>
      </c>
      <c r="V133" s="380">
        <v>12</v>
      </c>
      <c r="W133" s="175">
        <v>1.59</v>
      </c>
      <c r="X133" s="168">
        <v>13.99</v>
      </c>
      <c r="Y133" s="168">
        <v>0.75</v>
      </c>
      <c r="Z133" s="168">
        <v>0.75</v>
      </c>
      <c r="AA133" s="174">
        <v>0.54</v>
      </c>
      <c r="AB133" s="168">
        <v>6.13</v>
      </c>
      <c r="AC133" s="576">
        <f>(AB133/AA133-1)*100</f>
        <v>1035.1851851851852</v>
      </c>
      <c r="AD133" s="337">
        <f>(H133/AA133)/X133</f>
        <v>6.888518253779154</v>
      </c>
      <c r="AE133" s="521">
        <v>7</v>
      </c>
      <c r="AF133" s="385">
        <v>3210</v>
      </c>
      <c r="AG133" s="565">
        <v>18.68</v>
      </c>
      <c r="AH133" s="565">
        <v>-5.38</v>
      </c>
      <c r="AI133" s="566">
        <v>4.67</v>
      </c>
      <c r="AJ133" s="567">
        <v>6.16</v>
      </c>
      <c r="AK133" s="350">
        <f>AN133/AO133</f>
        <v>1.2503516555838161</v>
      </c>
      <c r="AL133" s="336">
        <f t="shared" si="33"/>
        <v>5.12820512820511</v>
      </c>
      <c r="AM133" s="337">
        <f t="shared" si="34"/>
        <v>11.5973666981678</v>
      </c>
      <c r="AN133" s="337">
        <f t="shared" si="41"/>
        <v>14.31755108178514</v>
      </c>
      <c r="AO133" s="339">
        <f>((AQ133/BA133)^(1/10)-1)*100</f>
        <v>11.450819469743468</v>
      </c>
      <c r="AP133" s="330"/>
      <c r="AQ133" s="285">
        <v>0.82</v>
      </c>
      <c r="AR133" s="285">
        <v>0.78</v>
      </c>
      <c r="AS133" s="28">
        <v>0.7</v>
      </c>
      <c r="AT133" s="28">
        <v>0.59</v>
      </c>
      <c r="AU133" s="28">
        <v>0.51</v>
      </c>
      <c r="AV133" s="28">
        <v>0.42</v>
      </c>
      <c r="AW133" s="28">
        <v>0.376</v>
      </c>
      <c r="AX133" s="28">
        <v>0.33599999999999997</v>
      </c>
      <c r="AY133" s="28">
        <v>0.3136</v>
      </c>
      <c r="AZ133" s="28">
        <v>0.2976</v>
      </c>
      <c r="BA133" s="28">
        <v>0.27732</v>
      </c>
      <c r="BB133" s="119">
        <v>0.25064</v>
      </c>
      <c r="BC133" s="308">
        <f t="shared" si="43"/>
        <v>5.12820512820511</v>
      </c>
      <c r="BD133" s="216">
        <f t="shared" si="42"/>
        <v>11.428571428571432</v>
      </c>
      <c r="BE133" s="216">
        <f t="shared" si="42"/>
        <v>18.644067796610166</v>
      </c>
      <c r="BF133" s="216">
        <f t="shared" si="42"/>
        <v>15.68627450980391</v>
      </c>
      <c r="BG133" s="216">
        <f t="shared" si="42"/>
        <v>21.42857142857144</v>
      </c>
      <c r="BH133" s="216">
        <f t="shared" si="42"/>
        <v>11.702127659574458</v>
      </c>
      <c r="BI133" s="216">
        <f t="shared" si="42"/>
        <v>11.904761904761907</v>
      </c>
      <c r="BJ133" s="216">
        <f t="shared" si="42"/>
        <v>7.14285714285714</v>
      </c>
      <c r="BK133" s="216">
        <f t="shared" si="42"/>
        <v>5.376344086021501</v>
      </c>
      <c r="BL133" s="216">
        <f t="shared" si="42"/>
        <v>7.312851579402846</v>
      </c>
      <c r="BM133" s="240">
        <f t="shared" si="42"/>
        <v>10.644749441429946</v>
      </c>
      <c r="BN133" s="482">
        <f t="shared" si="36"/>
        <v>11.490852918709988</v>
      </c>
      <c r="BO133" s="482">
        <f t="shared" si="37"/>
        <v>5.069474510780116</v>
      </c>
      <c r="BP133" s="586">
        <f t="shared" si="38"/>
        <v>-16.721001748886955</v>
      </c>
    </row>
    <row r="134" spans="1:68" ht="11.25" customHeight="1">
      <c r="A134" s="25" t="s">
        <v>473</v>
      </c>
      <c r="B134" s="26" t="s">
        <v>474</v>
      </c>
      <c r="C134" s="33" t="s">
        <v>292</v>
      </c>
      <c r="D134" s="133">
        <v>24</v>
      </c>
      <c r="E134" s="137">
        <v>105</v>
      </c>
      <c r="F134" s="44" t="s">
        <v>1972</v>
      </c>
      <c r="G134" s="45" t="s">
        <v>1972</v>
      </c>
      <c r="H134" s="168">
        <v>28.67</v>
      </c>
      <c r="I134" s="319">
        <f>(R134/H134)*100</f>
        <v>3.627485176142309</v>
      </c>
      <c r="J134" s="127">
        <v>0.25</v>
      </c>
      <c r="K134" s="105">
        <v>0.26</v>
      </c>
      <c r="L134" s="93">
        <f t="shared" si="32"/>
        <v>4.0000000000000036</v>
      </c>
      <c r="M134" s="104">
        <v>40707</v>
      </c>
      <c r="N134" s="103">
        <v>40709</v>
      </c>
      <c r="O134" s="104">
        <v>40725</v>
      </c>
      <c r="P134" s="31" t="s">
        <v>1360</v>
      </c>
      <c r="Q134" s="26"/>
      <c r="R134" s="316">
        <f>K134*4</f>
        <v>1.04</v>
      </c>
      <c r="S134" s="319">
        <f t="shared" si="44"/>
        <v>45.6140350877193</v>
      </c>
      <c r="T134" s="433">
        <f>(H134/SQRT(22.5*W134*(H134/Z134))-1)*100</f>
        <v>-7.228297989326949</v>
      </c>
      <c r="U134" s="27">
        <f t="shared" si="45"/>
        <v>12.574561403508774</v>
      </c>
      <c r="V134" s="380">
        <v>9</v>
      </c>
      <c r="W134" s="168">
        <v>2.28</v>
      </c>
      <c r="X134" s="174">
        <v>3.98</v>
      </c>
      <c r="Y134" s="168">
        <v>0.55</v>
      </c>
      <c r="Z134" s="168">
        <v>1.54</v>
      </c>
      <c r="AA134" s="174">
        <v>2.2</v>
      </c>
      <c r="AB134" s="168">
        <v>2.53</v>
      </c>
      <c r="AC134" s="339">
        <f>(AB134/AA134-1)*100</f>
        <v>14.999999999999991</v>
      </c>
      <c r="AD134" s="337">
        <f>(H134/AA134)/X134</f>
        <v>3.2743261763362264</v>
      </c>
      <c r="AE134" s="521">
        <v>3</v>
      </c>
      <c r="AF134" s="385">
        <v>3210</v>
      </c>
      <c r="AG134" s="565">
        <v>19.11</v>
      </c>
      <c r="AH134" s="565">
        <v>-14.49</v>
      </c>
      <c r="AI134" s="566">
        <v>4.29</v>
      </c>
      <c r="AJ134" s="567">
        <v>-4.56</v>
      </c>
      <c r="AK134" s="350">
        <f>AN134/AO134</f>
        <v>1.143935942596279</v>
      </c>
      <c r="AL134" s="336">
        <f t="shared" si="33"/>
        <v>14.649681528662416</v>
      </c>
      <c r="AM134" s="337">
        <f t="shared" si="34"/>
        <v>7.597344397303951</v>
      </c>
      <c r="AN134" s="337">
        <f t="shared" si="41"/>
        <v>6.724918187953888</v>
      </c>
      <c r="AO134" s="339">
        <f>((AQ134/BA134)^(1/10)-1)*100</f>
        <v>5.878754165806699</v>
      </c>
      <c r="AP134" s="324"/>
      <c r="AQ134" s="285">
        <v>0.9</v>
      </c>
      <c r="AR134" s="285">
        <v>0.785</v>
      </c>
      <c r="AS134" s="28">
        <v>0.755</v>
      </c>
      <c r="AT134" s="28">
        <v>0.7225</v>
      </c>
      <c r="AU134" s="28">
        <v>0.69</v>
      </c>
      <c r="AV134" s="28">
        <v>0.65</v>
      </c>
      <c r="AW134" s="28">
        <v>0.5975</v>
      </c>
      <c r="AX134" s="28">
        <v>0.565</v>
      </c>
      <c r="AY134" s="28">
        <v>0.54166</v>
      </c>
      <c r="AZ134" s="28">
        <v>0.525</v>
      </c>
      <c r="BA134" s="28">
        <v>0.50834</v>
      </c>
      <c r="BB134" s="119">
        <v>0.49001</v>
      </c>
      <c r="BC134" s="308">
        <f t="shared" si="43"/>
        <v>14.649681528662416</v>
      </c>
      <c r="BD134" s="216">
        <f t="shared" si="42"/>
        <v>3.9735099337748325</v>
      </c>
      <c r="BE134" s="216">
        <f t="shared" si="42"/>
        <v>4.498269896193774</v>
      </c>
      <c r="BF134" s="216">
        <f t="shared" si="42"/>
        <v>4.710144927536253</v>
      </c>
      <c r="BG134" s="216">
        <f t="shared" si="42"/>
        <v>6.153846153846132</v>
      </c>
      <c r="BH134" s="216">
        <f t="shared" si="42"/>
        <v>8.786610878661083</v>
      </c>
      <c r="BI134" s="216">
        <f t="shared" si="42"/>
        <v>5.752212389380551</v>
      </c>
      <c r="BJ134" s="216">
        <f t="shared" si="42"/>
        <v>4.308976110475182</v>
      </c>
      <c r="BK134" s="216">
        <f t="shared" si="42"/>
        <v>3.173333333333339</v>
      </c>
      <c r="BL134" s="216">
        <f t="shared" si="42"/>
        <v>3.2773340677499263</v>
      </c>
      <c r="BM134" s="240">
        <f t="shared" si="42"/>
        <v>3.740739984898278</v>
      </c>
      <c r="BN134" s="482">
        <f t="shared" si="36"/>
        <v>5.729514473137432</v>
      </c>
      <c r="BO134" s="482">
        <f t="shared" si="37"/>
        <v>3.2087214203526724</v>
      </c>
      <c r="BP134" s="586">
        <f t="shared" si="38"/>
        <v>-2.2221580394125766</v>
      </c>
    </row>
    <row r="135" spans="1:68" ht="11.25" customHeight="1">
      <c r="A135" s="25" t="s">
        <v>660</v>
      </c>
      <c r="B135" s="26" t="s">
        <v>661</v>
      </c>
      <c r="C135" s="26" t="s">
        <v>173</v>
      </c>
      <c r="D135" s="133">
        <v>21</v>
      </c>
      <c r="E135" s="137">
        <v>117</v>
      </c>
      <c r="F135" s="44" t="s">
        <v>1972</v>
      </c>
      <c r="G135" s="45" t="s">
        <v>1972</v>
      </c>
      <c r="H135" s="180">
        <v>36.87</v>
      </c>
      <c r="I135" s="319">
        <f>(R135/H135)*100</f>
        <v>2.2240303770002714</v>
      </c>
      <c r="J135" s="127">
        <v>0.195</v>
      </c>
      <c r="K135" s="127">
        <v>0.205</v>
      </c>
      <c r="L135" s="93">
        <f aca="true" t="shared" si="46" ref="L135:L150">((K135/J135)-1)*100</f>
        <v>5.12820512820511</v>
      </c>
      <c r="M135" s="158">
        <v>40884</v>
      </c>
      <c r="N135" s="31">
        <v>40886</v>
      </c>
      <c r="O135" s="32">
        <v>40911</v>
      </c>
      <c r="P135" s="104" t="s">
        <v>644</v>
      </c>
      <c r="Q135" s="26"/>
      <c r="R135" s="316">
        <f>K135*4</f>
        <v>0.82</v>
      </c>
      <c r="S135" s="319">
        <f t="shared" si="44"/>
        <v>33.33333333333333</v>
      </c>
      <c r="T135" s="433">
        <f>(H135/SQRT(22.5*W135*(H135/Z135))-1)*100</f>
        <v>-5.522116552578272</v>
      </c>
      <c r="U135" s="27">
        <f t="shared" si="45"/>
        <v>14.98780487804878</v>
      </c>
      <c r="V135" s="380">
        <v>12</v>
      </c>
      <c r="W135" s="168">
        <v>2.46</v>
      </c>
      <c r="X135" s="174">
        <v>2.36</v>
      </c>
      <c r="Y135" s="168">
        <v>2.21</v>
      </c>
      <c r="Z135" s="168">
        <v>1.34</v>
      </c>
      <c r="AA135" s="174">
        <v>2.67</v>
      </c>
      <c r="AB135" s="168">
        <v>2.66</v>
      </c>
      <c r="AC135" s="339">
        <f>(AB135/AA135-1)*100</f>
        <v>-0.3745318352059823</v>
      </c>
      <c r="AD135" s="337">
        <f>(H135/AA135)/X135</f>
        <v>5.851266425442773</v>
      </c>
      <c r="AE135" s="521">
        <v>3</v>
      </c>
      <c r="AF135" s="385">
        <v>1490</v>
      </c>
      <c r="AG135" s="565">
        <v>20.92</v>
      </c>
      <c r="AH135" s="565">
        <v>-19.52</v>
      </c>
      <c r="AI135" s="566">
        <v>5.37</v>
      </c>
      <c r="AJ135" s="567">
        <v>-5.53</v>
      </c>
      <c r="AK135" s="350">
        <f>AN135/AO135</f>
        <v>1.5421503090359716</v>
      </c>
      <c r="AL135" s="336">
        <f aca="true" t="shared" si="47" ref="AL135:AL151">((AQ135/AR135)^(1/1)-1)*100</f>
        <v>5.714285714285716</v>
      </c>
      <c r="AM135" s="337">
        <f aca="true" t="shared" si="48" ref="AM135:AM151">((AQ135/AT135)^(1/3)-1)*100</f>
        <v>10.396764017603722</v>
      </c>
      <c r="AN135" s="337">
        <f t="shared" si="41"/>
        <v>10.957281717318423</v>
      </c>
      <c r="AO135" s="339">
        <f>((AQ135/BA135)^(1/10)-1)*100</f>
        <v>7.105196979254269</v>
      </c>
      <c r="AP135" s="324"/>
      <c r="AQ135" s="285">
        <v>0.74</v>
      </c>
      <c r="AR135" s="285">
        <v>0.7</v>
      </c>
      <c r="AS135" s="28">
        <v>0.63</v>
      </c>
      <c r="AT135" s="28">
        <v>0.55</v>
      </c>
      <c r="AU135" s="28">
        <v>0.51</v>
      </c>
      <c r="AV135" s="28">
        <v>0.44</v>
      </c>
      <c r="AW135" s="28">
        <v>0.42</v>
      </c>
      <c r="AX135" s="28">
        <v>0.4</v>
      </c>
      <c r="AY135" s="28">
        <v>0.3953</v>
      </c>
      <c r="AZ135" s="278">
        <v>0.3812</v>
      </c>
      <c r="BA135" s="28">
        <v>0.3725</v>
      </c>
      <c r="BB135" s="280">
        <v>0.3464</v>
      </c>
      <c r="BC135" s="308">
        <f t="shared" si="43"/>
        <v>5.714285714285716</v>
      </c>
      <c r="BD135" s="216">
        <f t="shared" si="42"/>
        <v>11.111111111111093</v>
      </c>
      <c r="BE135" s="216">
        <f t="shared" si="42"/>
        <v>14.545454545454529</v>
      </c>
      <c r="BF135" s="216">
        <f t="shared" si="42"/>
        <v>7.843137254901977</v>
      </c>
      <c r="BG135" s="216">
        <f t="shared" si="42"/>
        <v>15.909090909090917</v>
      </c>
      <c r="BH135" s="216">
        <f t="shared" si="42"/>
        <v>4.761904761904767</v>
      </c>
      <c r="BI135" s="216">
        <f t="shared" si="42"/>
        <v>4.999999999999982</v>
      </c>
      <c r="BJ135" s="216">
        <f t="shared" si="42"/>
        <v>1.1889704022261638</v>
      </c>
      <c r="BK135" s="216">
        <f t="shared" si="42"/>
        <v>3.698845750262336</v>
      </c>
      <c r="BL135" s="216">
        <f t="shared" si="42"/>
        <v>2.3355704697986646</v>
      </c>
      <c r="BM135" s="240">
        <f t="shared" si="42"/>
        <v>7.534642032332561</v>
      </c>
      <c r="BN135" s="482">
        <f aca="true" t="shared" si="49" ref="BN135:BN151">AVERAGE(BC135:BM135)</f>
        <v>7.240273904669882</v>
      </c>
      <c r="BO135" s="482">
        <f aca="true" t="shared" si="50" ref="BO135:BO151">SQRT(AVERAGE((BC135-$BN135)^2,(BD135-$BN135)^2,(BE135-$BN135)^2,(BF135-$BN135)^2,(BG135-$BN135)^2,(BH135-$BN135)^2,(BI135-$BN135)^2,(BJ135-$BN135)^2,(BK135-$BN135)^2,(BL135-$BN135)^2,(BM135-$BN135)^2))</f>
        <v>4.579136618815456</v>
      </c>
      <c r="BP135" s="586">
        <f aca="true" t="shared" si="51" ref="BP135:BP151">IF(AN135="n/a","n/a",IF(U135&lt;0,"n/a",IF(U135="n/a","n/a",I135+AN135-U135)))</f>
        <v>-1.806492783730084</v>
      </c>
    </row>
    <row r="136" spans="1:68" ht="11.25" customHeight="1">
      <c r="A136" s="95" t="s">
        <v>989</v>
      </c>
      <c r="B136" s="26" t="s">
        <v>990</v>
      </c>
      <c r="C136" s="26" t="s">
        <v>309</v>
      </c>
      <c r="D136" s="133">
        <v>11</v>
      </c>
      <c r="E136" s="137">
        <v>216</v>
      </c>
      <c r="F136" s="44" t="s">
        <v>1939</v>
      </c>
      <c r="G136" s="45" t="s">
        <v>1939</v>
      </c>
      <c r="H136" s="535">
        <v>34.53</v>
      </c>
      <c r="I136" s="321">
        <f>(R136/H136)*100</f>
        <v>3.5499565595134666</v>
      </c>
      <c r="J136" s="127">
        <v>0.295475</v>
      </c>
      <c r="K136" s="127">
        <v>0.30645</v>
      </c>
      <c r="L136" s="93">
        <f t="shared" si="46"/>
        <v>3.7143582367374695</v>
      </c>
      <c r="M136" s="158">
        <v>40765</v>
      </c>
      <c r="N136" s="31">
        <v>40767</v>
      </c>
      <c r="O136" s="32">
        <v>40800</v>
      </c>
      <c r="P136" s="104" t="s">
        <v>1394</v>
      </c>
      <c r="Q136" s="102" t="s">
        <v>1867</v>
      </c>
      <c r="R136" s="316">
        <f>K136*4</f>
        <v>1.2258</v>
      </c>
      <c r="S136" s="319">
        <f t="shared" si="44"/>
        <v>56.48847926267281</v>
      </c>
      <c r="T136" s="434">
        <f>(H136/SQRT(22.5*W136*(H136/Z136))-1)*100</f>
        <v>79.77746954517852</v>
      </c>
      <c r="U136" s="27">
        <f t="shared" si="45"/>
        <v>15.912442396313365</v>
      </c>
      <c r="V136" s="380">
        <v>12</v>
      </c>
      <c r="W136" s="168">
        <v>2.17</v>
      </c>
      <c r="X136" s="174">
        <v>2.3</v>
      </c>
      <c r="Y136" s="168">
        <v>1.54</v>
      </c>
      <c r="Z136" s="168">
        <v>4.57</v>
      </c>
      <c r="AA136" s="174">
        <v>2.27</v>
      </c>
      <c r="AB136" s="168">
        <v>2.47</v>
      </c>
      <c r="AC136" s="339">
        <f>(AB136/AA136-1)*100</f>
        <v>8.81057268722467</v>
      </c>
      <c r="AD136" s="337">
        <f>(H136/AA136)/X136</f>
        <v>6.613675541084084</v>
      </c>
      <c r="AE136" s="521">
        <v>3</v>
      </c>
      <c r="AF136" s="385">
        <v>97210</v>
      </c>
      <c r="AG136" s="565">
        <v>22.45</v>
      </c>
      <c r="AH136" s="565">
        <v>-1.82</v>
      </c>
      <c r="AI136" s="566">
        <v>7.1</v>
      </c>
      <c r="AJ136" s="567">
        <v>6.25</v>
      </c>
      <c r="AK136" s="350">
        <f>AN136/AO136</f>
        <v>0.6522855197445119</v>
      </c>
      <c r="AL136" s="336">
        <f t="shared" si="47"/>
        <v>2.5858102512192893</v>
      </c>
      <c r="AM136" s="337">
        <f t="shared" si="48"/>
        <v>3.7754643246601605</v>
      </c>
      <c r="AN136" s="337">
        <f t="shared" si="41"/>
        <v>6.763170641014482</v>
      </c>
      <c r="AO136" s="339">
        <f>((AQ136/BA136)^(1/10)-1)*100</f>
        <v>10.368420632215614</v>
      </c>
      <c r="AP136" s="324"/>
      <c r="AQ136" s="285">
        <v>1.1148</v>
      </c>
      <c r="AR136" s="285">
        <v>1.0867</v>
      </c>
      <c r="AS136" s="28">
        <v>1.0631</v>
      </c>
      <c r="AT136" s="28">
        <v>0.9975</v>
      </c>
      <c r="AU136" s="28">
        <v>0.819112</v>
      </c>
      <c r="AV136" s="28">
        <v>0.803692</v>
      </c>
      <c r="AW136" s="28">
        <v>0.722649</v>
      </c>
      <c r="AX136" s="28">
        <v>0.667604</v>
      </c>
      <c r="AY136" s="28">
        <v>0.5011427</v>
      </c>
      <c r="AZ136" s="28">
        <v>0.4311383</v>
      </c>
      <c r="BA136" s="278">
        <v>0.41567</v>
      </c>
      <c r="BB136" s="119">
        <v>0.421</v>
      </c>
      <c r="BC136" s="274">
        <f t="shared" si="43"/>
        <v>2.5858102512192893</v>
      </c>
      <c r="BD136" s="462">
        <f t="shared" si="42"/>
        <v>2.219922867086832</v>
      </c>
      <c r="BE136" s="462">
        <f t="shared" si="42"/>
        <v>6.57644110275688</v>
      </c>
      <c r="BF136" s="462">
        <f t="shared" si="42"/>
        <v>21.77821836330076</v>
      </c>
      <c r="BG136" s="462">
        <f t="shared" si="42"/>
        <v>1.9186454512425177</v>
      </c>
      <c r="BH136" s="462">
        <f t="shared" si="42"/>
        <v>11.214711429753589</v>
      </c>
      <c r="BI136" s="462">
        <f t="shared" si="42"/>
        <v>8.245157308823803</v>
      </c>
      <c r="BJ136" s="462">
        <f t="shared" si="42"/>
        <v>33.21634735974401</v>
      </c>
      <c r="BK136" s="462">
        <f t="shared" si="42"/>
        <v>16.237109994635148</v>
      </c>
      <c r="BL136" s="462">
        <f t="shared" si="42"/>
        <v>3.7212933336540965</v>
      </c>
      <c r="BM136" s="258">
        <f t="shared" si="42"/>
        <v>0</v>
      </c>
      <c r="BN136" s="76">
        <f t="shared" si="49"/>
        <v>9.792150678383358</v>
      </c>
      <c r="BO136" s="76">
        <f t="shared" si="50"/>
        <v>9.78244043590624</v>
      </c>
      <c r="BP136" s="586">
        <f t="shared" si="51"/>
        <v>-5.599315195785417</v>
      </c>
    </row>
    <row r="137" spans="1:68" ht="11.25" customHeight="1">
      <c r="A137" s="16" t="s">
        <v>996</v>
      </c>
      <c r="B137" s="16" t="s">
        <v>997</v>
      </c>
      <c r="C137" s="24" t="s">
        <v>309</v>
      </c>
      <c r="D137" s="132">
        <v>11</v>
      </c>
      <c r="E137" s="137">
        <v>217</v>
      </c>
      <c r="F137" s="42" t="s">
        <v>1939</v>
      </c>
      <c r="G137" s="43" t="s">
        <v>1939</v>
      </c>
      <c r="H137" s="612">
        <v>33.65</v>
      </c>
      <c r="I137" s="318">
        <f>(R137/H137)*100</f>
        <v>3.642793462109956</v>
      </c>
      <c r="J137" s="454">
        <v>0.295475</v>
      </c>
      <c r="K137" s="125">
        <v>0.30645</v>
      </c>
      <c r="L137" s="107">
        <f t="shared" si="46"/>
        <v>3.7143582367374695</v>
      </c>
      <c r="M137" s="21">
        <v>40765</v>
      </c>
      <c r="N137" s="22">
        <v>40767</v>
      </c>
      <c r="O137" s="21">
        <v>40800</v>
      </c>
      <c r="P137" s="329" t="s">
        <v>1394</v>
      </c>
      <c r="Q137" s="146" t="s">
        <v>1868</v>
      </c>
      <c r="R137" s="317">
        <f>K137*4</f>
        <v>1.2258</v>
      </c>
      <c r="S137" s="318">
        <f t="shared" si="44"/>
        <v>56.48847926267281</v>
      </c>
      <c r="T137" s="433">
        <f>(H137/SQRT(22.5*W137*(H137/Z137))-1)*100</f>
        <v>75.12631678453458</v>
      </c>
      <c r="U137" s="18">
        <f t="shared" si="45"/>
        <v>15.506912442396313</v>
      </c>
      <c r="V137" s="391">
        <v>12</v>
      </c>
      <c r="W137" s="190">
        <v>2.17</v>
      </c>
      <c r="X137" s="189">
        <v>1.74</v>
      </c>
      <c r="Y137" s="190">
        <v>1.51</v>
      </c>
      <c r="Z137" s="190">
        <v>4.45</v>
      </c>
      <c r="AA137" s="189">
        <v>2.27</v>
      </c>
      <c r="AB137" s="190">
        <v>2.48</v>
      </c>
      <c r="AC137" s="338">
        <f>(AB137/AA137-1)*100</f>
        <v>9.251101321585908</v>
      </c>
      <c r="AD137" s="340">
        <f>(H137/AA137)/X137</f>
        <v>8.519418704744544</v>
      </c>
      <c r="AE137" s="520">
        <v>4</v>
      </c>
      <c r="AF137" s="386">
        <v>94730</v>
      </c>
      <c r="AG137" s="553">
        <v>21.39</v>
      </c>
      <c r="AH137" s="553">
        <v>-2.6</v>
      </c>
      <c r="AI137" s="568">
        <v>5.42</v>
      </c>
      <c r="AJ137" s="569">
        <v>4.41</v>
      </c>
      <c r="AK137" s="349">
        <f>AN137/AO137</f>
        <v>0.7396112400069905</v>
      </c>
      <c r="AL137" s="340">
        <f t="shared" si="47"/>
        <v>10.958495073156183</v>
      </c>
      <c r="AM137" s="341">
        <f t="shared" si="48"/>
        <v>4.2408313760518235</v>
      </c>
      <c r="AN137" s="341">
        <f t="shared" si="41"/>
        <v>6.806689350925077</v>
      </c>
      <c r="AO137" s="338">
        <f>((AQ137/BA137)^(1/10)-1)*100</f>
        <v>9.203063694462976</v>
      </c>
      <c r="AP137" s="323"/>
      <c r="AQ137" s="282">
        <v>1.1148</v>
      </c>
      <c r="AR137" s="282">
        <v>1.0047</v>
      </c>
      <c r="AS137" s="19">
        <v>0.9985</v>
      </c>
      <c r="AT137" s="19">
        <v>0.9842</v>
      </c>
      <c r="AU137" s="19">
        <v>0.85666</v>
      </c>
      <c r="AV137" s="19">
        <v>0.802056</v>
      </c>
      <c r="AW137" s="19">
        <v>0.727944</v>
      </c>
      <c r="AX137" s="19">
        <v>0.618111</v>
      </c>
      <c r="AY137" s="19">
        <v>0.5567</v>
      </c>
      <c r="AZ137" s="19">
        <v>0.480944</v>
      </c>
      <c r="BA137" s="283">
        <v>0.46222</v>
      </c>
      <c r="BB137" s="276">
        <v>0.46945</v>
      </c>
      <c r="BC137" s="308">
        <f t="shared" si="43"/>
        <v>10.958495073156183</v>
      </c>
      <c r="BD137" s="216">
        <f t="shared" si="42"/>
        <v>0.6209313970956254</v>
      </c>
      <c r="BE137" s="216">
        <f t="shared" si="42"/>
        <v>1.4529567161146284</v>
      </c>
      <c r="BF137" s="216">
        <f t="shared" si="42"/>
        <v>14.888053603529983</v>
      </c>
      <c r="BG137" s="216">
        <f t="shared" si="42"/>
        <v>6.808003431181864</v>
      </c>
      <c r="BH137" s="216">
        <f t="shared" si="42"/>
        <v>10.18100293429165</v>
      </c>
      <c r="BI137" s="216">
        <f t="shared" si="42"/>
        <v>17.769138552784213</v>
      </c>
      <c r="BJ137" s="216">
        <f t="shared" si="42"/>
        <v>11.031255613436318</v>
      </c>
      <c r="BK137" s="216">
        <f t="shared" si="42"/>
        <v>15.75152200672012</v>
      </c>
      <c r="BL137" s="216">
        <f t="shared" si="42"/>
        <v>4.050884860023363</v>
      </c>
      <c r="BM137" s="240">
        <f t="shared" si="42"/>
        <v>0</v>
      </c>
      <c r="BN137" s="482">
        <f t="shared" si="49"/>
        <v>8.501113108030358</v>
      </c>
      <c r="BO137" s="482">
        <f t="shared" si="50"/>
        <v>6.039521045274106</v>
      </c>
      <c r="BP137" s="588">
        <f t="shared" si="51"/>
        <v>-5.05742962936128</v>
      </c>
    </row>
    <row r="138" spans="1:68" ht="11.25" customHeight="1">
      <c r="A138" s="102" t="s">
        <v>1979</v>
      </c>
      <c r="B138" s="26" t="s">
        <v>587</v>
      </c>
      <c r="C138" s="33" t="s">
        <v>292</v>
      </c>
      <c r="D138" s="133">
        <v>12</v>
      </c>
      <c r="E138" s="137">
        <v>200</v>
      </c>
      <c r="F138" s="44" t="s">
        <v>1972</v>
      </c>
      <c r="G138" s="45" t="s">
        <v>1972</v>
      </c>
      <c r="H138" s="206">
        <v>37.28</v>
      </c>
      <c r="I138" s="319">
        <f>(R138/H138)*100</f>
        <v>4.5064377682403425</v>
      </c>
      <c r="J138" s="127">
        <v>0.39</v>
      </c>
      <c r="K138" s="127">
        <v>0.42</v>
      </c>
      <c r="L138" s="93">
        <f t="shared" si="46"/>
        <v>7.692307692307687</v>
      </c>
      <c r="M138" s="30">
        <v>40611</v>
      </c>
      <c r="N138" s="31">
        <v>40613</v>
      </c>
      <c r="O138" s="30">
        <v>40625</v>
      </c>
      <c r="P138" s="31" t="s">
        <v>1978</v>
      </c>
      <c r="Q138" s="26"/>
      <c r="R138" s="316">
        <f>K138*4</f>
        <v>1.68</v>
      </c>
      <c r="S138" s="319">
        <f t="shared" si="44"/>
        <v>62.222222222222214</v>
      </c>
      <c r="T138" s="433">
        <f>(H138/SQRT(22.5*W138*(H138/Z138))-1)*100</f>
        <v>1.2332189009788275</v>
      </c>
      <c r="U138" s="27">
        <f t="shared" si="45"/>
        <v>13.807407407407407</v>
      </c>
      <c r="V138" s="380">
        <v>12</v>
      </c>
      <c r="W138" s="168">
        <v>2.7</v>
      </c>
      <c r="X138" s="174">
        <v>4.53</v>
      </c>
      <c r="Y138" s="168">
        <v>0.94</v>
      </c>
      <c r="Z138" s="168">
        <v>1.67</v>
      </c>
      <c r="AA138" s="174">
        <v>2.75</v>
      </c>
      <c r="AB138" s="168">
        <v>2.75</v>
      </c>
      <c r="AC138" s="339">
        <f>(AB138/AA138-1)*100</f>
        <v>0</v>
      </c>
      <c r="AD138" s="336">
        <f>(H138/AA138)/X138</f>
        <v>2.992574754164158</v>
      </c>
      <c r="AE138" s="521">
        <v>4</v>
      </c>
      <c r="AF138" s="385">
        <v>1380</v>
      </c>
      <c r="AG138" s="565">
        <v>13.11</v>
      </c>
      <c r="AH138" s="565">
        <v>-5.02</v>
      </c>
      <c r="AI138" s="566">
        <v>1.22</v>
      </c>
      <c r="AJ138" s="567">
        <v>0.95</v>
      </c>
      <c r="AK138" s="350">
        <f>AN138/AO138</f>
        <v>0.9011508296453319</v>
      </c>
      <c r="AL138" s="336">
        <f t="shared" si="47"/>
        <v>34.48275862068968</v>
      </c>
      <c r="AM138" s="337">
        <f t="shared" si="48"/>
        <v>20.123329994304417</v>
      </c>
      <c r="AN138" s="337">
        <f t="shared" si="41"/>
        <v>15.468148270605052</v>
      </c>
      <c r="AO138" s="339">
        <f>((AQ138/BA138)^(1/10)-1)*100</f>
        <v>17.164882683060824</v>
      </c>
      <c r="AP138" s="324"/>
      <c r="AQ138" s="285">
        <v>1.56</v>
      </c>
      <c r="AR138" s="285">
        <v>1.16</v>
      </c>
      <c r="AS138" s="28">
        <v>0.96</v>
      </c>
      <c r="AT138" s="28">
        <v>0.9</v>
      </c>
      <c r="AU138" s="28">
        <v>0.84</v>
      </c>
      <c r="AV138" s="28">
        <v>0.76</v>
      </c>
      <c r="AW138" s="28">
        <v>0.64</v>
      </c>
      <c r="AX138" s="28">
        <v>0.6</v>
      </c>
      <c r="AY138" s="28">
        <v>0.5</v>
      </c>
      <c r="AZ138" s="28">
        <v>0.4</v>
      </c>
      <c r="BA138" s="28">
        <v>0.32</v>
      </c>
      <c r="BB138" s="280">
        <v>0</v>
      </c>
      <c r="BC138" s="308">
        <f t="shared" si="43"/>
        <v>34.48275862068968</v>
      </c>
      <c r="BD138" s="216">
        <f t="shared" si="42"/>
        <v>20.833333333333325</v>
      </c>
      <c r="BE138" s="216">
        <f t="shared" si="42"/>
        <v>6.666666666666665</v>
      </c>
      <c r="BF138" s="216">
        <f t="shared" si="42"/>
        <v>7.14285714285714</v>
      </c>
      <c r="BG138" s="216">
        <f t="shared" si="42"/>
        <v>10.526315789473673</v>
      </c>
      <c r="BH138" s="216">
        <f t="shared" si="42"/>
        <v>18.75</v>
      </c>
      <c r="BI138" s="216">
        <f t="shared" si="42"/>
        <v>6.666666666666665</v>
      </c>
      <c r="BJ138" s="216">
        <f t="shared" si="42"/>
        <v>19.999999999999996</v>
      </c>
      <c r="BK138" s="216">
        <f t="shared" si="42"/>
        <v>25</v>
      </c>
      <c r="BL138" s="216">
        <f t="shared" si="42"/>
        <v>25</v>
      </c>
      <c r="BM138" s="240">
        <f t="shared" si="42"/>
        <v>0</v>
      </c>
      <c r="BN138" s="482">
        <f t="shared" si="49"/>
        <v>15.91532711088065</v>
      </c>
      <c r="BO138" s="482">
        <f t="shared" si="50"/>
        <v>9.950283383414236</v>
      </c>
      <c r="BP138" s="586">
        <f t="shared" si="51"/>
        <v>6.167178631437988</v>
      </c>
    </row>
    <row r="139" spans="1:68" ht="11.25" customHeight="1">
      <c r="A139" s="25" t="s">
        <v>944</v>
      </c>
      <c r="B139" s="26" t="s">
        <v>945</v>
      </c>
      <c r="C139" s="26" t="s">
        <v>166</v>
      </c>
      <c r="D139" s="133">
        <v>17</v>
      </c>
      <c r="E139" s="137">
        <v>156</v>
      </c>
      <c r="F139" s="44" t="s">
        <v>1939</v>
      </c>
      <c r="G139" s="45" t="s">
        <v>1939</v>
      </c>
      <c r="H139" s="180">
        <v>77.98</v>
      </c>
      <c r="I139" s="319">
        <f>(R139/H139)*100</f>
        <v>2.4621697871249038</v>
      </c>
      <c r="J139" s="127">
        <v>0.425</v>
      </c>
      <c r="K139" s="127">
        <v>0.48</v>
      </c>
      <c r="L139" s="93">
        <f t="shared" si="46"/>
        <v>12.941176470588234</v>
      </c>
      <c r="M139" s="104">
        <v>40681</v>
      </c>
      <c r="N139" s="103">
        <v>40683</v>
      </c>
      <c r="O139" s="104">
        <v>40704</v>
      </c>
      <c r="P139" s="31" t="s">
        <v>1363</v>
      </c>
      <c r="Q139" s="26"/>
      <c r="R139" s="316">
        <f>K139*4</f>
        <v>1.92</v>
      </c>
      <c r="S139" s="319">
        <f t="shared" si="44"/>
        <v>36.02251407129456</v>
      </c>
      <c r="T139" s="433">
        <f>(H139/SQRT(22.5*W139*(H139/Z139))-1)*100</f>
        <v>44.02307970604345</v>
      </c>
      <c r="U139" s="27">
        <f t="shared" si="45"/>
        <v>14.630393996247655</v>
      </c>
      <c r="V139" s="380">
        <v>12</v>
      </c>
      <c r="W139" s="168">
        <v>5.33</v>
      </c>
      <c r="X139" s="174">
        <v>1.15</v>
      </c>
      <c r="Y139" s="168">
        <v>1.24</v>
      </c>
      <c r="Z139" s="168">
        <v>3.19</v>
      </c>
      <c r="AA139" s="174">
        <v>5.47</v>
      </c>
      <c r="AB139" s="168">
        <v>5.9</v>
      </c>
      <c r="AC139" s="339">
        <f>(AB139/AA139-1)*100</f>
        <v>7.8610603290676595</v>
      </c>
      <c r="AD139" s="336">
        <f>(H139/AA139)/X139</f>
        <v>12.39647086877037</v>
      </c>
      <c r="AE139" s="521">
        <v>23</v>
      </c>
      <c r="AF139" s="385">
        <v>70660</v>
      </c>
      <c r="AG139" s="565">
        <v>16.61</v>
      </c>
      <c r="AH139" s="565">
        <v>-15.08</v>
      </c>
      <c r="AI139" s="566">
        <v>6.41</v>
      </c>
      <c r="AJ139" s="567">
        <v>-2.99</v>
      </c>
      <c r="AK139" s="350">
        <f>AN139/AO139</f>
        <v>0.9252271032953068</v>
      </c>
      <c r="AL139" s="336">
        <f t="shared" si="47"/>
        <v>10.389610389610393</v>
      </c>
      <c r="AM139" s="337">
        <f t="shared" si="48"/>
        <v>13.915728978525355</v>
      </c>
      <c r="AN139" s="337">
        <f t="shared" si="41"/>
        <v>14.075728221651174</v>
      </c>
      <c r="AO139" s="339">
        <f>((AQ139/BA139)^(1/10)-1)*100</f>
        <v>15.213268365700472</v>
      </c>
      <c r="AP139" s="324"/>
      <c r="AQ139" s="285">
        <v>1.7</v>
      </c>
      <c r="AR139" s="287">
        <v>1.54</v>
      </c>
      <c r="AS139" s="28">
        <v>1.345</v>
      </c>
      <c r="AT139" s="28">
        <v>1.15</v>
      </c>
      <c r="AU139" s="28">
        <v>1.025</v>
      </c>
      <c r="AV139" s="28">
        <v>0.88</v>
      </c>
      <c r="AW139" s="278">
        <v>0.7</v>
      </c>
      <c r="AX139" s="28">
        <v>0.5675</v>
      </c>
      <c r="AY139" s="28">
        <v>0.49</v>
      </c>
      <c r="AZ139" s="28">
        <v>0.45</v>
      </c>
      <c r="BA139" s="28">
        <v>0.4125</v>
      </c>
      <c r="BB139" s="119">
        <v>0.37</v>
      </c>
      <c r="BC139" s="308">
        <f t="shared" si="43"/>
        <v>10.389610389610393</v>
      </c>
      <c r="BD139" s="216">
        <f t="shared" si="42"/>
        <v>14.498141263940534</v>
      </c>
      <c r="BE139" s="216">
        <f t="shared" si="42"/>
        <v>16.956521739130448</v>
      </c>
      <c r="BF139" s="216">
        <f t="shared" si="42"/>
        <v>12.195121951219523</v>
      </c>
      <c r="BG139" s="216">
        <f t="shared" si="42"/>
        <v>16.477272727272705</v>
      </c>
      <c r="BH139" s="216">
        <f t="shared" si="42"/>
        <v>25.714285714285733</v>
      </c>
      <c r="BI139" s="216">
        <f t="shared" si="42"/>
        <v>23.348017621145356</v>
      </c>
      <c r="BJ139" s="216">
        <f t="shared" si="42"/>
        <v>15.816326530612246</v>
      </c>
      <c r="BK139" s="216">
        <f t="shared" si="42"/>
        <v>8.888888888888879</v>
      </c>
      <c r="BL139" s="216">
        <f t="shared" si="42"/>
        <v>9.090909090909104</v>
      </c>
      <c r="BM139" s="240">
        <f t="shared" si="42"/>
        <v>11.486486486486491</v>
      </c>
      <c r="BN139" s="482">
        <f t="shared" si="49"/>
        <v>14.987416582136492</v>
      </c>
      <c r="BO139" s="482">
        <f t="shared" si="50"/>
        <v>5.2669033756073595</v>
      </c>
      <c r="BP139" s="586">
        <f t="shared" si="51"/>
        <v>1.907504012528424</v>
      </c>
    </row>
    <row r="140" spans="1:68" ht="11.25" customHeight="1">
      <c r="A140" s="96" t="s">
        <v>476</v>
      </c>
      <c r="B140" s="26" t="s">
        <v>475</v>
      </c>
      <c r="C140" s="102" t="s">
        <v>511</v>
      </c>
      <c r="D140" s="133">
        <v>22</v>
      </c>
      <c r="E140" s="137">
        <v>110</v>
      </c>
      <c r="F140" s="44" t="s">
        <v>1972</v>
      </c>
      <c r="G140" s="45" t="s">
        <v>1972</v>
      </c>
      <c r="H140" s="180">
        <v>37.97</v>
      </c>
      <c r="I140" s="319">
        <f>(R140/H140)*100</f>
        <v>6.373452725836186</v>
      </c>
      <c r="J140" s="537">
        <v>0.6</v>
      </c>
      <c r="K140" s="127">
        <v>0.605</v>
      </c>
      <c r="L140" s="116">
        <f t="shared" si="46"/>
        <v>0.8333333333333304</v>
      </c>
      <c r="M140" s="300">
        <v>40343</v>
      </c>
      <c r="N140" s="71">
        <v>40345</v>
      </c>
      <c r="O140" s="72">
        <v>40359</v>
      </c>
      <c r="P140" s="30" t="s">
        <v>1359</v>
      </c>
      <c r="Q140" s="26"/>
      <c r="R140" s="316">
        <f>K140*4</f>
        <v>2.42</v>
      </c>
      <c r="S140" s="319">
        <f t="shared" si="44"/>
        <v>200</v>
      </c>
      <c r="T140" s="433">
        <f>(H140/SQRT(22.5*W140*(H140/Z140))-1)*100</f>
        <v>126.54801626386973</v>
      </c>
      <c r="U140" s="27">
        <f t="shared" si="45"/>
        <v>31.380165289256198</v>
      </c>
      <c r="V140" s="380">
        <v>12</v>
      </c>
      <c r="W140" s="168">
        <v>1.21</v>
      </c>
      <c r="X140" s="174">
        <v>6.46</v>
      </c>
      <c r="Y140" s="168">
        <v>15.98</v>
      </c>
      <c r="Z140" s="168">
        <v>3.68</v>
      </c>
      <c r="AA140" s="174">
        <v>2.52</v>
      </c>
      <c r="AB140" s="168">
        <v>2.55</v>
      </c>
      <c r="AC140" s="339">
        <f>(AB140/AA140-1)*100</f>
        <v>1.1904761904761862</v>
      </c>
      <c r="AD140" s="336">
        <f>(H140/AA140)/X140</f>
        <v>2.332424197749275</v>
      </c>
      <c r="AE140" s="521">
        <v>2</v>
      </c>
      <c r="AF140" s="309">
        <v>481</v>
      </c>
      <c r="AG140" s="565">
        <v>18.66</v>
      </c>
      <c r="AH140" s="565">
        <v>-13.68</v>
      </c>
      <c r="AI140" s="566">
        <v>8.39</v>
      </c>
      <c r="AJ140" s="567">
        <v>-2.27</v>
      </c>
      <c r="AK140" s="350">
        <f>AN140/AO140</f>
        <v>0.7674094043822963</v>
      </c>
      <c r="AL140" s="336">
        <f t="shared" si="47"/>
        <v>1.4705882352941346</v>
      </c>
      <c r="AM140" s="337">
        <f t="shared" si="48"/>
        <v>1.6396356814853519</v>
      </c>
      <c r="AN140" s="337">
        <f t="shared" si="41"/>
        <v>2.1154780353103586</v>
      </c>
      <c r="AO140" s="339">
        <f>((AQ140/BA140)^(1/10)-1)*100</f>
        <v>2.75664856754414</v>
      </c>
      <c r="AP140" s="324"/>
      <c r="AQ140" s="285">
        <v>2.415</v>
      </c>
      <c r="AR140" s="285">
        <v>2.38</v>
      </c>
      <c r="AS140" s="28">
        <v>2.34</v>
      </c>
      <c r="AT140" s="28">
        <v>2.3</v>
      </c>
      <c r="AU140" s="28">
        <v>2.26</v>
      </c>
      <c r="AV140" s="28">
        <v>2.175</v>
      </c>
      <c r="AW140" s="28">
        <v>2</v>
      </c>
      <c r="AX140" s="28">
        <v>1.96</v>
      </c>
      <c r="AY140" s="28">
        <v>1.92</v>
      </c>
      <c r="AZ140" s="28">
        <v>1.88</v>
      </c>
      <c r="BA140" s="28">
        <v>1.84</v>
      </c>
      <c r="BB140" s="119">
        <v>1.81</v>
      </c>
      <c r="BC140" s="308">
        <f t="shared" si="43"/>
        <v>1.4705882352941346</v>
      </c>
      <c r="BD140" s="216">
        <f t="shared" si="42"/>
        <v>1.7094017094017033</v>
      </c>
      <c r="BE140" s="216">
        <f t="shared" si="42"/>
        <v>1.7391304347826209</v>
      </c>
      <c r="BF140" s="216">
        <f t="shared" si="42"/>
        <v>1.7699115044247815</v>
      </c>
      <c r="BG140" s="216">
        <f t="shared" si="42"/>
        <v>3.9080459770114873</v>
      </c>
      <c r="BH140" s="216">
        <f t="shared" si="42"/>
        <v>8.749999999999991</v>
      </c>
      <c r="BI140" s="216">
        <f t="shared" si="42"/>
        <v>2.0408163265306145</v>
      </c>
      <c r="BJ140" s="216">
        <f t="shared" si="42"/>
        <v>2.083333333333326</v>
      </c>
      <c r="BK140" s="216">
        <f t="shared" si="42"/>
        <v>2.127659574468077</v>
      </c>
      <c r="BL140" s="216">
        <f t="shared" si="42"/>
        <v>2.1739130434782483</v>
      </c>
      <c r="BM140" s="240">
        <f t="shared" si="42"/>
        <v>1.6574585635359185</v>
      </c>
      <c r="BN140" s="482">
        <f t="shared" si="49"/>
        <v>2.6754780638419</v>
      </c>
      <c r="BO140" s="482">
        <f t="shared" si="50"/>
        <v>2.01905397027236</v>
      </c>
      <c r="BP140" s="586">
        <f t="shared" si="51"/>
        <v>-22.891234528109653</v>
      </c>
    </row>
    <row r="141" spans="1:68" ht="11.25" customHeight="1">
      <c r="A141" s="123" t="s">
        <v>2096</v>
      </c>
      <c r="B141" s="25" t="s">
        <v>2097</v>
      </c>
      <c r="C141" s="102" t="s">
        <v>510</v>
      </c>
      <c r="D141" s="271">
        <v>17</v>
      </c>
      <c r="E141" s="137">
        <v>152</v>
      </c>
      <c r="F141" s="44" t="s">
        <v>1972</v>
      </c>
      <c r="G141" s="57" t="s">
        <v>363</v>
      </c>
      <c r="H141" s="180">
        <v>17.84</v>
      </c>
      <c r="I141" s="321">
        <f>(R141/H141)*100</f>
        <v>5.493273542600897</v>
      </c>
      <c r="J141" s="537">
        <v>0.2425</v>
      </c>
      <c r="K141" s="126">
        <v>0.245</v>
      </c>
      <c r="L141" s="116">
        <f t="shared" si="46"/>
        <v>1.0309278350515427</v>
      </c>
      <c r="M141" s="158">
        <v>40546</v>
      </c>
      <c r="N141" s="31">
        <v>40550</v>
      </c>
      <c r="O141" s="32">
        <v>40564</v>
      </c>
      <c r="P141" s="30" t="s">
        <v>1377</v>
      </c>
      <c r="Q141" s="269" t="s">
        <v>999</v>
      </c>
      <c r="R141" s="316">
        <f>K141*4</f>
        <v>0.98</v>
      </c>
      <c r="S141" s="319">
        <f t="shared" si="44"/>
        <v>148.4848484848485</v>
      </c>
      <c r="T141" s="433">
        <f>(H141/SQRT(22.5*W141*(H141/Z141))-1)*100</f>
        <v>57.31415736590304</v>
      </c>
      <c r="U141" s="27">
        <f t="shared" si="45"/>
        <v>27.030303030303028</v>
      </c>
      <c r="V141" s="380">
        <v>10</v>
      </c>
      <c r="W141" s="168">
        <v>0.66</v>
      </c>
      <c r="X141" s="174">
        <v>2.66</v>
      </c>
      <c r="Y141" s="168">
        <v>5.51</v>
      </c>
      <c r="Z141" s="168">
        <v>2.06</v>
      </c>
      <c r="AA141" s="174">
        <v>1.25</v>
      </c>
      <c r="AB141" s="168">
        <v>1.23</v>
      </c>
      <c r="AC141" s="339">
        <f>(AB141/AA141-1)*100</f>
        <v>-1.6000000000000014</v>
      </c>
      <c r="AD141" s="342">
        <f>(H141/AA141)/X141</f>
        <v>5.3654135338345865</v>
      </c>
      <c r="AE141" s="521">
        <v>4</v>
      </c>
      <c r="AF141" s="309">
        <v>496</v>
      </c>
      <c r="AG141" s="565">
        <v>17.52</v>
      </c>
      <c r="AH141" s="565">
        <v>-12.98</v>
      </c>
      <c r="AI141" s="566">
        <v>8.45</v>
      </c>
      <c r="AJ141" s="567">
        <v>0.68</v>
      </c>
      <c r="AK141" s="350">
        <f>AN141/AO141</f>
        <v>0.8922905023195106</v>
      </c>
      <c r="AL141" s="336">
        <f t="shared" si="47"/>
        <v>1.041666666666674</v>
      </c>
      <c r="AM141" s="337">
        <f t="shared" si="48"/>
        <v>1.7797318418275143</v>
      </c>
      <c r="AN141" s="337">
        <f t="shared" si="41"/>
        <v>1.9665704412151985</v>
      </c>
      <c r="AO141" s="339">
        <f>((AQ141/BA141)^(1/10)-1)*100</f>
        <v>2.2039576080918666</v>
      </c>
      <c r="AP141" s="324"/>
      <c r="AQ141" s="285">
        <v>0.97</v>
      </c>
      <c r="AR141" s="285">
        <v>0.96</v>
      </c>
      <c r="AS141" s="28">
        <v>0.95</v>
      </c>
      <c r="AT141" s="28">
        <v>0.92</v>
      </c>
      <c r="AU141" s="28">
        <v>0.9</v>
      </c>
      <c r="AV141" s="28">
        <v>0.88</v>
      </c>
      <c r="AW141" s="28">
        <v>0.86</v>
      </c>
      <c r="AX141" s="28">
        <v>0.84</v>
      </c>
      <c r="AY141" s="28">
        <v>0.82</v>
      </c>
      <c r="AZ141" s="28">
        <v>0.8</v>
      </c>
      <c r="BA141" s="28">
        <v>0.78</v>
      </c>
      <c r="BB141" s="280">
        <v>0.76</v>
      </c>
      <c r="BC141" s="308">
        <f t="shared" si="43"/>
        <v>1.041666666666674</v>
      </c>
      <c r="BD141" s="216">
        <f t="shared" si="42"/>
        <v>1.0526315789473717</v>
      </c>
      <c r="BE141" s="216">
        <f t="shared" si="42"/>
        <v>3.2608695652173836</v>
      </c>
      <c r="BF141" s="216">
        <f t="shared" si="42"/>
        <v>2.2222222222222143</v>
      </c>
      <c r="BG141" s="216">
        <f t="shared" si="42"/>
        <v>2.2727272727272707</v>
      </c>
      <c r="BH141" s="216">
        <f t="shared" si="42"/>
        <v>2.3255813953488413</v>
      </c>
      <c r="BI141" s="216">
        <f t="shared" si="42"/>
        <v>2.3809523809523725</v>
      </c>
      <c r="BJ141" s="216">
        <f t="shared" si="42"/>
        <v>2.4390243902439046</v>
      </c>
      <c r="BK141" s="216">
        <f t="shared" si="42"/>
        <v>2.499999999999991</v>
      </c>
      <c r="BL141" s="216">
        <f t="shared" si="42"/>
        <v>2.564102564102577</v>
      </c>
      <c r="BM141" s="240">
        <f t="shared" si="42"/>
        <v>2.6315789473684292</v>
      </c>
      <c r="BN141" s="482">
        <f t="shared" si="49"/>
        <v>2.244668816708821</v>
      </c>
      <c r="BO141" s="482">
        <f t="shared" si="50"/>
        <v>0.6239134236716661</v>
      </c>
      <c r="BP141" s="587">
        <f t="shared" si="51"/>
        <v>-19.57045904648693</v>
      </c>
    </row>
    <row r="142" spans="1:68" ht="11.25" customHeight="1">
      <c r="A142" s="146" t="s">
        <v>1567</v>
      </c>
      <c r="B142" s="16" t="s">
        <v>1568</v>
      </c>
      <c r="C142" s="24" t="s">
        <v>2076</v>
      </c>
      <c r="D142" s="132">
        <v>10</v>
      </c>
      <c r="E142" s="137">
        <v>240</v>
      </c>
      <c r="F142" s="42" t="s">
        <v>1972</v>
      </c>
      <c r="G142" s="43" t="s">
        <v>1972</v>
      </c>
      <c r="H142" s="204">
        <v>85.75</v>
      </c>
      <c r="I142" s="457">
        <f>(R142/H142)*100</f>
        <v>0.8396501457725947</v>
      </c>
      <c r="J142" s="144">
        <v>0.165</v>
      </c>
      <c r="K142" s="119">
        <v>0.18</v>
      </c>
      <c r="L142" s="107">
        <f t="shared" si="46"/>
        <v>9.090909090909083</v>
      </c>
      <c r="M142" s="22">
        <v>40716</v>
      </c>
      <c r="N142" s="22">
        <v>40718</v>
      </c>
      <c r="O142" s="21">
        <v>40739</v>
      </c>
      <c r="P142" s="22" t="s">
        <v>1376</v>
      </c>
      <c r="Q142" s="16"/>
      <c r="R142" s="317">
        <f>K142*4</f>
        <v>0.72</v>
      </c>
      <c r="S142" s="318">
        <f t="shared" si="44"/>
        <v>12.85714285714286</v>
      </c>
      <c r="T142" s="435">
        <f>(H142/SQRT(22.5*W142*(H142/Z142))-1)*100</f>
        <v>21.803575937289764</v>
      </c>
      <c r="U142" s="52">
        <f t="shared" si="45"/>
        <v>15.312500000000002</v>
      </c>
      <c r="V142" s="391">
        <v>12</v>
      </c>
      <c r="W142" s="190">
        <v>5.6</v>
      </c>
      <c r="X142" s="189">
        <v>1.33</v>
      </c>
      <c r="Y142" s="190">
        <v>0.92</v>
      </c>
      <c r="Z142" s="190">
        <v>2.18</v>
      </c>
      <c r="AA142" s="189">
        <v>5.81</v>
      </c>
      <c r="AB142" s="190">
        <v>6.85</v>
      </c>
      <c r="AC142" s="338">
        <f>(AB142/AA142-1)*100</f>
        <v>17.90017211703958</v>
      </c>
      <c r="AD142" s="337">
        <f>(H142/AA142)/X142</f>
        <v>11.097019657577679</v>
      </c>
      <c r="AE142" s="521">
        <v>8</v>
      </c>
      <c r="AF142" s="386">
        <v>2260</v>
      </c>
      <c r="AG142" s="553">
        <v>17.47</v>
      </c>
      <c r="AH142" s="553">
        <v>-26.09</v>
      </c>
      <c r="AI142" s="568">
        <v>-0.03</v>
      </c>
      <c r="AJ142" s="569">
        <v>-8.43</v>
      </c>
      <c r="AK142" s="349">
        <f>AN142/AO142</f>
        <v>1.4919253981840694</v>
      </c>
      <c r="AL142" s="340">
        <f t="shared" si="47"/>
        <v>12.5</v>
      </c>
      <c r="AM142" s="341">
        <f t="shared" si="48"/>
        <v>16.348338572528085</v>
      </c>
      <c r="AN142" s="341">
        <f t="shared" si="41"/>
        <v>13.80604263098537</v>
      </c>
      <c r="AO142" s="338">
        <f>((AQ142/BA142)^(1/10)-1)*100</f>
        <v>9.253842482867913</v>
      </c>
      <c r="AP142" s="323"/>
      <c r="AQ142" s="144">
        <v>0.63</v>
      </c>
      <c r="AR142" s="19">
        <v>0.56</v>
      </c>
      <c r="AS142" s="19">
        <v>0.47</v>
      </c>
      <c r="AT142" s="19">
        <v>0.4</v>
      </c>
      <c r="AU142" s="19">
        <v>0.36</v>
      </c>
      <c r="AV142" s="19">
        <v>0.33</v>
      </c>
      <c r="AW142" s="283">
        <v>0.32</v>
      </c>
      <c r="AX142" s="19">
        <v>0.31</v>
      </c>
      <c r="AY142" s="19">
        <v>0.28</v>
      </c>
      <c r="AZ142" s="283">
        <v>0.26</v>
      </c>
      <c r="BA142" s="283">
        <v>0.26</v>
      </c>
      <c r="BB142" s="276">
        <v>0.26</v>
      </c>
      <c r="BC142" s="460">
        <f t="shared" si="43"/>
        <v>12.5</v>
      </c>
      <c r="BD142" s="461">
        <f t="shared" si="42"/>
        <v>19.14893617021278</v>
      </c>
      <c r="BE142" s="461">
        <f t="shared" si="42"/>
        <v>17.499999999999982</v>
      </c>
      <c r="BF142" s="461">
        <f t="shared" si="42"/>
        <v>11.111111111111116</v>
      </c>
      <c r="BG142" s="461">
        <f t="shared" si="42"/>
        <v>9.090909090909083</v>
      </c>
      <c r="BH142" s="461">
        <f t="shared" si="42"/>
        <v>3.125</v>
      </c>
      <c r="BI142" s="461">
        <f t="shared" si="42"/>
        <v>3.2258064516129004</v>
      </c>
      <c r="BJ142" s="461">
        <f t="shared" si="42"/>
        <v>10.714285714285698</v>
      </c>
      <c r="BK142" s="461">
        <f t="shared" si="42"/>
        <v>7.692307692307709</v>
      </c>
      <c r="BL142" s="461">
        <f t="shared" si="42"/>
        <v>0</v>
      </c>
      <c r="BM142" s="212">
        <f t="shared" si="42"/>
        <v>0</v>
      </c>
      <c r="BN142" s="145">
        <f t="shared" si="49"/>
        <v>8.555305111858114</v>
      </c>
      <c r="BO142" s="145">
        <f t="shared" si="50"/>
        <v>6.2106685470203145</v>
      </c>
      <c r="BP142" s="586">
        <f t="shared" si="51"/>
        <v>-0.6668072232420368</v>
      </c>
    </row>
    <row r="143" spans="1:68" ht="11.25" customHeight="1">
      <c r="A143" s="25" t="s">
        <v>1498</v>
      </c>
      <c r="B143" s="26" t="s">
        <v>1499</v>
      </c>
      <c r="C143" s="26" t="s">
        <v>171</v>
      </c>
      <c r="D143" s="133">
        <v>14</v>
      </c>
      <c r="E143" s="137">
        <v>181</v>
      </c>
      <c r="F143" s="65" t="s">
        <v>363</v>
      </c>
      <c r="G143" s="57" t="s">
        <v>363</v>
      </c>
      <c r="H143" s="208">
        <v>17.57</v>
      </c>
      <c r="I143" s="319">
        <f>(R143/H143)*100</f>
        <v>9.106431417188391</v>
      </c>
      <c r="J143" s="608">
        <v>0.380952</v>
      </c>
      <c r="K143" s="127">
        <v>0.4</v>
      </c>
      <c r="L143" s="93">
        <f t="shared" si="46"/>
        <v>5.000105000104993</v>
      </c>
      <c r="M143" s="158">
        <v>40802</v>
      </c>
      <c r="N143" s="31">
        <v>40806</v>
      </c>
      <c r="O143" s="32">
        <v>40815</v>
      </c>
      <c r="P143" s="30" t="s">
        <v>1359</v>
      </c>
      <c r="Q143" s="273" t="s">
        <v>390</v>
      </c>
      <c r="R143" s="316">
        <f>K143*4</f>
        <v>1.6</v>
      </c>
      <c r="S143" s="319">
        <f t="shared" si="44"/>
        <v>173.91304347826087</v>
      </c>
      <c r="T143" s="433" t="s">
        <v>1977</v>
      </c>
      <c r="U143" s="53">
        <f t="shared" si="45"/>
        <v>19.09782608695652</v>
      </c>
      <c r="V143" s="380">
        <v>12</v>
      </c>
      <c r="W143" s="168">
        <v>0.92</v>
      </c>
      <c r="X143" s="174" t="s">
        <v>2108</v>
      </c>
      <c r="Y143" s="168">
        <v>2.51</v>
      </c>
      <c r="Z143" s="168" t="s">
        <v>2108</v>
      </c>
      <c r="AA143" s="174" t="s">
        <v>2108</v>
      </c>
      <c r="AB143" s="168" t="s">
        <v>2108</v>
      </c>
      <c r="AC143" s="339" t="s">
        <v>1977</v>
      </c>
      <c r="AD143" s="337" t="s">
        <v>1977</v>
      </c>
      <c r="AE143" s="521">
        <v>0</v>
      </c>
      <c r="AF143" s="385">
        <v>1400</v>
      </c>
      <c r="AG143" s="565">
        <v>14.31</v>
      </c>
      <c r="AH143" s="565">
        <v>-8.87</v>
      </c>
      <c r="AI143" s="566">
        <v>-0.34</v>
      </c>
      <c r="AJ143" s="567">
        <v>-2.55</v>
      </c>
      <c r="AK143" s="350">
        <f>AN143/AO143</f>
        <v>0.6971072488966532</v>
      </c>
      <c r="AL143" s="336">
        <f t="shared" si="47"/>
        <v>4.999904722238102</v>
      </c>
      <c r="AM143" s="337">
        <f t="shared" si="48"/>
        <v>4.999974314692612</v>
      </c>
      <c r="AN143" s="337">
        <f t="shared" si="41"/>
        <v>5.000000818079453</v>
      </c>
      <c r="AO143" s="339">
        <f>((AQ143/BA143)^(1/10)-1)*100</f>
        <v>7.172498673616157</v>
      </c>
      <c r="AP143" s="324"/>
      <c r="AQ143" s="143">
        <v>1.4693866666666666</v>
      </c>
      <c r="AR143" s="28">
        <v>1.3994171428571427</v>
      </c>
      <c r="AS143" s="28">
        <v>1.3327780952380952</v>
      </c>
      <c r="AT143" s="28">
        <v>1.269312380952381</v>
      </c>
      <c r="AU143" s="28">
        <v>1.208867619047619</v>
      </c>
      <c r="AV143" s="28">
        <v>1.1513028571428572</v>
      </c>
      <c r="AW143" s="28">
        <v>1.0964809523809524</v>
      </c>
      <c r="AX143" s="28">
        <v>1.0442933333333333</v>
      </c>
      <c r="AY143" s="28">
        <v>0.9945666666666666</v>
      </c>
      <c r="AZ143" s="28">
        <v>0.7717761904761904</v>
      </c>
      <c r="BA143" s="28">
        <v>0.7350257142857143</v>
      </c>
      <c r="BB143" s="119">
        <v>0.3619447619047619</v>
      </c>
      <c r="BC143" s="308">
        <f aca="true" t="shared" si="52" ref="BC143:BM149">IF(AR143=0,0,IF(AR143&gt;AQ143,0,((AQ143/AR143)-1)*100))</f>
        <v>4.999904722238102</v>
      </c>
      <c r="BD143" s="216">
        <f t="shared" si="42"/>
        <v>5.000010718749293</v>
      </c>
      <c r="BE143" s="216">
        <f t="shared" si="42"/>
        <v>5.000007503125037</v>
      </c>
      <c r="BF143" s="216">
        <f t="shared" si="42"/>
        <v>5.00011423520319</v>
      </c>
      <c r="BG143" s="216">
        <f t="shared" si="42"/>
        <v>4.9999669111929546</v>
      </c>
      <c r="BH143" s="216">
        <f t="shared" si="42"/>
        <v>4.999804569597099</v>
      </c>
      <c r="BI143" s="216">
        <f t="shared" si="42"/>
        <v>4.9974099596172605</v>
      </c>
      <c r="BJ143" s="216">
        <f t="shared" si="42"/>
        <v>4.999832422830708</v>
      </c>
      <c r="BK143" s="216">
        <f t="shared" si="42"/>
        <v>28.86723883682045</v>
      </c>
      <c r="BL143" s="216">
        <f t="shared" si="42"/>
        <v>4.999889864559304</v>
      </c>
      <c r="BM143" s="240">
        <f t="shared" si="42"/>
        <v>103.07676519963582</v>
      </c>
      <c r="BN143" s="482">
        <f t="shared" si="49"/>
        <v>16.085540449415383</v>
      </c>
      <c r="BO143" s="482">
        <f t="shared" si="50"/>
        <v>28.343534922474042</v>
      </c>
      <c r="BP143" s="586">
        <f t="shared" si="51"/>
        <v>-4.9913938516886756</v>
      </c>
    </row>
    <row r="144" spans="1:68" ht="11.25" customHeight="1">
      <c r="A144" s="25" t="s">
        <v>1522</v>
      </c>
      <c r="B144" s="26" t="s">
        <v>1523</v>
      </c>
      <c r="C144" s="26" t="s">
        <v>732</v>
      </c>
      <c r="D144" s="133">
        <v>14</v>
      </c>
      <c r="E144" s="137">
        <v>183</v>
      </c>
      <c r="F144" s="44" t="s">
        <v>1972</v>
      </c>
      <c r="G144" s="45" t="s">
        <v>1972</v>
      </c>
      <c r="H144" s="208">
        <v>40</v>
      </c>
      <c r="I144" s="319">
        <f>(R144/H144)*100</f>
        <v>5.6000000000000005</v>
      </c>
      <c r="J144" s="127">
        <v>0.55</v>
      </c>
      <c r="K144" s="127">
        <v>0.56</v>
      </c>
      <c r="L144" s="116">
        <f t="shared" si="46"/>
        <v>1.81818181818183</v>
      </c>
      <c r="M144" s="158">
        <v>40814</v>
      </c>
      <c r="N144" s="31">
        <v>40816</v>
      </c>
      <c r="O144" s="32">
        <v>40831</v>
      </c>
      <c r="P144" s="30" t="s">
        <v>1376</v>
      </c>
      <c r="Q144" s="102" t="s">
        <v>858</v>
      </c>
      <c r="R144" s="316">
        <f>K144*4</f>
        <v>2.24</v>
      </c>
      <c r="S144" s="319">
        <f t="shared" si="44"/>
        <v>65.3061224489796</v>
      </c>
      <c r="T144" s="433">
        <f>(H144/SQRT(22.5*W144*(H144/Z144))-1)*100</f>
        <v>9.656825467264675</v>
      </c>
      <c r="U144" s="27">
        <f t="shared" si="45"/>
        <v>11.661807580174926</v>
      </c>
      <c r="V144" s="380">
        <v>12</v>
      </c>
      <c r="W144" s="168">
        <v>3.43</v>
      </c>
      <c r="X144" s="174" t="s">
        <v>2108</v>
      </c>
      <c r="Y144" s="168">
        <v>5.65</v>
      </c>
      <c r="Z144" s="168">
        <v>2.32</v>
      </c>
      <c r="AA144" s="174" t="s">
        <v>2108</v>
      </c>
      <c r="AB144" s="168">
        <v>1.8</v>
      </c>
      <c r="AC144" s="339" t="s">
        <v>1977</v>
      </c>
      <c r="AD144" s="337" t="s">
        <v>1977</v>
      </c>
      <c r="AE144" s="521">
        <v>1</v>
      </c>
      <c r="AF144" s="385">
        <v>1590</v>
      </c>
      <c r="AG144" s="565">
        <v>36.1</v>
      </c>
      <c r="AH144" s="565">
        <v>-6.37</v>
      </c>
      <c r="AI144" s="566">
        <v>3.98</v>
      </c>
      <c r="AJ144" s="567">
        <v>5.29</v>
      </c>
      <c r="AK144" s="350">
        <f>AN144/AO144</f>
        <v>1.4000803470304957</v>
      </c>
      <c r="AL144" s="336">
        <f t="shared" si="47"/>
        <v>1.6096579476861272</v>
      </c>
      <c r="AM144" s="337">
        <f t="shared" si="48"/>
        <v>2.807309393813906</v>
      </c>
      <c r="AN144" s="337">
        <f t="shared" si="41"/>
        <v>2.5619509392392326</v>
      </c>
      <c r="AO144" s="339">
        <f>((AQ144/BA144)^(1/10)-1)*100</f>
        <v>1.8298599395906168</v>
      </c>
      <c r="AP144" s="324"/>
      <c r="AQ144" s="143">
        <v>2.02</v>
      </c>
      <c r="AR144" s="28">
        <v>1.988</v>
      </c>
      <c r="AS144" s="28">
        <v>1.938</v>
      </c>
      <c r="AT144" s="28">
        <v>1.859</v>
      </c>
      <c r="AU144" s="28">
        <v>1.812</v>
      </c>
      <c r="AV144" s="28">
        <v>1.78</v>
      </c>
      <c r="AW144" s="28">
        <v>1.7489999999999999</v>
      </c>
      <c r="AX144" s="28">
        <v>1.73</v>
      </c>
      <c r="AY144" s="28">
        <v>1.714</v>
      </c>
      <c r="AZ144" s="28">
        <v>1.696</v>
      </c>
      <c r="BA144" s="28">
        <v>1.685</v>
      </c>
      <c r="BB144" s="119">
        <v>1.665</v>
      </c>
      <c r="BC144" s="308">
        <f t="shared" si="52"/>
        <v>1.6096579476861272</v>
      </c>
      <c r="BD144" s="216">
        <f t="shared" si="52"/>
        <v>2.579979360165119</v>
      </c>
      <c r="BE144" s="216">
        <f t="shared" si="52"/>
        <v>4.2495965572888705</v>
      </c>
      <c r="BF144" s="216">
        <f t="shared" si="52"/>
        <v>2.593818984547447</v>
      </c>
      <c r="BG144" s="216">
        <f t="shared" si="52"/>
        <v>1.7977528089887729</v>
      </c>
      <c r="BH144" s="216">
        <f t="shared" si="52"/>
        <v>1.772441395082902</v>
      </c>
      <c r="BI144" s="216">
        <f t="shared" si="52"/>
        <v>1.0982658959537428</v>
      </c>
      <c r="BJ144" s="216">
        <f t="shared" si="52"/>
        <v>0.9334889148191472</v>
      </c>
      <c r="BK144" s="216">
        <f t="shared" si="52"/>
        <v>1.0613207547169878</v>
      </c>
      <c r="BL144" s="216">
        <f t="shared" si="52"/>
        <v>0.6528189910979254</v>
      </c>
      <c r="BM144" s="240">
        <f t="shared" si="52"/>
        <v>1.2012012012011963</v>
      </c>
      <c r="BN144" s="482">
        <f t="shared" si="49"/>
        <v>1.7773038919589306</v>
      </c>
      <c r="BO144" s="482">
        <f t="shared" si="50"/>
        <v>0.9878291885141337</v>
      </c>
      <c r="BP144" s="586">
        <f t="shared" si="51"/>
        <v>-3.4998566409356933</v>
      </c>
    </row>
    <row r="145" spans="1:68" ht="11.25" customHeight="1">
      <c r="A145" s="25" t="s">
        <v>490</v>
      </c>
      <c r="B145" s="26" t="s">
        <v>491</v>
      </c>
      <c r="C145" s="26" t="s">
        <v>170</v>
      </c>
      <c r="D145" s="133">
        <v>10</v>
      </c>
      <c r="E145" s="137">
        <v>238</v>
      </c>
      <c r="F145" s="65" t="s">
        <v>363</v>
      </c>
      <c r="G145" s="57" t="s">
        <v>363</v>
      </c>
      <c r="H145" s="205">
        <v>34.81</v>
      </c>
      <c r="I145" s="457">
        <f>(R145/H145)*100</f>
        <v>0.9192760700948002</v>
      </c>
      <c r="J145" s="143">
        <v>0.07</v>
      </c>
      <c r="K145" s="119">
        <v>0.08</v>
      </c>
      <c r="L145" s="93">
        <f t="shared" si="46"/>
        <v>14.28571428571428</v>
      </c>
      <c r="M145" s="30">
        <v>40704</v>
      </c>
      <c r="N145" s="31">
        <v>40708</v>
      </c>
      <c r="O145" s="30">
        <v>40725</v>
      </c>
      <c r="P145" s="31" t="s">
        <v>1360</v>
      </c>
      <c r="Q145" s="26"/>
      <c r="R145" s="316">
        <f>K145*4</f>
        <v>0.32</v>
      </c>
      <c r="S145" s="319">
        <f t="shared" si="44"/>
        <v>11.636363636363637</v>
      </c>
      <c r="T145" s="433">
        <f>(H145/SQRT(22.5*W145*(H145/Z145))-1)*100</f>
        <v>-15.472842210089633</v>
      </c>
      <c r="U145" s="27">
        <f t="shared" si="45"/>
        <v>12.658181818181818</v>
      </c>
      <c r="V145" s="380">
        <v>12</v>
      </c>
      <c r="W145" s="168">
        <v>2.75</v>
      </c>
      <c r="X145" s="174">
        <v>1.76</v>
      </c>
      <c r="Y145" s="168">
        <v>0.96</v>
      </c>
      <c r="Z145" s="168">
        <v>1.27</v>
      </c>
      <c r="AA145" s="174">
        <v>2.1</v>
      </c>
      <c r="AB145" s="168">
        <v>2.52</v>
      </c>
      <c r="AC145" s="339">
        <f>(AB145/AA145-1)*100</f>
        <v>19.999999999999996</v>
      </c>
      <c r="AD145" s="337">
        <f>(H145/AA145)/X145</f>
        <v>9.418290043290042</v>
      </c>
      <c r="AE145" s="521">
        <v>13</v>
      </c>
      <c r="AF145" s="385">
        <v>4770</v>
      </c>
      <c r="AG145" s="565">
        <v>31.26</v>
      </c>
      <c r="AH145" s="565">
        <v>-3.44</v>
      </c>
      <c r="AI145" s="566">
        <v>15.04</v>
      </c>
      <c r="AJ145" s="567">
        <v>11.64</v>
      </c>
      <c r="AK145" s="350">
        <f>AN145/AO145</f>
        <v>1.49389664629704</v>
      </c>
      <c r="AL145" s="336">
        <f t="shared" si="47"/>
        <v>12.500000000000021</v>
      </c>
      <c r="AM145" s="337">
        <f t="shared" si="48"/>
        <v>10.520944959211608</v>
      </c>
      <c r="AN145" s="337">
        <f t="shared" si="41"/>
        <v>15.157888141107922</v>
      </c>
      <c r="AO145" s="339">
        <f>((AQ145/BA145)^(1/10)-1)*100</f>
        <v>10.14654405890807</v>
      </c>
      <c r="AP145" s="324"/>
      <c r="AQ145" s="143">
        <v>0.27</v>
      </c>
      <c r="AR145" s="278">
        <v>0.24</v>
      </c>
      <c r="AS145" s="28">
        <v>0.23</v>
      </c>
      <c r="AT145" s="28">
        <v>0.2</v>
      </c>
      <c r="AU145" s="28">
        <v>0.16</v>
      </c>
      <c r="AV145" s="28">
        <v>0.13332</v>
      </c>
      <c r="AW145" s="28">
        <v>0.12444</v>
      </c>
      <c r="AX145" s="28">
        <v>0.12148</v>
      </c>
      <c r="AY145" s="28">
        <v>0.10470000000000002</v>
      </c>
      <c r="AZ145" s="278">
        <v>0.10272</v>
      </c>
      <c r="BA145" s="278">
        <v>0.10272</v>
      </c>
      <c r="BB145" s="119">
        <v>0.10272</v>
      </c>
      <c r="BC145" s="308">
        <f t="shared" si="52"/>
        <v>12.500000000000021</v>
      </c>
      <c r="BD145" s="216">
        <f t="shared" si="52"/>
        <v>4.347826086956519</v>
      </c>
      <c r="BE145" s="216">
        <f t="shared" si="52"/>
        <v>14.999999999999991</v>
      </c>
      <c r="BF145" s="216">
        <f t="shared" si="52"/>
        <v>25</v>
      </c>
      <c r="BG145" s="216">
        <f t="shared" si="52"/>
        <v>20.01200120012001</v>
      </c>
      <c r="BH145" s="216">
        <f t="shared" si="52"/>
        <v>7.135969141755072</v>
      </c>
      <c r="BI145" s="216">
        <f t="shared" si="52"/>
        <v>2.4366150806717</v>
      </c>
      <c r="BJ145" s="216">
        <f t="shared" si="52"/>
        <v>16.026743075453666</v>
      </c>
      <c r="BK145" s="216">
        <f t="shared" si="52"/>
        <v>1.927570093457942</v>
      </c>
      <c r="BL145" s="216">
        <f t="shared" si="52"/>
        <v>0</v>
      </c>
      <c r="BM145" s="240">
        <f t="shared" si="52"/>
        <v>0</v>
      </c>
      <c r="BN145" s="482">
        <f t="shared" si="49"/>
        <v>9.489702243492266</v>
      </c>
      <c r="BO145" s="482">
        <f t="shared" si="50"/>
        <v>8.27079207518127</v>
      </c>
      <c r="BP145" s="586">
        <f t="shared" si="51"/>
        <v>3.4189823930209027</v>
      </c>
    </row>
    <row r="146" spans="1:68" ht="11.25" customHeight="1">
      <c r="A146" s="96" t="s">
        <v>116</v>
      </c>
      <c r="B146" s="26" t="s">
        <v>117</v>
      </c>
      <c r="C146" s="33" t="s">
        <v>2079</v>
      </c>
      <c r="D146" s="133">
        <v>11</v>
      </c>
      <c r="E146" s="137">
        <v>224</v>
      </c>
      <c r="F146" s="65" t="s">
        <v>363</v>
      </c>
      <c r="G146" s="57" t="s">
        <v>363</v>
      </c>
      <c r="H146" s="208">
        <v>61.66</v>
      </c>
      <c r="I146" s="319">
        <f>(R146/H146)*100</f>
        <v>4.0220564385338955</v>
      </c>
      <c r="J146" s="143">
        <v>0.57</v>
      </c>
      <c r="K146" s="143">
        <v>0.62</v>
      </c>
      <c r="L146" s="93">
        <f t="shared" si="46"/>
        <v>8.771929824561408</v>
      </c>
      <c r="M146" s="158">
        <v>40920</v>
      </c>
      <c r="N146" s="31">
        <v>40924</v>
      </c>
      <c r="O146" s="32">
        <v>40939</v>
      </c>
      <c r="P146" s="104" t="s">
        <v>1412</v>
      </c>
      <c r="Q146" s="275" t="s">
        <v>346</v>
      </c>
      <c r="R146" s="316">
        <f>K146*4</f>
        <v>2.48</v>
      </c>
      <c r="S146" s="319">
        <f t="shared" si="44"/>
        <v>93.23308270676691</v>
      </c>
      <c r="T146" s="433">
        <f>(H146/SQRT(22.5*W146*(H146/Z146))-1)*100</f>
        <v>57.57169404298352</v>
      </c>
      <c r="U146" s="27">
        <f t="shared" si="45"/>
        <v>23.180451127819545</v>
      </c>
      <c r="V146" s="380">
        <v>12</v>
      </c>
      <c r="W146" s="168">
        <v>2.66</v>
      </c>
      <c r="X146" s="174">
        <v>1.33</v>
      </c>
      <c r="Y146" s="168">
        <v>0.65</v>
      </c>
      <c r="Z146" s="168">
        <v>2.41</v>
      </c>
      <c r="AA146" s="174">
        <v>2.71</v>
      </c>
      <c r="AB146" s="168">
        <v>3.15</v>
      </c>
      <c r="AC146" s="339">
        <f>(AB146/AA146-1)*100</f>
        <v>16.23616236162362</v>
      </c>
      <c r="AD146" s="337">
        <f>(H146/AA146)/X146</f>
        <v>17.107344005770884</v>
      </c>
      <c r="AE146" s="521">
        <v>11</v>
      </c>
      <c r="AF146" s="385">
        <v>1900</v>
      </c>
      <c r="AG146" s="565">
        <v>22.22</v>
      </c>
      <c r="AH146" s="565">
        <v>-15.97</v>
      </c>
      <c r="AI146" s="566">
        <v>8.4</v>
      </c>
      <c r="AJ146" s="567">
        <v>-0.47</v>
      </c>
      <c r="AK146" s="350">
        <f>AN146/AO146</f>
        <v>0.7641813614498895</v>
      </c>
      <c r="AL146" s="336">
        <f t="shared" si="47"/>
        <v>7.936507936507953</v>
      </c>
      <c r="AM146" s="337">
        <f t="shared" si="48"/>
        <v>15.909657869165716</v>
      </c>
      <c r="AN146" s="337">
        <f t="shared" si="41"/>
        <v>26.89593076644354</v>
      </c>
      <c r="AO146" s="339">
        <f>((AQ146/BA146)^(1/10)-1)*100</f>
        <v>35.19574295218821</v>
      </c>
      <c r="AP146" s="324"/>
      <c r="AQ146" s="143">
        <v>2.04</v>
      </c>
      <c r="AR146" s="28">
        <v>1.89</v>
      </c>
      <c r="AS146" s="28">
        <v>1.75</v>
      </c>
      <c r="AT146" s="28">
        <v>1.31</v>
      </c>
      <c r="AU146" s="28">
        <v>0.95</v>
      </c>
      <c r="AV146" s="28">
        <v>0.62</v>
      </c>
      <c r="AW146" s="28">
        <v>0.38</v>
      </c>
      <c r="AX146" s="28">
        <v>0.2</v>
      </c>
      <c r="AY146" s="28">
        <v>0.115</v>
      </c>
      <c r="AZ146" s="278">
        <v>0.1</v>
      </c>
      <c r="BA146" s="278">
        <v>0.1</v>
      </c>
      <c r="BB146" s="280">
        <v>0.1</v>
      </c>
      <c r="BC146" s="308">
        <f t="shared" si="52"/>
        <v>7.936507936507953</v>
      </c>
      <c r="BD146" s="216">
        <f t="shared" si="52"/>
        <v>7.999999999999985</v>
      </c>
      <c r="BE146" s="216">
        <f t="shared" si="52"/>
        <v>33.58778625954197</v>
      </c>
      <c r="BF146" s="216">
        <f t="shared" si="52"/>
        <v>37.89473684210527</v>
      </c>
      <c r="BG146" s="216">
        <f t="shared" si="52"/>
        <v>53.2258064516129</v>
      </c>
      <c r="BH146" s="216">
        <f t="shared" si="52"/>
        <v>63.1578947368421</v>
      </c>
      <c r="BI146" s="216">
        <f t="shared" si="52"/>
        <v>89.99999999999999</v>
      </c>
      <c r="BJ146" s="216">
        <f t="shared" si="52"/>
        <v>73.91304347826086</v>
      </c>
      <c r="BK146" s="216">
        <f t="shared" si="52"/>
        <v>14.999999999999991</v>
      </c>
      <c r="BL146" s="216">
        <f t="shared" si="52"/>
        <v>0</v>
      </c>
      <c r="BM146" s="240">
        <f t="shared" si="52"/>
        <v>0</v>
      </c>
      <c r="BN146" s="482">
        <f t="shared" si="49"/>
        <v>34.792343245897364</v>
      </c>
      <c r="BO146" s="482">
        <f t="shared" si="50"/>
        <v>30.12942404582643</v>
      </c>
      <c r="BP146" s="586">
        <f t="shared" si="51"/>
        <v>7.737536077157891</v>
      </c>
    </row>
    <row r="147" spans="1:68" ht="11.25" customHeight="1">
      <c r="A147" s="16" t="s">
        <v>1636</v>
      </c>
      <c r="B147" s="16" t="s">
        <v>1637</v>
      </c>
      <c r="C147" s="9" t="s">
        <v>179</v>
      </c>
      <c r="D147" s="132">
        <v>19</v>
      </c>
      <c r="E147" s="137">
        <v>135</v>
      </c>
      <c r="F147" s="42" t="s">
        <v>1972</v>
      </c>
      <c r="G147" s="43" t="s">
        <v>1972</v>
      </c>
      <c r="H147" s="190">
        <v>38.87</v>
      </c>
      <c r="I147" s="456">
        <f>(R147/H147)*100</f>
        <v>1.852328273732956</v>
      </c>
      <c r="J147" s="454">
        <v>0.17</v>
      </c>
      <c r="K147" s="125">
        <v>0.18</v>
      </c>
      <c r="L147" s="609">
        <f t="shared" si="46"/>
        <v>5.88235294117645</v>
      </c>
      <c r="M147" s="22">
        <v>40833</v>
      </c>
      <c r="N147" s="21">
        <v>40835</v>
      </c>
      <c r="O147" s="22">
        <v>40849</v>
      </c>
      <c r="P147" s="395" t="s">
        <v>401</v>
      </c>
      <c r="Q147" s="16"/>
      <c r="R147" s="68">
        <f>K147*4</f>
        <v>0.72</v>
      </c>
      <c r="S147" s="318">
        <f t="shared" si="44"/>
        <v>39.13043478260869</v>
      </c>
      <c r="T147" s="435">
        <f>(H147/SQRT(22.5*W147*(H147/Z147))-1)*100</f>
        <v>36.00040849611852</v>
      </c>
      <c r="U147" s="52">
        <f t="shared" si="45"/>
        <v>21.124999999999996</v>
      </c>
      <c r="V147" s="391">
        <v>12</v>
      </c>
      <c r="W147" s="190">
        <v>1.84</v>
      </c>
      <c r="X147" s="189">
        <v>1.24</v>
      </c>
      <c r="Y147" s="190">
        <v>1.19</v>
      </c>
      <c r="Z147" s="191">
        <v>1.97</v>
      </c>
      <c r="AA147" s="190">
        <v>2.35</v>
      </c>
      <c r="AB147" s="190">
        <v>2.58</v>
      </c>
      <c r="AC147" s="341">
        <f>(AB147/AA147-1)*100</f>
        <v>9.787234042553195</v>
      </c>
      <c r="AD147" s="340">
        <f>(H147/AA147)/X147</f>
        <v>13.339052848318461</v>
      </c>
      <c r="AE147" s="520">
        <v>5</v>
      </c>
      <c r="AF147" s="386">
        <v>1310</v>
      </c>
      <c r="AG147" s="553">
        <v>9.49</v>
      </c>
      <c r="AH147" s="553">
        <v>-18.95</v>
      </c>
      <c r="AI147" s="568">
        <v>1.46</v>
      </c>
      <c r="AJ147" s="569">
        <v>-8.3</v>
      </c>
      <c r="AK147" s="349">
        <f>AN147/AO147</f>
        <v>1.1670684089492183</v>
      </c>
      <c r="AL147" s="341">
        <f t="shared" si="47"/>
        <v>6.557377049180335</v>
      </c>
      <c r="AM147" s="341">
        <f t="shared" si="48"/>
        <v>7.039933106016361</v>
      </c>
      <c r="AN147" s="341">
        <f t="shared" si="41"/>
        <v>7.631692251481081</v>
      </c>
      <c r="AO147" s="341">
        <f>((AQ147/BA147)^(1/10)-1)*100</f>
        <v>6.5391987247365835</v>
      </c>
      <c r="AP147" s="328"/>
      <c r="AQ147" s="144">
        <v>0.65</v>
      </c>
      <c r="AR147" s="19">
        <v>0.61</v>
      </c>
      <c r="AS147" s="19">
        <v>0.57</v>
      </c>
      <c r="AT147" s="19">
        <v>0.53</v>
      </c>
      <c r="AU147" s="19">
        <v>0.49</v>
      </c>
      <c r="AV147" s="19">
        <v>0.45</v>
      </c>
      <c r="AW147" s="19">
        <v>0.425</v>
      </c>
      <c r="AX147" s="19">
        <v>0.405</v>
      </c>
      <c r="AY147" s="283">
        <v>0.38</v>
      </c>
      <c r="AZ147" s="19">
        <v>0.365</v>
      </c>
      <c r="BA147" s="19">
        <v>0.345</v>
      </c>
      <c r="BB147" s="276">
        <v>0.325</v>
      </c>
      <c r="BC147" s="460">
        <f>IF(AR147=0,0,IF(AR147&gt;AQ147,0,((AQ147/AR147)-1)*100))</f>
        <v>6.557377049180335</v>
      </c>
      <c r="BD147" s="461">
        <f t="shared" si="52"/>
        <v>7.017543859649122</v>
      </c>
      <c r="BE147" s="461">
        <f t="shared" si="52"/>
        <v>7.547169811320731</v>
      </c>
      <c r="BF147" s="461">
        <f t="shared" si="52"/>
        <v>8.163265306122458</v>
      </c>
      <c r="BG147" s="461">
        <f t="shared" si="52"/>
        <v>8.888888888888879</v>
      </c>
      <c r="BH147" s="461">
        <f t="shared" si="52"/>
        <v>5.882352941176472</v>
      </c>
      <c r="BI147" s="461">
        <f t="shared" si="52"/>
        <v>4.938271604938271</v>
      </c>
      <c r="BJ147" s="461">
        <f t="shared" si="52"/>
        <v>6.578947368421062</v>
      </c>
      <c r="BK147" s="461">
        <f t="shared" si="52"/>
        <v>4.109589041095885</v>
      </c>
      <c r="BL147" s="461">
        <f t="shared" si="52"/>
        <v>5.797101449275366</v>
      </c>
      <c r="BM147" s="212">
        <f t="shared" si="52"/>
        <v>6.153846153846132</v>
      </c>
      <c r="BN147" s="145">
        <f t="shared" si="49"/>
        <v>6.512213952174065</v>
      </c>
      <c r="BO147" s="460">
        <f t="shared" si="50"/>
        <v>1.3140492092535978</v>
      </c>
      <c r="BP147" s="588">
        <f t="shared" si="51"/>
        <v>-11.64097947478596</v>
      </c>
    </row>
    <row r="148" spans="1:68" ht="11.25" customHeight="1">
      <c r="A148" s="25" t="s">
        <v>1640</v>
      </c>
      <c r="B148" s="26" t="s">
        <v>1641</v>
      </c>
      <c r="C148" s="33" t="s">
        <v>173</v>
      </c>
      <c r="D148" s="271">
        <v>20</v>
      </c>
      <c r="E148" s="137">
        <v>120</v>
      </c>
      <c r="F148" s="44" t="s">
        <v>1972</v>
      </c>
      <c r="G148" s="45" t="s">
        <v>1939</v>
      </c>
      <c r="H148" s="180">
        <v>44.82</v>
      </c>
      <c r="I148" s="319">
        <f>(R148/H148)*100</f>
        <v>3.302097278000892</v>
      </c>
      <c r="J148" s="127">
        <v>0.36</v>
      </c>
      <c r="K148" s="127">
        <v>0.37</v>
      </c>
      <c r="L148" s="93">
        <f t="shared" si="46"/>
        <v>2.77777777777779</v>
      </c>
      <c r="M148" s="158">
        <v>40850</v>
      </c>
      <c r="N148" s="31">
        <v>40854</v>
      </c>
      <c r="O148" s="32">
        <v>40865</v>
      </c>
      <c r="P148" s="104" t="s">
        <v>1190</v>
      </c>
      <c r="Q148" s="26"/>
      <c r="R148" s="316">
        <f>K148*4</f>
        <v>1.48</v>
      </c>
      <c r="S148" s="319">
        <f t="shared" si="44"/>
        <v>47.74193548387097</v>
      </c>
      <c r="T148" s="433">
        <f>(H148/SQRT(22.5*W148*(H148/Z148))-1)*100</f>
        <v>22.62294686058639</v>
      </c>
      <c r="U148" s="27">
        <f t="shared" si="45"/>
        <v>14.458064516129031</v>
      </c>
      <c r="V148" s="380">
        <v>12</v>
      </c>
      <c r="W148" s="168">
        <v>3.1</v>
      </c>
      <c r="X148" s="174">
        <v>3.52</v>
      </c>
      <c r="Y148" s="168">
        <v>5.14</v>
      </c>
      <c r="Z148" s="168">
        <v>2.34</v>
      </c>
      <c r="AA148" s="174">
        <v>3.1</v>
      </c>
      <c r="AB148" s="168">
        <v>3.3</v>
      </c>
      <c r="AC148" s="339">
        <f>(AB148/AA148-1)*100</f>
        <v>6.451612903225801</v>
      </c>
      <c r="AD148" s="337">
        <f>(H148/AA148)/X148</f>
        <v>4.1074046920821115</v>
      </c>
      <c r="AE148" s="521">
        <v>9</v>
      </c>
      <c r="AF148" s="385">
        <v>1270</v>
      </c>
      <c r="AG148" s="565">
        <v>23.4</v>
      </c>
      <c r="AH148" s="565">
        <v>-21.31</v>
      </c>
      <c r="AI148" s="566">
        <v>10.26</v>
      </c>
      <c r="AJ148" s="567">
        <v>-1.15</v>
      </c>
      <c r="AK148" s="350">
        <f>AN148/AO148</f>
        <v>0.4897423393904102</v>
      </c>
      <c r="AL148" s="336">
        <f t="shared" si="47"/>
        <v>2.127659574468077</v>
      </c>
      <c r="AM148" s="337">
        <f t="shared" si="48"/>
        <v>1.9235467531193207</v>
      </c>
      <c r="AN148" s="337">
        <f t="shared" si="41"/>
        <v>3.371431930050428</v>
      </c>
      <c r="AO148" s="339">
        <f>((AQ148/BA148)^(1/10)-1)*100</f>
        <v>6.884093244310674</v>
      </c>
      <c r="AP148" s="324"/>
      <c r="AQ148" s="285">
        <v>1.44</v>
      </c>
      <c r="AR148" s="285">
        <v>1.41</v>
      </c>
      <c r="AS148" s="28">
        <v>1.39</v>
      </c>
      <c r="AT148" s="278">
        <v>1.36</v>
      </c>
      <c r="AU148" s="28">
        <v>1.3</v>
      </c>
      <c r="AV148" s="28">
        <v>1.22</v>
      </c>
      <c r="AW148" s="28">
        <v>1.1</v>
      </c>
      <c r="AX148" s="28">
        <v>1</v>
      </c>
      <c r="AY148" s="28">
        <v>0.9</v>
      </c>
      <c r="AZ148" s="28">
        <v>0.82</v>
      </c>
      <c r="BA148" s="28">
        <v>0.74</v>
      </c>
      <c r="BB148" s="119">
        <v>0.66</v>
      </c>
      <c r="BC148" s="308">
        <f>IF(AR148=0,0,IF(AR148&gt;AQ148,0,((AQ148/AR148)-1)*100))</f>
        <v>2.127659574468077</v>
      </c>
      <c r="BD148" s="216">
        <f>IF(AS148=0,0,IF(AS148&gt;AR148,0,((AR148/AS148)-1)*100))</f>
        <v>1.4388489208633004</v>
      </c>
      <c r="BE148" s="216">
        <f>IF(AT148=0,0,IF(AT148&gt;AS148,0,((AS148/AT148)-1)*100))</f>
        <v>2.2058823529411686</v>
      </c>
      <c r="BF148" s="216">
        <f>IF(AU148=0,0,IF(AU148&gt;AT148,0,((AT148/AU148)-1)*100))</f>
        <v>4.615384615384621</v>
      </c>
      <c r="BG148" s="216">
        <f>IF(AV148=0,0,IF(AV148&gt;AU148,0,((AU148/AV148)-1)*100))</f>
        <v>6.557377049180335</v>
      </c>
      <c r="BH148" s="216">
        <f>IF(AW148=0,0,IF(AW148&gt;AV148,0,((AV148/AW148)-1)*100))</f>
        <v>10.90909090909089</v>
      </c>
      <c r="BI148" s="216">
        <f>IF(AX148=0,0,IF(AX148&gt;AW148,0,((AW148/AX148)-1)*100))</f>
        <v>10.000000000000009</v>
      </c>
      <c r="BJ148" s="216">
        <f>IF(AY148=0,0,IF(AY148&gt;AX148,0,((AX148/AY148)-1)*100))</f>
        <v>11.111111111111116</v>
      </c>
      <c r="BK148" s="216">
        <f>IF(AZ148=0,0,IF(AZ148&gt;AY148,0,((AY148/AZ148)-1)*100))</f>
        <v>9.756097560975618</v>
      </c>
      <c r="BL148" s="216">
        <f>IF(BA148=0,0,IF(BA148&gt;AZ148,0,((AZ148/BA148)-1)*100))</f>
        <v>10.81081081081081</v>
      </c>
      <c r="BM148" s="240">
        <f>IF(BB148=0,0,IF(BB148&gt;BA148,0,((BA148/BB148)-1)*100))</f>
        <v>12.12121212121211</v>
      </c>
      <c r="BN148" s="482">
        <f t="shared" si="49"/>
        <v>7.4230431841852775</v>
      </c>
      <c r="BO148" s="308">
        <f t="shared" si="50"/>
        <v>3.943818453928169</v>
      </c>
      <c r="BP148" s="586">
        <f t="shared" si="51"/>
        <v>-7.784535308077711</v>
      </c>
    </row>
    <row r="149" spans="1:68" ht="11.25" customHeight="1">
      <c r="A149" s="25" t="s">
        <v>1050</v>
      </c>
      <c r="B149" s="26" t="s">
        <v>1051</v>
      </c>
      <c r="C149" s="33" t="s">
        <v>275</v>
      </c>
      <c r="D149" s="271">
        <v>11</v>
      </c>
      <c r="E149" s="137">
        <v>223</v>
      </c>
      <c r="F149" s="65" t="s">
        <v>363</v>
      </c>
      <c r="G149" s="57" t="s">
        <v>363</v>
      </c>
      <c r="H149" s="208">
        <v>36.64</v>
      </c>
      <c r="I149" s="319">
        <f>(R149/H149)*100</f>
        <v>4.039301310043668</v>
      </c>
      <c r="J149" s="127">
        <v>0.35</v>
      </c>
      <c r="K149" s="127">
        <v>0.37</v>
      </c>
      <c r="L149" s="93">
        <f t="shared" si="46"/>
        <v>5.714285714285716</v>
      </c>
      <c r="M149" s="158">
        <v>40890</v>
      </c>
      <c r="N149" s="31">
        <v>40892</v>
      </c>
      <c r="O149" s="32">
        <v>40910</v>
      </c>
      <c r="P149" s="30" t="s">
        <v>42</v>
      </c>
      <c r="Q149" s="26"/>
      <c r="R149" s="316">
        <f>K149*4</f>
        <v>1.48</v>
      </c>
      <c r="S149" s="319">
        <f t="shared" si="44"/>
        <v>76.28865979381445</v>
      </c>
      <c r="T149" s="433">
        <f>(H149/SQRT(22.5*W149*(H149/Z149))-1)*100</f>
        <v>81.85854805472503</v>
      </c>
      <c r="U149" s="27">
        <f t="shared" si="45"/>
        <v>18.88659793814433</v>
      </c>
      <c r="V149" s="380">
        <v>12</v>
      </c>
      <c r="W149" s="168">
        <v>1.94</v>
      </c>
      <c r="X149" s="174" t="s">
        <v>2108</v>
      </c>
      <c r="Y149" s="168">
        <v>3.89</v>
      </c>
      <c r="Z149" s="168">
        <v>3.94</v>
      </c>
      <c r="AA149" s="174" t="s">
        <v>2108</v>
      </c>
      <c r="AB149" s="168" t="s">
        <v>2108</v>
      </c>
      <c r="AC149" s="339" t="s">
        <v>1977</v>
      </c>
      <c r="AD149" s="472" t="s">
        <v>1977</v>
      </c>
      <c r="AE149" s="521">
        <v>1</v>
      </c>
      <c r="AF149" s="385">
        <v>254</v>
      </c>
      <c r="AG149" s="565">
        <v>20.8</v>
      </c>
      <c r="AH149" s="565">
        <v>-11.39</v>
      </c>
      <c r="AI149" s="566">
        <v>4.51</v>
      </c>
      <c r="AJ149" s="567">
        <v>1.52</v>
      </c>
      <c r="AK149" s="350" t="s">
        <v>1977</v>
      </c>
      <c r="AL149" s="336">
        <f t="shared" si="47"/>
        <v>10.000000000000009</v>
      </c>
      <c r="AM149" s="337">
        <f t="shared" si="48"/>
        <v>18.166575046750122</v>
      </c>
      <c r="AN149" s="337">
        <f t="shared" si="41"/>
        <v>31.95079107728942</v>
      </c>
      <c r="AO149" s="339" t="s">
        <v>1977</v>
      </c>
      <c r="AP149" s="324" t="s">
        <v>2029</v>
      </c>
      <c r="AQ149" s="285">
        <v>1.32</v>
      </c>
      <c r="AR149" s="285">
        <v>1.2</v>
      </c>
      <c r="AS149" s="28">
        <v>1.15</v>
      </c>
      <c r="AT149" s="28">
        <v>0.8</v>
      </c>
      <c r="AU149" s="28">
        <v>0.42</v>
      </c>
      <c r="AV149" s="28">
        <v>0.33</v>
      </c>
      <c r="AW149" s="28">
        <v>0.19</v>
      </c>
      <c r="AX149" s="28">
        <v>0.09</v>
      </c>
      <c r="AY149" s="28">
        <v>0.02</v>
      </c>
      <c r="AZ149" s="28">
        <v>0</v>
      </c>
      <c r="BA149" s="28">
        <v>0</v>
      </c>
      <c r="BB149" s="119">
        <v>0</v>
      </c>
      <c r="BC149" s="308">
        <f>IF(AR149=0,0,IF(AR149&gt;AQ149,0,((AQ149/AR149)-1)*100))</f>
        <v>10.000000000000009</v>
      </c>
      <c r="BD149" s="216">
        <f t="shared" si="52"/>
        <v>4.347826086956519</v>
      </c>
      <c r="BE149" s="216">
        <f t="shared" si="52"/>
        <v>43.74999999999998</v>
      </c>
      <c r="BF149" s="216">
        <f t="shared" si="52"/>
        <v>90.47619047619048</v>
      </c>
      <c r="BG149" s="216">
        <f t="shared" si="52"/>
        <v>27.27272727272727</v>
      </c>
      <c r="BH149" s="216">
        <f t="shared" si="52"/>
        <v>73.6842105263158</v>
      </c>
      <c r="BI149" s="216">
        <f t="shared" si="52"/>
        <v>111.11111111111111</v>
      </c>
      <c r="BJ149" s="216">
        <f t="shared" si="52"/>
        <v>350</v>
      </c>
      <c r="BK149" s="216">
        <f t="shared" si="52"/>
        <v>0</v>
      </c>
      <c r="BL149" s="216">
        <f t="shared" si="52"/>
        <v>0</v>
      </c>
      <c r="BM149" s="240">
        <f t="shared" si="52"/>
        <v>0</v>
      </c>
      <c r="BN149" s="482">
        <f t="shared" si="49"/>
        <v>64.60382413393647</v>
      </c>
      <c r="BO149" s="308">
        <f t="shared" si="50"/>
        <v>97.85311611188962</v>
      </c>
      <c r="BP149" s="586">
        <f t="shared" si="51"/>
        <v>17.103494449188755</v>
      </c>
    </row>
    <row r="150" spans="1:68" ht="11.25" customHeight="1">
      <c r="A150" s="34" t="s">
        <v>142</v>
      </c>
      <c r="B150" s="34" t="s">
        <v>143</v>
      </c>
      <c r="C150" s="36" t="s">
        <v>172</v>
      </c>
      <c r="D150" s="272">
        <v>14</v>
      </c>
      <c r="E150" s="137">
        <v>178</v>
      </c>
      <c r="F150" s="47" t="s">
        <v>1972</v>
      </c>
      <c r="G150" s="47" t="s">
        <v>1972</v>
      </c>
      <c r="H150" s="209">
        <v>17</v>
      </c>
      <c r="I150" s="54">
        <f>(R150/H150)*100</f>
        <v>3.0823529411764707</v>
      </c>
      <c r="J150" s="126">
        <v>0.128</v>
      </c>
      <c r="K150" s="265">
        <v>0.131</v>
      </c>
      <c r="L150" s="531">
        <f t="shared" si="46"/>
        <v>2.34375</v>
      </c>
      <c r="M150" s="518">
        <v>40541</v>
      </c>
      <c r="N150" s="513">
        <v>40543</v>
      </c>
      <c r="O150" s="518">
        <v>40557</v>
      </c>
      <c r="P150" s="50" t="s">
        <v>1376</v>
      </c>
      <c r="Q150" s="36"/>
      <c r="R150" s="39">
        <f>K150*4</f>
        <v>0.524</v>
      </c>
      <c r="S150" s="54">
        <f t="shared" si="44"/>
        <v>70.8108108108108</v>
      </c>
      <c r="T150" s="555">
        <f>(H150/SQRT(22.5*W150*(H150/Z150))-1)*100</f>
        <v>55.229172825523044</v>
      </c>
      <c r="U150" s="321">
        <f t="shared" si="45"/>
        <v>22.972972972972972</v>
      </c>
      <c r="V150" s="381">
        <v>12</v>
      </c>
      <c r="W150" s="177">
        <v>0.74</v>
      </c>
      <c r="X150" s="169">
        <v>3.66</v>
      </c>
      <c r="Y150" s="169">
        <v>5.47</v>
      </c>
      <c r="Z150" s="169">
        <v>2.36</v>
      </c>
      <c r="AA150" s="176">
        <v>0.76</v>
      </c>
      <c r="AB150" s="169">
        <v>0.79</v>
      </c>
      <c r="AC150" s="344">
        <f>(AB150/AA150-1)*100</f>
        <v>3.9473684210526327</v>
      </c>
      <c r="AD150" s="343">
        <f>(H150/AA150)/X150</f>
        <v>6.1115904515386825</v>
      </c>
      <c r="AE150" s="522">
        <v>4</v>
      </c>
      <c r="AF150" s="591">
        <v>217</v>
      </c>
      <c r="AG150" s="574">
        <v>9.54</v>
      </c>
      <c r="AH150" s="552">
        <v>-6.28</v>
      </c>
      <c r="AI150" s="562">
        <v>1.86</v>
      </c>
      <c r="AJ150" s="564">
        <v>0.29</v>
      </c>
      <c r="AK150" s="351">
        <f>AN150/AO150</f>
        <v>0.8811328104280908</v>
      </c>
      <c r="AL150" s="343">
        <f t="shared" si="47"/>
        <v>1.5873015873015817</v>
      </c>
      <c r="AM150" s="343">
        <f t="shared" si="48"/>
        <v>2.7486175864545936</v>
      </c>
      <c r="AN150" s="343">
        <f t="shared" si="41"/>
        <v>4.24022162772979</v>
      </c>
      <c r="AO150" s="343">
        <f>((AQ150/BA150)^(1/10)-1)*100</f>
        <v>4.812238946895775</v>
      </c>
      <c r="AP150" s="556"/>
      <c r="AQ150" s="142">
        <v>0.512</v>
      </c>
      <c r="AR150" s="286">
        <v>0.504</v>
      </c>
      <c r="AS150" s="38">
        <v>0.484</v>
      </c>
      <c r="AT150" s="38">
        <v>0.472</v>
      </c>
      <c r="AU150" s="38">
        <v>0.448</v>
      </c>
      <c r="AV150" s="38">
        <v>0.416</v>
      </c>
      <c r="AW150" s="38">
        <v>0.38667</v>
      </c>
      <c r="AX150" s="38">
        <v>0.36</v>
      </c>
      <c r="AY150" s="38">
        <v>0.34667</v>
      </c>
      <c r="AZ150" s="38">
        <v>0.33333</v>
      </c>
      <c r="BA150" s="38">
        <v>0.32</v>
      </c>
      <c r="BB150" s="277">
        <v>0.30667</v>
      </c>
      <c r="BC150" s="274">
        <f>IF(AR150=0,0,IF(AR150&gt;AQ150,0,((AQ150/AR150)-1)*100))</f>
        <v>1.5873015873015817</v>
      </c>
      <c r="BD150" s="462">
        <f aca="true" t="shared" si="53" ref="BD150:BM151">IF(AS150=0,0,IF(AS150&gt;AR150,0,((AR150/AS150)-1)*100))</f>
        <v>4.132231404958686</v>
      </c>
      <c r="BE150" s="462">
        <f t="shared" si="53"/>
        <v>2.5423728813559254</v>
      </c>
      <c r="BF150" s="462">
        <f t="shared" si="53"/>
        <v>5.35714285714286</v>
      </c>
      <c r="BG150" s="462">
        <f t="shared" si="53"/>
        <v>7.692307692307709</v>
      </c>
      <c r="BH150" s="462">
        <f t="shared" si="53"/>
        <v>7.585279437246228</v>
      </c>
      <c r="BI150" s="462">
        <f t="shared" si="53"/>
        <v>7.40833333333335</v>
      </c>
      <c r="BJ150" s="462">
        <f t="shared" si="53"/>
        <v>3.8451553350448586</v>
      </c>
      <c r="BK150" s="462">
        <f t="shared" si="53"/>
        <v>4.002040020400188</v>
      </c>
      <c r="BL150" s="462">
        <f t="shared" si="53"/>
        <v>4.165624999999995</v>
      </c>
      <c r="BM150" s="258">
        <f t="shared" si="53"/>
        <v>4.346691883783871</v>
      </c>
      <c r="BN150" s="76">
        <f t="shared" si="49"/>
        <v>4.7876801302613865</v>
      </c>
      <c r="BO150" s="462">
        <f t="shared" si="50"/>
        <v>1.9366320635878584</v>
      </c>
      <c r="BP150" s="587">
        <f t="shared" si="51"/>
        <v>-15.650398404066712</v>
      </c>
    </row>
    <row r="151" spans="1:68" ht="11.25" customHeight="1">
      <c r="A151" s="67" t="s">
        <v>365</v>
      </c>
      <c r="B151" s="121">
        <f>COUNT(H7:H150)</f>
        <v>144</v>
      </c>
      <c r="C151" s="115" t="s">
        <v>2007</v>
      </c>
      <c r="D151" s="76">
        <f>AVERAGE(D7:D150)</f>
        <v>15.0625</v>
      </c>
      <c r="E151" s="216"/>
      <c r="F151" s="7"/>
      <c r="G151" s="7"/>
      <c r="H151" s="39">
        <f>AVERAGE(H7:H150)</f>
        <v>45.98465277777776</v>
      </c>
      <c r="I151" s="39">
        <f>AVERAGE(I7:I150)</f>
        <v>3.1611902465599413</v>
      </c>
      <c r="J151" s="7"/>
      <c r="K151" s="7"/>
      <c r="L151" s="39">
        <f>((SUM(K7:K150)/SUM(J7:J150))-1)*100</f>
        <v>7.922974363582425</v>
      </c>
      <c r="M151" s="8"/>
      <c r="N151" s="8"/>
      <c r="O151" s="8"/>
      <c r="P151" s="8"/>
      <c r="Q151" s="6"/>
      <c r="R151" s="6"/>
      <c r="S151" s="261">
        <f>AVERAGE(S7:S150)</f>
        <v>77.90531342082456</v>
      </c>
      <c r="T151" s="434">
        <f>(H151/SQRT(22.5*W151*(H151/Z151))-1)*100</f>
        <v>147.05603872320734</v>
      </c>
      <c r="U151" s="259">
        <f>AVERAGE(U7:U150)</f>
        <v>22.02378371595378</v>
      </c>
      <c r="V151" s="66"/>
      <c r="W151" s="39">
        <v>0.74</v>
      </c>
      <c r="X151" s="261">
        <v>3.69</v>
      </c>
      <c r="Y151" s="69">
        <v>5.11</v>
      </c>
      <c r="Z151" s="259">
        <v>2.21</v>
      </c>
      <c r="AA151" s="261">
        <v>0.75</v>
      </c>
      <c r="AB151" s="69">
        <v>0.8</v>
      </c>
      <c r="AC151" s="466">
        <f>AVERAGE(AC7:AC150)</f>
        <v>28.149544066968225</v>
      </c>
      <c r="AD151" s="473">
        <f>(H151/AA151)/X151</f>
        <v>16.615954029910665</v>
      </c>
      <c r="AE151" s="523">
        <f aca="true" t="shared" si="54" ref="AE151:AJ151">AVERAGE(AE7:AE150)</f>
        <v>10.465277777777779</v>
      </c>
      <c r="AF151" s="592">
        <f t="shared" si="54"/>
        <v>14846.215277777777</v>
      </c>
      <c r="AG151" s="562">
        <f t="shared" si="54"/>
        <v>23.86840277777777</v>
      </c>
      <c r="AH151" s="563">
        <f t="shared" si="54"/>
        <v>-13.778472222222222</v>
      </c>
      <c r="AI151" s="562">
        <f t="shared" si="54"/>
        <v>5.680416666666664</v>
      </c>
      <c r="AJ151" s="564">
        <f t="shared" si="54"/>
        <v>-0.033958333333333195</v>
      </c>
      <c r="AK151" s="351">
        <f>AN151/AO151</f>
        <v>0.9348546363863047</v>
      </c>
      <c r="AL151" s="342">
        <f t="shared" si="47"/>
        <v>7.0064605628678445</v>
      </c>
      <c r="AM151" s="343">
        <f t="shared" si="48"/>
        <v>8.385655106712186</v>
      </c>
      <c r="AN151" s="343">
        <f t="shared" si="41"/>
        <v>9.679223875188958</v>
      </c>
      <c r="AO151" s="344">
        <f>((AQ151/BA151)^(1/10)-1)*100</f>
        <v>10.353720780167652</v>
      </c>
      <c r="AP151" s="326"/>
      <c r="AQ151" s="286">
        <f aca="true" t="shared" si="55" ref="AQ151:BB151">AVERAGE(AQ7:AQ150)</f>
        <v>1.167047619677263</v>
      </c>
      <c r="AR151" s="286">
        <f t="shared" si="55"/>
        <v>1.0906328585568024</v>
      </c>
      <c r="AS151" s="38">
        <f t="shared" si="55"/>
        <v>1.020711012196802</v>
      </c>
      <c r="AT151" s="38">
        <f t="shared" si="55"/>
        <v>0.9165858667752098</v>
      </c>
      <c r="AU151" s="38">
        <f t="shared" si="55"/>
        <v>0.8183479245093623</v>
      </c>
      <c r="AV151" s="38">
        <f t="shared" si="55"/>
        <v>0.7353036710553061</v>
      </c>
      <c r="AW151" s="38">
        <f t="shared" si="55"/>
        <v>0.6599635374948811</v>
      </c>
      <c r="AX151" s="38">
        <f t="shared" si="55"/>
        <v>0.5979847495239725</v>
      </c>
      <c r="AY151" s="38">
        <f t="shared" si="55"/>
        <v>0.5445844270280489</v>
      </c>
      <c r="AZ151" s="38">
        <f t="shared" si="55"/>
        <v>0.46564391733742433</v>
      </c>
      <c r="BA151" s="38">
        <f t="shared" si="55"/>
        <v>0.43573131147630406</v>
      </c>
      <c r="BB151" s="277">
        <f t="shared" si="55"/>
        <v>0.3872982983636915</v>
      </c>
      <c r="BC151" s="274">
        <f>IF(AR151=0,0,IF(AR151&gt;AQ151,0,((AQ151/AR151)-1)*100))</f>
        <v>7.0064605628678445</v>
      </c>
      <c r="BD151" s="462">
        <f t="shared" si="53"/>
        <v>6.850307827042323</v>
      </c>
      <c r="BE151" s="462">
        <f t="shared" si="53"/>
        <v>11.360108113812807</v>
      </c>
      <c r="BF151" s="462">
        <f t="shared" si="53"/>
        <v>12.004422486284883</v>
      </c>
      <c r="BG151" s="462">
        <f t="shared" si="53"/>
        <v>11.293871732596038</v>
      </c>
      <c r="BH151" s="462">
        <f t="shared" si="53"/>
        <v>11.415802431510746</v>
      </c>
      <c r="BI151" s="462">
        <f t="shared" si="53"/>
        <v>10.364610137674424</v>
      </c>
      <c r="BJ151" s="462">
        <f t="shared" si="53"/>
        <v>9.805701346868156</v>
      </c>
      <c r="BK151" s="462">
        <f t="shared" si="53"/>
        <v>16.952977747891662</v>
      </c>
      <c r="BL151" s="462">
        <f t="shared" si="53"/>
        <v>6.864919980107276</v>
      </c>
      <c r="BM151" s="258">
        <f t="shared" si="53"/>
        <v>12.505351383478502</v>
      </c>
      <c r="BN151" s="76">
        <f t="shared" si="49"/>
        <v>10.584048522739515</v>
      </c>
      <c r="BO151" s="76">
        <f t="shared" si="50"/>
        <v>2.849177046062047</v>
      </c>
      <c r="BP151" s="587">
        <f t="shared" si="51"/>
        <v>-9.18336959420488</v>
      </c>
    </row>
    <row r="152" spans="1:6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475"/>
      <c r="AD152" s="475"/>
      <c r="AE152" s="475"/>
      <c r="AF152" s="6"/>
      <c r="AG152" s="572"/>
      <c r="AH152" s="572"/>
      <c r="AI152" s="572"/>
      <c r="AJ152" s="572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N152" s="216"/>
      <c r="BO152" s="216"/>
      <c r="BP152" s="565"/>
    </row>
    <row r="153" spans="1:68" ht="12.75">
      <c r="A153" s="416" t="s">
        <v>365</v>
      </c>
      <c r="B153" s="192">
        <f>COUNT(H7:H150)+COUNT(Champions!H7:H109)</f>
        <v>247</v>
      </c>
      <c r="C153" s="59" t="s">
        <v>335</v>
      </c>
      <c r="D153" s="89">
        <f>(SUM(Champions!D7:D109)+SUM(Contenders!D7:D150))/$B153</f>
        <v>24.829959514170042</v>
      </c>
      <c r="E153" s="6"/>
      <c r="F153" s="6"/>
      <c r="G153" s="6"/>
      <c r="H153" s="90">
        <f>(SUM(Champions!H7:H109)+SUM(Contenders!H7:H150))/$B153</f>
        <v>47.15975708502023</v>
      </c>
      <c r="I153" s="90">
        <f>(SUM(Champions!I7:I109)+SUM(Contenders!I7:I150))/$B153</f>
        <v>3.1032085665230884</v>
      </c>
      <c r="J153" s="6"/>
      <c r="K153" s="6"/>
      <c r="L153" s="90">
        <f>(((SUM(K7:K150)+(SUM(Champions!K7:K109)))/(SUM(J7:J150)+(SUM(Champions!J7:J109)))-1)*100)</f>
        <v>7.533885756798453</v>
      </c>
      <c r="M153" s="6"/>
      <c r="N153" s="6"/>
      <c r="O153" s="6"/>
      <c r="P153" s="6"/>
      <c r="Q153" s="6"/>
      <c r="R153" s="6"/>
      <c r="S153" s="90">
        <f>(SUM(Champions!S7:S109)+SUM(Contenders!S7:S150))/$B153</f>
        <v>65.45729042803485</v>
      </c>
      <c r="T153" s="436">
        <f>(H153/SQRT(22.5*W153*(H153/Z153))-1)*100</f>
        <v>41.284586127765934</v>
      </c>
      <c r="U153" s="90">
        <f>(SUM(Champions!U7:U109)+SUM(Contenders!U7:U150))/$B153</f>
        <v>19.51769586252552</v>
      </c>
      <c r="V153" s="6"/>
      <c r="W153" s="417">
        <f>(SUM(Champions!W7:W109)+SUM(Contenders!W7:W150))/$B153</f>
        <v>2.937773279352227</v>
      </c>
      <c r="X153" s="417">
        <f>(SUM(Champions!X7:X109)+SUM(Contenders!X7:X150))/$B153</f>
        <v>1.5078137651821861</v>
      </c>
      <c r="Y153" s="91">
        <f>(SUM(Champions!Y7:Y109)+SUM(Contenders!Y7:Y150))/$B153</f>
        <v>2.414372469635627</v>
      </c>
      <c r="Z153" s="418">
        <f>(SUM(Champions!Z7:Z109)+SUM(Contenders!Z7:Z150))/$B153</f>
        <v>2.7978137651821866</v>
      </c>
      <c r="AA153" s="91">
        <f>(SUM(Champions!AA7:AA109)+SUM(Contenders!AA7:AA150))/$B153</f>
        <v>2.9516599190283417</v>
      </c>
      <c r="AB153" s="91">
        <f>(SUM(Champions!AB7:AB109)+SUM(Contenders!AB7:AB150))/$B153</f>
        <v>3.352510121457489</v>
      </c>
      <c r="AC153" s="476">
        <f>(SUM(Champions!AC7:AC109)+SUM(Contenders!AC7:AC150))/$B153</f>
        <v>19.531402705155525</v>
      </c>
      <c r="AD153" s="474">
        <f>(H153/AA153)/X153</f>
        <v>10.596380326797094</v>
      </c>
      <c r="AE153" s="524">
        <f>(SUM(Champions!AE7:AE109)+SUM(Contenders!AE7:AE150))/$B153</f>
        <v>11.222672064777328</v>
      </c>
      <c r="AF153" s="419">
        <f>(SUM(Champions!AF7:AF109)+SUM(Contenders!AF7:AF150))/$B153</f>
        <v>18390.615384615383</v>
      </c>
      <c r="AG153" s="573">
        <f>(SUM(Champions!AG7:AG109)+SUM(Contenders!AG7:AG150))/$B153</f>
        <v>23.909635627530353</v>
      </c>
      <c r="AH153" s="573">
        <f>(SUM(Champions!AH7:AH109)+SUM(Contenders!AH7:AH150))/$B153</f>
        <v>-13.230485829959516</v>
      </c>
      <c r="AI153" s="570">
        <f>(SUM(Champions!AI7:AI109)+SUM(Contenders!AI7:AI150))/$B153</f>
        <v>5.793522267206478</v>
      </c>
      <c r="AJ153" s="571">
        <f>(SUM(Champions!AJ7:AJ109)+SUM(Contenders!AJ7:AJ150))/$B153</f>
        <v>0.5778542510121458</v>
      </c>
      <c r="AK153" s="348">
        <f>AN153/AO153</f>
        <v>1.0062487289117015</v>
      </c>
      <c r="AL153" s="345">
        <f>((AQ153/AR153)^(1/1)-1)*100</f>
        <v>6.208425208032953</v>
      </c>
      <c r="AM153" s="346">
        <f>((AQ153/AT153)^(1/3)-1)*100</f>
        <v>8.114010527670178</v>
      </c>
      <c r="AN153" s="346">
        <f>((AQ153/AV153)^(1/5)-1)*100</f>
        <v>9.175154916954709</v>
      </c>
      <c r="AO153" s="347">
        <f>((AQ153/BA153)^(1/10)-1)*100</f>
        <v>9.11817789511944</v>
      </c>
      <c r="AP153" s="326"/>
      <c r="AQ153" s="423">
        <f>(SUM(Champions!AQ7:AQ109)+SUM(Contenders!AQ7:AQ150))/$B153</f>
        <v>1.1830972264794108</v>
      </c>
      <c r="AR153" s="289">
        <f>(SUM(Champions!AR7:AR109)+SUM(Contenders!AR7:AR150))/$B153</f>
        <v>1.1139391476354634</v>
      </c>
      <c r="AS153" s="290">
        <f>(SUM(Champions!AS7:AS109)+SUM(Contenders!AS7:AS150))/$B153</f>
        <v>1.0447566035924392</v>
      </c>
      <c r="AT153" s="290">
        <f>(SUM(Champions!AT7:AT109)+SUM(Contenders!AT7:AT150))/$B153</f>
        <v>0.9362126444284226</v>
      </c>
      <c r="AU153" s="290">
        <f>(SUM(Champions!AU7:AU109)+SUM(Contenders!AU7:AU150))/$B153</f>
        <v>0.84291187894879</v>
      </c>
      <c r="AV153" s="290">
        <f>(SUM(Champions!AV7:AV109)+SUM(Contenders!AV7:AV150))/$B153</f>
        <v>0.762783608705641</v>
      </c>
      <c r="AW153" s="290">
        <f>(SUM(Champions!AW7:AW109)+SUM(Contenders!AW7:AW150))/$B153</f>
        <v>0.6915663333141985</v>
      </c>
      <c r="AX153" s="290">
        <f>(SUM(Champions!AX7:AX109)+SUM(Contenders!AX7:AX150))/$B153</f>
        <v>0.6305505571110629</v>
      </c>
      <c r="AY153" s="290">
        <f>(SUM(Champions!AY7:AY109)+SUM(Contenders!AY7:AY150))/$B153</f>
        <v>0.5821022801029823</v>
      </c>
      <c r="AZ153" s="290">
        <f>(SUM(Champions!AZ7:AZ109)+SUM(Contenders!AZ7:AZ150))/$B153</f>
        <v>0.5240927150369149</v>
      </c>
      <c r="BA153" s="290">
        <f>(SUM(Champions!BA7:BA109)+SUM(Contenders!BA7:BA150))/$B153</f>
        <v>0.49436689752132007</v>
      </c>
      <c r="BB153" s="291">
        <f>(SUM(Champions!BB7:BB109)+SUM(Contenders!BB7:BB150))/$B153</f>
        <v>0.45251526187906316</v>
      </c>
      <c r="BC153" s="420">
        <f aca="true" t="shared" si="56" ref="BC153:BM153">((AQ153/AR153)-1)*100</f>
        <v>6.208425208032953</v>
      </c>
      <c r="BD153" s="463">
        <f t="shared" si="56"/>
        <v>6.621881479871705</v>
      </c>
      <c r="BE153" s="463">
        <f t="shared" si="56"/>
        <v>11.593942872912688</v>
      </c>
      <c r="BF153" s="463">
        <f t="shared" si="56"/>
        <v>11.068863520584094</v>
      </c>
      <c r="BG153" s="463">
        <f t="shared" si="56"/>
        <v>10.50471841930607</v>
      </c>
      <c r="BH153" s="463">
        <f t="shared" si="56"/>
        <v>10.297967376483964</v>
      </c>
      <c r="BI153" s="463">
        <f t="shared" si="56"/>
        <v>9.676587470271404</v>
      </c>
      <c r="BJ153" s="463">
        <f t="shared" si="56"/>
        <v>8.32298354844263</v>
      </c>
      <c r="BK153" s="463">
        <f t="shared" si="56"/>
        <v>11.068569243894455</v>
      </c>
      <c r="BL153" s="463">
        <f t="shared" si="56"/>
        <v>6.012906136036933</v>
      </c>
      <c r="BM153" s="213">
        <f t="shared" si="56"/>
        <v>9.248668314184272</v>
      </c>
      <c r="BN153" s="89">
        <f>AVERAGE(BC153:BM153)</f>
        <v>9.147773962729197</v>
      </c>
      <c r="BO153" s="89">
        <f>SQRT(AVERAGE((BC153-$BN153)^2,(BD153-$BN153)^2,(BE153-$BN153)^2,(BF153-$BN153)^2,(BG153-$BN153)^2,(BH153-$BN153)^2,(BI153-$BN153)^2,(BJ153-$BN153)^2,(BK153-$BN153)^2,(BL153-$BN153)^2,(BM153-$BN153)^2))</f>
        <v>1.962035768759487</v>
      </c>
      <c r="BP153" s="589">
        <f>IF(AN153="n/a","n/a",IF(U153&lt;0,"n/a",IF(U153="n/a","n/a",I153+AN153-U153)))</f>
        <v>-7.239332379047724</v>
      </c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1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28125" style="0" customWidth="1"/>
    <col min="42" max="42" width="1.7109375" style="0" customWidth="1"/>
    <col min="43" max="54" width="6.7109375" style="0" customWidth="1"/>
    <col min="55" max="65" width="5.7109375" style="0" customWidth="1"/>
    <col min="66" max="67" width="6.7109375" style="0" customWidth="1"/>
    <col min="68" max="68" width="5.7109375" style="0" customWidth="1"/>
  </cols>
  <sheetData>
    <row r="1" spans="1:68" ht="12.75">
      <c r="A1" s="411" t="s">
        <v>258</v>
      </c>
      <c r="B1" s="294"/>
      <c r="C1" s="364" t="s">
        <v>436</v>
      </c>
      <c r="D1" s="83" t="s">
        <v>435</v>
      </c>
      <c r="E1" s="83"/>
      <c r="F1" s="85"/>
      <c r="G1" s="83"/>
      <c r="H1" s="84"/>
      <c r="I1" s="84"/>
      <c r="J1" s="358"/>
      <c r="K1" s="298"/>
      <c r="L1" s="297"/>
      <c r="M1" s="298"/>
      <c r="N1" s="297"/>
      <c r="O1" s="299"/>
      <c r="P1" s="299"/>
      <c r="Q1" s="365"/>
      <c r="R1" s="81" t="s">
        <v>1998</v>
      </c>
      <c r="S1" s="81"/>
      <c r="T1" s="430"/>
      <c r="U1" s="100"/>
      <c r="V1" s="164"/>
      <c r="W1" s="163"/>
      <c r="X1" s="162" t="s">
        <v>793</v>
      </c>
      <c r="Y1" s="163"/>
      <c r="Z1" s="163"/>
      <c r="AA1" s="163"/>
      <c r="AB1" s="163"/>
      <c r="AC1" s="163"/>
      <c r="AD1" s="163"/>
      <c r="AE1" s="163"/>
      <c r="AF1" s="163"/>
      <c r="AG1" s="557" t="s">
        <v>548</v>
      </c>
      <c r="AH1" s="298"/>
      <c r="AI1" s="298"/>
      <c r="AJ1" s="365"/>
      <c r="AK1" s="368" t="s">
        <v>1239</v>
      </c>
      <c r="AL1" s="369"/>
      <c r="AM1" s="369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5"/>
      <c r="BC1" s="450" t="s">
        <v>306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164"/>
      <c r="BO1" s="165"/>
      <c r="BP1" s="484"/>
    </row>
    <row r="2" spans="1:68" ht="9" customHeight="1">
      <c r="A2" s="98" t="s">
        <v>1158</v>
      </c>
      <c r="B2" s="295"/>
      <c r="C2" s="357"/>
      <c r="D2" s="298"/>
      <c r="E2" s="298"/>
      <c r="F2" s="353"/>
      <c r="G2" s="353"/>
      <c r="H2" s="353"/>
      <c r="I2" s="358"/>
      <c r="J2" s="362" t="s">
        <v>1958</v>
      </c>
      <c r="K2" s="298"/>
      <c r="L2" s="297"/>
      <c r="M2" s="298"/>
      <c r="N2" s="297"/>
      <c r="O2" s="299"/>
      <c r="P2" s="11"/>
      <c r="Q2" s="366"/>
      <c r="R2" s="182"/>
      <c r="S2" s="111"/>
      <c r="T2" s="111"/>
      <c r="U2" s="186" t="s">
        <v>797</v>
      </c>
      <c r="V2" s="186"/>
      <c r="W2" s="185" t="s">
        <v>547</v>
      </c>
      <c r="X2" s="131"/>
      <c r="Y2" s="131"/>
      <c r="Z2" s="131"/>
      <c r="AA2" s="131"/>
      <c r="AB2" s="131"/>
      <c r="AC2" s="131"/>
      <c r="AD2" s="131"/>
      <c r="AE2" s="131"/>
      <c r="AF2" s="131"/>
      <c r="AG2" s="182" t="s">
        <v>554</v>
      </c>
      <c r="AH2" s="2"/>
      <c r="AI2" s="2"/>
      <c r="AJ2" s="366"/>
      <c r="AK2" s="370" t="s">
        <v>735</v>
      </c>
      <c r="AL2" s="371"/>
      <c r="AM2" s="371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7"/>
      <c r="BC2" s="370" t="s">
        <v>1718</v>
      </c>
      <c r="BD2" s="7"/>
      <c r="BE2" s="7"/>
      <c r="BF2" s="7"/>
      <c r="BG2" s="7"/>
      <c r="BH2" s="7"/>
      <c r="BI2" s="7"/>
      <c r="BJ2" s="7"/>
      <c r="BK2" s="7"/>
      <c r="BL2" s="7"/>
      <c r="BM2" s="7"/>
      <c r="BN2" s="166"/>
      <c r="BO2" s="167"/>
      <c r="BP2" s="484"/>
    </row>
    <row r="3" spans="1:68" ht="9" customHeight="1">
      <c r="A3" s="292"/>
      <c r="B3" s="295"/>
      <c r="C3" s="359"/>
      <c r="D3" s="2"/>
      <c r="E3" s="2"/>
      <c r="F3" s="4"/>
      <c r="G3" s="4"/>
      <c r="H3" s="4"/>
      <c r="I3" s="360"/>
      <c r="J3" s="363" t="s">
        <v>351</v>
      </c>
      <c r="K3" s="3"/>
      <c r="L3" s="3"/>
      <c r="M3" s="3"/>
      <c r="N3" s="3"/>
      <c r="O3" s="3"/>
      <c r="P3" s="1"/>
      <c r="Q3" s="398" t="s">
        <v>1555</v>
      </c>
      <c r="R3" s="182"/>
      <c r="S3" s="111"/>
      <c r="T3" s="111"/>
      <c r="U3" s="186"/>
      <c r="V3" s="186"/>
      <c r="W3" s="185" t="s">
        <v>546</v>
      </c>
      <c r="X3" s="183"/>
      <c r="Y3" s="183"/>
      <c r="Z3" s="183"/>
      <c r="AA3" s="183"/>
      <c r="AB3" s="183"/>
      <c r="AC3" s="183"/>
      <c r="AD3" s="183"/>
      <c r="AE3" s="183"/>
      <c r="AF3" s="183"/>
      <c r="AG3" s="182" t="s">
        <v>553</v>
      </c>
      <c r="AH3" s="111"/>
      <c r="AI3" s="111"/>
      <c r="AJ3" s="184"/>
      <c r="AK3" s="161" t="s">
        <v>1711</v>
      </c>
      <c r="AL3" s="372"/>
      <c r="AM3" s="372"/>
      <c r="AN3" s="166"/>
      <c r="AO3" s="166"/>
      <c r="AP3" s="166"/>
      <c r="AQ3" s="166"/>
      <c r="AR3" s="373"/>
      <c r="AS3" s="166"/>
      <c r="AT3" s="166"/>
      <c r="AU3" s="166"/>
      <c r="AV3" s="166"/>
      <c r="AW3" s="166"/>
      <c r="AX3" s="166"/>
      <c r="AY3" s="166"/>
      <c r="AZ3" s="166"/>
      <c r="BA3" s="166"/>
      <c r="BB3" s="167"/>
      <c r="BC3" s="370"/>
      <c r="BD3" s="7"/>
      <c r="BE3" s="7"/>
      <c r="BF3" s="7"/>
      <c r="BG3" s="7"/>
      <c r="BH3" s="7"/>
      <c r="BI3" s="7"/>
      <c r="BJ3" s="7"/>
      <c r="BK3" s="7"/>
      <c r="BL3" s="7"/>
      <c r="BM3" s="7"/>
      <c r="BN3" s="166"/>
      <c r="BO3" s="167"/>
      <c r="BP3" s="484"/>
    </row>
    <row r="4" spans="1:68" ht="12.75">
      <c r="A4" s="160" t="s">
        <v>1180</v>
      </c>
      <c r="B4" s="296"/>
      <c r="C4" s="361"/>
      <c r="D4" s="138"/>
      <c r="E4" s="138"/>
      <c r="F4" s="3"/>
      <c r="G4" s="3"/>
      <c r="H4" s="3"/>
      <c r="I4" s="1"/>
      <c r="J4" s="112" t="s">
        <v>159</v>
      </c>
      <c r="K4" s="59"/>
      <c r="L4" s="59"/>
      <c r="M4" s="59"/>
      <c r="N4" s="59"/>
      <c r="O4" s="60"/>
      <c r="P4" s="24"/>
      <c r="Q4" s="184" t="s">
        <v>2111</v>
      </c>
      <c r="R4" s="311" t="s">
        <v>796</v>
      </c>
      <c r="S4" s="311"/>
      <c r="T4" s="431"/>
      <c r="U4" s="35"/>
      <c r="V4" s="35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452" t="s">
        <v>549</v>
      </c>
      <c r="AH4" s="59"/>
      <c r="AI4" s="59"/>
      <c r="AJ4" s="60"/>
      <c r="AK4" s="161" t="s">
        <v>737</v>
      </c>
      <c r="AL4" s="372"/>
      <c r="AM4" s="372"/>
      <c r="AN4" s="166"/>
      <c r="AO4" s="166"/>
      <c r="AP4" s="374" t="s">
        <v>1315</v>
      </c>
      <c r="AQ4" s="166"/>
      <c r="AR4" s="374"/>
      <c r="AS4" s="166"/>
      <c r="AT4" s="166"/>
      <c r="AU4" s="166"/>
      <c r="AV4" s="166"/>
      <c r="AW4" s="166"/>
      <c r="AX4" s="166"/>
      <c r="AY4" s="166"/>
      <c r="AZ4" s="166"/>
      <c r="BA4" s="166"/>
      <c r="BB4" s="167"/>
      <c r="BC4" s="42">
        <v>2010</v>
      </c>
      <c r="BD4" s="149">
        <v>2009</v>
      </c>
      <c r="BE4" s="149">
        <v>2008</v>
      </c>
      <c r="BF4" s="149">
        <v>2007</v>
      </c>
      <c r="BG4" s="149">
        <v>2006</v>
      </c>
      <c r="BH4" s="149">
        <v>2005</v>
      </c>
      <c r="BI4" s="149">
        <v>2004</v>
      </c>
      <c r="BJ4" s="149">
        <v>2003</v>
      </c>
      <c r="BK4" s="149">
        <v>2002</v>
      </c>
      <c r="BL4" s="149">
        <v>2001</v>
      </c>
      <c r="BM4" s="43">
        <v>2000</v>
      </c>
      <c r="BN4" s="148" t="s">
        <v>1719</v>
      </c>
      <c r="BO4" s="58"/>
      <c r="BP4" s="484"/>
    </row>
    <row r="5" spans="1:68" ht="12.75">
      <c r="A5" s="293"/>
      <c r="B5" s="24"/>
      <c r="C5" s="25"/>
      <c r="D5" s="354" t="s">
        <v>362</v>
      </c>
      <c r="E5" s="354"/>
      <c r="F5" s="355" t="s">
        <v>367</v>
      </c>
      <c r="G5" s="356"/>
      <c r="H5" s="459">
        <f>Champions!H5</f>
        <v>40847</v>
      </c>
      <c r="I5" s="45"/>
      <c r="J5" s="34" t="s">
        <v>1974</v>
      </c>
      <c r="K5" s="41"/>
      <c r="L5" s="61" t="s">
        <v>1687</v>
      </c>
      <c r="M5" s="7"/>
      <c r="N5" s="17" t="s">
        <v>1686</v>
      </c>
      <c r="O5" s="33"/>
      <c r="P5" s="33" t="s">
        <v>1357</v>
      </c>
      <c r="Q5" s="398" t="s">
        <v>2110</v>
      </c>
      <c r="R5" s="438" t="s">
        <v>358</v>
      </c>
      <c r="S5" s="42" t="s">
        <v>1994</v>
      </c>
      <c r="T5" s="61" t="s">
        <v>1366</v>
      </c>
      <c r="U5" s="43" t="s">
        <v>1993</v>
      </c>
      <c r="V5" s="148" t="s">
        <v>605</v>
      </c>
      <c r="W5" s="172" t="s">
        <v>1993</v>
      </c>
      <c r="X5" s="171" t="s">
        <v>121</v>
      </c>
      <c r="Y5" s="172" t="s">
        <v>1993</v>
      </c>
      <c r="Z5" s="187" t="s">
        <v>1906</v>
      </c>
      <c r="AA5" s="171" t="s">
        <v>1996</v>
      </c>
      <c r="AB5" s="172" t="s">
        <v>1997</v>
      </c>
      <c r="AC5" s="58" t="s">
        <v>1714</v>
      </c>
      <c r="AD5" s="43" t="s">
        <v>1713</v>
      </c>
      <c r="AE5" s="148" t="s">
        <v>1972</v>
      </c>
      <c r="AF5" s="178" t="s">
        <v>1849</v>
      </c>
      <c r="AG5" s="560" t="s">
        <v>555</v>
      </c>
      <c r="AH5" s="560" t="s">
        <v>555</v>
      </c>
      <c r="AI5" s="558" t="s">
        <v>550</v>
      </c>
      <c r="AJ5" s="559" t="s">
        <v>551</v>
      </c>
      <c r="AK5" s="375" t="s">
        <v>1917</v>
      </c>
      <c r="AL5" s="334"/>
      <c r="AM5" s="334" t="s">
        <v>736</v>
      </c>
      <c r="AN5" s="334"/>
      <c r="AO5" s="335"/>
      <c r="AP5" s="376"/>
      <c r="AQ5" s="377" t="s">
        <v>734</v>
      </c>
      <c r="AR5" s="377"/>
      <c r="AS5" s="378"/>
      <c r="AT5" s="378"/>
      <c r="AU5" s="378"/>
      <c r="AV5" s="378"/>
      <c r="AW5" s="378"/>
      <c r="AX5" s="378"/>
      <c r="AY5" s="378"/>
      <c r="AZ5" s="378"/>
      <c r="BA5" s="378"/>
      <c r="BB5" s="379"/>
      <c r="BC5" s="44" t="s">
        <v>303</v>
      </c>
      <c r="BD5" s="17" t="s">
        <v>303</v>
      </c>
      <c r="BE5" s="17" t="s">
        <v>303</v>
      </c>
      <c r="BF5" s="17" t="s">
        <v>303</v>
      </c>
      <c r="BG5" s="17" t="s">
        <v>303</v>
      </c>
      <c r="BH5" s="17" t="s">
        <v>303</v>
      </c>
      <c r="BI5" s="17" t="s">
        <v>303</v>
      </c>
      <c r="BJ5" s="17" t="s">
        <v>303</v>
      </c>
      <c r="BK5" s="17" t="s">
        <v>303</v>
      </c>
      <c r="BL5" s="17" t="s">
        <v>303</v>
      </c>
      <c r="BM5" s="45" t="s">
        <v>303</v>
      </c>
      <c r="BN5" s="481" t="s">
        <v>1720</v>
      </c>
      <c r="BO5" s="356" t="s">
        <v>1722</v>
      </c>
      <c r="BP5" s="438" t="s">
        <v>304</v>
      </c>
    </row>
    <row r="6" spans="1:68" ht="12.75">
      <c r="A6" s="113" t="s">
        <v>1679</v>
      </c>
      <c r="B6" s="48" t="s">
        <v>1680</v>
      </c>
      <c r="C6" s="46" t="s">
        <v>165</v>
      </c>
      <c r="D6" s="130" t="s">
        <v>1397</v>
      </c>
      <c r="E6" s="14" t="s">
        <v>1400</v>
      </c>
      <c r="F6" s="13" t="s">
        <v>360</v>
      </c>
      <c r="G6" s="73" t="s">
        <v>361</v>
      </c>
      <c r="H6" s="47" t="s">
        <v>160</v>
      </c>
      <c r="I6" s="48" t="s">
        <v>161</v>
      </c>
      <c r="J6" s="46" t="s">
        <v>1681</v>
      </c>
      <c r="K6" s="62" t="s">
        <v>1682</v>
      </c>
      <c r="L6" s="62" t="s">
        <v>1688</v>
      </c>
      <c r="M6" s="55" t="s">
        <v>1683</v>
      </c>
      <c r="N6" s="63" t="s">
        <v>1684</v>
      </c>
      <c r="O6" s="56" t="s">
        <v>1685</v>
      </c>
      <c r="P6" s="64" t="s">
        <v>1358</v>
      </c>
      <c r="Q6" s="231" t="s">
        <v>1976</v>
      </c>
      <c r="R6" s="439" t="s">
        <v>359</v>
      </c>
      <c r="S6" s="74" t="s">
        <v>96</v>
      </c>
      <c r="T6" s="62" t="s">
        <v>1365</v>
      </c>
      <c r="U6" s="48" t="s">
        <v>1992</v>
      </c>
      <c r="V6" s="62" t="s">
        <v>606</v>
      </c>
      <c r="W6" s="170" t="s">
        <v>1991</v>
      </c>
      <c r="X6" s="173" t="s">
        <v>1995</v>
      </c>
      <c r="Y6" s="195" t="s">
        <v>1904</v>
      </c>
      <c r="Z6" s="196" t="s">
        <v>1905</v>
      </c>
      <c r="AA6" s="173" t="s">
        <v>1991</v>
      </c>
      <c r="AB6" s="170" t="s">
        <v>1991</v>
      </c>
      <c r="AC6" s="48" t="s">
        <v>798</v>
      </c>
      <c r="AD6" s="48" t="s">
        <v>798</v>
      </c>
      <c r="AE6" s="62" t="s">
        <v>1607</v>
      </c>
      <c r="AF6" s="384" t="s">
        <v>1850</v>
      </c>
      <c r="AG6" s="561" t="s">
        <v>2000</v>
      </c>
      <c r="AH6" s="561" t="s">
        <v>1999</v>
      </c>
      <c r="AI6" s="13" t="s">
        <v>552</v>
      </c>
      <c r="AJ6" s="73" t="s">
        <v>552</v>
      </c>
      <c r="AK6" s="333" t="s">
        <v>1701</v>
      </c>
      <c r="AL6" s="333" t="s">
        <v>1915</v>
      </c>
      <c r="AM6" s="333" t="s">
        <v>1916</v>
      </c>
      <c r="AN6" s="333" t="s">
        <v>176</v>
      </c>
      <c r="AO6" s="333" t="s">
        <v>175</v>
      </c>
      <c r="AP6" s="367" t="s">
        <v>2029</v>
      </c>
      <c r="AQ6" s="519">
        <v>2010</v>
      </c>
      <c r="AR6" s="55">
        <v>2009</v>
      </c>
      <c r="AS6" s="80">
        <v>2008</v>
      </c>
      <c r="AT6" s="80">
        <v>2007</v>
      </c>
      <c r="AU6" s="80">
        <v>2006</v>
      </c>
      <c r="AV6" s="80">
        <v>2005</v>
      </c>
      <c r="AW6" s="80">
        <v>2004</v>
      </c>
      <c r="AX6" s="80">
        <v>2003</v>
      </c>
      <c r="AY6" s="80">
        <v>2002</v>
      </c>
      <c r="AZ6" s="80">
        <v>2001</v>
      </c>
      <c r="BA6" s="80">
        <v>2000</v>
      </c>
      <c r="BB6" s="56">
        <v>1999</v>
      </c>
      <c r="BC6" s="46">
        <v>2009</v>
      </c>
      <c r="BD6" s="47">
        <v>2008</v>
      </c>
      <c r="BE6" s="47">
        <v>2007</v>
      </c>
      <c r="BF6" s="47">
        <v>2006</v>
      </c>
      <c r="BG6" s="47">
        <v>2005</v>
      </c>
      <c r="BH6" s="47">
        <v>2004</v>
      </c>
      <c r="BI6" s="47">
        <v>2003</v>
      </c>
      <c r="BJ6" s="47">
        <v>2002</v>
      </c>
      <c r="BK6" s="47">
        <v>2001</v>
      </c>
      <c r="BL6" s="47">
        <v>2000</v>
      </c>
      <c r="BM6" s="48">
        <v>1999</v>
      </c>
      <c r="BN6" s="439" t="s">
        <v>1721</v>
      </c>
      <c r="BO6" s="73" t="s">
        <v>1723</v>
      </c>
      <c r="BP6" s="439" t="s">
        <v>305</v>
      </c>
    </row>
    <row r="7" spans="1:68" ht="11.25" customHeight="1">
      <c r="A7" s="539" t="s">
        <v>82</v>
      </c>
      <c r="B7" s="529" t="s">
        <v>83</v>
      </c>
      <c r="C7" s="540" t="s">
        <v>1914</v>
      </c>
      <c r="D7" s="132">
        <v>6</v>
      </c>
      <c r="E7" s="16">
        <v>386</v>
      </c>
      <c r="F7" s="88" t="s">
        <v>363</v>
      </c>
      <c r="G7" s="58" t="s">
        <v>363</v>
      </c>
      <c r="H7" s="208">
        <v>26.76</v>
      </c>
      <c r="I7" s="456">
        <f>(R7/H7)*100</f>
        <v>0.1943198804185351</v>
      </c>
      <c r="J7" s="282">
        <v>0.012</v>
      </c>
      <c r="K7" s="144">
        <v>0.013</v>
      </c>
      <c r="L7" s="107">
        <f aca="true" t="shared" si="0" ref="L7:L38">((K7/J7)-1)*100</f>
        <v>8.333333333333325</v>
      </c>
      <c r="M7" s="514">
        <v>40511</v>
      </c>
      <c r="N7" s="515">
        <v>40513</v>
      </c>
      <c r="O7" s="516">
        <v>40547</v>
      </c>
      <c r="P7" s="21" t="s">
        <v>1186</v>
      </c>
      <c r="Q7" s="16"/>
      <c r="R7" s="317">
        <f>K7*4</f>
        <v>0.052</v>
      </c>
      <c r="S7" s="318">
        <f>R7/W7*100</f>
        <v>3.6879432624113475</v>
      </c>
      <c r="T7" s="435">
        <f>(H7/SQRT(22.5*W7*(H7/Z7))-1)*100</f>
        <v>36.84178367320872</v>
      </c>
      <c r="U7" s="18">
        <f>H7/W7</f>
        <v>18.978723404255323</v>
      </c>
      <c r="V7" s="380">
        <v>12</v>
      </c>
      <c r="W7" s="190">
        <v>1.41</v>
      </c>
      <c r="X7" s="189">
        <v>1.28</v>
      </c>
      <c r="Y7" s="190">
        <v>1.05</v>
      </c>
      <c r="Z7" s="190">
        <v>2.22</v>
      </c>
      <c r="AA7" s="189">
        <v>1.78</v>
      </c>
      <c r="AB7" s="190">
        <v>1.98</v>
      </c>
      <c r="AC7" s="338">
        <f>(AB7/AA7-1)*100</f>
        <v>11.23595505617978</v>
      </c>
      <c r="AD7" s="471">
        <f>(H7/AA7)/X7</f>
        <v>11.745084269662922</v>
      </c>
      <c r="AE7" s="520">
        <v>12</v>
      </c>
      <c r="AF7" s="386">
        <v>2060</v>
      </c>
      <c r="AG7" s="553">
        <v>105.85</v>
      </c>
      <c r="AH7" s="553">
        <v>1.17</v>
      </c>
      <c r="AI7" s="568">
        <v>11.22</v>
      </c>
      <c r="AJ7" s="569">
        <v>29.59</v>
      </c>
      <c r="AK7" s="349">
        <f>AN7/AO7</f>
        <v>0.41727173677391205</v>
      </c>
      <c r="AL7" s="336">
        <f aca="true" t="shared" si="1" ref="AL7:AL38">((AQ7/AR7)^(1/1)-1)*100</f>
        <v>6.544901065449027</v>
      </c>
      <c r="AM7" s="337">
        <f>((AQ7/AT7)^(1/3)-1)*100</f>
        <v>6.40792374105934</v>
      </c>
      <c r="AN7" s="337">
        <f>((AQ7/AV7)^(1/5)-1)*100</f>
        <v>6.360094824680784</v>
      </c>
      <c r="AO7" s="338">
        <f>((AQ7/BA7)^(1/10)-1)*100</f>
        <v>15.242093494884458</v>
      </c>
      <c r="AP7" s="323"/>
      <c r="AQ7" s="282">
        <v>0.049</v>
      </c>
      <c r="AR7" s="282">
        <v>0.045989999999999996</v>
      </c>
      <c r="AS7" s="19">
        <v>0.04334</v>
      </c>
      <c r="AT7" s="19">
        <v>0.04067</v>
      </c>
      <c r="AU7" s="19">
        <v>0.037989999999999996</v>
      </c>
      <c r="AV7" s="19">
        <v>0.036000000000000004</v>
      </c>
      <c r="AW7" s="19">
        <v>0.026230000000000003</v>
      </c>
      <c r="AX7" s="19">
        <v>0.01482</v>
      </c>
      <c r="AY7" s="283">
        <v>0.01186</v>
      </c>
      <c r="AZ7" s="283">
        <v>0.01186</v>
      </c>
      <c r="BA7" s="283">
        <v>0.01186</v>
      </c>
      <c r="BB7" s="276">
        <v>0.01186</v>
      </c>
      <c r="BC7" s="308">
        <f aca="true" t="shared" si="2" ref="BC7:BK11">IF(AR7=0,0,IF(AR7&gt;AQ7,0,((AQ7/AR7)-1)*100))</f>
        <v>6.544901065449027</v>
      </c>
      <c r="BD7" s="216">
        <f t="shared" si="2"/>
        <v>6.114443931702818</v>
      </c>
      <c r="BE7" s="216">
        <f t="shared" si="2"/>
        <v>6.565035652815343</v>
      </c>
      <c r="BF7" s="216">
        <f t="shared" si="2"/>
        <v>7.054488023163996</v>
      </c>
      <c r="BG7" s="216">
        <f t="shared" si="2"/>
        <v>5.527777777777754</v>
      </c>
      <c r="BH7" s="216">
        <f t="shared" si="2"/>
        <v>37.24742661075104</v>
      </c>
      <c r="BI7" s="216">
        <f t="shared" si="2"/>
        <v>76.99055330634282</v>
      </c>
      <c r="BJ7" s="216">
        <f t="shared" si="2"/>
        <v>24.95784148397975</v>
      </c>
      <c r="BK7" s="216">
        <f t="shared" si="2"/>
        <v>0</v>
      </c>
      <c r="BL7" s="216">
        <f aca="true" t="shared" si="3" ref="BL7:BM11">IF(BA7=0,0,IF(BA7&gt;AZ7,0,((AZ7/BA7)-1)*100))</f>
        <v>0</v>
      </c>
      <c r="BM7" s="240">
        <f t="shared" si="3"/>
        <v>0</v>
      </c>
      <c r="BN7" s="482">
        <f>AVERAGE(BC7:BM7)</f>
        <v>15.545678895634778</v>
      </c>
      <c r="BO7" s="145">
        <f>SQRT(AVERAGE((BC7-$BN7)^2,(BD7-$BN7)^2,(BE7-$BN7)^2,(BF7-$BN7)^2,(BG7-$BN7)^2,(BH7-$BN7)^2,(BI7-$BN7)^2,(BJ7-$BN7)^2,(BK7-$BN7)^2,(BL7-$BN7)^2,(BM7-$BN7)^2))</f>
        <v>22.326308288234507</v>
      </c>
      <c r="BP7" s="586">
        <f>IF(AN7="n/a","n/a",IF(U7&lt;0,"n/a",IF(U7="n/a","n/a",I7+AN7-U7)))</f>
        <v>-12.424308699156004</v>
      </c>
    </row>
    <row r="8" spans="1:68" ht="11.25" customHeight="1">
      <c r="A8" s="122" t="s">
        <v>148</v>
      </c>
      <c r="B8" s="123" t="s">
        <v>149</v>
      </c>
      <c r="C8" s="303" t="s">
        <v>169</v>
      </c>
      <c r="D8" s="133">
        <v>6</v>
      </c>
      <c r="E8" s="26">
        <v>415</v>
      </c>
      <c r="F8" s="65" t="s">
        <v>363</v>
      </c>
      <c r="G8" s="57" t="s">
        <v>363</v>
      </c>
      <c r="H8" s="208">
        <v>60.26</v>
      </c>
      <c r="I8" s="319">
        <f>(R8/H8)*100</f>
        <v>2.240292067706605</v>
      </c>
      <c r="J8" s="143">
        <v>0.45</v>
      </c>
      <c r="K8" s="143">
        <v>0.675</v>
      </c>
      <c r="L8" s="93">
        <f t="shared" si="0"/>
        <v>50</v>
      </c>
      <c r="M8" s="158">
        <v>40823</v>
      </c>
      <c r="N8" s="31">
        <v>40827</v>
      </c>
      <c r="O8" s="32">
        <v>40862</v>
      </c>
      <c r="P8" s="30" t="s">
        <v>1187</v>
      </c>
      <c r="Q8" s="102" t="s">
        <v>2112</v>
      </c>
      <c r="R8" s="316">
        <f>K8*2</f>
        <v>1.35</v>
      </c>
      <c r="S8" s="319">
        <f>R8/W8*100</f>
        <v>39.70588235294118</v>
      </c>
      <c r="T8" s="433">
        <f>(H8/SQRT(22.5*W8*(H8/Z8))-1)*100</f>
        <v>183.59379032076274</v>
      </c>
      <c r="U8" s="27">
        <f>H8/W8</f>
        <v>17.723529411764705</v>
      </c>
      <c r="V8" s="380">
        <v>8</v>
      </c>
      <c r="W8" s="168">
        <v>3.4</v>
      </c>
      <c r="X8" s="174">
        <v>1.54</v>
      </c>
      <c r="Y8" s="168">
        <v>1.45</v>
      </c>
      <c r="Z8" s="168">
        <v>10.21</v>
      </c>
      <c r="AA8" s="174">
        <v>3.83</v>
      </c>
      <c r="AB8" s="168">
        <v>4.21</v>
      </c>
      <c r="AC8" s="339">
        <f>(AB8/AA8-1)*100</f>
        <v>9.921671018276768</v>
      </c>
      <c r="AD8" s="339">
        <f>(H8/AA8)/X8</f>
        <v>10.216676274117527</v>
      </c>
      <c r="AE8" s="521">
        <v>18</v>
      </c>
      <c r="AF8" s="385">
        <v>38620</v>
      </c>
      <c r="AG8" s="565">
        <v>42.73</v>
      </c>
      <c r="AH8" s="565">
        <v>-5.34</v>
      </c>
      <c r="AI8" s="566">
        <v>9.46</v>
      </c>
      <c r="AJ8" s="567">
        <v>7.38</v>
      </c>
      <c r="AK8" s="350" t="s">
        <v>1977</v>
      </c>
      <c r="AL8" s="336">
        <f t="shared" si="1"/>
        <v>9.999999999999986</v>
      </c>
      <c r="AM8" s="337">
        <f>((AQ8/AT8)^(1/3)-1)*100</f>
        <v>25.237643157623534</v>
      </c>
      <c r="AN8" s="337">
        <f>((AQ8/AV8)^(1/5)-1)*100</f>
        <v>22.423992536427463</v>
      </c>
      <c r="AO8" s="339" t="s">
        <v>1977</v>
      </c>
      <c r="AP8" s="324"/>
      <c r="AQ8" s="285">
        <v>0.825</v>
      </c>
      <c r="AR8" s="285">
        <v>0.75</v>
      </c>
      <c r="AS8" s="28">
        <v>0.5</v>
      </c>
      <c r="AT8" s="28">
        <v>0.42</v>
      </c>
      <c r="AU8" s="28">
        <v>0.35</v>
      </c>
      <c r="AV8" s="28">
        <v>0.3</v>
      </c>
      <c r="AW8" s="278">
        <v>0</v>
      </c>
      <c r="AX8" s="278">
        <v>0</v>
      </c>
      <c r="AY8" s="278">
        <v>0</v>
      </c>
      <c r="AZ8" s="278">
        <v>0</v>
      </c>
      <c r="BA8" s="278">
        <v>0</v>
      </c>
      <c r="BB8" s="280">
        <v>0</v>
      </c>
      <c r="BC8" s="308">
        <f t="shared" si="2"/>
        <v>9.999999999999986</v>
      </c>
      <c r="BD8" s="216">
        <f t="shared" si="2"/>
        <v>50</v>
      </c>
      <c r="BE8" s="216">
        <f t="shared" si="2"/>
        <v>19.047619047619047</v>
      </c>
      <c r="BF8" s="216">
        <f t="shared" si="2"/>
        <v>19.999999999999996</v>
      </c>
      <c r="BG8" s="216">
        <f t="shared" si="2"/>
        <v>16.666666666666675</v>
      </c>
      <c r="BH8" s="216">
        <f t="shared" si="2"/>
        <v>0</v>
      </c>
      <c r="BI8" s="216">
        <f t="shared" si="2"/>
        <v>0</v>
      </c>
      <c r="BJ8" s="216">
        <f t="shared" si="2"/>
        <v>0</v>
      </c>
      <c r="BK8" s="216">
        <f t="shared" si="2"/>
        <v>0</v>
      </c>
      <c r="BL8" s="216">
        <f t="shared" si="3"/>
        <v>0</v>
      </c>
      <c r="BM8" s="240">
        <f t="shared" si="3"/>
        <v>0</v>
      </c>
      <c r="BN8" s="482">
        <f aca="true" t="shared" si="4" ref="BN8:BN135">AVERAGE(BC8:BM8)</f>
        <v>10.519480519480519</v>
      </c>
      <c r="BO8" s="482">
        <f>SQRT(AVERAGE((BC8-$BN8)^2,(BD8-$BN8)^2,(BE8-$BN8)^2,(BF8-$BN8)^2,(BG8-$BN8)^2,(BH8-$BN8)^2,(BI8-$BN8)^2,(BJ8-$BN8)^2,(BK8-$BN8)^2,(BL8-$BN8)^2,(BM8-$BN8)^2))</f>
        <v>14.842614921428607</v>
      </c>
      <c r="BP8" s="586">
        <f>IF(AN8="n/a","n/a",IF(U8&lt;0,"n/a",IF(U8="n/a","n/a",I8+AN8-U8)))</f>
        <v>6.9407551923693624</v>
      </c>
    </row>
    <row r="9" spans="1:68" ht="11.25" customHeight="1">
      <c r="A9" s="122" t="s">
        <v>372</v>
      </c>
      <c r="B9" s="123" t="s">
        <v>373</v>
      </c>
      <c r="C9" s="303" t="s">
        <v>2071</v>
      </c>
      <c r="D9" s="133">
        <v>8</v>
      </c>
      <c r="E9" s="26">
        <v>326</v>
      </c>
      <c r="F9" s="65" t="s">
        <v>363</v>
      </c>
      <c r="G9" s="57" t="s">
        <v>363</v>
      </c>
      <c r="H9" s="208">
        <v>9.38</v>
      </c>
      <c r="I9" s="319">
        <f>(R9/H9)*100</f>
        <v>2.9850746268656714</v>
      </c>
      <c r="J9" s="143">
        <v>0.06</v>
      </c>
      <c r="K9" s="143">
        <v>0.07</v>
      </c>
      <c r="L9" s="93">
        <f t="shared" si="0"/>
        <v>16.666666666666675</v>
      </c>
      <c r="M9" s="158">
        <v>40815</v>
      </c>
      <c r="N9" s="31">
        <v>40819</v>
      </c>
      <c r="O9" s="32">
        <v>40840</v>
      </c>
      <c r="P9" s="104" t="s">
        <v>870</v>
      </c>
      <c r="Q9" s="26"/>
      <c r="R9" s="316">
        <f>K9*4</f>
        <v>0.28</v>
      </c>
      <c r="S9" s="319">
        <f>R9/W9*100</f>
        <v>31.460674157303377</v>
      </c>
      <c r="T9" s="433">
        <f>(H9/SQRT(22.5*W9*(H9/Z9))-1)*100</f>
        <v>-29.535870770193597</v>
      </c>
      <c r="U9" s="27">
        <f>H9/W9</f>
        <v>10.53932584269663</v>
      </c>
      <c r="V9" s="380">
        <v>12</v>
      </c>
      <c r="W9" s="168">
        <v>0.89</v>
      </c>
      <c r="X9" s="174" t="s">
        <v>2108</v>
      </c>
      <c r="Y9" s="168">
        <v>0.41</v>
      </c>
      <c r="Z9" s="168">
        <v>1.06</v>
      </c>
      <c r="AA9" s="174">
        <v>1</v>
      </c>
      <c r="AB9" s="168">
        <v>1.17</v>
      </c>
      <c r="AC9" s="339">
        <f>(AB9/AA9-1)*100</f>
        <v>16.999999999999993</v>
      </c>
      <c r="AD9" s="339" t="s">
        <v>1977</v>
      </c>
      <c r="AE9" s="521">
        <v>1</v>
      </c>
      <c r="AF9" s="309">
        <v>29</v>
      </c>
      <c r="AG9" s="565">
        <v>10.22</v>
      </c>
      <c r="AH9" s="565">
        <v>-14.88</v>
      </c>
      <c r="AI9" s="566">
        <v>-1.78</v>
      </c>
      <c r="AJ9" s="567">
        <v>-2.29</v>
      </c>
      <c r="AK9" s="350" t="s">
        <v>1977</v>
      </c>
      <c r="AL9" s="336">
        <f t="shared" si="1"/>
        <v>4.999999999999982</v>
      </c>
      <c r="AM9" s="337">
        <f>((AQ9/AT9)^(1/3)-1)*100</f>
        <v>11.868894208139679</v>
      </c>
      <c r="AN9" s="337">
        <f>((AQ9/AV9)^(1/5)-1)*100</f>
        <v>15.996225865400127</v>
      </c>
      <c r="AO9" s="339" t="s">
        <v>1977</v>
      </c>
      <c r="AP9" s="324"/>
      <c r="AQ9" s="285">
        <v>0.21</v>
      </c>
      <c r="AR9" s="287">
        <v>0.2</v>
      </c>
      <c r="AS9" s="28">
        <v>0.17</v>
      </c>
      <c r="AT9" s="28">
        <v>0.15</v>
      </c>
      <c r="AU9" s="278">
        <v>0.12</v>
      </c>
      <c r="AV9" s="28">
        <v>0.1</v>
      </c>
      <c r="AW9" s="28">
        <v>0.04</v>
      </c>
      <c r="AX9" s="278">
        <v>0</v>
      </c>
      <c r="AY9" s="278">
        <v>0</v>
      </c>
      <c r="AZ9" s="278">
        <v>0</v>
      </c>
      <c r="BA9" s="278">
        <v>0</v>
      </c>
      <c r="BB9" s="280">
        <v>0</v>
      </c>
      <c r="BC9" s="308">
        <f t="shared" si="2"/>
        <v>4.999999999999982</v>
      </c>
      <c r="BD9" s="216">
        <f t="shared" si="2"/>
        <v>17.647058823529417</v>
      </c>
      <c r="BE9" s="216">
        <f t="shared" si="2"/>
        <v>13.333333333333353</v>
      </c>
      <c r="BF9" s="216">
        <f t="shared" si="2"/>
        <v>25</v>
      </c>
      <c r="BG9" s="216">
        <f t="shared" si="2"/>
        <v>19.999999999999996</v>
      </c>
      <c r="BH9" s="216">
        <f t="shared" si="2"/>
        <v>150</v>
      </c>
      <c r="BI9" s="216">
        <f t="shared" si="2"/>
        <v>0</v>
      </c>
      <c r="BJ9" s="216">
        <f t="shared" si="2"/>
        <v>0</v>
      </c>
      <c r="BK9" s="216">
        <f t="shared" si="2"/>
        <v>0</v>
      </c>
      <c r="BL9" s="216">
        <f t="shared" si="3"/>
        <v>0</v>
      </c>
      <c r="BM9" s="240">
        <f t="shared" si="3"/>
        <v>0</v>
      </c>
      <c r="BN9" s="482">
        <f>AVERAGE(BC9:BM9)</f>
        <v>20.998217468805706</v>
      </c>
      <c r="BO9" s="482">
        <f>SQRT(AVERAGE((BC9-$BN9)^2,(BD9-$BN9)^2,(BE9-$BN9)^2,(BF9-$BN9)^2,(BG9-$BN9)^2,(BH9-$BN9)^2,(BI9-$BN9)^2,(BJ9-$BN9)^2,(BK9-$BN9)^2,(BL9-$BN9)^2,(BM9-$BN9)^2))</f>
        <v>41.76668959541699</v>
      </c>
      <c r="BP9" s="586">
        <f>IF(AN9="n/a","n/a",IF(U9&lt;0,"n/a",IF(U9="n/a","n/a",I9+AN9-U9)))</f>
        <v>8.441974649569168</v>
      </c>
    </row>
    <row r="10" spans="1:68" ht="11.25" customHeight="1">
      <c r="A10" s="25" t="s">
        <v>1068</v>
      </c>
      <c r="B10" s="26" t="s">
        <v>1069</v>
      </c>
      <c r="C10" s="33" t="s">
        <v>277</v>
      </c>
      <c r="D10" s="133">
        <v>9</v>
      </c>
      <c r="E10" s="26">
        <v>256</v>
      </c>
      <c r="F10" s="44" t="s">
        <v>1972</v>
      </c>
      <c r="G10" s="45" t="s">
        <v>1972</v>
      </c>
      <c r="H10" s="208">
        <v>41.94</v>
      </c>
      <c r="I10" s="319">
        <f>(R10/H10)*100</f>
        <v>4.291845493562232</v>
      </c>
      <c r="J10" s="143">
        <v>0.44</v>
      </c>
      <c r="K10" s="143">
        <v>0.45</v>
      </c>
      <c r="L10" s="93">
        <f t="shared" si="0"/>
        <v>2.2727272727272707</v>
      </c>
      <c r="M10" s="158">
        <v>40590</v>
      </c>
      <c r="N10" s="31">
        <v>40592</v>
      </c>
      <c r="O10" s="32">
        <v>40603</v>
      </c>
      <c r="P10" s="30" t="s">
        <v>1370</v>
      </c>
      <c r="Q10" s="275"/>
      <c r="R10" s="316">
        <f>K10*4</f>
        <v>1.8</v>
      </c>
      <c r="S10" s="319">
        <f>R10/W10*100</f>
        <v>61.64383561643836</v>
      </c>
      <c r="T10" s="433">
        <f>(H10/SQRT(22.5*W10*(H10/Z10))-1)*100</f>
        <v>6.5961524916701375</v>
      </c>
      <c r="U10" s="27">
        <f>H10/W10</f>
        <v>14.363013698630137</v>
      </c>
      <c r="V10" s="380">
        <v>12</v>
      </c>
      <c r="W10" s="168">
        <v>2.92</v>
      </c>
      <c r="X10" s="174">
        <v>2.96</v>
      </c>
      <c r="Y10" s="168">
        <v>1.49</v>
      </c>
      <c r="Z10" s="168">
        <v>1.78</v>
      </c>
      <c r="AA10" s="174">
        <v>3.02</v>
      </c>
      <c r="AB10" s="168">
        <v>3.23</v>
      </c>
      <c r="AC10" s="339">
        <f>(AB10/AA10-1)*100</f>
        <v>6.9536423841059625</v>
      </c>
      <c r="AD10" s="339">
        <f>(H10/AA10)/X10</f>
        <v>4.691695006264543</v>
      </c>
      <c r="AE10" s="521">
        <v>8</v>
      </c>
      <c r="AF10" s="385">
        <v>3290</v>
      </c>
      <c r="AG10" s="565">
        <v>23.06</v>
      </c>
      <c r="AH10" s="565">
        <v>-4.01</v>
      </c>
      <c r="AI10" s="566">
        <v>2.87</v>
      </c>
      <c r="AJ10" s="567">
        <v>3.86</v>
      </c>
      <c r="AK10" s="350">
        <f>AN10/AO10</f>
        <v>1.248079949670917</v>
      </c>
      <c r="AL10" s="336">
        <f t="shared" si="1"/>
        <v>2.3255813953488413</v>
      </c>
      <c r="AM10" s="337">
        <f>((AQ10/AT10)^(1/3)-1)*100</f>
        <v>2.381842245363197</v>
      </c>
      <c r="AN10" s="337">
        <f>((AQ10/AV10)^(1/5)-1)*100</f>
        <v>6.246311818397499</v>
      </c>
      <c r="AO10" s="339">
        <f>((AQ10/BA10)^(1/10)-1)*100</f>
        <v>5.004736932152842</v>
      </c>
      <c r="AP10" s="324"/>
      <c r="AQ10" s="285">
        <v>1.76</v>
      </c>
      <c r="AR10" s="285">
        <v>1.72</v>
      </c>
      <c r="AS10" s="28">
        <v>1.68</v>
      </c>
      <c r="AT10" s="28">
        <v>1.64</v>
      </c>
      <c r="AU10" s="278">
        <v>1.48</v>
      </c>
      <c r="AV10" s="28">
        <v>1.3</v>
      </c>
      <c r="AW10" s="28">
        <v>1.15</v>
      </c>
      <c r="AX10" s="28">
        <v>1.11</v>
      </c>
      <c r="AY10" s="278">
        <v>1.08</v>
      </c>
      <c r="AZ10" s="278">
        <v>1.08</v>
      </c>
      <c r="BA10" s="278">
        <v>1.08</v>
      </c>
      <c r="BB10" s="280">
        <v>1.08</v>
      </c>
      <c r="BC10" s="308">
        <f t="shared" si="2"/>
        <v>2.3255813953488413</v>
      </c>
      <c r="BD10" s="216">
        <f t="shared" si="2"/>
        <v>2.3809523809523725</v>
      </c>
      <c r="BE10" s="216">
        <f t="shared" si="2"/>
        <v>2.4390243902439046</v>
      </c>
      <c r="BF10" s="216">
        <f t="shared" si="2"/>
        <v>10.81081081081081</v>
      </c>
      <c r="BG10" s="216">
        <f t="shared" si="2"/>
        <v>13.846153846153841</v>
      </c>
      <c r="BH10" s="216">
        <f t="shared" si="2"/>
        <v>13.043478260869579</v>
      </c>
      <c r="BI10" s="216">
        <f t="shared" si="2"/>
        <v>3.603603603603589</v>
      </c>
      <c r="BJ10" s="216">
        <f t="shared" si="2"/>
        <v>2.77777777777779</v>
      </c>
      <c r="BK10" s="216">
        <f t="shared" si="2"/>
        <v>0</v>
      </c>
      <c r="BL10" s="216">
        <f t="shared" si="3"/>
        <v>0</v>
      </c>
      <c r="BM10" s="240">
        <f t="shared" si="3"/>
        <v>0</v>
      </c>
      <c r="BN10" s="482">
        <f>AVERAGE(BC10:BM10)</f>
        <v>4.6570347696146115</v>
      </c>
      <c r="BO10" s="482">
        <f>SQRT(AVERAGE((BC10-$BN10)^2,(BD10-$BN10)^2,(BE10-$BN10)^2,(BF10-$BN10)^2,(BG10-$BN10)^2,(BH10-$BN10)^2,(BI10-$BN10)^2,(BJ10-$BN10)^2,(BK10-$BN10)^2,(BL10-$BN10)^2,(BM10-$BN10)^2))</f>
        <v>5.0261348055436414</v>
      </c>
      <c r="BP10" s="586">
        <f>IF(AN10="n/a","n/a",IF(U10&lt;0,"n/a",IF(U10="n/a","n/a",I10+AN10-U10)))</f>
        <v>-3.8248563866704064</v>
      </c>
    </row>
    <row r="11" spans="1:68" ht="11.25" customHeight="1">
      <c r="A11" s="34" t="s">
        <v>15</v>
      </c>
      <c r="B11" s="36" t="s">
        <v>16</v>
      </c>
      <c r="C11" s="41" t="s">
        <v>294</v>
      </c>
      <c r="D11" s="134">
        <v>9</v>
      </c>
      <c r="E11" s="26">
        <v>278</v>
      </c>
      <c r="F11" s="74" t="s">
        <v>363</v>
      </c>
      <c r="G11" s="75" t="s">
        <v>363</v>
      </c>
      <c r="H11" s="209">
        <v>68.95</v>
      </c>
      <c r="I11" s="458">
        <f>(R11/H11)*100</f>
        <v>1.8564176939811456</v>
      </c>
      <c r="J11" s="142">
        <v>0.29</v>
      </c>
      <c r="K11" s="142">
        <v>0.32</v>
      </c>
      <c r="L11" s="94">
        <f t="shared" si="0"/>
        <v>10.344827586206918</v>
      </c>
      <c r="M11" s="301">
        <v>40799</v>
      </c>
      <c r="N11" s="50">
        <v>40801</v>
      </c>
      <c r="O11" s="40">
        <v>40816</v>
      </c>
      <c r="P11" s="392" t="s">
        <v>1359</v>
      </c>
      <c r="Q11" s="102" t="s">
        <v>858</v>
      </c>
      <c r="R11" s="261">
        <f>K11*4</f>
        <v>1.28</v>
      </c>
      <c r="S11" s="319">
        <f>R11/W11*100</f>
        <v>38.670694864048336</v>
      </c>
      <c r="T11" s="434">
        <f>(H11/SQRT(22.5*W11*(H11/Z11))-1)*100</f>
        <v>78.20050864772948</v>
      </c>
      <c r="U11" s="37">
        <f>H11/W11</f>
        <v>20.83081570996979</v>
      </c>
      <c r="V11" s="381">
        <v>3</v>
      </c>
      <c r="W11" s="169">
        <v>3.31</v>
      </c>
      <c r="X11" s="176">
        <v>1.29</v>
      </c>
      <c r="Y11" s="169">
        <v>1.2</v>
      </c>
      <c r="Z11" s="169">
        <v>3.43</v>
      </c>
      <c r="AA11" s="176">
        <v>3.99</v>
      </c>
      <c r="AB11" s="169">
        <v>4.54</v>
      </c>
      <c r="AC11" s="344">
        <f>(AB11/AA11-1)*100</f>
        <v>13.78446115288221</v>
      </c>
      <c r="AD11" s="339">
        <f>(H11/AA11)/X11</f>
        <v>13.395892832857337</v>
      </c>
      <c r="AE11" s="521">
        <v>16</v>
      </c>
      <c r="AF11" s="387">
        <v>5210</v>
      </c>
      <c r="AG11" s="533">
        <v>18.88</v>
      </c>
      <c r="AH11" s="533">
        <v>-4.75</v>
      </c>
      <c r="AI11" s="562">
        <v>4.12</v>
      </c>
      <c r="AJ11" s="564">
        <v>3.61</v>
      </c>
      <c r="AK11" s="350" t="s">
        <v>1977</v>
      </c>
      <c r="AL11" s="336">
        <f t="shared" si="1"/>
        <v>34.2857142857143</v>
      </c>
      <c r="AM11" s="337">
        <f>((AQ11/AT11)^(1/3)-1)*100</f>
        <v>40.35125881389183</v>
      </c>
      <c r="AN11" s="337">
        <f>((AQ11/AV11)^(1/5)-1)*100</f>
        <v>33.10337481976484</v>
      </c>
      <c r="AO11" s="339" t="s">
        <v>1977</v>
      </c>
      <c r="AP11" s="325"/>
      <c r="AQ11" s="286">
        <v>0.94</v>
      </c>
      <c r="AR11" s="286">
        <v>0.7</v>
      </c>
      <c r="AS11" s="38">
        <v>0.52</v>
      </c>
      <c r="AT11" s="38">
        <v>0.34</v>
      </c>
      <c r="AU11" s="38">
        <v>0.27</v>
      </c>
      <c r="AV11" s="38">
        <v>0.225</v>
      </c>
      <c r="AW11" s="38">
        <v>0.175</v>
      </c>
      <c r="AX11" s="38">
        <v>0.12</v>
      </c>
      <c r="AY11" s="279">
        <v>0</v>
      </c>
      <c r="AZ11" s="279">
        <v>0</v>
      </c>
      <c r="BA11" s="279">
        <v>0</v>
      </c>
      <c r="BB11" s="307">
        <v>0</v>
      </c>
      <c r="BC11" s="308">
        <f t="shared" si="2"/>
        <v>34.2857142857143</v>
      </c>
      <c r="BD11" s="216">
        <f t="shared" si="2"/>
        <v>34.615384615384606</v>
      </c>
      <c r="BE11" s="216">
        <f t="shared" si="2"/>
        <v>52.941176470588225</v>
      </c>
      <c r="BF11" s="216">
        <f t="shared" si="2"/>
        <v>25.92592592592593</v>
      </c>
      <c r="BG11" s="216">
        <f t="shared" si="2"/>
        <v>19.999999999999996</v>
      </c>
      <c r="BH11" s="216">
        <f t="shared" si="2"/>
        <v>28.57142857142858</v>
      </c>
      <c r="BI11" s="216">
        <f t="shared" si="2"/>
        <v>45.83333333333333</v>
      </c>
      <c r="BJ11" s="216">
        <f t="shared" si="2"/>
        <v>0</v>
      </c>
      <c r="BK11" s="216">
        <f t="shared" si="2"/>
        <v>0</v>
      </c>
      <c r="BL11" s="216">
        <f t="shared" si="3"/>
        <v>0</v>
      </c>
      <c r="BM11" s="240">
        <f t="shared" si="3"/>
        <v>0</v>
      </c>
      <c r="BN11" s="482">
        <f>AVERAGE(BC11:BM11)</f>
        <v>22.015723927488633</v>
      </c>
      <c r="BO11" s="482">
        <f>SQRT(AVERAGE((BC11-$BN11)^2,(BD11-$BN11)^2,(BE11-$BN11)^2,(BF11-$BN11)^2,(BG11-$BN11)^2,(BH11-$BN11)^2,(BI11-$BN11)^2,(BJ11-$BN11)^2,(BK11-$BN11)^2,(BL11-$BN11)^2,(BM11-$BN11)^2))</f>
        <v>18.66952970107014</v>
      </c>
      <c r="BP11" s="586">
        <f>IF(AN11="n/a","n/a",IF(U11&lt;0,"n/a",IF(U11="n/a","n/a",I11+AN11-U11)))</f>
        <v>14.12897680377619</v>
      </c>
    </row>
    <row r="12" spans="1:68" ht="11.25" customHeight="1">
      <c r="A12" s="15" t="s">
        <v>1702</v>
      </c>
      <c r="B12" s="16" t="s">
        <v>1703</v>
      </c>
      <c r="C12" s="24" t="s">
        <v>173</v>
      </c>
      <c r="D12" s="132">
        <v>6</v>
      </c>
      <c r="E12" s="26">
        <v>407</v>
      </c>
      <c r="F12" s="88" t="s">
        <v>363</v>
      </c>
      <c r="G12" s="58" t="s">
        <v>363</v>
      </c>
      <c r="H12" s="207">
        <v>30.79</v>
      </c>
      <c r="I12" s="318">
        <f>(R12/H12)*100</f>
        <v>4.027281584930172</v>
      </c>
      <c r="J12" s="144">
        <v>0.3</v>
      </c>
      <c r="K12" s="144">
        <v>0.31</v>
      </c>
      <c r="L12" s="107">
        <f t="shared" si="0"/>
        <v>3.3333333333333437</v>
      </c>
      <c r="M12" s="118">
        <v>40801</v>
      </c>
      <c r="N12" s="22">
        <v>40805</v>
      </c>
      <c r="O12" s="23">
        <v>40819</v>
      </c>
      <c r="P12" s="395" t="s">
        <v>644</v>
      </c>
      <c r="Q12" s="16"/>
      <c r="R12" s="317">
        <f>K12*4</f>
        <v>1.24</v>
      </c>
      <c r="S12" s="318">
        <f>R12/W12*100</f>
        <v>44.44444444444444</v>
      </c>
      <c r="T12" s="433">
        <f>(H12/SQRT(22.5*W12*(H12/Z12))-1)*100</f>
        <v>-27.895160182346768</v>
      </c>
      <c r="U12" s="18">
        <f>H12/W12</f>
        <v>11.035842293906809</v>
      </c>
      <c r="V12" s="380">
        <v>12</v>
      </c>
      <c r="W12" s="190">
        <v>2.79</v>
      </c>
      <c r="X12" s="189">
        <v>1.6</v>
      </c>
      <c r="Y12" s="190">
        <v>2.41</v>
      </c>
      <c r="Z12" s="190">
        <v>1.06</v>
      </c>
      <c r="AA12" s="189">
        <v>2.81</v>
      </c>
      <c r="AB12" s="190">
        <v>2.86</v>
      </c>
      <c r="AC12" s="338">
        <f>(AB12/AA12-1)*100</f>
        <v>1.7793594306049654</v>
      </c>
      <c r="AD12" s="471">
        <f>(H12/AA12)/X12</f>
        <v>6.848309608540924</v>
      </c>
      <c r="AE12" s="520">
        <v>2</v>
      </c>
      <c r="AF12" s="397">
        <v>146</v>
      </c>
      <c r="AG12" s="553">
        <v>18.42</v>
      </c>
      <c r="AH12" s="553">
        <v>-9.15</v>
      </c>
      <c r="AI12" s="568">
        <v>4.8</v>
      </c>
      <c r="AJ12" s="569">
        <v>2.19</v>
      </c>
      <c r="AK12" s="349">
        <f>AN12/AO12</f>
        <v>1.1993599596152509</v>
      </c>
      <c r="AL12" s="340">
        <f t="shared" si="1"/>
        <v>7.547169811320731</v>
      </c>
      <c r="AM12" s="341">
        <f>((AQ12/AT12)^(1/3)-1)*100</f>
        <v>9.011937795689429</v>
      </c>
      <c r="AN12" s="341">
        <f>((AQ12/AV12)^(1/5)-1)*100</f>
        <v>6.298004826234438</v>
      </c>
      <c r="AO12" s="338">
        <f>((AQ12/BA12)^(1/10)-1)*100</f>
        <v>5.251138138924372</v>
      </c>
      <c r="AP12" s="324"/>
      <c r="AQ12" s="285">
        <v>1.14</v>
      </c>
      <c r="AR12" s="285">
        <v>1.06</v>
      </c>
      <c r="AS12" s="28">
        <v>0.98</v>
      </c>
      <c r="AT12" s="278">
        <v>0.88</v>
      </c>
      <c r="AU12" s="28">
        <v>0.87</v>
      </c>
      <c r="AV12" s="278">
        <v>0.84</v>
      </c>
      <c r="AW12" s="28">
        <v>0.84</v>
      </c>
      <c r="AX12" s="28">
        <v>0.83</v>
      </c>
      <c r="AY12" s="28">
        <v>0.78</v>
      </c>
      <c r="AZ12" s="28">
        <v>0.74</v>
      </c>
      <c r="BA12" s="28">
        <v>0.68334</v>
      </c>
      <c r="BB12" s="119">
        <v>0.33429</v>
      </c>
      <c r="BC12" s="460">
        <f aca="true" t="shared" si="5" ref="BC12:BC43">IF(AR12=0,0,IF(AR12&gt;AQ12,0,((AQ12/AR12)-1)*100))</f>
        <v>7.547169811320731</v>
      </c>
      <c r="BD12" s="461">
        <f aca="true" t="shared" si="6" ref="BD12:BD21">IF(AS12=0,0,IF(AS12&gt;AR12,0,((AR12/AS12)-1)*100))</f>
        <v>8.163265306122458</v>
      </c>
      <c r="BE12" s="461">
        <f aca="true" t="shared" si="7" ref="BE12:BE21">IF(AT12=0,0,IF(AT12&gt;AS12,0,((AS12/AT12)-1)*100))</f>
        <v>11.363636363636353</v>
      </c>
      <c r="BF12" s="461">
        <f aca="true" t="shared" si="8" ref="BF12:BF21">IF(AU12=0,0,IF(AU12&gt;AT12,0,((AT12/AU12)-1)*100))</f>
        <v>1.1494252873563315</v>
      </c>
      <c r="BG12" s="461">
        <f aca="true" t="shared" si="9" ref="BG12:BG21">IF(AV12=0,0,IF(AV12&gt;AU12,0,((AU12/AV12)-1)*100))</f>
        <v>3.571428571428581</v>
      </c>
      <c r="BH12" s="461">
        <f aca="true" t="shared" si="10" ref="BH12:BH21">IF(AW12=0,0,IF(AW12&gt;AV12,0,((AV12/AW12)-1)*100))</f>
        <v>0</v>
      </c>
      <c r="BI12" s="461">
        <f aca="true" t="shared" si="11" ref="BI12:BI21">IF(AX12=0,0,IF(AX12&gt;AW12,0,((AW12/AX12)-1)*100))</f>
        <v>1.2048192771084265</v>
      </c>
      <c r="BJ12" s="461">
        <f aca="true" t="shared" si="12" ref="BJ12:BJ21">IF(AY12=0,0,IF(AY12&gt;AX12,0,((AX12/AY12)-1)*100))</f>
        <v>6.41025641025641</v>
      </c>
      <c r="BK12" s="461">
        <f aca="true" t="shared" si="13" ref="BK12:BK21">IF(AZ12=0,0,IF(AZ12&gt;AY12,0,((AY12/AZ12)-1)*100))</f>
        <v>5.405405405405417</v>
      </c>
      <c r="BL12" s="461">
        <f aca="true" t="shared" si="14" ref="BL12:BL21">IF(BA12=0,0,IF(BA12&gt;AZ12,0,((AZ12/BA12)-1)*100))</f>
        <v>8.291626423156861</v>
      </c>
      <c r="BM12" s="212">
        <f aca="true" t="shared" si="15" ref="BM12:BM21">IF(BB12=0,0,IF(BB12&gt;BA12,0,((BA12/BB12)-1)*100))</f>
        <v>104.41532800861526</v>
      </c>
      <c r="BN12" s="145">
        <f>AVERAGE(BC12:BM12)</f>
        <v>14.320214624036986</v>
      </c>
      <c r="BO12" s="145">
        <f>SQRT(AVERAGE((BC12-$BN12)^2,(BD12-$BN12)^2,(BE12-$BN12)^2,(BF12-$BN12)^2,(BG12-$BN12)^2,(BH12-$BN12)^2,(BI12-$BN12)^2,(BJ12-$BN12)^2,(BK12-$BN12)^2,(BL12-$BN12)^2,(BM12-$BN12)^2))</f>
        <v>28.689761152897148</v>
      </c>
      <c r="BP12" s="588">
        <f>IF(AN12="n/a","n/a",IF(U12&lt;0,"n/a",IF(U12="n/a","n/a",I12+AN12-U12)))</f>
        <v>-0.7105558827421987</v>
      </c>
    </row>
    <row r="13" spans="1:68" ht="11.25" customHeight="1">
      <c r="A13" s="25" t="s">
        <v>928</v>
      </c>
      <c r="B13" s="26" t="s">
        <v>929</v>
      </c>
      <c r="C13" s="109" t="s">
        <v>522</v>
      </c>
      <c r="D13" s="133">
        <v>6</v>
      </c>
      <c r="E13" s="26">
        <v>402</v>
      </c>
      <c r="F13" s="65" t="s">
        <v>363</v>
      </c>
      <c r="G13" s="57" t="s">
        <v>363</v>
      </c>
      <c r="H13" s="208">
        <v>48.4</v>
      </c>
      <c r="I13" s="319">
        <f>(R13/H13)*100</f>
        <v>4.81404958677686</v>
      </c>
      <c r="J13" s="143">
        <v>0.555</v>
      </c>
      <c r="K13" s="143">
        <v>0.5825</v>
      </c>
      <c r="L13" s="93">
        <f t="shared" si="0"/>
        <v>4.954954954954949</v>
      </c>
      <c r="M13" s="158">
        <v>40765</v>
      </c>
      <c r="N13" s="31">
        <v>40767</v>
      </c>
      <c r="O13" s="32">
        <v>40774</v>
      </c>
      <c r="P13" s="104" t="s">
        <v>1405</v>
      </c>
      <c r="Q13" s="102" t="s">
        <v>858</v>
      </c>
      <c r="R13" s="316">
        <f>K13*4</f>
        <v>2.33</v>
      </c>
      <c r="S13" s="319">
        <f>R13/W13*100</f>
        <v>72.8125</v>
      </c>
      <c r="T13" s="433">
        <f>(H13/SQRT(22.5*W13*(H13/Z13))-1)*100</f>
        <v>131.90036174568115</v>
      </c>
      <c r="U13" s="27">
        <f>H13/W13</f>
        <v>15.124999999999998</v>
      </c>
      <c r="V13" s="380">
        <v>12</v>
      </c>
      <c r="W13" s="168">
        <v>3.2</v>
      </c>
      <c r="X13" s="174">
        <v>0.97</v>
      </c>
      <c r="Y13" s="168">
        <v>1.7</v>
      </c>
      <c r="Z13" s="168">
        <v>8</v>
      </c>
      <c r="AA13" s="174">
        <v>3.47</v>
      </c>
      <c r="AB13" s="168">
        <v>3.78</v>
      </c>
      <c r="AC13" s="339">
        <f>(AB13/AA13-1)*100</f>
        <v>8.9337175792507</v>
      </c>
      <c r="AD13" s="472">
        <f>(H13/AA13)/X13</f>
        <v>14.379512166136843</v>
      </c>
      <c r="AE13" s="521">
        <v>4</v>
      </c>
      <c r="AF13" s="385">
        <v>2900</v>
      </c>
      <c r="AG13" s="565">
        <v>20.28</v>
      </c>
      <c r="AH13" s="565">
        <v>-16.55</v>
      </c>
      <c r="AI13" s="566">
        <v>5.29</v>
      </c>
      <c r="AJ13" s="567">
        <v>1.89</v>
      </c>
      <c r="AK13" s="350" t="s">
        <v>1977</v>
      </c>
      <c r="AL13" s="336">
        <f t="shared" si="1"/>
        <v>12.759643916913932</v>
      </c>
      <c r="AM13" s="337">
        <f>((AQ13/AT13)^(1/3)-1)*100</f>
        <v>22.641877968176228</v>
      </c>
      <c r="AN13" s="337" t="s">
        <v>1977</v>
      </c>
      <c r="AO13" s="339" t="s">
        <v>1977</v>
      </c>
      <c r="AP13" s="324"/>
      <c r="AQ13" s="285">
        <v>1.9</v>
      </c>
      <c r="AR13" s="285">
        <v>1.685</v>
      </c>
      <c r="AS13" s="28">
        <v>1.3175</v>
      </c>
      <c r="AT13" s="28">
        <v>1.03</v>
      </c>
      <c r="AU13" s="28">
        <v>0.43</v>
      </c>
      <c r="AV13" s="278">
        <v>0</v>
      </c>
      <c r="AW13" s="278">
        <v>0</v>
      </c>
      <c r="AX13" s="278">
        <v>0</v>
      </c>
      <c r="AY13" s="278">
        <v>0</v>
      </c>
      <c r="AZ13" s="278">
        <v>0</v>
      </c>
      <c r="BA13" s="278">
        <v>0</v>
      </c>
      <c r="BB13" s="280">
        <v>0</v>
      </c>
      <c r="BC13" s="308">
        <f t="shared" si="5"/>
        <v>12.759643916913932</v>
      </c>
      <c r="BD13" s="216">
        <f t="shared" si="6"/>
        <v>27.89373814041747</v>
      </c>
      <c r="BE13" s="216">
        <f t="shared" si="7"/>
        <v>27.912621359223277</v>
      </c>
      <c r="BF13" s="216">
        <f t="shared" si="8"/>
        <v>139.53488372093025</v>
      </c>
      <c r="BG13" s="216">
        <f t="shared" si="9"/>
        <v>0</v>
      </c>
      <c r="BH13" s="216">
        <f t="shared" si="10"/>
        <v>0</v>
      </c>
      <c r="BI13" s="216">
        <f t="shared" si="11"/>
        <v>0</v>
      </c>
      <c r="BJ13" s="216">
        <f t="shared" si="12"/>
        <v>0</v>
      </c>
      <c r="BK13" s="216">
        <f t="shared" si="13"/>
        <v>0</v>
      </c>
      <c r="BL13" s="216">
        <f t="shared" si="14"/>
        <v>0</v>
      </c>
      <c r="BM13" s="240">
        <f t="shared" si="15"/>
        <v>0</v>
      </c>
      <c r="BN13" s="482">
        <f>AVERAGE(BC13:BM13)</f>
        <v>18.918262467044084</v>
      </c>
      <c r="BO13" s="482">
        <f>SQRT(AVERAGE((BC13-$BN13)^2,(BD13-$BN13)^2,(BE13-$BN13)^2,(BF13-$BN13)^2,(BG13-$BN13)^2,(BH13-$BN13)^2,(BI13-$BN13)^2,(BJ13-$BN13)^2,(BK13-$BN13)^2,(BL13-$BN13)^2,(BM13-$BN13)^2))</f>
        <v>39.603787862914245</v>
      </c>
      <c r="BP13" s="586" t="str">
        <f>IF(AN13="n/a","n/a",IF(U13&lt;0,"n/a",IF(U13="n/a","n/a",I13+AN13-U13)))</f>
        <v>n/a</v>
      </c>
    </row>
    <row r="14" spans="1:68" ht="11.25" customHeight="1">
      <c r="A14" s="25" t="s">
        <v>2087</v>
      </c>
      <c r="B14" s="26" t="s">
        <v>2088</v>
      </c>
      <c r="C14" s="109" t="s">
        <v>522</v>
      </c>
      <c r="D14" s="133">
        <v>9</v>
      </c>
      <c r="E14" s="26">
        <v>270</v>
      </c>
      <c r="F14" s="65" t="s">
        <v>363</v>
      </c>
      <c r="G14" s="57" t="s">
        <v>363</v>
      </c>
      <c r="H14" s="208">
        <v>75.93</v>
      </c>
      <c r="I14" s="319">
        <f>(R14/H14)*100</f>
        <v>4.859739233504543</v>
      </c>
      <c r="J14" s="143">
        <v>0.89</v>
      </c>
      <c r="K14" s="143">
        <v>0.9225</v>
      </c>
      <c r="L14" s="93">
        <f t="shared" si="0"/>
        <v>3.6516853932584192</v>
      </c>
      <c r="M14" s="158">
        <v>40758</v>
      </c>
      <c r="N14" s="31">
        <v>40760</v>
      </c>
      <c r="O14" s="32">
        <v>40767</v>
      </c>
      <c r="P14" s="104" t="s">
        <v>1380</v>
      </c>
      <c r="Q14" s="102" t="s">
        <v>858</v>
      </c>
      <c r="R14" s="316">
        <f>K14*4</f>
        <v>3.69</v>
      </c>
      <c r="S14" s="319">
        <f>R14/W14*100</f>
        <v>50.34106412005457</v>
      </c>
      <c r="T14" s="433">
        <f>(H14/SQRT(22.5*W14*(H14/Z14))-1)*100</f>
        <v>23.81850908632426</v>
      </c>
      <c r="U14" s="27">
        <f>H14/W14</f>
        <v>10.358799454297408</v>
      </c>
      <c r="V14" s="380">
        <v>12</v>
      </c>
      <c r="W14" s="168">
        <v>7.33</v>
      </c>
      <c r="X14" s="174">
        <v>0.8</v>
      </c>
      <c r="Y14" s="168">
        <v>1.63</v>
      </c>
      <c r="Z14" s="168">
        <v>3.33</v>
      </c>
      <c r="AA14" s="174">
        <v>7.85</v>
      </c>
      <c r="AB14" s="168">
        <v>8.31</v>
      </c>
      <c r="AC14" s="339">
        <f>(AB14/AA14-1)*100</f>
        <v>5.859872611464989</v>
      </c>
      <c r="AD14" s="472">
        <f>(H14/AA14)/X14</f>
        <v>12.090764331210192</v>
      </c>
      <c r="AE14" s="521">
        <v>9</v>
      </c>
      <c r="AF14" s="385">
        <v>2790</v>
      </c>
      <c r="AG14" s="565">
        <v>30.91</v>
      </c>
      <c r="AH14" s="565">
        <v>-9.71</v>
      </c>
      <c r="AI14" s="566">
        <v>9.88</v>
      </c>
      <c r="AJ14" s="567">
        <v>4.96</v>
      </c>
      <c r="AK14" s="350">
        <f>AN14/AO14</f>
        <v>1.236039311101158</v>
      </c>
      <c r="AL14" s="336">
        <f t="shared" si="1"/>
        <v>8.644067796610155</v>
      </c>
      <c r="AM14" s="337">
        <f>((AQ14/AT14)^(1/3)-1)*100</f>
        <v>13.362248397938249</v>
      </c>
      <c r="AN14" s="337">
        <f>((AQ14/AV14)^(1/5)-1)*100</f>
        <v>15.268195692140306</v>
      </c>
      <c r="AO14" s="339">
        <f>((AQ14/BA14)^(1/10)-1)*100</f>
        <v>12.352516263045255</v>
      </c>
      <c r="AP14" s="324"/>
      <c r="AQ14" s="285">
        <v>3.205</v>
      </c>
      <c r="AR14" s="285">
        <v>2.95</v>
      </c>
      <c r="AS14" s="28">
        <v>2.53</v>
      </c>
      <c r="AT14" s="28">
        <v>2.2</v>
      </c>
      <c r="AU14" s="28">
        <v>1.92</v>
      </c>
      <c r="AV14" s="28">
        <v>1.575</v>
      </c>
      <c r="AW14" s="28">
        <v>1.244</v>
      </c>
      <c r="AX14" s="28">
        <v>1.05</v>
      </c>
      <c r="AY14" s="278">
        <v>1</v>
      </c>
      <c r="AZ14" s="278">
        <v>1</v>
      </c>
      <c r="BA14" s="28">
        <v>1</v>
      </c>
      <c r="BB14" s="119">
        <v>0.115</v>
      </c>
      <c r="BC14" s="308">
        <f t="shared" si="5"/>
        <v>8.644067796610155</v>
      </c>
      <c r="BD14" s="216">
        <f t="shared" si="6"/>
        <v>16.600790513834006</v>
      </c>
      <c r="BE14" s="216">
        <f t="shared" si="7"/>
        <v>14.999999999999991</v>
      </c>
      <c r="BF14" s="216">
        <f t="shared" si="8"/>
        <v>14.583333333333348</v>
      </c>
      <c r="BG14" s="216">
        <f t="shared" si="9"/>
        <v>21.904761904761894</v>
      </c>
      <c r="BH14" s="216">
        <f t="shared" si="10"/>
        <v>26.607717041800647</v>
      </c>
      <c r="BI14" s="216">
        <f t="shared" si="11"/>
        <v>18.476190476190467</v>
      </c>
      <c r="BJ14" s="216">
        <f t="shared" si="12"/>
        <v>5.000000000000004</v>
      </c>
      <c r="BK14" s="216">
        <f t="shared" si="13"/>
        <v>0</v>
      </c>
      <c r="BL14" s="216">
        <f t="shared" si="14"/>
        <v>0</v>
      </c>
      <c r="BM14" s="240">
        <f t="shared" si="15"/>
        <v>769.5652173913043</v>
      </c>
      <c r="BN14" s="482">
        <f>AVERAGE(BC14:BM14)</f>
        <v>81.48927985980316</v>
      </c>
      <c r="BO14" s="482">
        <f>SQRT(AVERAGE((BC14-$BN14)^2,(BD14-$BN14)^2,(BE14-$BN14)^2,(BF14-$BN14)^2,(BG14-$BN14)^2,(BH14-$BN14)^2,(BI14-$BN14)^2,(BJ14-$BN14)^2,(BK14-$BN14)^2,(BL14-$BN14)^2,(BM14-$BN14)^2))</f>
        <v>217.74197247397368</v>
      </c>
      <c r="BP14" s="586">
        <f>IF(AN14="n/a","n/a",IF(U14&lt;0,"n/a",IF(U14="n/a","n/a",I14+AN14-U14)))</f>
        <v>9.769135471347443</v>
      </c>
    </row>
    <row r="15" spans="1:68" ht="11.25" customHeight="1">
      <c r="A15" s="25" t="s">
        <v>1298</v>
      </c>
      <c r="B15" s="26" t="s">
        <v>1299</v>
      </c>
      <c r="C15" s="33" t="s">
        <v>292</v>
      </c>
      <c r="D15" s="133">
        <v>8</v>
      </c>
      <c r="E15" s="26">
        <v>295</v>
      </c>
      <c r="F15" s="44" t="s">
        <v>1972</v>
      </c>
      <c r="G15" s="45" t="s">
        <v>1972</v>
      </c>
      <c r="H15" s="208">
        <v>40.78</v>
      </c>
      <c r="I15" s="319">
        <f>(R15/H15)*100</f>
        <v>4.168710152035311</v>
      </c>
      <c r="J15" s="143">
        <v>0.395</v>
      </c>
      <c r="K15" s="143">
        <v>0.425</v>
      </c>
      <c r="L15" s="93">
        <f t="shared" si="0"/>
        <v>7.594936708860756</v>
      </c>
      <c r="M15" s="158">
        <v>40570</v>
      </c>
      <c r="N15" s="31">
        <v>40574</v>
      </c>
      <c r="O15" s="32">
        <v>40589</v>
      </c>
      <c r="P15" s="104" t="s">
        <v>1381</v>
      </c>
      <c r="Q15" s="275"/>
      <c r="R15" s="316">
        <f>K15*4</f>
        <v>1.7</v>
      </c>
      <c r="S15" s="319">
        <f>R15/W15*100</f>
        <v>58.41924398625429</v>
      </c>
      <c r="T15" s="433">
        <f>(H15/SQRT(22.5*W15*(H15/Z15))-1)*100</f>
        <v>-1.4292283597007072</v>
      </c>
      <c r="U15" s="27">
        <f>H15/W15</f>
        <v>14.013745704467354</v>
      </c>
      <c r="V15" s="380">
        <v>12</v>
      </c>
      <c r="W15" s="168">
        <v>2.91</v>
      </c>
      <c r="X15" s="174">
        <v>2.14</v>
      </c>
      <c r="Y15" s="168">
        <v>1.28</v>
      </c>
      <c r="Z15" s="168">
        <v>1.56</v>
      </c>
      <c r="AA15" s="174">
        <v>2.95</v>
      </c>
      <c r="AB15" s="168">
        <v>2.99</v>
      </c>
      <c r="AC15" s="339">
        <f>(AB15/AA15-1)*100</f>
        <v>1.3559322033898313</v>
      </c>
      <c r="AD15" s="472">
        <f>(H15/AA15)/X15</f>
        <v>6.459686361476319</v>
      </c>
      <c r="AE15" s="521">
        <v>10</v>
      </c>
      <c r="AF15" s="385">
        <v>4530</v>
      </c>
      <c r="AG15" s="565">
        <v>20.26</v>
      </c>
      <c r="AH15" s="565">
        <v>-3.23</v>
      </c>
      <c r="AI15" s="566">
        <v>3.08</v>
      </c>
      <c r="AJ15" s="567">
        <v>2.82</v>
      </c>
      <c r="AK15" s="350">
        <f>AN15/AO15</f>
        <v>-3.655448898877247</v>
      </c>
      <c r="AL15" s="336">
        <f t="shared" si="1"/>
        <v>5.3333333333333455</v>
      </c>
      <c r="AM15" s="337">
        <f>((AQ15/AT15)^(1/3)-1)*100</f>
        <v>7.551826120985772</v>
      </c>
      <c r="AN15" s="337">
        <f>((AQ15/AV15)^(1/5)-1)*100</f>
        <v>8.51594520113066</v>
      </c>
      <c r="AO15" s="339">
        <f>((AQ15/BA15)^(1/10)-1)*100</f>
        <v>-2.3296578441422855</v>
      </c>
      <c r="AP15" s="324"/>
      <c r="AQ15" s="285">
        <v>1.58</v>
      </c>
      <c r="AR15" s="285">
        <v>1.5</v>
      </c>
      <c r="AS15" s="28">
        <v>1.4</v>
      </c>
      <c r="AT15" s="28">
        <v>1.27</v>
      </c>
      <c r="AU15" s="28">
        <v>1.15</v>
      </c>
      <c r="AV15" s="278">
        <v>1.05</v>
      </c>
      <c r="AW15" s="28">
        <v>1.0125</v>
      </c>
      <c r="AX15" s="278">
        <v>1</v>
      </c>
      <c r="AY15" s="278">
        <v>2</v>
      </c>
      <c r="AZ15" s="278">
        <v>2</v>
      </c>
      <c r="BA15" s="278">
        <v>2</v>
      </c>
      <c r="BB15" s="280">
        <v>2</v>
      </c>
      <c r="BC15" s="308">
        <f t="shared" si="5"/>
        <v>5.3333333333333455</v>
      </c>
      <c r="BD15" s="216">
        <f t="shared" si="6"/>
        <v>7.14285714285714</v>
      </c>
      <c r="BE15" s="216">
        <f t="shared" si="7"/>
        <v>10.236220472440927</v>
      </c>
      <c r="BF15" s="216">
        <f t="shared" si="8"/>
        <v>10.43478260869566</v>
      </c>
      <c r="BG15" s="216">
        <f t="shared" si="9"/>
        <v>9.523809523809511</v>
      </c>
      <c r="BH15" s="216">
        <f t="shared" si="10"/>
        <v>3.70370370370372</v>
      </c>
      <c r="BI15" s="216">
        <f t="shared" si="11"/>
        <v>1.2499999999999956</v>
      </c>
      <c r="BJ15" s="216">
        <f t="shared" si="12"/>
        <v>0</v>
      </c>
      <c r="BK15" s="216">
        <f t="shared" si="13"/>
        <v>0</v>
      </c>
      <c r="BL15" s="216">
        <f t="shared" si="14"/>
        <v>0</v>
      </c>
      <c r="BM15" s="240">
        <f t="shared" si="15"/>
        <v>0</v>
      </c>
      <c r="BN15" s="482">
        <f>AVERAGE(BC15:BM15)</f>
        <v>4.329518798621844</v>
      </c>
      <c r="BO15" s="482">
        <f>SQRT(AVERAGE((BC15-$BN15)^2,(BD15-$BN15)^2,(BE15-$BN15)^2,(BF15-$BN15)^2,(BG15-$BN15)^2,(BH15-$BN15)^2,(BI15-$BN15)^2,(BJ15-$BN15)^2,(BK15-$BN15)^2,(BL15-$BN15)^2,(BM15-$BN15)^2))</f>
        <v>4.187867280237041</v>
      </c>
      <c r="BP15" s="586">
        <f>IF(AN15="n/a","n/a",IF(U15&lt;0,"n/a",IF(U15="n/a","n/a",I15+AN15-U15)))</f>
        <v>-1.3290903513013834</v>
      </c>
    </row>
    <row r="16" spans="1:68" ht="11.25" customHeight="1">
      <c r="A16" s="34" t="s">
        <v>227</v>
      </c>
      <c r="B16" s="36" t="s">
        <v>228</v>
      </c>
      <c r="C16" s="120" t="s">
        <v>528</v>
      </c>
      <c r="D16" s="134">
        <v>5</v>
      </c>
      <c r="E16" s="26">
        <v>437</v>
      </c>
      <c r="F16" s="74" t="s">
        <v>363</v>
      </c>
      <c r="G16" s="75" t="s">
        <v>363</v>
      </c>
      <c r="H16" s="209">
        <v>37.92</v>
      </c>
      <c r="I16" s="458">
        <f>(R16/H16)*100</f>
        <v>0.8438818565400843</v>
      </c>
      <c r="J16" s="286">
        <v>0.06</v>
      </c>
      <c r="K16" s="142">
        <v>0.08</v>
      </c>
      <c r="L16" s="94">
        <f t="shared" si="0"/>
        <v>33.33333333333335</v>
      </c>
      <c r="M16" s="301">
        <v>40763</v>
      </c>
      <c r="N16" s="50">
        <v>40765</v>
      </c>
      <c r="O16" s="40">
        <v>40787</v>
      </c>
      <c r="P16" s="49" t="s">
        <v>1370</v>
      </c>
      <c r="Q16" s="36"/>
      <c r="R16" s="261">
        <f>K16*4</f>
        <v>0.32</v>
      </c>
      <c r="S16" s="321">
        <f>R16/W16*100</f>
        <v>12.260536398467433</v>
      </c>
      <c r="T16" s="433">
        <f>(H16/SQRT(22.5*W16*(H16/Z16))-1)*100</f>
        <v>70.84090722393843</v>
      </c>
      <c r="U16" s="37">
        <f>H16/W16</f>
        <v>14.52873563218391</v>
      </c>
      <c r="V16" s="381">
        <v>12</v>
      </c>
      <c r="W16" s="169">
        <v>2.61</v>
      </c>
      <c r="X16" s="176">
        <v>1.21</v>
      </c>
      <c r="Y16" s="169">
        <v>5.93</v>
      </c>
      <c r="Z16" s="169">
        <v>4.52</v>
      </c>
      <c r="AA16" s="176">
        <v>2.39</v>
      </c>
      <c r="AB16" s="169">
        <v>2.27</v>
      </c>
      <c r="AC16" s="344">
        <f>(AB16/AA16-1)*100</f>
        <v>-5.020920502092052</v>
      </c>
      <c r="AD16" s="473">
        <f>(H16/AA16)/X16</f>
        <v>13.112486600504859</v>
      </c>
      <c r="AE16" s="522">
        <v>28</v>
      </c>
      <c r="AF16" s="387">
        <v>12170</v>
      </c>
      <c r="AG16" s="533">
        <v>24.78</v>
      </c>
      <c r="AH16" s="533">
        <v>-23.53</v>
      </c>
      <c r="AI16" s="562">
        <v>6.88</v>
      </c>
      <c r="AJ16" s="564">
        <v>-7.38</v>
      </c>
      <c r="AK16" s="351" t="s">
        <v>1977</v>
      </c>
      <c r="AL16" s="342">
        <f t="shared" si="1"/>
        <v>9.999999999999986</v>
      </c>
      <c r="AM16" s="343">
        <f>((AQ16/AT16)^(1/3)-1)*100</f>
        <v>22.39034103416604</v>
      </c>
      <c r="AN16" s="343" t="s">
        <v>1977</v>
      </c>
      <c r="AO16" s="344" t="s">
        <v>1977</v>
      </c>
      <c r="AP16" s="324"/>
      <c r="AQ16" s="285">
        <v>0.22</v>
      </c>
      <c r="AR16" s="287">
        <v>0.2</v>
      </c>
      <c r="AS16" s="28">
        <v>0.19</v>
      </c>
      <c r="AT16" s="28">
        <v>0.12</v>
      </c>
      <c r="AU16" s="278">
        <v>0</v>
      </c>
      <c r="AV16" s="278">
        <v>0</v>
      </c>
      <c r="AW16" s="278">
        <v>0</v>
      </c>
      <c r="AX16" s="278">
        <v>0</v>
      </c>
      <c r="AY16" s="278">
        <v>0</v>
      </c>
      <c r="AZ16" s="278">
        <v>0</v>
      </c>
      <c r="BA16" s="278">
        <v>0</v>
      </c>
      <c r="BB16" s="280">
        <v>0</v>
      </c>
      <c r="BC16" s="274">
        <f t="shared" si="5"/>
        <v>9.999999999999986</v>
      </c>
      <c r="BD16" s="462">
        <f t="shared" si="6"/>
        <v>5.263157894736836</v>
      </c>
      <c r="BE16" s="462">
        <f t="shared" si="7"/>
        <v>58.33333333333335</v>
      </c>
      <c r="BF16" s="462">
        <f t="shared" si="8"/>
        <v>0</v>
      </c>
      <c r="BG16" s="462">
        <f t="shared" si="9"/>
        <v>0</v>
      </c>
      <c r="BH16" s="462">
        <f t="shared" si="10"/>
        <v>0</v>
      </c>
      <c r="BI16" s="462">
        <f t="shared" si="11"/>
        <v>0</v>
      </c>
      <c r="BJ16" s="462">
        <f t="shared" si="12"/>
        <v>0</v>
      </c>
      <c r="BK16" s="462">
        <f t="shared" si="13"/>
        <v>0</v>
      </c>
      <c r="BL16" s="462">
        <f t="shared" si="14"/>
        <v>0</v>
      </c>
      <c r="BM16" s="258">
        <f t="shared" si="15"/>
        <v>0</v>
      </c>
      <c r="BN16" s="76">
        <f>AVERAGE(BC16:BM16)</f>
        <v>6.690590111642742</v>
      </c>
      <c r="BO16" s="76">
        <f>SQRT(AVERAGE((BC16-$BN16)^2,(BD16-$BN16)^2,(BE16-$BN16)^2,(BF16-$BN16)^2,(BG16-$BN16)^2,(BH16-$BN16)^2,(BI16-$BN16)^2,(BJ16-$BN16)^2,(BK16-$BN16)^2,(BL16-$BN16)^2,(BM16-$BN16)^2))</f>
        <v>16.618923092614473</v>
      </c>
      <c r="BP16" s="587" t="str">
        <f>IF(AN16="n/a","n/a",IF(U16&lt;0,"n/a",IF(U16="n/a","n/a",I16+AN16-U16)))</f>
        <v>n/a</v>
      </c>
    </row>
    <row r="17" spans="1:68" ht="11.25" customHeight="1">
      <c r="A17" s="15" t="s">
        <v>86</v>
      </c>
      <c r="B17" s="16" t="s">
        <v>87</v>
      </c>
      <c r="C17" s="24" t="s">
        <v>170</v>
      </c>
      <c r="D17" s="132">
        <v>6</v>
      </c>
      <c r="E17" s="26">
        <v>410</v>
      </c>
      <c r="F17" s="88" t="s">
        <v>363</v>
      </c>
      <c r="G17" s="58" t="s">
        <v>363</v>
      </c>
      <c r="H17" s="207">
        <v>35.83</v>
      </c>
      <c r="I17" s="457">
        <f>(R17/H17)*100</f>
        <v>1.9536701088473347</v>
      </c>
      <c r="J17" s="144">
        <v>0.1625</v>
      </c>
      <c r="K17" s="144">
        <v>0.175</v>
      </c>
      <c r="L17" s="107">
        <f t="shared" si="0"/>
        <v>7.692307692307687</v>
      </c>
      <c r="M17" s="118">
        <v>40828</v>
      </c>
      <c r="N17" s="22">
        <v>40830</v>
      </c>
      <c r="O17" s="23">
        <v>40841</v>
      </c>
      <c r="P17" s="21" t="s">
        <v>1189</v>
      </c>
      <c r="Q17" s="16"/>
      <c r="R17" s="317">
        <f>K17*4</f>
        <v>0.7</v>
      </c>
      <c r="S17" s="319">
        <f>R17/W17*100</f>
        <v>18.567639257294427</v>
      </c>
      <c r="T17" s="435">
        <f>(H17/SQRT(22.5*W17*(H17/Z17))-1)*100</f>
        <v>-41.14702839761711</v>
      </c>
      <c r="U17" s="18">
        <f>H17/W17</f>
        <v>9.503978779840848</v>
      </c>
      <c r="V17" s="380">
        <v>12</v>
      </c>
      <c r="W17" s="190">
        <v>3.77</v>
      </c>
      <c r="X17" s="189">
        <v>1.18</v>
      </c>
      <c r="Y17" s="190">
        <v>0.82</v>
      </c>
      <c r="Z17" s="190">
        <v>0.82</v>
      </c>
      <c r="AA17" s="189">
        <v>3.28</v>
      </c>
      <c r="AB17" s="190">
        <v>3.59</v>
      </c>
      <c r="AC17" s="338">
        <f>(AB17/AA17-1)*100</f>
        <v>9.45121951219512</v>
      </c>
      <c r="AD17" s="339">
        <f>(H17/AA17)/X17</f>
        <v>9.257441091360066</v>
      </c>
      <c r="AE17" s="521">
        <v>4</v>
      </c>
      <c r="AF17" s="386">
        <v>3600</v>
      </c>
      <c r="AG17" s="553">
        <v>21.66</v>
      </c>
      <c r="AH17" s="553">
        <v>-3.19</v>
      </c>
      <c r="AI17" s="568">
        <v>9.57</v>
      </c>
      <c r="AJ17" s="569">
        <v>5.88</v>
      </c>
      <c r="AK17" s="350">
        <f>AN17/AO17</f>
        <v>-7.846168030964957</v>
      </c>
      <c r="AL17" s="336">
        <f t="shared" si="1"/>
        <v>10.576923076923062</v>
      </c>
      <c r="AM17" s="337">
        <f>((AQ17/AT17)^(1/3)-1)*100</f>
        <v>12.85893588685003</v>
      </c>
      <c r="AN17" s="337">
        <f>((AQ17/AV17)^(1/5)-1)*100</f>
        <v>11.52219130394223</v>
      </c>
      <c r="AO17" s="339">
        <f>((AQ17/BA17)^(1/10)-1)*100</f>
        <v>-1.4685119230775867</v>
      </c>
      <c r="AP17" s="323"/>
      <c r="AQ17" s="282">
        <v>0.575</v>
      </c>
      <c r="AR17" s="282">
        <v>0.52</v>
      </c>
      <c r="AS17" s="19">
        <v>0.5</v>
      </c>
      <c r="AT17" s="19">
        <v>0.4</v>
      </c>
      <c r="AU17" s="19">
        <v>0.368</v>
      </c>
      <c r="AV17" s="283">
        <v>0.33332</v>
      </c>
      <c r="AW17" s="283">
        <v>0.33332</v>
      </c>
      <c r="AX17" s="283">
        <v>0.33332</v>
      </c>
      <c r="AY17" s="283">
        <v>0.33332</v>
      </c>
      <c r="AZ17" s="283">
        <v>0.66668</v>
      </c>
      <c r="BA17" s="283">
        <v>0.66668</v>
      </c>
      <c r="BB17" s="284">
        <v>0.66668</v>
      </c>
      <c r="BC17" s="308">
        <f t="shared" si="5"/>
        <v>10.576923076923062</v>
      </c>
      <c r="BD17" s="216">
        <f t="shared" si="6"/>
        <v>4.0000000000000036</v>
      </c>
      <c r="BE17" s="216">
        <f t="shared" si="7"/>
        <v>25</v>
      </c>
      <c r="BF17" s="216">
        <f t="shared" si="8"/>
        <v>8.69565217391306</v>
      </c>
      <c r="BG17" s="216">
        <f t="shared" si="9"/>
        <v>10.404416176647068</v>
      </c>
      <c r="BH17" s="216">
        <f t="shared" si="10"/>
        <v>0</v>
      </c>
      <c r="BI17" s="216">
        <f t="shared" si="11"/>
        <v>0</v>
      </c>
      <c r="BJ17" s="216">
        <f t="shared" si="12"/>
        <v>0</v>
      </c>
      <c r="BK17" s="216">
        <f t="shared" si="13"/>
        <v>0</v>
      </c>
      <c r="BL17" s="216">
        <f t="shared" si="14"/>
        <v>0</v>
      </c>
      <c r="BM17" s="240">
        <f t="shared" si="15"/>
        <v>0</v>
      </c>
      <c r="BN17" s="482">
        <f>AVERAGE(BC17:BM17)</f>
        <v>5.334271947953018</v>
      </c>
      <c r="BO17" s="482">
        <f>SQRT(AVERAGE((BC17-$BN17)^2,(BD17-$BN17)^2,(BE17-$BN17)^2,(BF17-$BN17)^2,(BG17-$BN17)^2,(BH17-$BN17)^2,(BI17-$BN17)^2,(BJ17-$BN17)^2,(BK17-$BN17)^2,(BL17-$BN17)^2,(BM17-$BN17)^2))</f>
        <v>7.53017273205118</v>
      </c>
      <c r="BP17" s="586">
        <f>IF(AN17="n/a","n/a",IF(U17&lt;0,"n/a",IF(U17="n/a","n/a",I17+AN17-U17)))</f>
        <v>3.9718826329487182</v>
      </c>
    </row>
    <row r="18" spans="1:68" ht="11.25" customHeight="1">
      <c r="A18" s="25" t="s">
        <v>1054</v>
      </c>
      <c r="B18" s="26" t="s">
        <v>1055</v>
      </c>
      <c r="C18" s="303" t="s">
        <v>169</v>
      </c>
      <c r="D18" s="133">
        <v>8</v>
      </c>
      <c r="E18" s="26">
        <v>307</v>
      </c>
      <c r="F18" s="44" t="s">
        <v>1972</v>
      </c>
      <c r="G18" s="45" t="s">
        <v>1972</v>
      </c>
      <c r="H18" s="208">
        <v>16.01</v>
      </c>
      <c r="I18" s="319">
        <f>(R18/H18)*100</f>
        <v>3.747657713928794</v>
      </c>
      <c r="J18" s="143">
        <v>0.14</v>
      </c>
      <c r="K18" s="143">
        <v>0.15</v>
      </c>
      <c r="L18" s="93">
        <f t="shared" si="0"/>
        <v>7.14285714285714</v>
      </c>
      <c r="M18" s="158">
        <v>40640</v>
      </c>
      <c r="N18" s="31">
        <v>40644</v>
      </c>
      <c r="O18" s="32">
        <v>40654</v>
      </c>
      <c r="P18" s="104" t="s">
        <v>1188</v>
      </c>
      <c r="Q18" s="26"/>
      <c r="R18" s="316">
        <f>K18*4</f>
        <v>0.6</v>
      </c>
      <c r="S18" s="319">
        <f>R18/W18*100</f>
        <v>26.431718061674008</v>
      </c>
      <c r="T18" s="433">
        <f>(H18/SQRT(22.5*W18*(H18/Z18))-1)*100</f>
        <v>-48.3820275885538</v>
      </c>
      <c r="U18" s="27">
        <f>H18/W18</f>
        <v>7.052863436123348</v>
      </c>
      <c r="V18" s="380">
        <v>2</v>
      </c>
      <c r="W18" s="168">
        <v>2.27</v>
      </c>
      <c r="X18" s="174">
        <v>0.63</v>
      </c>
      <c r="Y18" s="168">
        <v>0.41</v>
      </c>
      <c r="Z18" s="168">
        <v>0.85</v>
      </c>
      <c r="AA18" s="174">
        <v>2.65</v>
      </c>
      <c r="AB18" s="168">
        <v>2.9</v>
      </c>
      <c r="AC18" s="339">
        <f>(AB18/AA18-1)*100</f>
        <v>9.433962264150942</v>
      </c>
      <c r="AD18" s="339">
        <f>(H18/AA18)/X18</f>
        <v>9.589697514225817</v>
      </c>
      <c r="AE18" s="521">
        <v>1</v>
      </c>
      <c r="AF18" s="309">
        <v>639</v>
      </c>
      <c r="AG18" s="565">
        <v>2.69</v>
      </c>
      <c r="AH18" s="565">
        <v>-35.55</v>
      </c>
      <c r="AI18" s="566">
        <v>-12.42</v>
      </c>
      <c r="AJ18" s="567">
        <v>-25.36</v>
      </c>
      <c r="AK18" s="350">
        <f>AN18/AO18</f>
        <v>-3.0490558367120575</v>
      </c>
      <c r="AL18" s="336">
        <f t="shared" si="1"/>
        <v>12.500000000000021</v>
      </c>
      <c r="AM18" s="337">
        <f>((AQ18/AT18)^(1/3)-1)*100</f>
        <v>12.426853035294627</v>
      </c>
      <c r="AN18" s="337">
        <f>((AQ18/AV18)^(1/5)-1)*100</f>
        <v>12.474611314209483</v>
      </c>
      <c r="AO18" s="339">
        <f>((AQ18/BA18)^(1/10)-1)*100</f>
        <v>-4.091303007314373</v>
      </c>
      <c r="AP18" s="324" t="s">
        <v>2029</v>
      </c>
      <c r="AQ18" s="285">
        <v>0.54</v>
      </c>
      <c r="AR18" s="287">
        <v>0.48</v>
      </c>
      <c r="AS18" s="28">
        <v>0.46</v>
      </c>
      <c r="AT18" s="28">
        <v>0.38</v>
      </c>
      <c r="AU18" s="278">
        <v>0.32</v>
      </c>
      <c r="AV18" s="28">
        <v>0.3</v>
      </c>
      <c r="AW18" s="28">
        <v>0.06</v>
      </c>
      <c r="AX18" s="278">
        <v>0</v>
      </c>
      <c r="AY18" s="278">
        <v>0</v>
      </c>
      <c r="AZ18" s="278">
        <v>0.4</v>
      </c>
      <c r="BA18" s="278">
        <v>0.82</v>
      </c>
      <c r="BB18" s="280">
        <v>0.78</v>
      </c>
      <c r="BC18" s="308">
        <f t="shared" si="5"/>
        <v>12.500000000000021</v>
      </c>
      <c r="BD18" s="216">
        <f t="shared" si="6"/>
        <v>4.347826086956519</v>
      </c>
      <c r="BE18" s="216">
        <f t="shared" si="7"/>
        <v>21.052631578947366</v>
      </c>
      <c r="BF18" s="216">
        <f t="shared" si="8"/>
        <v>18.75</v>
      </c>
      <c r="BG18" s="216">
        <f t="shared" si="9"/>
        <v>6.666666666666665</v>
      </c>
      <c r="BH18" s="216">
        <f t="shared" si="10"/>
        <v>400</v>
      </c>
      <c r="BI18" s="216">
        <f t="shared" si="11"/>
        <v>0</v>
      </c>
      <c r="BJ18" s="216">
        <f t="shared" si="12"/>
        <v>0</v>
      </c>
      <c r="BK18" s="216">
        <f t="shared" si="13"/>
        <v>0</v>
      </c>
      <c r="BL18" s="216">
        <f t="shared" si="14"/>
        <v>0</v>
      </c>
      <c r="BM18" s="240">
        <f t="shared" si="15"/>
        <v>5.12820512820511</v>
      </c>
      <c r="BN18" s="482">
        <f>AVERAGE(BC18:BM18)</f>
        <v>42.5859390418887</v>
      </c>
      <c r="BO18" s="482">
        <f>SQRT(AVERAGE((BC18-$BN18)^2,(BD18-$BN18)^2,(BE18-$BN18)^2,(BF18-$BN18)^2,(BG18-$BN18)^2,(BH18-$BN18)^2,(BI18-$BN18)^2,(BJ18-$BN18)^2,(BK18-$BN18)^2,(BL18-$BN18)^2,(BM18-$BN18)^2))</f>
        <v>113.25413421131043</v>
      </c>
      <c r="BP18" s="586">
        <f>IF(AN18="n/a","n/a",IF(U18&lt;0,"n/a",IF(U18="n/a","n/a",I18+AN18-U18)))</f>
        <v>9.169405592014929</v>
      </c>
    </row>
    <row r="19" spans="1:68" ht="11.25" customHeight="1">
      <c r="A19" s="25" t="s">
        <v>109</v>
      </c>
      <c r="B19" s="26" t="s">
        <v>110</v>
      </c>
      <c r="C19" s="109" t="s">
        <v>521</v>
      </c>
      <c r="D19" s="133">
        <v>7</v>
      </c>
      <c r="E19" s="26">
        <v>354</v>
      </c>
      <c r="F19" s="65" t="s">
        <v>363</v>
      </c>
      <c r="G19" s="57" t="s">
        <v>363</v>
      </c>
      <c r="H19" s="208">
        <v>44.72</v>
      </c>
      <c r="I19" s="319">
        <f>(R19/H19)*100</f>
        <v>6.618962432915922</v>
      </c>
      <c r="J19" s="143">
        <v>0.705</v>
      </c>
      <c r="K19" s="143">
        <v>0.74</v>
      </c>
      <c r="L19" s="93">
        <f t="shared" si="0"/>
        <v>4.964539007092195</v>
      </c>
      <c r="M19" s="158">
        <v>40669</v>
      </c>
      <c r="N19" s="31">
        <v>40673</v>
      </c>
      <c r="O19" s="32">
        <v>40681</v>
      </c>
      <c r="P19" s="30" t="s">
        <v>1190</v>
      </c>
      <c r="Q19" s="26"/>
      <c r="R19" s="316">
        <f>K19*4</f>
        <v>2.96</v>
      </c>
      <c r="S19" s="319">
        <f>R19/W19*100</f>
        <v>113.84615384615384</v>
      </c>
      <c r="T19" s="433">
        <f>(H19/SQRT(22.5*W19*(H19/Z19))-1)*100</f>
        <v>113.09152962987525</v>
      </c>
      <c r="U19" s="27">
        <f>H19/W19</f>
        <v>17.2</v>
      </c>
      <c r="V19" s="380">
        <v>12</v>
      </c>
      <c r="W19" s="168">
        <v>2.6</v>
      </c>
      <c r="X19" s="174">
        <v>3.09</v>
      </c>
      <c r="Y19" s="168">
        <v>1.04</v>
      </c>
      <c r="Z19" s="168">
        <v>5.94</v>
      </c>
      <c r="AA19" s="174">
        <v>2.71</v>
      </c>
      <c r="AB19" s="168">
        <v>2.26</v>
      </c>
      <c r="AC19" s="339">
        <f>(AB19/AA19-1)*100</f>
        <v>-16.605166051660525</v>
      </c>
      <c r="AD19" s="339">
        <f>(H19/AA19)/X19</f>
        <v>5.340402918592292</v>
      </c>
      <c r="AE19" s="521">
        <v>7</v>
      </c>
      <c r="AF19" s="385">
        <v>2550</v>
      </c>
      <c r="AG19" s="565">
        <v>21.65</v>
      </c>
      <c r="AH19" s="565">
        <v>-13.17</v>
      </c>
      <c r="AI19" s="566">
        <v>1.43</v>
      </c>
      <c r="AJ19" s="567">
        <v>0.81</v>
      </c>
      <c r="AK19" s="350">
        <f>AN19/AO19</f>
        <v>1.9050035215051977</v>
      </c>
      <c r="AL19" s="336">
        <f t="shared" si="1"/>
        <v>5.094339622641519</v>
      </c>
      <c r="AM19" s="337">
        <f>((AQ19/AT19)^(1/3)-1)*100</f>
        <v>4.938790016078576</v>
      </c>
      <c r="AN19" s="337">
        <f>((AQ19/AV19)^(1/5)-1)*100</f>
        <v>4.5451926605281745</v>
      </c>
      <c r="AO19" s="339">
        <f>((AQ19/BA19)^(1/10)-1)*100</f>
        <v>2.3859234952683384</v>
      </c>
      <c r="AP19" s="324"/>
      <c r="AQ19" s="285">
        <v>2.785</v>
      </c>
      <c r="AR19" s="285">
        <v>2.65</v>
      </c>
      <c r="AS19" s="28">
        <v>2.53</v>
      </c>
      <c r="AT19" s="28">
        <v>2.41</v>
      </c>
      <c r="AU19" s="28">
        <v>2.3</v>
      </c>
      <c r="AV19" s="28">
        <v>2.23</v>
      </c>
      <c r="AW19" s="278">
        <v>2.2</v>
      </c>
      <c r="AX19" s="278">
        <v>2.2</v>
      </c>
      <c r="AY19" s="278">
        <v>2.2</v>
      </c>
      <c r="AZ19" s="278">
        <v>2.2</v>
      </c>
      <c r="BA19" s="278">
        <v>2.2</v>
      </c>
      <c r="BB19" s="280">
        <v>2.2</v>
      </c>
      <c r="BC19" s="308">
        <f t="shared" si="5"/>
        <v>5.094339622641519</v>
      </c>
      <c r="BD19" s="216">
        <f t="shared" si="6"/>
        <v>4.743083003952564</v>
      </c>
      <c r="BE19" s="216">
        <f t="shared" si="7"/>
        <v>4.979253112033177</v>
      </c>
      <c r="BF19" s="216">
        <f t="shared" si="8"/>
        <v>4.782608695652191</v>
      </c>
      <c r="BG19" s="216">
        <f t="shared" si="9"/>
        <v>3.139013452914785</v>
      </c>
      <c r="BH19" s="216">
        <f t="shared" si="10"/>
        <v>1.3636363636363447</v>
      </c>
      <c r="BI19" s="216">
        <f t="shared" si="11"/>
        <v>0</v>
      </c>
      <c r="BJ19" s="216">
        <f t="shared" si="12"/>
        <v>0</v>
      </c>
      <c r="BK19" s="216">
        <f t="shared" si="13"/>
        <v>0</v>
      </c>
      <c r="BL19" s="216">
        <f t="shared" si="14"/>
        <v>0</v>
      </c>
      <c r="BM19" s="240">
        <f t="shared" si="15"/>
        <v>0</v>
      </c>
      <c r="BN19" s="482">
        <f>AVERAGE(BC19:BM19)</f>
        <v>2.1910849318936894</v>
      </c>
      <c r="BO19" s="482">
        <f>SQRT(AVERAGE((BC19-$BN19)^2,(BD19-$BN19)^2,(BE19-$BN19)^2,(BF19-$BN19)^2,(BG19-$BN19)^2,(BH19-$BN19)^2,(BI19-$BN19)^2,(BJ19-$BN19)^2,(BK19-$BN19)^2,(BL19-$BN19)^2,(BM19-$BN19)^2))</f>
        <v>2.2364534563362737</v>
      </c>
      <c r="BP19" s="586">
        <f>IF(AN19="n/a","n/a",IF(U19&lt;0,"n/a",IF(U19="n/a","n/a",I19+AN19-U19)))</f>
        <v>-6.035844906555903</v>
      </c>
    </row>
    <row r="20" spans="1:68" ht="11.25" customHeight="1">
      <c r="A20" s="25" t="s">
        <v>36</v>
      </c>
      <c r="B20" s="26" t="s">
        <v>37</v>
      </c>
      <c r="C20" s="33" t="s">
        <v>275</v>
      </c>
      <c r="D20" s="133">
        <v>7</v>
      </c>
      <c r="E20" s="26">
        <v>355</v>
      </c>
      <c r="F20" s="44" t="s">
        <v>1939</v>
      </c>
      <c r="G20" s="45" t="s">
        <v>1939</v>
      </c>
      <c r="H20" s="208">
        <v>46.68</v>
      </c>
      <c r="I20" s="457">
        <f>(R20/H20)*100</f>
        <v>1.970865467009426</v>
      </c>
      <c r="J20" s="143">
        <v>0.18</v>
      </c>
      <c r="K20" s="143">
        <v>0.23</v>
      </c>
      <c r="L20" s="93">
        <f t="shared" si="0"/>
        <v>27.77777777777779</v>
      </c>
      <c r="M20" s="158">
        <v>40667</v>
      </c>
      <c r="N20" s="31">
        <v>40669</v>
      </c>
      <c r="O20" s="32">
        <v>40683</v>
      </c>
      <c r="P20" s="30" t="s">
        <v>38</v>
      </c>
      <c r="Q20" s="26"/>
      <c r="R20" s="316">
        <f>K20*4</f>
        <v>0.92</v>
      </c>
      <c r="S20" s="319">
        <f>R20/W20*100</f>
        <v>21.05263157894737</v>
      </c>
      <c r="T20" s="433">
        <f>(H20/SQRT(22.5*W20*(H20/Z20))-1)*100</f>
        <v>-28.394674398741515</v>
      </c>
      <c r="U20" s="27">
        <f>H20/W20</f>
        <v>10.681922196796338</v>
      </c>
      <c r="V20" s="380">
        <v>12</v>
      </c>
      <c r="W20" s="168">
        <v>4.37</v>
      </c>
      <c r="X20" s="174">
        <v>0.75</v>
      </c>
      <c r="Y20" s="168">
        <v>1.04</v>
      </c>
      <c r="Z20" s="168">
        <v>1.08</v>
      </c>
      <c r="AA20" s="174">
        <v>5.18</v>
      </c>
      <c r="AB20" s="168">
        <v>5.95</v>
      </c>
      <c r="AC20" s="339">
        <f>(AB20/AA20-1)*100</f>
        <v>14.864864864864868</v>
      </c>
      <c r="AD20" s="339">
        <f>(H20/AA20)/X20</f>
        <v>12.015444015444016</v>
      </c>
      <c r="AE20" s="521">
        <v>13</v>
      </c>
      <c r="AF20" s="385">
        <v>10610</v>
      </c>
      <c r="AG20" s="565">
        <v>29.67</v>
      </c>
      <c r="AH20" s="565">
        <v>-28.32</v>
      </c>
      <c r="AI20" s="566">
        <v>11.01</v>
      </c>
      <c r="AJ20" s="567">
        <v>-9.45</v>
      </c>
      <c r="AK20" s="350" t="s">
        <v>1977</v>
      </c>
      <c r="AL20" s="336">
        <f t="shared" si="1"/>
        <v>4.411764705882337</v>
      </c>
      <c r="AM20" s="337">
        <f>((AQ20/AT20)^(1/3)-1)*100</f>
        <v>8.23227167591083</v>
      </c>
      <c r="AN20" s="337">
        <f>((AQ20/AV20)^(1/5)-1)*100</f>
        <v>45.20217866190175</v>
      </c>
      <c r="AO20" s="339" t="s">
        <v>1977</v>
      </c>
      <c r="AP20" s="324"/>
      <c r="AQ20" s="285">
        <v>0.71</v>
      </c>
      <c r="AR20" s="287">
        <v>0.68</v>
      </c>
      <c r="AS20" s="28">
        <v>0.66</v>
      </c>
      <c r="AT20" s="28">
        <v>0.56</v>
      </c>
      <c r="AU20" s="278">
        <v>0.44</v>
      </c>
      <c r="AV20" s="28">
        <v>0.11</v>
      </c>
      <c r="AW20" s="278">
        <v>0</v>
      </c>
      <c r="AX20" s="278">
        <v>0</v>
      </c>
      <c r="AY20" s="278">
        <v>0</v>
      </c>
      <c r="AZ20" s="278">
        <v>0</v>
      </c>
      <c r="BA20" s="278">
        <v>0</v>
      </c>
      <c r="BB20" s="280">
        <v>0</v>
      </c>
      <c r="BC20" s="308">
        <f t="shared" si="5"/>
        <v>4.411764705882337</v>
      </c>
      <c r="BD20" s="216">
        <f t="shared" si="6"/>
        <v>3.0303030303030276</v>
      </c>
      <c r="BE20" s="216">
        <f t="shared" si="7"/>
        <v>17.85714285714286</v>
      </c>
      <c r="BF20" s="216">
        <f t="shared" si="8"/>
        <v>27.272727272727295</v>
      </c>
      <c r="BG20" s="216">
        <f t="shared" si="9"/>
        <v>300</v>
      </c>
      <c r="BH20" s="216">
        <f t="shared" si="10"/>
        <v>0</v>
      </c>
      <c r="BI20" s="216">
        <f t="shared" si="11"/>
        <v>0</v>
      </c>
      <c r="BJ20" s="216">
        <f t="shared" si="12"/>
        <v>0</v>
      </c>
      <c r="BK20" s="216">
        <f t="shared" si="13"/>
        <v>0</v>
      </c>
      <c r="BL20" s="216">
        <f t="shared" si="14"/>
        <v>0</v>
      </c>
      <c r="BM20" s="240">
        <f t="shared" si="15"/>
        <v>0</v>
      </c>
      <c r="BN20" s="482">
        <f>AVERAGE(BC20:BM20)</f>
        <v>32.05199435145959</v>
      </c>
      <c r="BO20" s="482">
        <f>SQRT(AVERAGE((BC20-$BN20)^2,(BD20-$BN20)^2,(BE20-$BN20)^2,(BF20-$BN20)^2,(BG20-$BN20)^2,(BH20-$BN20)^2,(BI20-$BN20)^2,(BJ20-$BN20)^2,(BK20-$BN20)^2,(BL20-$BN20)^2,(BM20-$BN20)^2))</f>
        <v>85.16865185523609</v>
      </c>
      <c r="BP20" s="586">
        <f>IF(AN20="n/a","n/a",IF(U20&lt;0,"n/a",IF(U20="n/a","n/a",I20+AN20-U20)))</f>
        <v>36.49112193211484</v>
      </c>
    </row>
    <row r="21" spans="1:68" ht="11.25" customHeight="1">
      <c r="A21" s="34" t="s">
        <v>78</v>
      </c>
      <c r="B21" s="36" t="s">
        <v>79</v>
      </c>
      <c r="C21" s="41" t="s">
        <v>168</v>
      </c>
      <c r="D21" s="134">
        <v>7</v>
      </c>
      <c r="E21" s="26">
        <v>356</v>
      </c>
      <c r="F21" s="74" t="s">
        <v>363</v>
      </c>
      <c r="G21" s="75" t="s">
        <v>363</v>
      </c>
      <c r="H21" s="209">
        <v>40.8</v>
      </c>
      <c r="I21" s="457">
        <f>(R21/H21)*100</f>
        <v>1.127450980392157</v>
      </c>
      <c r="J21" s="142">
        <v>0.1</v>
      </c>
      <c r="K21" s="142">
        <v>0.115</v>
      </c>
      <c r="L21" s="94">
        <f t="shared" si="0"/>
        <v>14.999999999999991</v>
      </c>
      <c r="M21" s="301">
        <v>40683</v>
      </c>
      <c r="N21" s="50">
        <v>40687</v>
      </c>
      <c r="O21" s="40">
        <v>40700</v>
      </c>
      <c r="P21" s="49" t="s">
        <v>39</v>
      </c>
      <c r="Q21" s="36"/>
      <c r="R21" s="261">
        <f>K21*4</f>
        <v>0.46</v>
      </c>
      <c r="S21" s="319">
        <f>R21/W21*100</f>
        <v>18.4</v>
      </c>
      <c r="T21" s="434">
        <f>(H21/SQRT(22.5*W21*(H21/Z21))-1)*100</f>
        <v>60.917370100309554</v>
      </c>
      <c r="U21" s="37">
        <f>H21/W21</f>
        <v>16.32</v>
      </c>
      <c r="V21" s="381">
        <v>9</v>
      </c>
      <c r="W21" s="169">
        <v>2.5</v>
      </c>
      <c r="X21" s="176">
        <v>1.21</v>
      </c>
      <c r="Y21" s="169">
        <v>0.14</v>
      </c>
      <c r="Z21" s="169">
        <v>3.57</v>
      </c>
      <c r="AA21" s="176">
        <v>2.56</v>
      </c>
      <c r="AB21" s="169">
        <v>2.81</v>
      </c>
      <c r="AC21" s="344">
        <f>(AB21/AA21-1)*100</f>
        <v>9.765625</v>
      </c>
      <c r="AD21" s="339">
        <f>(H21/AA21)/X21</f>
        <v>13.171487603305785</v>
      </c>
      <c r="AE21" s="521">
        <v>19</v>
      </c>
      <c r="AF21" s="387">
        <v>10990</v>
      </c>
      <c r="AG21" s="533">
        <v>33.73</v>
      </c>
      <c r="AH21" s="533">
        <v>-6.14</v>
      </c>
      <c r="AI21" s="562">
        <v>6.11</v>
      </c>
      <c r="AJ21" s="564">
        <v>2.46</v>
      </c>
      <c r="AK21" s="351" t="s">
        <v>1977</v>
      </c>
      <c r="AL21" s="336">
        <f t="shared" si="1"/>
        <v>41.66666666666667</v>
      </c>
      <c r="AM21" s="337">
        <f>((AQ21/AT21)^(1/3)-1)*100</f>
        <v>44.580192350013114</v>
      </c>
      <c r="AN21" s="337">
        <f>((AQ21/AV21)^(1/5)-1)*100</f>
        <v>61.185428855816035</v>
      </c>
      <c r="AO21" s="339" t="s">
        <v>1977</v>
      </c>
      <c r="AP21" s="325"/>
      <c r="AQ21" s="286">
        <v>0.34</v>
      </c>
      <c r="AR21" s="286">
        <v>0.24</v>
      </c>
      <c r="AS21" s="38">
        <v>0.1625</v>
      </c>
      <c r="AT21" s="38">
        <v>0.1125</v>
      </c>
      <c r="AU21" s="38">
        <v>0.0625</v>
      </c>
      <c r="AV21" s="38">
        <v>0.03125</v>
      </c>
      <c r="AW21" s="279">
        <v>0.025</v>
      </c>
      <c r="AX21" s="279">
        <v>0.025</v>
      </c>
      <c r="AY21" s="279">
        <v>0.025</v>
      </c>
      <c r="AZ21" s="279">
        <v>0.00625</v>
      </c>
      <c r="BA21" s="279">
        <v>0</v>
      </c>
      <c r="BB21" s="307">
        <v>0</v>
      </c>
      <c r="BC21" s="308">
        <f t="shared" si="5"/>
        <v>41.66666666666667</v>
      </c>
      <c r="BD21" s="216">
        <f t="shared" si="6"/>
        <v>47.69230769230768</v>
      </c>
      <c r="BE21" s="216">
        <f t="shared" si="7"/>
        <v>44.44444444444444</v>
      </c>
      <c r="BF21" s="216">
        <f t="shared" si="8"/>
        <v>80</v>
      </c>
      <c r="BG21" s="216">
        <f t="shared" si="9"/>
        <v>100</v>
      </c>
      <c r="BH21" s="216">
        <f t="shared" si="10"/>
        <v>25</v>
      </c>
      <c r="BI21" s="216">
        <f t="shared" si="11"/>
        <v>0</v>
      </c>
      <c r="BJ21" s="216">
        <f t="shared" si="12"/>
        <v>0</v>
      </c>
      <c r="BK21" s="216">
        <f t="shared" si="13"/>
        <v>300</v>
      </c>
      <c r="BL21" s="216">
        <f t="shared" si="14"/>
        <v>0</v>
      </c>
      <c r="BM21" s="240">
        <f t="shared" si="15"/>
        <v>0</v>
      </c>
      <c r="BN21" s="482">
        <f>AVERAGE(BC21:BM21)</f>
        <v>58.07303807303808</v>
      </c>
      <c r="BO21" s="482">
        <f>SQRT(AVERAGE((BC21-$BN21)^2,(BD21-$BN21)^2,(BE21-$BN21)^2,(BF21-$BN21)^2,(BG21-$BN21)^2,(BH21-$BN21)^2,(BI21-$BN21)^2,(BJ21-$BN21)^2,(BK21-$BN21)^2,(BL21-$BN21)^2,(BM21-$BN21)^2))</f>
        <v>83.07374637510411</v>
      </c>
      <c r="BP21" s="586">
        <f>IF(AN21="n/a","n/a",IF(U21&lt;0,"n/a",IF(U21="n/a","n/a",I21+AN21-U21)))</f>
        <v>45.99287983620819</v>
      </c>
    </row>
    <row r="22" spans="1:68" ht="11.25" customHeight="1">
      <c r="A22" s="15" t="s">
        <v>105</v>
      </c>
      <c r="B22" s="16" t="s">
        <v>106</v>
      </c>
      <c r="C22" s="24" t="s">
        <v>275</v>
      </c>
      <c r="D22" s="132">
        <v>5</v>
      </c>
      <c r="E22" s="26">
        <v>440</v>
      </c>
      <c r="F22" s="88" t="s">
        <v>363</v>
      </c>
      <c r="G22" s="58" t="s">
        <v>363</v>
      </c>
      <c r="H22" s="207">
        <v>25.38</v>
      </c>
      <c r="I22" s="456">
        <f>(R22/H22)*100</f>
        <v>1.4184397163120568</v>
      </c>
      <c r="J22" s="282">
        <v>0.08</v>
      </c>
      <c r="K22" s="144">
        <v>0.09</v>
      </c>
      <c r="L22" s="107">
        <f t="shared" si="0"/>
        <v>12.5</v>
      </c>
      <c r="M22" s="118">
        <v>40815</v>
      </c>
      <c r="N22" s="22">
        <v>40819</v>
      </c>
      <c r="O22" s="23">
        <v>40833</v>
      </c>
      <c r="P22" s="395" t="s">
        <v>126</v>
      </c>
      <c r="Q22" s="146" t="s">
        <v>858</v>
      </c>
      <c r="R22" s="317">
        <f>K22*4</f>
        <v>0.36</v>
      </c>
      <c r="S22" s="318">
        <f>R22/W22*100</f>
        <v>13.043478260869565</v>
      </c>
      <c r="T22" s="433">
        <f>(H22/SQRT(22.5*W22*(H22/Z22))-1)*100</f>
        <v>-13.046739191578371</v>
      </c>
      <c r="U22" s="18">
        <f>H22/W22</f>
        <v>9.195652173913043</v>
      </c>
      <c r="V22" s="380">
        <v>12</v>
      </c>
      <c r="W22" s="190">
        <v>2.76</v>
      </c>
      <c r="X22" s="189">
        <v>0.6</v>
      </c>
      <c r="Y22" s="190">
        <v>1.33</v>
      </c>
      <c r="Z22" s="190">
        <v>1.85</v>
      </c>
      <c r="AA22" s="189">
        <v>2.82</v>
      </c>
      <c r="AB22" s="190">
        <v>2.85</v>
      </c>
      <c r="AC22" s="338">
        <f>(AB22/AA22-1)*100</f>
        <v>1.0638297872340496</v>
      </c>
      <c r="AD22" s="471">
        <f>(H22/AA22)/X22</f>
        <v>15</v>
      </c>
      <c r="AE22" s="520">
        <v>7</v>
      </c>
      <c r="AF22" s="386">
        <v>1520</v>
      </c>
      <c r="AG22" s="553">
        <v>69.77</v>
      </c>
      <c r="AH22" s="553">
        <v>-3.28</v>
      </c>
      <c r="AI22" s="568">
        <v>10.06</v>
      </c>
      <c r="AJ22" s="569">
        <v>15.26</v>
      </c>
      <c r="AK22" s="350" t="s">
        <v>1977</v>
      </c>
      <c r="AL22" s="340">
        <f t="shared" si="1"/>
        <v>22.72727272727273</v>
      </c>
      <c r="AM22" s="341">
        <f>((AQ22/AT22)^(1/3)-1)*100</f>
        <v>44.22495703074083</v>
      </c>
      <c r="AN22" s="341" t="s">
        <v>1977</v>
      </c>
      <c r="AO22" s="338" t="s">
        <v>1977</v>
      </c>
      <c r="AP22" s="324"/>
      <c r="AQ22" s="285">
        <v>0.27</v>
      </c>
      <c r="AR22" s="285">
        <v>0.22</v>
      </c>
      <c r="AS22" s="28">
        <v>0.17</v>
      </c>
      <c r="AT22" s="28">
        <v>0.09</v>
      </c>
      <c r="AU22" s="278">
        <v>0</v>
      </c>
      <c r="AV22" s="278">
        <v>0</v>
      </c>
      <c r="AW22" s="278">
        <v>0</v>
      </c>
      <c r="AX22" s="278">
        <v>0</v>
      </c>
      <c r="AY22" s="278">
        <v>0</v>
      </c>
      <c r="AZ22" s="278">
        <v>0</v>
      </c>
      <c r="BA22" s="278">
        <v>0</v>
      </c>
      <c r="BB22" s="280">
        <v>0</v>
      </c>
      <c r="BC22" s="460">
        <f t="shared" si="5"/>
        <v>22.72727272727273</v>
      </c>
      <c r="BD22" s="461">
        <f aca="true" t="shared" si="16" ref="BD22:BD41">IF(AS22=0,0,IF(AS22&gt;AR22,0,((AR22/AS22)-1)*100))</f>
        <v>29.411764705882337</v>
      </c>
      <c r="BE22" s="461">
        <f aca="true" t="shared" si="17" ref="BE22:BE41">IF(AT22=0,0,IF(AT22&gt;AS22,0,((AS22/AT22)-1)*100))</f>
        <v>88.8888888888889</v>
      </c>
      <c r="BF22" s="461">
        <f aca="true" t="shared" si="18" ref="BF22:BF41">IF(AU22=0,0,IF(AU22&gt;AT22,0,((AT22/AU22)-1)*100))</f>
        <v>0</v>
      </c>
      <c r="BG22" s="461">
        <f aca="true" t="shared" si="19" ref="BG22:BG41">IF(AV22=0,0,IF(AV22&gt;AU22,0,((AU22/AV22)-1)*100))</f>
        <v>0</v>
      </c>
      <c r="BH22" s="461">
        <f aca="true" t="shared" si="20" ref="BH22:BH41">IF(AW22=0,0,IF(AW22&gt;AV22,0,((AV22/AW22)-1)*100))</f>
        <v>0</v>
      </c>
      <c r="BI22" s="461">
        <f aca="true" t="shared" si="21" ref="BI22:BI41">IF(AX22=0,0,IF(AX22&gt;AW22,0,((AW22/AX22)-1)*100))</f>
        <v>0</v>
      </c>
      <c r="BJ22" s="461">
        <f aca="true" t="shared" si="22" ref="BJ22:BJ41">IF(AY22=0,0,IF(AY22&gt;AX22,0,((AX22/AY22)-1)*100))</f>
        <v>0</v>
      </c>
      <c r="BK22" s="461">
        <f aca="true" t="shared" si="23" ref="BK22:BK41">IF(AZ22=0,0,IF(AZ22&gt;AY22,0,((AY22/AZ22)-1)*100))</f>
        <v>0</v>
      </c>
      <c r="BL22" s="461">
        <f aca="true" t="shared" si="24" ref="BL22:BL41">IF(BA22=0,0,IF(BA22&gt;AZ22,0,((AZ22/BA22)-1)*100))</f>
        <v>0</v>
      </c>
      <c r="BM22" s="212">
        <f aca="true" t="shared" si="25" ref="BM22:BM41">IF(BB22=0,0,IF(BB22&gt;BA22,0,((BA22/BB22)-1)*100))</f>
        <v>0</v>
      </c>
      <c r="BN22" s="145">
        <f t="shared" si="4"/>
        <v>12.82072057473127</v>
      </c>
      <c r="BO22" s="145">
        <f>SQRT(AVERAGE((BC22-$BN22)^2,(BD22-$BN22)^2,(BE22-$BN22)^2,(BF22-$BN22)^2,(BG22-$BN22)^2,(BH22-$BN22)^2,(BI22-$BN22)^2,(BJ22-$BN22)^2,(BK22-$BN22)^2,(BL22-$BN22)^2,(BM22-$BN22)^2))</f>
        <v>26.067631897233895</v>
      </c>
      <c r="BP22" s="588" t="str">
        <f>IF(AN22="n/a","n/a",IF(U22&lt;0,"n/a",IF(U22="n/a","n/a",I22+AN22-U22)))</f>
        <v>n/a</v>
      </c>
    </row>
    <row r="23" spans="1:68" ht="11.25" customHeight="1">
      <c r="A23" s="25" t="s">
        <v>633</v>
      </c>
      <c r="B23" s="26" t="s">
        <v>634</v>
      </c>
      <c r="C23" s="109" t="s">
        <v>528</v>
      </c>
      <c r="D23" s="133">
        <v>9</v>
      </c>
      <c r="E23" s="26">
        <v>265</v>
      </c>
      <c r="F23" s="65" t="s">
        <v>363</v>
      </c>
      <c r="G23" s="57" t="s">
        <v>363</v>
      </c>
      <c r="H23" s="208">
        <v>36.57</v>
      </c>
      <c r="I23" s="319">
        <f>(R23/H23)*100</f>
        <v>2.7344818156959256</v>
      </c>
      <c r="J23" s="143">
        <v>0.22</v>
      </c>
      <c r="K23" s="143">
        <v>0.25</v>
      </c>
      <c r="L23" s="93">
        <f t="shared" si="0"/>
        <v>13.636363636363647</v>
      </c>
      <c r="M23" s="158">
        <v>40688</v>
      </c>
      <c r="N23" s="31">
        <v>40690</v>
      </c>
      <c r="O23" s="32">
        <v>40709</v>
      </c>
      <c r="P23" s="104" t="s">
        <v>1371</v>
      </c>
      <c r="Q23" s="26"/>
      <c r="R23" s="316">
        <f>K23*4</f>
        <v>1</v>
      </c>
      <c r="S23" s="319">
        <f>R23/W23*100</f>
        <v>33.89830508474576</v>
      </c>
      <c r="T23" s="433">
        <f>(H23/SQRT(22.5*W23*(H23/Z23))-1)*100</f>
        <v>29.41869161799231</v>
      </c>
      <c r="U23" s="27">
        <f>H23/W23</f>
        <v>12.396610169491526</v>
      </c>
      <c r="V23" s="380">
        <v>10</v>
      </c>
      <c r="W23" s="168">
        <v>2.95</v>
      </c>
      <c r="X23" s="174">
        <v>1.27</v>
      </c>
      <c r="Y23" s="168">
        <v>3.7</v>
      </c>
      <c r="Z23" s="168">
        <v>3.04</v>
      </c>
      <c r="AA23" s="174">
        <v>2.76</v>
      </c>
      <c r="AB23" s="168">
        <v>2.67</v>
      </c>
      <c r="AC23" s="339">
        <f>(AB23/AA23-1)*100</f>
        <v>-3.2608695652173836</v>
      </c>
      <c r="AD23" s="472">
        <f>(H23/AA23)/X23</f>
        <v>10.433070866141733</v>
      </c>
      <c r="AE23" s="521">
        <v>22</v>
      </c>
      <c r="AF23" s="385">
        <v>10950</v>
      </c>
      <c r="AG23" s="565">
        <v>25.11</v>
      </c>
      <c r="AH23" s="565">
        <v>-15.5</v>
      </c>
      <c r="AI23" s="566">
        <v>7.18</v>
      </c>
      <c r="AJ23" s="567">
        <v>0.99</v>
      </c>
      <c r="AK23" s="350" t="s">
        <v>1977</v>
      </c>
      <c r="AL23" s="336">
        <f t="shared" si="1"/>
        <v>7.499999999999996</v>
      </c>
      <c r="AM23" s="337">
        <f>((AQ23/AT23)^(1/3)-1)*100</f>
        <v>6.101612673614865</v>
      </c>
      <c r="AN23" s="337">
        <f>((AQ23/AV23)^(1/5)-1)*100</f>
        <v>19.025274051448804</v>
      </c>
      <c r="AO23" s="339" t="s">
        <v>1977</v>
      </c>
      <c r="AP23" s="324"/>
      <c r="AQ23" s="285">
        <v>0.86</v>
      </c>
      <c r="AR23" s="287">
        <v>0.8</v>
      </c>
      <c r="AS23" s="28">
        <v>0.78</v>
      </c>
      <c r="AT23" s="28">
        <v>0.72</v>
      </c>
      <c r="AU23" s="28">
        <v>0.6</v>
      </c>
      <c r="AV23" s="28">
        <v>0.36</v>
      </c>
      <c r="AW23" s="28">
        <v>0.22</v>
      </c>
      <c r="AX23" s="28">
        <v>0.04</v>
      </c>
      <c r="AY23" s="278">
        <v>0</v>
      </c>
      <c r="AZ23" s="278">
        <v>0</v>
      </c>
      <c r="BA23" s="278">
        <v>0</v>
      </c>
      <c r="BB23" s="280">
        <v>0</v>
      </c>
      <c r="BC23" s="308">
        <f t="shared" si="5"/>
        <v>7.499999999999996</v>
      </c>
      <c r="BD23" s="216">
        <f t="shared" si="16"/>
        <v>2.564102564102577</v>
      </c>
      <c r="BE23" s="216">
        <f t="shared" si="17"/>
        <v>8.333333333333348</v>
      </c>
      <c r="BF23" s="216">
        <f t="shared" si="18"/>
        <v>19.999999999999996</v>
      </c>
      <c r="BG23" s="216">
        <f t="shared" si="19"/>
        <v>66.66666666666667</v>
      </c>
      <c r="BH23" s="216">
        <f t="shared" si="20"/>
        <v>63.636363636363626</v>
      </c>
      <c r="BI23" s="216">
        <f t="shared" si="21"/>
        <v>450</v>
      </c>
      <c r="BJ23" s="216">
        <f t="shared" si="22"/>
        <v>0</v>
      </c>
      <c r="BK23" s="216">
        <f t="shared" si="23"/>
        <v>0</v>
      </c>
      <c r="BL23" s="216">
        <f t="shared" si="24"/>
        <v>0</v>
      </c>
      <c r="BM23" s="240">
        <f t="shared" si="25"/>
        <v>0</v>
      </c>
      <c r="BN23" s="482">
        <f>AVERAGE(BC23:BM23)</f>
        <v>56.245496927315116</v>
      </c>
      <c r="BO23" s="482">
        <f>SQRT(AVERAGE((BC23-$BN23)^2,(BD23-$BN23)^2,(BE23-$BN23)^2,(BF23-$BN23)^2,(BG23-$BN23)^2,(BH23-$BN23)^2,(BI23-$BN23)^2,(BJ23-$BN23)^2,(BK23-$BN23)^2,(BL23-$BN23)^2,(BM23-$BN23)^2))</f>
        <v>126.75215082166558</v>
      </c>
      <c r="BP23" s="586">
        <f>IF(AN23="n/a","n/a",IF(U23&lt;0,"n/a",IF(U23="n/a","n/a",I23+AN23-U23)))</f>
        <v>9.363145697653204</v>
      </c>
    </row>
    <row r="24" spans="1:68" ht="11.25" customHeight="1">
      <c r="A24" s="25" t="s">
        <v>1058</v>
      </c>
      <c r="B24" s="26" t="s">
        <v>1059</v>
      </c>
      <c r="C24" s="33" t="s">
        <v>376</v>
      </c>
      <c r="D24" s="133">
        <v>9</v>
      </c>
      <c r="E24" s="26">
        <v>253</v>
      </c>
      <c r="F24" s="44" t="s">
        <v>1972</v>
      </c>
      <c r="G24" s="45" t="s">
        <v>1939</v>
      </c>
      <c r="H24" s="208">
        <v>36.92</v>
      </c>
      <c r="I24" s="457">
        <f>(R24/H24)*100</f>
        <v>1.191765980498375</v>
      </c>
      <c r="J24" s="285">
        <v>0.09</v>
      </c>
      <c r="K24" s="143">
        <v>0.11</v>
      </c>
      <c r="L24" s="93">
        <f t="shared" si="0"/>
        <v>22.222222222222232</v>
      </c>
      <c r="M24" s="654">
        <v>40542</v>
      </c>
      <c r="N24" s="511">
        <v>40546</v>
      </c>
      <c r="O24" s="512">
        <v>40567</v>
      </c>
      <c r="P24" s="30" t="s">
        <v>1377</v>
      </c>
      <c r="Q24" s="26"/>
      <c r="R24" s="316">
        <f>K24*4</f>
        <v>0.44</v>
      </c>
      <c r="S24" s="319">
        <f>R24/W24*100</f>
        <v>9.147609147609149</v>
      </c>
      <c r="T24" s="433">
        <f>(H24/SQRT(22.5*W24*(H24/Z24))-1)*100</f>
        <v>-31.63602093475224</v>
      </c>
      <c r="U24" s="27">
        <f>H24/W24</f>
        <v>7.675675675675676</v>
      </c>
      <c r="V24" s="380">
        <v>12</v>
      </c>
      <c r="W24" s="168">
        <v>4.81</v>
      </c>
      <c r="X24" s="174">
        <v>0.56</v>
      </c>
      <c r="Y24" s="168">
        <v>0.17</v>
      </c>
      <c r="Z24" s="168">
        <v>1.37</v>
      </c>
      <c r="AA24" s="174">
        <v>4.56</v>
      </c>
      <c r="AB24" s="168">
        <v>4.31</v>
      </c>
      <c r="AC24" s="339">
        <f>(AB24/AA24-1)*100</f>
        <v>-5.482456140350878</v>
      </c>
      <c r="AD24" s="472">
        <f>(H24/AA24)/X24</f>
        <v>14.458020050125313</v>
      </c>
      <c r="AE24" s="521">
        <v>6</v>
      </c>
      <c r="AF24" s="309">
        <v>687</v>
      </c>
      <c r="AG24" s="565">
        <v>22.9</v>
      </c>
      <c r="AH24" s="565">
        <v>-27.93</v>
      </c>
      <c r="AI24" s="566">
        <v>5.52</v>
      </c>
      <c r="AJ24" s="567">
        <v>-8.16</v>
      </c>
      <c r="AK24" s="350">
        <f>AN24/AO24</f>
        <v>1.4498623150679568</v>
      </c>
      <c r="AL24" s="336">
        <f t="shared" si="1"/>
        <v>2.877697841726623</v>
      </c>
      <c r="AM24" s="337">
        <f>((AQ24/AT24)^(1/3)-1)*100</f>
        <v>17.566734386037886</v>
      </c>
      <c r="AN24" s="337">
        <f>((AQ24/AV24)^(1/5)-1)*100</f>
        <v>16.723531932969316</v>
      </c>
      <c r="AO24" s="339">
        <f>((AQ24/BA24)^(1/10)-1)*100</f>
        <v>11.534565564720856</v>
      </c>
      <c r="AP24" s="324"/>
      <c r="AQ24" s="285">
        <v>0.3575</v>
      </c>
      <c r="AR24" s="285">
        <v>0.3475</v>
      </c>
      <c r="AS24" s="28">
        <v>0.325</v>
      </c>
      <c r="AT24" s="28">
        <v>0.22</v>
      </c>
      <c r="AU24" s="28">
        <v>0.1775</v>
      </c>
      <c r="AV24" s="28">
        <v>0.165</v>
      </c>
      <c r="AW24" s="28">
        <v>0.155</v>
      </c>
      <c r="AX24" s="28">
        <v>0.145</v>
      </c>
      <c r="AY24" s="278">
        <v>0.13</v>
      </c>
      <c r="AZ24" s="28">
        <v>0.13</v>
      </c>
      <c r="BA24" s="28">
        <v>0.12</v>
      </c>
      <c r="BB24" s="119">
        <v>0.1</v>
      </c>
      <c r="BC24" s="308">
        <f t="shared" si="5"/>
        <v>2.877697841726623</v>
      </c>
      <c r="BD24" s="216">
        <f t="shared" si="16"/>
        <v>6.923076923076921</v>
      </c>
      <c r="BE24" s="216">
        <f t="shared" si="17"/>
        <v>47.72727272727273</v>
      </c>
      <c r="BF24" s="216">
        <f t="shared" si="18"/>
        <v>23.943661971831</v>
      </c>
      <c r="BG24" s="216">
        <f t="shared" si="19"/>
        <v>7.575757575757569</v>
      </c>
      <c r="BH24" s="216">
        <f t="shared" si="20"/>
        <v>6.451612903225823</v>
      </c>
      <c r="BI24" s="216">
        <f t="shared" si="21"/>
        <v>6.896551724137945</v>
      </c>
      <c r="BJ24" s="216">
        <f t="shared" si="22"/>
        <v>11.538461538461519</v>
      </c>
      <c r="BK24" s="216">
        <f t="shared" si="23"/>
        <v>0</v>
      </c>
      <c r="BL24" s="216">
        <f t="shared" si="24"/>
        <v>8.333333333333348</v>
      </c>
      <c r="BM24" s="240">
        <f t="shared" si="25"/>
        <v>19.999999999999996</v>
      </c>
      <c r="BN24" s="482">
        <f>AVERAGE(BC24:BM24)</f>
        <v>12.933402412620314</v>
      </c>
      <c r="BO24" s="482">
        <f>SQRT(AVERAGE((BC24-$BN24)^2,(BD24-$BN24)^2,(BE24-$BN24)^2,(BF24-$BN24)^2,(BG24-$BN24)^2,(BH24-$BN24)^2,(BI24-$BN24)^2,(BJ24-$BN24)^2,(BK24-$BN24)^2,(BL24-$BN24)^2,(BM24-$BN24)^2))</f>
        <v>12.85074510971612</v>
      </c>
      <c r="BP24" s="586">
        <f>IF(AN24="n/a","n/a",IF(U24&lt;0,"n/a",IF(U24="n/a","n/a",I24+AN24-U24)))</f>
        <v>10.239622237792013</v>
      </c>
    </row>
    <row r="25" spans="1:68" ht="11.25" customHeight="1">
      <c r="A25" s="25" t="s">
        <v>1462</v>
      </c>
      <c r="B25" s="26" t="s">
        <v>1463</v>
      </c>
      <c r="C25" s="33" t="s">
        <v>2072</v>
      </c>
      <c r="D25" s="133">
        <v>8</v>
      </c>
      <c r="E25" s="26">
        <v>314</v>
      </c>
      <c r="F25" s="44" t="s">
        <v>1939</v>
      </c>
      <c r="G25" s="45" t="s">
        <v>1939</v>
      </c>
      <c r="H25" s="208">
        <v>18.22</v>
      </c>
      <c r="I25" s="319">
        <f>(R25/H25)*100</f>
        <v>2.4149286498353457</v>
      </c>
      <c r="J25" s="143">
        <v>0.1</v>
      </c>
      <c r="K25" s="143">
        <v>0.11</v>
      </c>
      <c r="L25" s="93">
        <f t="shared" si="0"/>
        <v>9.999999999999986</v>
      </c>
      <c r="M25" s="158">
        <v>40690</v>
      </c>
      <c r="N25" s="31">
        <v>40695</v>
      </c>
      <c r="O25" s="32">
        <v>40709</v>
      </c>
      <c r="P25" s="30" t="s">
        <v>1371</v>
      </c>
      <c r="Q25" s="26"/>
      <c r="R25" s="316">
        <f>K25*4</f>
        <v>0.44</v>
      </c>
      <c r="S25" s="319">
        <f>R25/W25*100</f>
        <v>45.833333333333336</v>
      </c>
      <c r="T25" s="433">
        <f>(H25/SQRT(22.5*W25*(H25/Z25))-1)*100</f>
        <v>1.027590657572719</v>
      </c>
      <c r="U25" s="27">
        <f>H25/W25</f>
        <v>18.979166666666668</v>
      </c>
      <c r="V25" s="380">
        <v>12</v>
      </c>
      <c r="W25" s="168">
        <v>0.96</v>
      </c>
      <c r="X25" s="174">
        <v>0.39</v>
      </c>
      <c r="Y25" s="168">
        <v>1.24</v>
      </c>
      <c r="Z25" s="168">
        <v>1.21</v>
      </c>
      <c r="AA25" s="174">
        <v>1.28</v>
      </c>
      <c r="AB25" s="168">
        <v>2.89</v>
      </c>
      <c r="AC25" s="339">
        <f>(AB25/AA25-1)*100</f>
        <v>125.78125</v>
      </c>
      <c r="AD25" s="472">
        <f>(H25/AA25)/X25</f>
        <v>36.49839743589743</v>
      </c>
      <c r="AE25" s="521">
        <v>22</v>
      </c>
      <c r="AF25" s="385">
        <v>3880</v>
      </c>
      <c r="AG25" s="565">
        <v>39.19</v>
      </c>
      <c r="AH25" s="565">
        <v>-50.74</v>
      </c>
      <c r="AI25" s="566">
        <v>7.11</v>
      </c>
      <c r="AJ25" s="567">
        <v>-24.05</v>
      </c>
      <c r="AK25" s="350">
        <f>AN25/AO25</f>
        <v>1.5130910059094316</v>
      </c>
      <c r="AL25" s="336">
        <f t="shared" si="1"/>
        <v>8.333333333333348</v>
      </c>
      <c r="AM25" s="337">
        <f>((AQ25/AT25)^(1/3)-1)*100</f>
        <v>13.040381433805548</v>
      </c>
      <c r="AN25" s="337">
        <f>((AQ25/AV25)^(1/5)-1)*100</f>
        <v>19.50578386760935</v>
      </c>
      <c r="AO25" s="339">
        <f>((AQ25/BA25)^(1/10)-1)*100</f>
        <v>12.89134876318001</v>
      </c>
      <c r="AP25" s="324"/>
      <c r="AQ25" s="285">
        <v>0.39</v>
      </c>
      <c r="AR25" s="287">
        <v>0.36</v>
      </c>
      <c r="AS25" s="28">
        <v>0.34</v>
      </c>
      <c r="AT25" s="28">
        <v>0.27</v>
      </c>
      <c r="AU25" s="28">
        <v>0.22</v>
      </c>
      <c r="AV25" s="278">
        <v>0.16</v>
      </c>
      <c r="AW25" s="28">
        <v>0.149</v>
      </c>
      <c r="AX25" s="278">
        <v>0.116</v>
      </c>
      <c r="AY25" s="278">
        <v>0.116</v>
      </c>
      <c r="AZ25" s="278">
        <v>0.116</v>
      </c>
      <c r="BA25" s="278">
        <v>0.116</v>
      </c>
      <c r="BB25" s="280">
        <v>0.23</v>
      </c>
      <c r="BC25" s="308">
        <f t="shared" si="5"/>
        <v>8.333333333333348</v>
      </c>
      <c r="BD25" s="216">
        <f t="shared" si="16"/>
        <v>5.88235294117645</v>
      </c>
      <c r="BE25" s="216">
        <f t="shared" si="17"/>
        <v>25.92592592592593</v>
      </c>
      <c r="BF25" s="216">
        <f t="shared" si="18"/>
        <v>22.72727272727273</v>
      </c>
      <c r="BG25" s="216">
        <f t="shared" si="19"/>
        <v>37.5</v>
      </c>
      <c r="BH25" s="216">
        <f t="shared" si="20"/>
        <v>7.38255033557047</v>
      </c>
      <c r="BI25" s="216">
        <f t="shared" si="21"/>
        <v>28.44827586206895</v>
      </c>
      <c r="BJ25" s="216">
        <f t="shared" si="22"/>
        <v>0</v>
      </c>
      <c r="BK25" s="216">
        <f t="shared" si="23"/>
        <v>0</v>
      </c>
      <c r="BL25" s="216">
        <f t="shared" si="24"/>
        <v>0</v>
      </c>
      <c r="BM25" s="240">
        <f t="shared" si="25"/>
        <v>0</v>
      </c>
      <c r="BN25" s="482">
        <f>AVERAGE(BC25:BM25)</f>
        <v>12.38179192048617</v>
      </c>
      <c r="BO25" s="482">
        <f>SQRT(AVERAGE((BC25-$BN25)^2,(BD25-$BN25)^2,(BE25-$BN25)^2,(BF25-$BN25)^2,(BG25-$BN25)^2,(BH25-$BN25)^2,(BI25-$BN25)^2,(BJ25-$BN25)^2,(BK25-$BN25)^2,(BL25-$BN25)^2,(BM25-$BN25)^2))</f>
        <v>13.060659344008732</v>
      </c>
      <c r="BP25" s="586">
        <f>IF(AN25="n/a","n/a",IF(U25&lt;0,"n/a",IF(U25="n/a","n/a",I25+AN25-U25)))</f>
        <v>2.941545850778027</v>
      </c>
    </row>
    <row r="26" spans="1:68" ht="11.25" customHeight="1">
      <c r="A26" s="34" t="s">
        <v>99</v>
      </c>
      <c r="B26" s="36" t="s">
        <v>100</v>
      </c>
      <c r="C26" s="41" t="s">
        <v>170</v>
      </c>
      <c r="D26" s="134">
        <v>8</v>
      </c>
      <c r="E26" s="26">
        <v>312</v>
      </c>
      <c r="F26" s="74" t="s">
        <v>363</v>
      </c>
      <c r="G26" s="75" t="s">
        <v>363</v>
      </c>
      <c r="H26" s="209">
        <v>38.54</v>
      </c>
      <c r="I26" s="458">
        <f>(R26/H26)*100</f>
        <v>1.8681888946549041</v>
      </c>
      <c r="J26" s="142">
        <v>0.16</v>
      </c>
      <c r="K26" s="142">
        <v>0.18</v>
      </c>
      <c r="L26" s="94">
        <f t="shared" si="0"/>
        <v>12.5</v>
      </c>
      <c r="M26" s="301">
        <v>40682</v>
      </c>
      <c r="N26" s="50">
        <v>40686</v>
      </c>
      <c r="O26" s="40">
        <v>40701</v>
      </c>
      <c r="P26" s="392" t="s">
        <v>386</v>
      </c>
      <c r="Q26" s="36"/>
      <c r="R26" s="261">
        <f>K26*4</f>
        <v>0.72</v>
      </c>
      <c r="S26" s="321">
        <f>R26/W26*100</f>
        <v>28.458498023715418</v>
      </c>
      <c r="T26" s="433">
        <f>(H26/SQRT(22.5*W26*(H26/Z26))-1)*100</f>
        <v>-28.268298650593426</v>
      </c>
      <c r="U26" s="37">
        <f>H26/W26</f>
        <v>15.233201581027668</v>
      </c>
      <c r="V26" s="381">
        <v>12</v>
      </c>
      <c r="W26" s="169">
        <v>2.53</v>
      </c>
      <c r="X26" s="176">
        <v>0.91</v>
      </c>
      <c r="Y26" s="169">
        <v>0.44</v>
      </c>
      <c r="Z26" s="169">
        <v>0.76</v>
      </c>
      <c r="AA26" s="176">
        <v>4.25</v>
      </c>
      <c r="AB26" s="169">
        <v>5.54</v>
      </c>
      <c r="AC26" s="344">
        <f>(AB26/AA26-1)*100</f>
        <v>30.352941176470583</v>
      </c>
      <c r="AD26" s="473">
        <f>(H26/AA26)/X26</f>
        <v>9.965093729799612</v>
      </c>
      <c r="AE26" s="522">
        <v>10</v>
      </c>
      <c r="AF26" s="387">
        <v>3640</v>
      </c>
      <c r="AG26" s="533">
        <v>25.74</v>
      </c>
      <c r="AH26" s="533">
        <v>-8.02</v>
      </c>
      <c r="AI26" s="562">
        <v>6.67</v>
      </c>
      <c r="AJ26" s="564">
        <v>7.35</v>
      </c>
      <c r="AK26" s="350" t="s">
        <v>1977</v>
      </c>
      <c r="AL26" s="342">
        <f t="shared" si="1"/>
        <v>6.779661016949157</v>
      </c>
      <c r="AM26" s="343">
        <f>((AQ26/AT26)^(1/3)-1)*100</f>
        <v>11.052303824457699</v>
      </c>
      <c r="AN26" s="343">
        <f>((AQ26/AV26)^(1/5)-1)*100</f>
        <v>15.238015601921994</v>
      </c>
      <c r="AO26" s="344" t="s">
        <v>1977</v>
      </c>
      <c r="AP26" s="324"/>
      <c r="AQ26" s="285">
        <v>0.63</v>
      </c>
      <c r="AR26" s="285">
        <v>0.59</v>
      </c>
      <c r="AS26" s="28">
        <v>0.54</v>
      </c>
      <c r="AT26" s="28">
        <v>0.46</v>
      </c>
      <c r="AU26" s="28">
        <v>0.38</v>
      </c>
      <c r="AV26" s="28">
        <v>0.31</v>
      </c>
      <c r="AW26" s="28">
        <v>0.21</v>
      </c>
      <c r="AX26" s="278">
        <v>0</v>
      </c>
      <c r="AY26" s="278">
        <v>0</v>
      </c>
      <c r="AZ26" s="278">
        <v>0</v>
      </c>
      <c r="BA26" s="278">
        <v>0</v>
      </c>
      <c r="BB26" s="280">
        <v>0</v>
      </c>
      <c r="BC26" s="274">
        <f t="shared" si="5"/>
        <v>6.779661016949157</v>
      </c>
      <c r="BD26" s="462">
        <f t="shared" si="16"/>
        <v>9.259259259259256</v>
      </c>
      <c r="BE26" s="462">
        <f t="shared" si="17"/>
        <v>17.391304347826097</v>
      </c>
      <c r="BF26" s="462">
        <f t="shared" si="18"/>
        <v>21.052631578947366</v>
      </c>
      <c r="BG26" s="462">
        <f t="shared" si="19"/>
        <v>22.580645161290324</v>
      </c>
      <c r="BH26" s="462">
        <f t="shared" si="20"/>
        <v>47.61904761904763</v>
      </c>
      <c r="BI26" s="462">
        <f t="shared" si="21"/>
        <v>0</v>
      </c>
      <c r="BJ26" s="462">
        <f t="shared" si="22"/>
        <v>0</v>
      </c>
      <c r="BK26" s="462">
        <f t="shared" si="23"/>
        <v>0</v>
      </c>
      <c r="BL26" s="462">
        <f t="shared" si="24"/>
        <v>0</v>
      </c>
      <c r="BM26" s="258">
        <f t="shared" si="25"/>
        <v>0</v>
      </c>
      <c r="BN26" s="76">
        <f>AVERAGE(BC26:BM26)</f>
        <v>11.334777180301803</v>
      </c>
      <c r="BO26" s="76">
        <f>SQRT(AVERAGE((BC26-$BN26)^2,(BD26-$BN26)^2,(BE26-$BN26)^2,(BF26-$BN26)^2,(BG26-$BN26)^2,(BH26-$BN26)^2,(BI26-$BN26)^2,(BJ26-$BN26)^2,(BK26-$BN26)^2,(BL26-$BN26)^2,(BM26-$BN26)^2))</f>
        <v>14.27514932225598</v>
      </c>
      <c r="BP26" s="587">
        <f>IF(AN26="n/a","n/a",IF(U26&lt;0,"n/a",IF(U26="n/a","n/a",I26+AN26-U26)))</f>
        <v>1.873002915549229</v>
      </c>
    </row>
    <row r="27" spans="1:68" ht="11.25" customHeight="1">
      <c r="A27" s="15" t="s">
        <v>2024</v>
      </c>
      <c r="B27" s="16" t="s">
        <v>2025</v>
      </c>
      <c r="C27" s="24" t="s">
        <v>168</v>
      </c>
      <c r="D27" s="132">
        <v>8</v>
      </c>
      <c r="E27" s="26">
        <v>323</v>
      </c>
      <c r="F27" s="42" t="s">
        <v>1939</v>
      </c>
      <c r="G27" s="43" t="s">
        <v>1939</v>
      </c>
      <c r="H27" s="207">
        <v>47.91</v>
      </c>
      <c r="I27" s="319">
        <f>(R27/H27)*100</f>
        <v>5.635566687539137</v>
      </c>
      <c r="J27" s="144">
        <v>1.275</v>
      </c>
      <c r="K27" s="144">
        <v>1.35</v>
      </c>
      <c r="L27" s="107">
        <f t="shared" si="0"/>
        <v>5.882352941176494</v>
      </c>
      <c r="M27" s="118">
        <v>40759</v>
      </c>
      <c r="N27" s="22">
        <v>40763</v>
      </c>
      <c r="O27" s="23">
        <v>40798</v>
      </c>
      <c r="P27" s="395" t="s">
        <v>1249</v>
      </c>
      <c r="Q27" s="146" t="s">
        <v>2113</v>
      </c>
      <c r="R27" s="317">
        <f>K27*2</f>
        <v>2.7</v>
      </c>
      <c r="S27" s="319">
        <f>R27/W27*100</f>
        <v>46.71280276816609</v>
      </c>
      <c r="T27" s="435">
        <f>(H27/SQRT(22.5*W27*(H27/Z27))-1)*100</f>
        <v>2.466130787092302</v>
      </c>
      <c r="U27" s="18">
        <f>H27/W27</f>
        <v>8.288927335640137</v>
      </c>
      <c r="V27" s="380">
        <v>12</v>
      </c>
      <c r="W27" s="190">
        <v>5.78</v>
      </c>
      <c r="X27" s="189">
        <v>2.88</v>
      </c>
      <c r="Y27" s="190">
        <v>2.02</v>
      </c>
      <c r="Z27" s="190">
        <v>2.85</v>
      </c>
      <c r="AA27" s="189">
        <v>7.31</v>
      </c>
      <c r="AB27" s="190">
        <v>6.24</v>
      </c>
      <c r="AC27" s="338">
        <f>(AB27/AA27-1)*100</f>
        <v>-14.637482900136789</v>
      </c>
      <c r="AD27" s="339">
        <f>(H27/AA27)/X27</f>
        <v>2.2757067943456453</v>
      </c>
      <c r="AE27" s="521">
        <v>8</v>
      </c>
      <c r="AF27" s="386">
        <v>65450</v>
      </c>
      <c r="AG27" s="553">
        <v>17.17</v>
      </c>
      <c r="AH27" s="553">
        <v>-8.81</v>
      </c>
      <c r="AI27" s="568">
        <v>4.77</v>
      </c>
      <c r="AJ27" s="569">
        <v>-0.54</v>
      </c>
      <c r="AK27" s="349">
        <f>AN27/AO27</f>
        <v>1.557784631463203</v>
      </c>
      <c r="AL27" s="336">
        <f t="shared" si="1"/>
        <v>15.311004784689008</v>
      </c>
      <c r="AM27" s="337">
        <f>((AQ27/AT27)^(1/3)-1)*100</f>
        <v>11.256740262893583</v>
      </c>
      <c r="AN27" s="337">
        <f>((AQ27/AV27)^(1/5)-1)*100</f>
        <v>18.647511946118268</v>
      </c>
      <c r="AO27" s="339">
        <f>((AQ27/BA27)^(1/10)-1)*100</f>
        <v>11.970532748550067</v>
      </c>
      <c r="AP27" s="323"/>
      <c r="AQ27" s="282">
        <v>2.41</v>
      </c>
      <c r="AR27" s="282">
        <v>2.09</v>
      </c>
      <c r="AS27" s="19">
        <v>1.9</v>
      </c>
      <c r="AT27" s="19">
        <v>1.75</v>
      </c>
      <c r="AU27" s="19">
        <v>1.41</v>
      </c>
      <c r="AV27" s="19">
        <v>1.025</v>
      </c>
      <c r="AW27" s="19">
        <v>0.835</v>
      </c>
      <c r="AX27" s="283">
        <v>0.777</v>
      </c>
      <c r="AY27" s="283">
        <v>0.778</v>
      </c>
      <c r="AZ27" s="283">
        <v>0.778</v>
      </c>
      <c r="BA27" s="283">
        <v>0.778</v>
      </c>
      <c r="BB27" s="284">
        <v>0.606</v>
      </c>
      <c r="BC27" s="308">
        <f t="shared" si="5"/>
        <v>15.311004784689008</v>
      </c>
      <c r="BD27" s="216">
        <f t="shared" si="16"/>
        <v>9.999999999999986</v>
      </c>
      <c r="BE27" s="216">
        <f t="shared" si="17"/>
        <v>8.571428571428562</v>
      </c>
      <c r="BF27" s="216">
        <f t="shared" si="18"/>
        <v>24.113475177304977</v>
      </c>
      <c r="BG27" s="216">
        <f t="shared" si="19"/>
        <v>37.560975609756106</v>
      </c>
      <c r="BH27" s="216">
        <f t="shared" si="20"/>
        <v>22.754491017964074</v>
      </c>
      <c r="BI27" s="216">
        <f t="shared" si="21"/>
        <v>7.4646074646074645</v>
      </c>
      <c r="BJ27" s="216">
        <f t="shared" si="22"/>
        <v>0</v>
      </c>
      <c r="BK27" s="216">
        <f t="shared" si="23"/>
        <v>0</v>
      </c>
      <c r="BL27" s="216">
        <f t="shared" si="24"/>
        <v>0</v>
      </c>
      <c r="BM27" s="240">
        <f t="shared" si="25"/>
        <v>28.38283828382839</v>
      </c>
      <c r="BN27" s="482">
        <f>AVERAGE(BC27:BM27)</f>
        <v>14.014438264507145</v>
      </c>
      <c r="BO27" s="482">
        <f>SQRT(AVERAGE((BC27-$BN27)^2,(BD27-$BN27)^2,(BE27-$BN27)^2,(BF27-$BN27)^2,(BG27-$BN27)^2,(BH27-$BN27)^2,(BI27-$BN27)^2,(BJ27-$BN27)^2,(BK27-$BN27)^2,(BL27-$BN27)^2,(BM27-$BN27)^2))</f>
        <v>12.131125578151892</v>
      </c>
      <c r="BP27" s="586">
        <f>IF(AN27="n/a","n/a",IF(U27&lt;0,"n/a",IF(U27="n/a","n/a",I27+AN27-U27)))</f>
        <v>15.994151298017266</v>
      </c>
    </row>
    <row r="28" spans="1:68" ht="11.25" customHeight="1">
      <c r="A28" s="25" t="s">
        <v>903</v>
      </c>
      <c r="B28" s="26" t="s">
        <v>904</v>
      </c>
      <c r="C28" s="109" t="s">
        <v>528</v>
      </c>
      <c r="D28" s="133">
        <v>7</v>
      </c>
      <c r="E28" s="26">
        <v>336</v>
      </c>
      <c r="F28" s="65" t="s">
        <v>363</v>
      </c>
      <c r="G28" s="57" t="s">
        <v>363</v>
      </c>
      <c r="H28" s="208">
        <v>7.98</v>
      </c>
      <c r="I28" s="319">
        <f>(R28/H28)*100</f>
        <v>3.508771929824561</v>
      </c>
      <c r="J28" s="143">
        <v>0.06</v>
      </c>
      <c r="K28" s="143">
        <v>0.07</v>
      </c>
      <c r="L28" s="93">
        <f t="shared" si="0"/>
        <v>16.666666666666675</v>
      </c>
      <c r="M28" s="300">
        <v>40254</v>
      </c>
      <c r="N28" s="71">
        <v>40256</v>
      </c>
      <c r="O28" s="72">
        <v>40270</v>
      </c>
      <c r="P28" s="30" t="s">
        <v>42</v>
      </c>
      <c r="Q28" s="26"/>
      <c r="R28" s="316">
        <f>K28*4</f>
        <v>0.28</v>
      </c>
      <c r="S28" s="319">
        <f>R28/W28*100</f>
        <v>73.6842105263158</v>
      </c>
      <c r="T28" s="433">
        <f>(H28/SQRT(22.5*W28*(H28/Z28))-1)*100</f>
        <v>-3.8750812744166696</v>
      </c>
      <c r="U28" s="27">
        <f>H28/W28</f>
        <v>21</v>
      </c>
      <c r="V28" s="380">
        <v>1</v>
      </c>
      <c r="W28" s="168">
        <v>0.38</v>
      </c>
      <c r="X28" s="174" t="s">
        <v>363</v>
      </c>
      <c r="Y28" s="168">
        <v>0.73</v>
      </c>
      <c r="Z28" s="168">
        <v>0.99</v>
      </c>
      <c r="AA28" s="174" t="s">
        <v>363</v>
      </c>
      <c r="AB28" s="168" t="s">
        <v>363</v>
      </c>
      <c r="AC28" s="339" t="s">
        <v>1977</v>
      </c>
      <c r="AD28" s="339" t="s">
        <v>1977</v>
      </c>
      <c r="AE28" s="521">
        <v>0</v>
      </c>
      <c r="AF28" s="309">
        <v>58</v>
      </c>
      <c r="AG28" s="565">
        <v>23.91</v>
      </c>
      <c r="AH28" s="565">
        <v>-12.5</v>
      </c>
      <c r="AI28" s="566">
        <v>11.61</v>
      </c>
      <c r="AJ28" s="567">
        <v>3.5</v>
      </c>
      <c r="AK28" s="350">
        <f>AN28/AO28</f>
        <v>1.8464811236139462</v>
      </c>
      <c r="AL28" s="336">
        <f t="shared" si="1"/>
        <v>16.666666666666675</v>
      </c>
      <c r="AM28" s="337">
        <f>((AQ28/AT28)^(1/3)-1)*100</f>
        <v>11.868894208139679</v>
      </c>
      <c r="AN28" s="337">
        <f>((AQ28/AV28)^(1/5)-1)*100</f>
        <v>16.94714187140103</v>
      </c>
      <c r="AO28" s="339">
        <f>((AQ28/BA28)^(1/10)-1)*100</f>
        <v>9.178074801128734</v>
      </c>
      <c r="AP28" s="324"/>
      <c r="AQ28" s="285">
        <v>0.28</v>
      </c>
      <c r="AR28" s="287">
        <v>0.24</v>
      </c>
      <c r="AS28" s="28">
        <v>0.23</v>
      </c>
      <c r="AT28" s="278">
        <v>0.2</v>
      </c>
      <c r="AU28" s="28">
        <v>0.18</v>
      </c>
      <c r="AV28" s="278">
        <v>0.128</v>
      </c>
      <c r="AW28" s="28">
        <v>0.12218000000000001</v>
      </c>
      <c r="AX28" s="278">
        <v>0.11636</v>
      </c>
      <c r="AY28" s="278">
        <v>0.11636</v>
      </c>
      <c r="AZ28" s="278">
        <v>0.11636</v>
      </c>
      <c r="BA28" s="278">
        <v>0.11636</v>
      </c>
      <c r="BB28" s="280">
        <v>0.11636</v>
      </c>
      <c r="BC28" s="308">
        <f t="shared" si="5"/>
        <v>16.666666666666675</v>
      </c>
      <c r="BD28" s="216">
        <f t="shared" si="16"/>
        <v>4.347826086956519</v>
      </c>
      <c r="BE28" s="216">
        <f t="shared" si="17"/>
        <v>14.999999999999991</v>
      </c>
      <c r="BF28" s="216">
        <f t="shared" si="18"/>
        <v>11.111111111111116</v>
      </c>
      <c r="BG28" s="216">
        <f t="shared" si="19"/>
        <v>40.625</v>
      </c>
      <c r="BH28" s="216">
        <f t="shared" si="20"/>
        <v>4.763463742019969</v>
      </c>
      <c r="BI28" s="216">
        <f t="shared" si="21"/>
        <v>5.001718803712629</v>
      </c>
      <c r="BJ28" s="216">
        <f t="shared" si="22"/>
        <v>0</v>
      </c>
      <c r="BK28" s="216">
        <f t="shared" si="23"/>
        <v>0</v>
      </c>
      <c r="BL28" s="216">
        <f t="shared" si="24"/>
        <v>0</v>
      </c>
      <c r="BM28" s="240">
        <f t="shared" si="25"/>
        <v>0</v>
      </c>
      <c r="BN28" s="482">
        <f>AVERAGE(BC28:BM28)</f>
        <v>8.865071491860627</v>
      </c>
      <c r="BO28" s="482">
        <f>SQRT(AVERAGE((BC28-$BN28)^2,(BD28-$BN28)^2,(BE28-$BN28)^2,(BF28-$BN28)^2,(BG28-$BN28)^2,(BH28-$BN28)^2,(BI28-$BN28)^2,(BJ28-$BN28)^2,(BK28-$BN28)^2,(BL28-$BN28)^2,(BM28-$BN28)^2))</f>
        <v>11.594482011569932</v>
      </c>
      <c r="BP28" s="586">
        <f>IF(AN28="n/a","n/a",IF(U28&lt;0,"n/a",IF(U28="n/a","n/a",I28+AN28-U28)))</f>
        <v>-0.5440861987744086</v>
      </c>
    </row>
    <row r="29" spans="1:68" ht="11.25" customHeight="1">
      <c r="A29" s="25" t="s">
        <v>92</v>
      </c>
      <c r="B29" s="26" t="s">
        <v>93</v>
      </c>
      <c r="C29" s="33" t="s">
        <v>179</v>
      </c>
      <c r="D29" s="133">
        <v>9</v>
      </c>
      <c r="E29" s="26">
        <v>279</v>
      </c>
      <c r="F29" s="65" t="s">
        <v>363</v>
      </c>
      <c r="G29" s="57" t="s">
        <v>363</v>
      </c>
      <c r="H29" s="208">
        <v>225</v>
      </c>
      <c r="I29" s="457">
        <f>(R29/H29)*100</f>
        <v>0.8711111111111111</v>
      </c>
      <c r="J29" s="285">
        <v>0.42</v>
      </c>
      <c r="K29" s="143">
        <v>0.49</v>
      </c>
      <c r="L29" s="93">
        <f t="shared" si="0"/>
        <v>16.666666666666675</v>
      </c>
      <c r="M29" s="158">
        <v>40799</v>
      </c>
      <c r="N29" s="31">
        <v>40801</v>
      </c>
      <c r="O29" s="32">
        <v>40816</v>
      </c>
      <c r="P29" s="30" t="s">
        <v>1359</v>
      </c>
      <c r="Q29" s="26"/>
      <c r="R29" s="316">
        <f>K29*4</f>
        <v>1.96</v>
      </c>
      <c r="S29" s="319">
        <f>R29/W29*100</f>
        <v>16.091954022988507</v>
      </c>
      <c r="T29" s="433">
        <f>(H29/SQRT(22.5*W29*(H29/Z29))-1)*100</f>
        <v>69.99951704751257</v>
      </c>
      <c r="U29" s="27">
        <f>H29/W29</f>
        <v>18.472906403940886</v>
      </c>
      <c r="V29" s="380">
        <v>12</v>
      </c>
      <c r="W29" s="168">
        <v>12.18</v>
      </c>
      <c r="X29" s="174" t="s">
        <v>2108</v>
      </c>
      <c r="Y29" s="168">
        <v>3.94</v>
      </c>
      <c r="Z29" s="168">
        <v>3.52</v>
      </c>
      <c r="AA29" s="174" t="s">
        <v>2108</v>
      </c>
      <c r="AB29" s="168" t="s">
        <v>2108</v>
      </c>
      <c r="AC29" s="339" t="s">
        <v>1977</v>
      </c>
      <c r="AD29" s="339" t="s">
        <v>1977</v>
      </c>
      <c r="AE29" s="521">
        <v>1</v>
      </c>
      <c r="AF29" s="309">
        <v>455</v>
      </c>
      <c r="AG29" s="565">
        <v>43.94</v>
      </c>
      <c r="AH29" s="565">
        <v>-2.52</v>
      </c>
      <c r="AI29" s="566">
        <v>6.19</v>
      </c>
      <c r="AJ29" s="567">
        <v>15.56</v>
      </c>
      <c r="AK29" s="350" t="s">
        <v>1977</v>
      </c>
      <c r="AL29" s="336">
        <f t="shared" si="1"/>
        <v>18.181818181818187</v>
      </c>
      <c r="AM29" s="337">
        <f>((AQ29/AT29)^(1/3)-1)*100</f>
        <v>21.026546840831607</v>
      </c>
      <c r="AN29" s="337">
        <f>((AQ29/AV29)^(1/5)-1)*100</f>
        <v>20.26702877915536</v>
      </c>
      <c r="AO29" s="339" t="s">
        <v>1977</v>
      </c>
      <c r="AP29" s="324"/>
      <c r="AQ29" s="285">
        <v>1.56</v>
      </c>
      <c r="AR29" s="285">
        <v>1.32</v>
      </c>
      <c r="AS29" s="28">
        <v>1.08</v>
      </c>
      <c r="AT29" s="28">
        <v>0.88</v>
      </c>
      <c r="AU29" s="28">
        <v>0.74</v>
      </c>
      <c r="AV29" s="28">
        <v>0.62</v>
      </c>
      <c r="AW29" s="28">
        <v>0.52</v>
      </c>
      <c r="AX29" s="28">
        <v>0.24</v>
      </c>
      <c r="AY29" s="278">
        <v>0</v>
      </c>
      <c r="AZ29" s="278">
        <v>0</v>
      </c>
      <c r="BA29" s="278">
        <v>0</v>
      </c>
      <c r="BB29" s="280">
        <v>0</v>
      </c>
      <c r="BC29" s="308">
        <f t="shared" si="5"/>
        <v>18.181818181818187</v>
      </c>
      <c r="BD29" s="216">
        <f t="shared" si="16"/>
        <v>22.22222222222221</v>
      </c>
      <c r="BE29" s="216">
        <f t="shared" si="17"/>
        <v>22.72727272727273</v>
      </c>
      <c r="BF29" s="216">
        <f t="shared" si="18"/>
        <v>18.918918918918926</v>
      </c>
      <c r="BG29" s="216">
        <f t="shared" si="19"/>
        <v>19.354838709677423</v>
      </c>
      <c r="BH29" s="216">
        <f t="shared" si="20"/>
        <v>19.23076923076923</v>
      </c>
      <c r="BI29" s="216">
        <f t="shared" si="21"/>
        <v>116.6666666666667</v>
      </c>
      <c r="BJ29" s="216">
        <f t="shared" si="22"/>
        <v>0</v>
      </c>
      <c r="BK29" s="216">
        <f t="shared" si="23"/>
        <v>0</v>
      </c>
      <c r="BL29" s="216">
        <f t="shared" si="24"/>
        <v>0</v>
      </c>
      <c r="BM29" s="240">
        <f t="shared" si="25"/>
        <v>0</v>
      </c>
      <c r="BN29" s="482">
        <f>AVERAGE(BC29:BM29)</f>
        <v>21.572955150667767</v>
      </c>
      <c r="BO29" s="482">
        <f>SQRT(AVERAGE((BC29-$BN29)^2,(BD29-$BN29)^2,(BE29-$BN29)^2,(BF29-$BN29)^2,(BG29-$BN29)^2,(BH29-$BN29)^2,(BI29-$BN29)^2,(BJ29-$BN29)^2,(BK29-$BN29)^2,(BL29-$BN29)^2,(BM29-$BN29)^2))</f>
        <v>31.529332859341807</v>
      </c>
      <c r="BP29" s="586">
        <f>IF(AN29="n/a","n/a",IF(U29&lt;0,"n/a",IF(U29="n/a","n/a",I29+AN29-U29)))</f>
        <v>2.6652334863255867</v>
      </c>
    </row>
    <row r="30" spans="1:68" ht="11.25" customHeight="1">
      <c r="A30" s="25" t="s">
        <v>1062</v>
      </c>
      <c r="B30" s="26" t="s">
        <v>1063</v>
      </c>
      <c r="C30" s="33" t="s">
        <v>292</v>
      </c>
      <c r="D30" s="133">
        <v>9</v>
      </c>
      <c r="E30" s="26">
        <v>258</v>
      </c>
      <c r="F30" s="44" t="s">
        <v>1972</v>
      </c>
      <c r="G30" s="45" t="s">
        <v>1972</v>
      </c>
      <c r="H30" s="208">
        <v>25.45</v>
      </c>
      <c r="I30" s="319">
        <f>(R30/H30)*100</f>
        <v>4.322200392927309</v>
      </c>
      <c r="J30" s="143">
        <v>0.25</v>
      </c>
      <c r="K30" s="143">
        <v>0.275</v>
      </c>
      <c r="L30" s="93">
        <f t="shared" si="0"/>
        <v>10.000000000000009</v>
      </c>
      <c r="M30" s="158">
        <v>40590</v>
      </c>
      <c r="N30" s="31">
        <v>40592</v>
      </c>
      <c r="O30" s="32">
        <v>40617</v>
      </c>
      <c r="P30" s="30" t="s">
        <v>1371</v>
      </c>
      <c r="Q30" s="26"/>
      <c r="R30" s="316">
        <f>K30*4</f>
        <v>1.1</v>
      </c>
      <c r="S30" s="319">
        <f>R30/W30*100</f>
        <v>61.111111111111114</v>
      </c>
      <c r="T30" s="433">
        <f>(H30/SQRT(22.5*W30*(H30/Z30))-1)*100</f>
        <v>-10.314679071079546</v>
      </c>
      <c r="U30" s="27">
        <f>H30/W30</f>
        <v>14.138888888888888</v>
      </c>
      <c r="V30" s="380">
        <v>12</v>
      </c>
      <c r="W30" s="168">
        <v>1.8</v>
      </c>
      <c r="X30" s="174">
        <v>3.06</v>
      </c>
      <c r="Y30" s="168">
        <v>0.94</v>
      </c>
      <c r="Z30" s="168">
        <v>1.28</v>
      </c>
      <c r="AA30" s="174">
        <v>1.74</v>
      </c>
      <c r="AB30" s="168">
        <v>1.87</v>
      </c>
      <c r="AC30" s="339">
        <f>(AB30/AA30-1)*100</f>
        <v>7.471264367816088</v>
      </c>
      <c r="AD30" s="339">
        <f>(H30/AA30)/X30</f>
        <v>4.779881301179476</v>
      </c>
      <c r="AE30" s="521">
        <v>6</v>
      </c>
      <c r="AF30" s="385">
        <v>1480</v>
      </c>
      <c r="AG30" s="565">
        <v>20.44</v>
      </c>
      <c r="AH30" s="565">
        <v>-4.07</v>
      </c>
      <c r="AI30" s="566">
        <v>4.09</v>
      </c>
      <c r="AJ30" s="567">
        <v>3.67</v>
      </c>
      <c r="AK30" s="350">
        <f>AN30/AO30</f>
        <v>1.6947693365748322</v>
      </c>
      <c r="AL30" s="336">
        <f t="shared" si="1"/>
        <v>23.456790123456784</v>
      </c>
      <c r="AM30" s="337">
        <f>((AQ30/AT30)^(1/3)-1)*100</f>
        <v>18.894293741907674</v>
      </c>
      <c r="AN30" s="337">
        <f>((AQ30/AV30)^(1/5)-1)*100</f>
        <v>12.906956174795692</v>
      </c>
      <c r="AO30" s="339">
        <f>((AQ30/BA30)^(1/10)-1)*100</f>
        <v>7.61575979471103</v>
      </c>
      <c r="AP30" s="324"/>
      <c r="AQ30" s="285">
        <v>1</v>
      </c>
      <c r="AR30" s="285">
        <v>0.81</v>
      </c>
      <c r="AS30" s="28">
        <v>0.69</v>
      </c>
      <c r="AT30" s="28">
        <v>0.595</v>
      </c>
      <c r="AU30" s="28">
        <v>0.57</v>
      </c>
      <c r="AV30" s="28">
        <v>0.545</v>
      </c>
      <c r="AW30" s="28">
        <v>0.515</v>
      </c>
      <c r="AX30" s="28">
        <v>0.49</v>
      </c>
      <c r="AY30" s="278">
        <v>0.48</v>
      </c>
      <c r="AZ30" s="278">
        <v>0.48</v>
      </c>
      <c r="BA30" s="278">
        <v>0.48</v>
      </c>
      <c r="BB30" s="280">
        <v>0.48</v>
      </c>
      <c r="BC30" s="308">
        <f t="shared" si="5"/>
        <v>23.456790123456784</v>
      </c>
      <c r="BD30" s="216">
        <f t="shared" si="16"/>
        <v>17.391304347826097</v>
      </c>
      <c r="BE30" s="216">
        <f t="shared" si="17"/>
        <v>15.966386554621836</v>
      </c>
      <c r="BF30" s="216">
        <f t="shared" si="18"/>
        <v>4.385964912280715</v>
      </c>
      <c r="BG30" s="216">
        <f t="shared" si="19"/>
        <v>4.587155963302725</v>
      </c>
      <c r="BH30" s="216">
        <f t="shared" si="20"/>
        <v>5.825242718446599</v>
      </c>
      <c r="BI30" s="216">
        <f t="shared" si="21"/>
        <v>5.102040816326525</v>
      </c>
      <c r="BJ30" s="216">
        <f t="shared" si="22"/>
        <v>2.083333333333326</v>
      </c>
      <c r="BK30" s="216">
        <f t="shared" si="23"/>
        <v>0</v>
      </c>
      <c r="BL30" s="216">
        <f t="shared" si="24"/>
        <v>0</v>
      </c>
      <c r="BM30" s="240">
        <f t="shared" si="25"/>
        <v>0</v>
      </c>
      <c r="BN30" s="482">
        <f>AVERAGE(BC30:BM30)</f>
        <v>7.163474433599509</v>
      </c>
      <c r="BO30" s="482">
        <f>SQRT(AVERAGE((BC30-$BN30)^2,(BD30-$BN30)^2,(BE30-$BN30)^2,(BF30-$BN30)^2,(BG30-$BN30)^2,(BH30-$BN30)^2,(BI30-$BN30)^2,(BJ30-$BN30)^2,(BK30-$BN30)^2,(BL30-$BN30)^2,(BM30-$BN30)^2))</f>
        <v>7.673556618191685</v>
      </c>
      <c r="BP30" s="586">
        <f>IF(AN30="n/a","n/a",IF(U30&lt;0,"n/a",IF(U30="n/a","n/a",I30+AN30-U30)))</f>
        <v>3.090267678834115</v>
      </c>
    </row>
    <row r="31" spans="1:68" ht="11.25" customHeight="1">
      <c r="A31" s="34" t="s">
        <v>1329</v>
      </c>
      <c r="B31" s="36" t="s">
        <v>1330</v>
      </c>
      <c r="C31" s="41" t="s">
        <v>170</v>
      </c>
      <c r="D31" s="134">
        <v>9</v>
      </c>
      <c r="E31" s="26">
        <v>252</v>
      </c>
      <c r="F31" s="74" t="s">
        <v>363</v>
      </c>
      <c r="G31" s="75" t="s">
        <v>363</v>
      </c>
      <c r="H31" s="209">
        <v>31.35</v>
      </c>
      <c r="I31" s="319">
        <f>(R31/H31)*100</f>
        <v>2.934609250398724</v>
      </c>
      <c r="J31" s="142">
        <v>0.21</v>
      </c>
      <c r="K31" s="142">
        <v>0.23</v>
      </c>
      <c r="L31" s="94">
        <f t="shared" si="0"/>
        <v>9.523809523809534</v>
      </c>
      <c r="M31" s="643">
        <v>40541</v>
      </c>
      <c r="N31" s="513">
        <v>40543</v>
      </c>
      <c r="O31" s="554">
        <v>40561</v>
      </c>
      <c r="P31" s="49" t="s">
        <v>1376</v>
      </c>
      <c r="Q31" s="36"/>
      <c r="R31" s="261">
        <f>K31*4</f>
        <v>0.92</v>
      </c>
      <c r="S31" s="319">
        <f>R31/W31*100</f>
        <v>52.57142857142857</v>
      </c>
      <c r="T31" s="434">
        <f>(H31/SQRT(22.5*W31*(H31/Z31))-1)*100</f>
        <v>-19.693444494593983</v>
      </c>
      <c r="U31" s="37">
        <f>H31/W31</f>
        <v>17.914285714285715</v>
      </c>
      <c r="V31" s="381">
        <v>12</v>
      </c>
      <c r="W31" s="169">
        <v>1.75</v>
      </c>
      <c r="X31" s="551">
        <v>-6.15</v>
      </c>
      <c r="Y31" s="169">
        <v>1.06</v>
      </c>
      <c r="Z31" s="169">
        <v>0.81</v>
      </c>
      <c r="AA31" s="176">
        <v>-0.43</v>
      </c>
      <c r="AB31" s="169">
        <v>3.9</v>
      </c>
      <c r="AC31" s="552" t="s">
        <v>1977</v>
      </c>
      <c r="AD31" s="339">
        <f>(H31/AA31)/X31</f>
        <v>11.854792966534317</v>
      </c>
      <c r="AE31" s="521">
        <v>15</v>
      </c>
      <c r="AF31" s="387">
        <v>4050</v>
      </c>
      <c r="AG31" s="533">
        <v>26.41</v>
      </c>
      <c r="AH31" s="533">
        <v>-17.09</v>
      </c>
      <c r="AI31" s="562">
        <v>15.13</v>
      </c>
      <c r="AJ31" s="564">
        <v>2.79</v>
      </c>
      <c r="AK31" s="351" t="s">
        <v>1977</v>
      </c>
      <c r="AL31" s="336">
        <f t="shared" si="1"/>
        <v>4.999999999999982</v>
      </c>
      <c r="AM31" s="337">
        <f>((AQ31/AT31)^(1/3)-1)*100</f>
        <v>8.37067626618271</v>
      </c>
      <c r="AN31" s="337">
        <f>((AQ31/AV31)^(1/5)-1)*100</f>
        <v>7.8753675083670815</v>
      </c>
      <c r="AO31" s="339" t="s">
        <v>1977</v>
      </c>
      <c r="AP31" s="325"/>
      <c r="AQ31" s="286">
        <v>0.84</v>
      </c>
      <c r="AR31" s="286">
        <v>0.8</v>
      </c>
      <c r="AS31" s="38">
        <v>0.74</v>
      </c>
      <c r="AT31" s="38">
        <v>0.66</v>
      </c>
      <c r="AU31" s="279">
        <v>0.6</v>
      </c>
      <c r="AV31" s="38">
        <v>0.575</v>
      </c>
      <c r="AW31" s="38">
        <v>0.445</v>
      </c>
      <c r="AX31" s="38">
        <v>0.07</v>
      </c>
      <c r="AY31" s="279">
        <v>0</v>
      </c>
      <c r="AZ31" s="279">
        <v>0</v>
      </c>
      <c r="BA31" s="279">
        <v>0</v>
      </c>
      <c r="BB31" s="307">
        <v>0</v>
      </c>
      <c r="BC31" s="308">
        <f t="shared" si="5"/>
        <v>4.999999999999982</v>
      </c>
      <c r="BD31" s="216">
        <f t="shared" si="16"/>
        <v>8.108108108108114</v>
      </c>
      <c r="BE31" s="216">
        <f t="shared" si="17"/>
        <v>12.12121212121211</v>
      </c>
      <c r="BF31" s="216">
        <f t="shared" si="18"/>
        <v>10.000000000000009</v>
      </c>
      <c r="BG31" s="216">
        <f t="shared" si="19"/>
        <v>4.347826086956519</v>
      </c>
      <c r="BH31" s="216">
        <f t="shared" si="20"/>
        <v>29.213483146067396</v>
      </c>
      <c r="BI31" s="216">
        <f t="shared" si="21"/>
        <v>535.7142857142857</v>
      </c>
      <c r="BJ31" s="216">
        <f t="shared" si="22"/>
        <v>0</v>
      </c>
      <c r="BK31" s="216">
        <f t="shared" si="23"/>
        <v>0</v>
      </c>
      <c r="BL31" s="216">
        <f t="shared" si="24"/>
        <v>0</v>
      </c>
      <c r="BM31" s="240">
        <f t="shared" si="25"/>
        <v>0</v>
      </c>
      <c r="BN31" s="482">
        <f>AVERAGE(BC31:BM31)</f>
        <v>54.954992288784524</v>
      </c>
      <c r="BO31" s="482">
        <f>SQRT(AVERAGE((BC31-$BN31)^2,(BD31-$BN31)^2,(BE31-$BN31)^2,(BF31-$BN31)^2,(BG31-$BN31)^2,(BH31-$BN31)^2,(BI31-$BN31)^2,(BJ31-$BN31)^2,(BK31-$BN31)^2,(BL31-$BN31)^2,(BM31-$BN31)^2))</f>
        <v>152.24956466750467</v>
      </c>
      <c r="BP31" s="586">
        <f>IF(AN31="n/a","n/a",IF(U31&lt;0,"n/a",IF(U31="n/a","n/a",I31+AN31-U31)))</f>
        <v>-7.104308955519908</v>
      </c>
    </row>
    <row r="32" spans="1:68" ht="11.25" customHeight="1">
      <c r="A32" s="15" t="s">
        <v>742</v>
      </c>
      <c r="B32" s="16" t="s">
        <v>743</v>
      </c>
      <c r="C32" s="24" t="s">
        <v>173</v>
      </c>
      <c r="D32" s="132">
        <v>7</v>
      </c>
      <c r="E32" s="26">
        <v>377</v>
      </c>
      <c r="F32" s="88" t="s">
        <v>363</v>
      </c>
      <c r="G32" s="58" t="s">
        <v>363</v>
      </c>
      <c r="H32" s="207">
        <v>35.44</v>
      </c>
      <c r="I32" s="456">
        <f>(R32/H32)*100</f>
        <v>1.9187358916478559</v>
      </c>
      <c r="J32" s="144">
        <v>0.16</v>
      </c>
      <c r="K32" s="144">
        <v>0.17</v>
      </c>
      <c r="L32" s="107">
        <f t="shared" si="0"/>
        <v>6.25</v>
      </c>
      <c r="M32" s="118">
        <v>40848</v>
      </c>
      <c r="N32" s="22">
        <v>40850</v>
      </c>
      <c r="O32" s="23">
        <v>40861</v>
      </c>
      <c r="P32" s="395" t="s">
        <v>1388</v>
      </c>
      <c r="Q32" s="16"/>
      <c r="R32" s="68">
        <f>K32*4</f>
        <v>0.68</v>
      </c>
      <c r="S32" s="318">
        <f>R32/W32*100</f>
        <v>22.74247491638796</v>
      </c>
      <c r="T32" s="433">
        <f>(H32/SQRT(22.5*W32*(H32/Z32))-1)*100</f>
        <v>-12.903390433419792</v>
      </c>
      <c r="U32" s="18">
        <f>H32/W32</f>
        <v>11.852842809364548</v>
      </c>
      <c r="V32" s="380">
        <v>12</v>
      </c>
      <c r="W32" s="190">
        <v>2.99</v>
      </c>
      <c r="X32" s="189">
        <v>1.16</v>
      </c>
      <c r="Y32" s="190">
        <v>3.06</v>
      </c>
      <c r="Z32" s="190">
        <v>1.44</v>
      </c>
      <c r="AA32" s="189">
        <v>3.04</v>
      </c>
      <c r="AB32" s="190">
        <v>3.33</v>
      </c>
      <c r="AC32" s="338">
        <f>(AB32/AA32-1)*100</f>
        <v>9.539473684210531</v>
      </c>
      <c r="AD32" s="471">
        <f>(H32/AA32)/X32</f>
        <v>10.049909255898367</v>
      </c>
      <c r="AE32" s="520">
        <v>7</v>
      </c>
      <c r="AF32" s="397">
        <v>188</v>
      </c>
      <c r="AG32" s="553">
        <v>11.45</v>
      </c>
      <c r="AH32" s="553">
        <v>-11.07</v>
      </c>
      <c r="AI32" s="568">
        <v>3.32</v>
      </c>
      <c r="AJ32" s="569">
        <v>-0.84</v>
      </c>
      <c r="AK32" s="350" t="s">
        <v>1977</v>
      </c>
      <c r="AL32" s="340">
        <f t="shared" si="1"/>
        <v>7.017543859649122</v>
      </c>
      <c r="AM32" s="341">
        <f>((AQ32/AT32)^(1/3)-1)*100</f>
        <v>6.149972576698226</v>
      </c>
      <c r="AN32" s="341">
        <f>((AQ32/AV32)^(1/5)-1)*100</f>
        <v>26.210675315584986</v>
      </c>
      <c r="AO32" s="338" t="s">
        <v>1977</v>
      </c>
      <c r="AP32" s="324"/>
      <c r="AQ32" s="285">
        <v>0.61</v>
      </c>
      <c r="AR32" s="285">
        <v>0.57</v>
      </c>
      <c r="AS32" s="28">
        <v>0.56</v>
      </c>
      <c r="AT32" s="28">
        <v>0.51</v>
      </c>
      <c r="AU32" s="28">
        <v>0.45524</v>
      </c>
      <c r="AV32" s="28">
        <v>0.19048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119">
        <v>0</v>
      </c>
      <c r="BC32" s="460">
        <f t="shared" si="5"/>
        <v>7.017543859649122</v>
      </c>
      <c r="BD32" s="461">
        <f t="shared" si="16"/>
        <v>1.7857142857142572</v>
      </c>
      <c r="BE32" s="461">
        <f t="shared" si="17"/>
        <v>9.80392156862746</v>
      </c>
      <c r="BF32" s="461">
        <f t="shared" si="18"/>
        <v>12.028819963096392</v>
      </c>
      <c r="BG32" s="461">
        <f t="shared" si="19"/>
        <v>138.99622007559844</v>
      </c>
      <c r="BH32" s="461">
        <f t="shared" si="20"/>
        <v>0</v>
      </c>
      <c r="BI32" s="461">
        <f t="shared" si="21"/>
        <v>0</v>
      </c>
      <c r="BJ32" s="461">
        <f t="shared" si="22"/>
        <v>0</v>
      </c>
      <c r="BK32" s="461">
        <f t="shared" si="23"/>
        <v>0</v>
      </c>
      <c r="BL32" s="461">
        <f t="shared" si="24"/>
        <v>0</v>
      </c>
      <c r="BM32" s="212">
        <f t="shared" si="25"/>
        <v>0</v>
      </c>
      <c r="BN32" s="145">
        <f>AVERAGE(BC32:BM32)</f>
        <v>15.421110886607789</v>
      </c>
      <c r="BO32" s="145">
        <f>SQRT(AVERAGE((BC32-$BN32)^2,(BD32-$BN32)^2,(BE32-$BN32)^2,(BF32-$BN32)^2,(BG32-$BN32)^2,(BH32-$BN32)^2,(BI32-$BN32)^2,(BJ32-$BN32)^2,(BK32-$BN32)^2,(BL32-$BN32)^2,(BM32-$BN32)^2))</f>
        <v>39.309119933856316</v>
      </c>
      <c r="BP32" s="588">
        <f>IF(AN32="n/a","n/a",IF(U32&lt;0,"n/a",IF(U32="n/a","n/a",I32+AN32-U32)))</f>
        <v>16.276568397868296</v>
      </c>
    </row>
    <row r="33" spans="1:68" ht="11.25" customHeight="1">
      <c r="A33" s="25" t="s">
        <v>1398</v>
      </c>
      <c r="B33" s="26" t="s">
        <v>1399</v>
      </c>
      <c r="C33" s="33" t="s">
        <v>173</v>
      </c>
      <c r="D33" s="133">
        <v>8</v>
      </c>
      <c r="E33" s="26">
        <v>332</v>
      </c>
      <c r="F33" s="44" t="s">
        <v>1939</v>
      </c>
      <c r="G33" s="45" t="s">
        <v>1939</v>
      </c>
      <c r="H33" s="208">
        <v>28.26</v>
      </c>
      <c r="I33" s="319">
        <f>(R33/H33)*100</f>
        <v>3.9631988676574665</v>
      </c>
      <c r="J33" s="143">
        <v>0.275</v>
      </c>
      <c r="K33" s="143">
        <v>0.28</v>
      </c>
      <c r="L33" s="116">
        <f t="shared" si="0"/>
        <v>1.81818181818183</v>
      </c>
      <c r="M33" s="158">
        <v>40861</v>
      </c>
      <c r="N33" s="31">
        <v>40863</v>
      </c>
      <c r="O33" s="32">
        <v>40892</v>
      </c>
      <c r="P33" s="30" t="s">
        <v>1371</v>
      </c>
      <c r="Q33" s="102" t="s">
        <v>858</v>
      </c>
      <c r="R33" s="66">
        <f>K33*4</f>
        <v>1.12</v>
      </c>
      <c r="S33" s="319">
        <f>R33/W33*100</f>
        <v>41.02564102564103</v>
      </c>
      <c r="T33" s="433">
        <f>(H33/SQRT(22.5*W33*(H33/Z33))-1)*100</f>
        <v>-32.511295206343796</v>
      </c>
      <c r="U33" s="27">
        <f>H33/W33</f>
        <v>10.351648351648352</v>
      </c>
      <c r="V33" s="380">
        <v>12</v>
      </c>
      <c r="W33" s="168">
        <v>2.73</v>
      </c>
      <c r="X33" s="174" t="s">
        <v>2108</v>
      </c>
      <c r="Y33" s="168">
        <v>2.94</v>
      </c>
      <c r="Z33" s="168">
        <v>0.99</v>
      </c>
      <c r="AA33" s="174">
        <v>2.93</v>
      </c>
      <c r="AB33" s="168">
        <v>2.95</v>
      </c>
      <c r="AC33" s="339">
        <f>(AB33/AA33-1)*100</f>
        <v>0.6825938566553003</v>
      </c>
      <c r="AD33" s="472" t="s">
        <v>1977</v>
      </c>
      <c r="AE33" s="521">
        <v>2</v>
      </c>
      <c r="AF33" s="309">
        <v>109</v>
      </c>
      <c r="AG33" s="565">
        <v>4.67</v>
      </c>
      <c r="AH33" s="565">
        <v>-9.83</v>
      </c>
      <c r="AI33" s="566">
        <v>0.04</v>
      </c>
      <c r="AJ33" s="567">
        <v>-1.12</v>
      </c>
      <c r="AK33" s="350">
        <f>AN33/AO33</f>
        <v>1.3796276828130263</v>
      </c>
      <c r="AL33" s="336">
        <f t="shared" si="1"/>
        <v>0.48076923076922906</v>
      </c>
      <c r="AM33" s="337">
        <f>((AQ33/AT33)^(1/3)-1)*100</f>
        <v>3.047542625939559</v>
      </c>
      <c r="AN33" s="337">
        <f>((AQ33/AV33)^(1/5)-1)*100</f>
        <v>4.4641803108825595</v>
      </c>
      <c r="AO33" s="339">
        <f>((AQ33/BA33)^(1/10)-1)*100</f>
        <v>3.2357862679155636</v>
      </c>
      <c r="AP33" s="324"/>
      <c r="AQ33" s="285">
        <v>1.045</v>
      </c>
      <c r="AR33" s="287">
        <v>1.04</v>
      </c>
      <c r="AS33" s="28">
        <v>1.02</v>
      </c>
      <c r="AT33" s="28">
        <v>0.955</v>
      </c>
      <c r="AU33" s="28">
        <v>0.905</v>
      </c>
      <c r="AV33" s="28">
        <v>0.84</v>
      </c>
      <c r="AW33" s="28">
        <v>0.8</v>
      </c>
      <c r="AX33" s="278">
        <v>0.76</v>
      </c>
      <c r="AY33" s="278">
        <v>0.76</v>
      </c>
      <c r="AZ33" s="278">
        <v>0.76</v>
      </c>
      <c r="BA33" s="28">
        <v>0.76</v>
      </c>
      <c r="BB33" s="119">
        <v>0.72</v>
      </c>
      <c r="BC33" s="308">
        <f t="shared" si="5"/>
        <v>0.48076923076922906</v>
      </c>
      <c r="BD33" s="216">
        <f t="shared" si="16"/>
        <v>1.9607843137254832</v>
      </c>
      <c r="BE33" s="216">
        <f t="shared" si="17"/>
        <v>6.806282722513091</v>
      </c>
      <c r="BF33" s="216">
        <f t="shared" si="18"/>
        <v>5.524861878453025</v>
      </c>
      <c r="BG33" s="216">
        <f t="shared" si="19"/>
        <v>7.738095238095255</v>
      </c>
      <c r="BH33" s="216">
        <f t="shared" si="20"/>
        <v>4.999999999999982</v>
      </c>
      <c r="BI33" s="216">
        <f t="shared" si="21"/>
        <v>5.263157894736836</v>
      </c>
      <c r="BJ33" s="216">
        <f t="shared" si="22"/>
        <v>0</v>
      </c>
      <c r="BK33" s="216">
        <f t="shared" si="23"/>
        <v>0</v>
      </c>
      <c r="BL33" s="216">
        <f t="shared" si="24"/>
        <v>0</v>
      </c>
      <c r="BM33" s="240">
        <f t="shared" si="25"/>
        <v>5.555555555555558</v>
      </c>
      <c r="BN33" s="482">
        <f>AVERAGE(BC33:BM33)</f>
        <v>3.4845006212589507</v>
      </c>
      <c r="BO33" s="482">
        <f>SQRT(AVERAGE((BC33-$BN33)^2,(BD33-$BN33)^2,(BE33-$BN33)^2,(BF33-$BN33)^2,(BG33-$BN33)^2,(BH33-$BN33)^2,(BI33-$BN33)^2,(BJ33-$BN33)^2,(BK33-$BN33)^2,(BL33-$BN33)^2,(BM33-$BN33)^2))</f>
        <v>2.873220453958543</v>
      </c>
      <c r="BP33" s="586">
        <f>IF(AN33="n/a","n/a",IF(U33&lt;0,"n/a",IF(U33="n/a","n/a",I33+AN33-U33)))</f>
        <v>-1.9242691731083266</v>
      </c>
    </row>
    <row r="34" spans="1:68" ht="11.25" customHeight="1">
      <c r="A34" s="25" t="s">
        <v>1872</v>
      </c>
      <c r="B34" s="26" t="s">
        <v>1873</v>
      </c>
      <c r="C34" s="109" t="s">
        <v>539</v>
      </c>
      <c r="D34" s="133">
        <v>9</v>
      </c>
      <c r="E34" s="26">
        <v>282</v>
      </c>
      <c r="F34" s="44" t="s">
        <v>1939</v>
      </c>
      <c r="G34" s="45" t="s">
        <v>1939</v>
      </c>
      <c r="H34" s="208">
        <v>26.23</v>
      </c>
      <c r="I34" s="319">
        <f>(R34/H34)*100</f>
        <v>2.4399542508577965</v>
      </c>
      <c r="J34" s="143">
        <v>0.15</v>
      </c>
      <c r="K34" s="143">
        <v>0.16</v>
      </c>
      <c r="L34" s="93">
        <f t="shared" si="0"/>
        <v>6.666666666666665</v>
      </c>
      <c r="M34" s="158">
        <v>40816</v>
      </c>
      <c r="N34" s="31">
        <v>40820</v>
      </c>
      <c r="O34" s="32">
        <v>40841</v>
      </c>
      <c r="P34" s="30" t="s">
        <v>44</v>
      </c>
      <c r="Q34" s="26"/>
      <c r="R34" s="66">
        <f>K34*4</f>
        <v>0.64</v>
      </c>
      <c r="S34" s="319">
        <f>R34/W34*100</f>
        <v>21.40468227424749</v>
      </c>
      <c r="T34" s="433">
        <f>(H34/SQRT(22.5*W34*(H34/Z34))-1)*100</f>
        <v>-21.26445205251406</v>
      </c>
      <c r="U34" s="27">
        <f>H34/W34</f>
        <v>8.77257525083612</v>
      </c>
      <c r="V34" s="380">
        <v>2</v>
      </c>
      <c r="W34" s="168">
        <v>2.99</v>
      </c>
      <c r="X34" s="174">
        <v>0.87</v>
      </c>
      <c r="Y34" s="168">
        <v>0.19</v>
      </c>
      <c r="Z34" s="168">
        <v>1.59</v>
      </c>
      <c r="AA34" s="174">
        <v>3.4</v>
      </c>
      <c r="AB34" s="168">
        <v>3.59</v>
      </c>
      <c r="AC34" s="339">
        <f>(AB34/AA34-1)*100</f>
        <v>5.588235294117649</v>
      </c>
      <c r="AD34" s="472">
        <f>(H34/AA34)/X34</f>
        <v>8.867478025693035</v>
      </c>
      <c r="AE34" s="521">
        <v>24</v>
      </c>
      <c r="AF34" s="385">
        <v>9500</v>
      </c>
      <c r="AG34" s="565">
        <v>20.38</v>
      </c>
      <c r="AH34" s="565">
        <v>-42.52</v>
      </c>
      <c r="AI34" s="566">
        <v>5.34</v>
      </c>
      <c r="AJ34" s="567">
        <v>-6.39</v>
      </c>
      <c r="AK34" s="350" t="s">
        <v>1977</v>
      </c>
      <c r="AL34" s="336">
        <f t="shared" si="1"/>
        <v>1.7857142857142572</v>
      </c>
      <c r="AM34" s="337">
        <f>((AQ34/AT34)^(1/3)-1)*100</f>
        <v>9.850524118061156</v>
      </c>
      <c r="AN34" s="337">
        <f>((AQ34/AV34)^(1/5)-1)*100</f>
        <v>13.698206879166385</v>
      </c>
      <c r="AO34" s="339" t="s">
        <v>1977</v>
      </c>
      <c r="AP34" s="324"/>
      <c r="AQ34" s="285">
        <v>0.57</v>
      </c>
      <c r="AR34" s="287">
        <v>0.56</v>
      </c>
      <c r="AS34" s="28">
        <v>0.53</v>
      </c>
      <c r="AT34" s="28">
        <v>0.43</v>
      </c>
      <c r="AU34" s="28">
        <v>0.34</v>
      </c>
      <c r="AV34" s="28">
        <v>0.29999000000000003</v>
      </c>
      <c r="AW34" s="28">
        <v>0.27334</v>
      </c>
      <c r="AX34" s="28">
        <v>0.2</v>
      </c>
      <c r="AY34" s="278">
        <v>0</v>
      </c>
      <c r="AZ34" s="278">
        <v>0</v>
      </c>
      <c r="BA34" s="278">
        <v>0</v>
      </c>
      <c r="BB34" s="280">
        <v>0</v>
      </c>
      <c r="BC34" s="308">
        <f t="shared" si="5"/>
        <v>1.7857142857142572</v>
      </c>
      <c r="BD34" s="216">
        <f t="shared" si="16"/>
        <v>5.660377358490565</v>
      </c>
      <c r="BE34" s="216">
        <f t="shared" si="17"/>
        <v>23.255813953488392</v>
      </c>
      <c r="BF34" s="216">
        <f t="shared" si="18"/>
        <v>26.470588235294112</v>
      </c>
      <c r="BG34" s="216">
        <f t="shared" si="19"/>
        <v>13.33711123704122</v>
      </c>
      <c r="BH34" s="216">
        <f t="shared" si="20"/>
        <v>9.749762200921941</v>
      </c>
      <c r="BI34" s="216">
        <f t="shared" si="21"/>
        <v>36.67</v>
      </c>
      <c r="BJ34" s="216">
        <f t="shared" si="22"/>
        <v>0</v>
      </c>
      <c r="BK34" s="216">
        <f t="shared" si="23"/>
        <v>0</v>
      </c>
      <c r="BL34" s="216">
        <f t="shared" si="24"/>
        <v>0</v>
      </c>
      <c r="BM34" s="240">
        <f t="shared" si="25"/>
        <v>0</v>
      </c>
      <c r="BN34" s="482">
        <f>AVERAGE(BC34:BM34)</f>
        <v>10.629942479177318</v>
      </c>
      <c r="BO34" s="482">
        <f>SQRT(AVERAGE((BC34-$BN34)^2,(BD34-$BN34)^2,(BE34-$BN34)^2,(BF34-$BN34)^2,(BG34-$BN34)^2,(BH34-$BN34)^2,(BI34-$BN34)^2,(BJ34-$BN34)^2,(BK34-$BN34)^2,(BL34-$BN34)^2,(BM34-$BN34)^2))</f>
        <v>12.252741520386397</v>
      </c>
      <c r="BP34" s="586">
        <f>IF(AN34="n/a","n/a",IF(U34&lt;0,"n/a",IF(U34="n/a","n/a",I34+AN34-U34)))</f>
        <v>7.36558587918806</v>
      </c>
    </row>
    <row r="35" spans="1:68" ht="11.25" customHeight="1">
      <c r="A35" s="96" t="s">
        <v>1460</v>
      </c>
      <c r="B35" s="26" t="s">
        <v>1461</v>
      </c>
      <c r="C35" s="33" t="s">
        <v>2073</v>
      </c>
      <c r="D35" s="133">
        <v>9</v>
      </c>
      <c r="E35" s="26">
        <v>276</v>
      </c>
      <c r="F35" s="44" t="s">
        <v>1972</v>
      </c>
      <c r="G35" s="45" t="s">
        <v>1939</v>
      </c>
      <c r="H35" s="208">
        <v>78.08</v>
      </c>
      <c r="I35" s="319">
        <f>(R35/H35)*100</f>
        <v>2.5870901639344264</v>
      </c>
      <c r="J35" s="143">
        <v>0.87</v>
      </c>
      <c r="K35" s="143">
        <v>1.01</v>
      </c>
      <c r="L35" s="93">
        <f t="shared" si="0"/>
        <v>16.09195402298851</v>
      </c>
      <c r="M35" s="158">
        <v>40793</v>
      </c>
      <c r="N35" s="31">
        <v>40795</v>
      </c>
      <c r="O35" s="32">
        <v>40815</v>
      </c>
      <c r="P35" s="30" t="s">
        <v>1249</v>
      </c>
      <c r="Q35" s="102" t="s">
        <v>2115</v>
      </c>
      <c r="R35" s="66">
        <f>K35*2</f>
        <v>2.02</v>
      </c>
      <c r="S35" s="319">
        <f>R35/W35*100</f>
        <v>23.653395784543328</v>
      </c>
      <c r="T35" s="433">
        <f>(H35/SQRT(22.5*W35*(H35/Z35))-1)*100</f>
        <v>25.887326795110898</v>
      </c>
      <c r="U35" s="27">
        <f>H35/W35</f>
        <v>9.142857142857144</v>
      </c>
      <c r="V35" s="380">
        <v>6</v>
      </c>
      <c r="W35" s="168">
        <v>8.54</v>
      </c>
      <c r="X35" s="174">
        <v>0.54</v>
      </c>
      <c r="Y35" s="168">
        <v>3.07</v>
      </c>
      <c r="Z35" s="168">
        <v>3.9</v>
      </c>
      <c r="AA35" s="174">
        <v>8.53</v>
      </c>
      <c r="AB35" s="168">
        <v>8.17</v>
      </c>
      <c r="AC35" s="339">
        <f>(AB35/AA35-1)*100</f>
        <v>-4.220398593200459</v>
      </c>
      <c r="AD35" s="472">
        <f>(H35/AA35)/X35</f>
        <v>16.95106595458295</v>
      </c>
      <c r="AE35" s="521">
        <v>4</v>
      </c>
      <c r="AF35" s="385">
        <v>207790</v>
      </c>
      <c r="AG35" s="565">
        <v>24.85</v>
      </c>
      <c r="AH35" s="565">
        <v>-25.35</v>
      </c>
      <c r="AI35" s="566">
        <v>5.27</v>
      </c>
      <c r="AJ35" s="567">
        <v>-9.83</v>
      </c>
      <c r="AK35" s="350">
        <f>AN35/AO35</f>
        <v>1.668696004359131</v>
      </c>
      <c r="AL35" s="336">
        <f t="shared" si="1"/>
        <v>6.0975609756097615</v>
      </c>
      <c r="AM35" s="337">
        <f>((AQ35/AT35)^(1/3)-1)*100</f>
        <v>22.78362889472745</v>
      </c>
      <c r="AN35" s="337">
        <f>((AQ35/AV35)^(1/5)-1)*100</f>
        <v>25.45045599546294</v>
      </c>
      <c r="AO35" s="339">
        <f>((AQ35/BA35)^(1/10)-1)*100</f>
        <v>15.251703083712531</v>
      </c>
      <c r="AP35" s="324"/>
      <c r="AQ35" s="285">
        <v>1.74</v>
      </c>
      <c r="AR35" s="287">
        <v>1.64</v>
      </c>
      <c r="AS35" s="28">
        <v>1.4</v>
      </c>
      <c r="AT35" s="28">
        <v>0.94</v>
      </c>
      <c r="AU35" s="28">
        <v>0.72</v>
      </c>
      <c r="AV35" s="28">
        <v>0.56</v>
      </c>
      <c r="AW35" s="28">
        <v>0.36</v>
      </c>
      <c r="AX35" s="28">
        <v>0.31</v>
      </c>
      <c r="AY35" s="278">
        <v>0.26</v>
      </c>
      <c r="AZ35" s="278">
        <v>0.26074</v>
      </c>
      <c r="BA35" s="28">
        <v>0.4208</v>
      </c>
      <c r="BB35" s="119">
        <v>0.31233999999999995</v>
      </c>
      <c r="BC35" s="308">
        <f t="shared" si="5"/>
        <v>6.0975609756097615</v>
      </c>
      <c r="BD35" s="216">
        <f t="shared" si="16"/>
        <v>17.14285714285715</v>
      </c>
      <c r="BE35" s="216">
        <f t="shared" si="17"/>
        <v>48.93617021276595</v>
      </c>
      <c r="BF35" s="216">
        <f t="shared" si="18"/>
        <v>30.555555555555557</v>
      </c>
      <c r="BG35" s="216">
        <f t="shared" si="19"/>
        <v>28.57142857142856</v>
      </c>
      <c r="BH35" s="216">
        <f t="shared" si="20"/>
        <v>55.55555555555558</v>
      </c>
      <c r="BI35" s="216">
        <f t="shared" si="21"/>
        <v>16.129032258064502</v>
      </c>
      <c r="BJ35" s="216">
        <f t="shared" si="22"/>
        <v>19.23076923076923</v>
      </c>
      <c r="BK35" s="216">
        <f t="shared" si="23"/>
        <v>0</v>
      </c>
      <c r="BL35" s="216">
        <f t="shared" si="24"/>
        <v>0</v>
      </c>
      <c r="BM35" s="240">
        <f t="shared" si="25"/>
        <v>34.724979189344964</v>
      </c>
      <c r="BN35" s="482">
        <f>AVERAGE(BC35:BM35)</f>
        <v>23.358537153813753</v>
      </c>
      <c r="BO35" s="482">
        <f>SQRT(AVERAGE((BC35-$BN35)^2,(BD35-$BN35)^2,(BE35-$BN35)^2,(BF35-$BN35)^2,(BG35-$BN35)^2,(BH35-$BN35)^2,(BI35-$BN35)^2,(BJ35-$BN35)^2,(BK35-$BN35)^2,(BL35-$BN35)^2,(BM35-$BN35)^2))</f>
        <v>17.57103330079458</v>
      </c>
      <c r="BP35" s="586">
        <f>IF(AN35="n/a","n/a",IF(U35&lt;0,"n/a",IF(U35="n/a","n/a",I35+AN35-U35)))</f>
        <v>18.89468901654022</v>
      </c>
    </row>
    <row r="36" spans="1:68" ht="11.25" customHeight="1">
      <c r="A36" s="34" t="s">
        <v>1455</v>
      </c>
      <c r="B36" s="36" t="s">
        <v>1456</v>
      </c>
      <c r="C36" s="41" t="s">
        <v>2073</v>
      </c>
      <c r="D36" s="134">
        <v>9</v>
      </c>
      <c r="E36" s="26">
        <v>277</v>
      </c>
      <c r="F36" s="46" t="s">
        <v>1972</v>
      </c>
      <c r="G36" s="48" t="s">
        <v>1939</v>
      </c>
      <c r="H36" s="209">
        <v>62.97</v>
      </c>
      <c r="I36" s="321">
        <f>(R36/H36)*100</f>
        <v>3.2078767667143087</v>
      </c>
      <c r="J36" s="142">
        <v>0.87</v>
      </c>
      <c r="K36" s="142">
        <v>1.01</v>
      </c>
      <c r="L36" s="94">
        <f t="shared" si="0"/>
        <v>16.09195402298851</v>
      </c>
      <c r="M36" s="301">
        <v>40793</v>
      </c>
      <c r="N36" s="50">
        <v>40795</v>
      </c>
      <c r="O36" s="40">
        <v>40815</v>
      </c>
      <c r="P36" s="49" t="s">
        <v>1249</v>
      </c>
      <c r="Q36" s="210" t="s">
        <v>2113</v>
      </c>
      <c r="R36" s="69">
        <f>K36*2</f>
        <v>2.02</v>
      </c>
      <c r="S36" s="321">
        <f>R36/W36*100</f>
        <v>23.653395784543328</v>
      </c>
      <c r="T36" s="433">
        <f>(H36/SQRT(22.5*W36*(H36/Z36))-1)*100</f>
        <v>1.7630684094948945</v>
      </c>
      <c r="U36" s="37">
        <f>H36/W36</f>
        <v>7.373536299765808</v>
      </c>
      <c r="V36" s="381">
        <v>6</v>
      </c>
      <c r="W36" s="169">
        <v>8.54</v>
      </c>
      <c r="X36" s="176">
        <v>1.06</v>
      </c>
      <c r="Y36" s="169">
        <v>2.49</v>
      </c>
      <c r="Z36" s="169">
        <v>3.16</v>
      </c>
      <c r="AA36" s="176">
        <v>6.66</v>
      </c>
      <c r="AB36" s="169">
        <v>6.46</v>
      </c>
      <c r="AC36" s="344">
        <f>(AB36/AA36-1)*100</f>
        <v>-3.003003003003002</v>
      </c>
      <c r="AD36" s="339">
        <f>(H36/AA36)/X36</f>
        <v>8.919768825429202</v>
      </c>
      <c r="AE36" s="521">
        <v>3</v>
      </c>
      <c r="AF36" s="387">
        <v>167580</v>
      </c>
      <c r="AG36" s="533">
        <v>26.19</v>
      </c>
      <c r="AH36" s="533">
        <v>-27.59</v>
      </c>
      <c r="AI36" s="562">
        <v>5.6</v>
      </c>
      <c r="AJ36" s="564">
        <v>-10.9</v>
      </c>
      <c r="AK36" s="350" t="s">
        <v>1977</v>
      </c>
      <c r="AL36" s="342">
        <f t="shared" si="1"/>
        <v>6.0975609756097615</v>
      </c>
      <c r="AM36" s="343">
        <f>((AQ36/AT36)^(1/3)-1)*100</f>
        <v>22.78362889472745</v>
      </c>
      <c r="AN36" s="343">
        <f>((AQ36/AV36)^(1/5)-1)*100</f>
        <v>25.45045599546294</v>
      </c>
      <c r="AO36" s="344" t="s">
        <v>1977</v>
      </c>
      <c r="AP36" s="324"/>
      <c r="AQ36" s="285">
        <v>1.74</v>
      </c>
      <c r="AR36" s="287">
        <v>1.64</v>
      </c>
      <c r="AS36" s="28">
        <v>1.4</v>
      </c>
      <c r="AT36" s="28">
        <v>0.94</v>
      </c>
      <c r="AU36" s="28">
        <v>0.72</v>
      </c>
      <c r="AV36" s="28">
        <v>0.56</v>
      </c>
      <c r="AW36" s="28">
        <v>0.36</v>
      </c>
      <c r="AX36" s="28">
        <v>0.16</v>
      </c>
      <c r="AY36" s="278">
        <v>0</v>
      </c>
      <c r="AZ36" s="278">
        <v>0</v>
      </c>
      <c r="BA36" s="278">
        <v>0</v>
      </c>
      <c r="BB36" s="280">
        <v>0</v>
      </c>
      <c r="BC36" s="274">
        <f t="shared" si="5"/>
        <v>6.0975609756097615</v>
      </c>
      <c r="BD36" s="462">
        <f t="shared" si="16"/>
        <v>17.14285714285715</v>
      </c>
      <c r="BE36" s="462">
        <f t="shared" si="17"/>
        <v>48.93617021276595</v>
      </c>
      <c r="BF36" s="462">
        <f t="shared" si="18"/>
        <v>30.555555555555557</v>
      </c>
      <c r="BG36" s="462">
        <f t="shared" si="19"/>
        <v>28.57142857142856</v>
      </c>
      <c r="BH36" s="462">
        <f t="shared" si="20"/>
        <v>55.55555555555558</v>
      </c>
      <c r="BI36" s="462">
        <f t="shared" si="21"/>
        <v>125</v>
      </c>
      <c r="BJ36" s="462">
        <f t="shared" si="22"/>
        <v>0</v>
      </c>
      <c r="BK36" s="462">
        <f t="shared" si="23"/>
        <v>0</v>
      </c>
      <c r="BL36" s="462">
        <f t="shared" si="24"/>
        <v>0</v>
      </c>
      <c r="BM36" s="258">
        <f t="shared" si="25"/>
        <v>0</v>
      </c>
      <c r="BN36" s="76">
        <f>AVERAGE(BC36:BM36)</f>
        <v>28.350829819433866</v>
      </c>
      <c r="BO36" s="76">
        <f>SQRT(AVERAGE((BC36-$BN36)^2,(BD36-$BN36)^2,(BE36-$BN36)^2,(BF36-$BN36)^2,(BG36-$BN36)^2,(BH36-$BN36)^2,(BI36-$BN36)^2,(BJ36-$BN36)^2,(BK36-$BN36)^2,(BL36-$BN36)^2,(BM36-$BN36)^2))</f>
        <v>36.113117421659574</v>
      </c>
      <c r="BP36" s="587">
        <f>IF(AN36="n/a","n/a",IF(U36&lt;0,"n/a",IF(U36="n/a","n/a",I36+AN36-U36)))</f>
        <v>21.284796462411435</v>
      </c>
    </row>
    <row r="37" spans="1:68" ht="11.25" customHeight="1">
      <c r="A37" s="15" t="s">
        <v>901</v>
      </c>
      <c r="B37" s="16" t="s">
        <v>902</v>
      </c>
      <c r="C37" s="24" t="s">
        <v>2074</v>
      </c>
      <c r="D37" s="132">
        <v>8</v>
      </c>
      <c r="E37" s="26">
        <v>316</v>
      </c>
      <c r="F37" s="88" t="s">
        <v>363</v>
      </c>
      <c r="G37" s="58" t="s">
        <v>363</v>
      </c>
      <c r="H37" s="207">
        <v>17.71</v>
      </c>
      <c r="I37" s="319">
        <f>(R37/H37)*100</f>
        <v>4.968944099378882</v>
      </c>
      <c r="J37" s="143">
        <v>0.2</v>
      </c>
      <c r="K37" s="143">
        <v>0.22</v>
      </c>
      <c r="L37" s="107">
        <f t="shared" si="0"/>
        <v>9.999999999999986</v>
      </c>
      <c r="M37" s="118">
        <v>40716</v>
      </c>
      <c r="N37" s="22">
        <v>40718</v>
      </c>
      <c r="O37" s="23">
        <v>40732</v>
      </c>
      <c r="P37" s="395" t="s">
        <v>1375</v>
      </c>
      <c r="Q37" s="26"/>
      <c r="R37" s="317">
        <f>K37*4</f>
        <v>0.88</v>
      </c>
      <c r="S37" s="319">
        <f>R37/W37*100</f>
        <v>117.33333333333333</v>
      </c>
      <c r="T37" s="435">
        <f>(H37/SQRT(22.5*W37*(H37/Z37))-1)*100</f>
        <v>105.91030049963952</v>
      </c>
      <c r="U37" s="18">
        <f>H37/W37</f>
        <v>23.613333333333333</v>
      </c>
      <c r="V37" s="380">
        <v>12</v>
      </c>
      <c r="W37" s="190">
        <v>0.75</v>
      </c>
      <c r="X37" s="189" t="s">
        <v>363</v>
      </c>
      <c r="Y37" s="190">
        <v>0.5</v>
      </c>
      <c r="Z37" s="190">
        <v>4.04</v>
      </c>
      <c r="AA37" s="189" t="s">
        <v>363</v>
      </c>
      <c r="AB37" s="190" t="s">
        <v>363</v>
      </c>
      <c r="AC37" s="338" t="s">
        <v>1977</v>
      </c>
      <c r="AD37" s="471" t="s">
        <v>1977</v>
      </c>
      <c r="AE37" s="520">
        <v>0</v>
      </c>
      <c r="AF37" s="397">
        <v>33</v>
      </c>
      <c r="AG37" s="553">
        <v>15.75</v>
      </c>
      <c r="AH37" s="553">
        <v>-19.46</v>
      </c>
      <c r="AI37" s="568">
        <v>3.51</v>
      </c>
      <c r="AJ37" s="569">
        <v>-6.05</v>
      </c>
      <c r="AK37" s="349" t="s">
        <v>1977</v>
      </c>
      <c r="AL37" s="336">
        <f t="shared" si="1"/>
        <v>13.235294117647056</v>
      </c>
      <c r="AM37" s="337">
        <f>((AQ37/AT37)^(1/3)-1)*100</f>
        <v>9.905875595793212</v>
      </c>
      <c r="AN37" s="337">
        <f>((AQ37/AV37)^(1/5)-1)*100</f>
        <v>17.935184174431186</v>
      </c>
      <c r="AO37" s="339" t="s">
        <v>1977</v>
      </c>
      <c r="AP37" s="323"/>
      <c r="AQ37" s="282">
        <v>0.77</v>
      </c>
      <c r="AR37" s="327">
        <v>0.68</v>
      </c>
      <c r="AS37" s="19">
        <v>0.66</v>
      </c>
      <c r="AT37" s="19">
        <v>0.58</v>
      </c>
      <c r="AU37" s="19">
        <v>0.49</v>
      </c>
      <c r="AV37" s="19">
        <v>0.3375</v>
      </c>
      <c r="AW37" s="19">
        <v>0.1125</v>
      </c>
      <c r="AX37" s="283">
        <v>0</v>
      </c>
      <c r="AY37" s="283">
        <v>0</v>
      </c>
      <c r="AZ37" s="283">
        <v>0</v>
      </c>
      <c r="BA37" s="283">
        <v>0</v>
      </c>
      <c r="BB37" s="284">
        <v>0</v>
      </c>
      <c r="BC37" s="308">
        <f t="shared" si="5"/>
        <v>13.235294117647056</v>
      </c>
      <c r="BD37" s="216">
        <f t="shared" si="16"/>
        <v>3.0303030303030276</v>
      </c>
      <c r="BE37" s="216">
        <f t="shared" si="17"/>
        <v>13.793103448275868</v>
      </c>
      <c r="BF37" s="216">
        <f t="shared" si="18"/>
        <v>18.36734693877551</v>
      </c>
      <c r="BG37" s="216">
        <f t="shared" si="19"/>
        <v>45.185185185185176</v>
      </c>
      <c r="BH37" s="216">
        <f t="shared" si="20"/>
        <v>200</v>
      </c>
      <c r="BI37" s="216">
        <f t="shared" si="21"/>
        <v>0</v>
      </c>
      <c r="BJ37" s="216">
        <f t="shared" si="22"/>
        <v>0</v>
      </c>
      <c r="BK37" s="216">
        <f t="shared" si="23"/>
        <v>0</v>
      </c>
      <c r="BL37" s="216">
        <f t="shared" si="24"/>
        <v>0</v>
      </c>
      <c r="BM37" s="240">
        <f t="shared" si="25"/>
        <v>0</v>
      </c>
      <c r="BN37" s="482">
        <f>AVERAGE(BC37:BM37)</f>
        <v>26.691930247289694</v>
      </c>
      <c r="BO37" s="482">
        <f>SQRT(AVERAGE((BC37-$BN37)^2,(BD37-$BN37)^2,(BE37-$BN37)^2,(BF37-$BN37)^2,(BG37-$BN37)^2,(BH37-$BN37)^2,(BI37-$BN37)^2,(BJ37-$BN37)^2,(BK37-$BN37)^2,(BL37-$BN37)^2,(BM37-$BN37)^2))</f>
        <v>56.34037410707093</v>
      </c>
      <c r="BP37" s="586">
        <f>IF(AN37="n/a","n/a",IF(U37&lt;0,"n/a",IF(U37="n/a","n/a",I37+AN37-U37)))</f>
        <v>-0.7092050595232671</v>
      </c>
    </row>
    <row r="38" spans="1:68" ht="11.25" customHeight="1">
      <c r="A38" s="25" t="s">
        <v>926</v>
      </c>
      <c r="B38" s="26" t="s">
        <v>927</v>
      </c>
      <c r="C38" s="109" t="s">
        <v>523</v>
      </c>
      <c r="D38" s="133">
        <v>6</v>
      </c>
      <c r="E38" s="26">
        <v>401</v>
      </c>
      <c r="F38" s="65" t="s">
        <v>363</v>
      </c>
      <c r="G38" s="57" t="s">
        <v>363</v>
      </c>
      <c r="H38" s="208">
        <v>28.58</v>
      </c>
      <c r="I38" s="319">
        <f>(R38/H38)*100</f>
        <v>7.34779566130161</v>
      </c>
      <c r="J38" s="143">
        <v>0.5225</v>
      </c>
      <c r="K38" s="143">
        <v>0.525</v>
      </c>
      <c r="L38" s="116">
        <f t="shared" si="0"/>
        <v>0.4784688995215447</v>
      </c>
      <c r="M38" s="158">
        <v>40764</v>
      </c>
      <c r="N38" s="31">
        <v>40766</v>
      </c>
      <c r="O38" s="32">
        <v>40773</v>
      </c>
      <c r="P38" s="104" t="s">
        <v>1190</v>
      </c>
      <c r="Q38" s="102" t="s">
        <v>858</v>
      </c>
      <c r="R38" s="316">
        <f>K38*4</f>
        <v>2.1</v>
      </c>
      <c r="S38" s="319">
        <f>R38/W38*100</f>
        <v>187.5</v>
      </c>
      <c r="T38" s="433">
        <f>(H38/SQRT(22.5*W38*(H38/Z38))-1)*100</f>
        <v>42.08258273785817</v>
      </c>
      <c r="U38" s="27">
        <f>H38/W38</f>
        <v>25.51785714285714</v>
      </c>
      <c r="V38" s="380">
        <v>12</v>
      </c>
      <c r="W38" s="168">
        <v>1.12</v>
      </c>
      <c r="X38" s="174">
        <v>6.53</v>
      </c>
      <c r="Y38" s="168">
        <v>5.11</v>
      </c>
      <c r="Z38" s="168">
        <v>1.78</v>
      </c>
      <c r="AA38" s="174">
        <v>1.31</v>
      </c>
      <c r="AB38" s="168">
        <v>1.45</v>
      </c>
      <c r="AC38" s="339">
        <f>(AB38/AA38-1)*100</f>
        <v>10.687022900763354</v>
      </c>
      <c r="AD38" s="339">
        <f>(H38/AA38)/X38</f>
        <v>3.3410097845527975</v>
      </c>
      <c r="AE38" s="521">
        <v>12</v>
      </c>
      <c r="AF38" s="385">
        <v>5680</v>
      </c>
      <c r="AG38" s="565">
        <v>21.41</v>
      </c>
      <c r="AH38" s="565">
        <v>-14.69</v>
      </c>
      <c r="AI38" s="566">
        <v>9.42</v>
      </c>
      <c r="AJ38" s="567">
        <v>2.36</v>
      </c>
      <c r="AK38" s="350" t="s">
        <v>1977</v>
      </c>
      <c r="AL38" s="336">
        <f t="shared" si="1"/>
        <v>4.102564102564088</v>
      </c>
      <c r="AM38" s="337">
        <f>((AQ38/AT38)^(1/3)-1)*100</f>
        <v>5.373689447089514</v>
      </c>
      <c r="AN38" s="337" t="s">
        <v>1977</v>
      </c>
      <c r="AO38" s="339" t="s">
        <v>1977</v>
      </c>
      <c r="AP38" s="324"/>
      <c r="AQ38" s="285">
        <v>2.03</v>
      </c>
      <c r="AR38" s="285">
        <v>1.95</v>
      </c>
      <c r="AS38" s="28">
        <v>1.87</v>
      </c>
      <c r="AT38" s="28">
        <v>1.735</v>
      </c>
      <c r="AU38" s="28">
        <v>1.3190000000000002</v>
      </c>
      <c r="AV38" s="278">
        <v>0</v>
      </c>
      <c r="AW38" s="278">
        <v>0</v>
      </c>
      <c r="AX38" s="278">
        <v>0</v>
      </c>
      <c r="AY38" s="278">
        <v>0</v>
      </c>
      <c r="AZ38" s="278">
        <v>0</v>
      </c>
      <c r="BA38" s="278">
        <v>0</v>
      </c>
      <c r="BB38" s="280">
        <v>0</v>
      </c>
      <c r="BC38" s="308">
        <f t="shared" si="5"/>
        <v>4.102564102564088</v>
      </c>
      <c r="BD38" s="216">
        <f t="shared" si="16"/>
        <v>4.278074866310155</v>
      </c>
      <c r="BE38" s="216">
        <f t="shared" si="17"/>
        <v>7.78097982708934</v>
      </c>
      <c r="BF38" s="216">
        <f t="shared" si="18"/>
        <v>31.53904473085669</v>
      </c>
      <c r="BG38" s="216">
        <f t="shared" si="19"/>
        <v>0</v>
      </c>
      <c r="BH38" s="216">
        <f t="shared" si="20"/>
        <v>0</v>
      </c>
      <c r="BI38" s="216">
        <f t="shared" si="21"/>
        <v>0</v>
      </c>
      <c r="BJ38" s="216">
        <f t="shared" si="22"/>
        <v>0</v>
      </c>
      <c r="BK38" s="216">
        <f t="shared" si="23"/>
        <v>0</v>
      </c>
      <c r="BL38" s="216">
        <f t="shared" si="24"/>
        <v>0</v>
      </c>
      <c r="BM38" s="240">
        <f t="shared" si="25"/>
        <v>0</v>
      </c>
      <c r="BN38" s="482">
        <f>AVERAGE(BC38:BM38)</f>
        <v>4.336423956983662</v>
      </c>
      <c r="BO38" s="482">
        <f>SQRT(AVERAGE((BC38-$BN38)^2,(BD38-$BN38)^2,(BE38-$BN38)^2,(BF38-$BN38)^2,(BG38-$BN38)^2,(BH38-$BN38)^2,(BI38-$BN38)^2,(BJ38-$BN38)^2,(BK38-$BN38)^2,(BL38-$BN38)^2,(BM38-$BN38)^2))</f>
        <v>8.962232099712217</v>
      </c>
      <c r="BP38" s="586" t="str">
        <f>IF(AN38="n/a","n/a",IF(U38&lt;0,"n/a",IF(U38="n/a","n/a",I38+AN38-U38)))</f>
        <v>n/a</v>
      </c>
    </row>
    <row r="39" spans="1:68" ht="11.25" customHeight="1">
      <c r="A39" s="25" t="s">
        <v>480</v>
      </c>
      <c r="B39" s="26" t="s">
        <v>481</v>
      </c>
      <c r="C39" s="33" t="s">
        <v>300</v>
      </c>
      <c r="D39" s="133">
        <v>6</v>
      </c>
      <c r="E39" s="26">
        <v>405</v>
      </c>
      <c r="F39" s="44" t="s">
        <v>1939</v>
      </c>
      <c r="G39" s="45" t="s">
        <v>1939</v>
      </c>
      <c r="H39" s="208">
        <v>32.9</v>
      </c>
      <c r="I39" s="319">
        <f>(R39/H39)*100</f>
        <v>3.0395136778115504</v>
      </c>
      <c r="J39" s="143">
        <v>0.2</v>
      </c>
      <c r="K39" s="143">
        <v>0.25</v>
      </c>
      <c r="L39" s="93">
        <f aca="true" t="shared" si="26" ref="L39:L70">((K39/J39)-1)*100</f>
        <v>25</v>
      </c>
      <c r="M39" s="158">
        <v>40787</v>
      </c>
      <c r="N39" s="31">
        <v>40792</v>
      </c>
      <c r="O39" s="32">
        <v>40805</v>
      </c>
      <c r="P39" s="104" t="s">
        <v>2091</v>
      </c>
      <c r="Q39" s="26"/>
      <c r="R39" s="316">
        <f>K39*4</f>
        <v>1</v>
      </c>
      <c r="S39" s="319">
        <f>R39/W39*100</f>
        <v>51.02040816326531</v>
      </c>
      <c r="T39" s="433">
        <f>(H39/SQRT(22.5*W39*(H39/Z39))-1)*100</f>
        <v>6.837660561647052</v>
      </c>
      <c r="U39" s="27">
        <f>H39/W39</f>
        <v>16.785714285714285</v>
      </c>
      <c r="V39" s="380">
        <v>4</v>
      </c>
      <c r="W39" s="168">
        <v>1.96</v>
      </c>
      <c r="X39" s="174">
        <v>1.43</v>
      </c>
      <c r="Y39" s="168">
        <v>0.62</v>
      </c>
      <c r="Z39" s="168">
        <v>1.53</v>
      </c>
      <c r="AA39" s="174">
        <v>2.39</v>
      </c>
      <c r="AB39" s="168">
        <v>2.65</v>
      </c>
      <c r="AC39" s="339">
        <f>(AB39/AA39-1)*100</f>
        <v>10.878661087866103</v>
      </c>
      <c r="AD39" s="339">
        <f>(H39/AA39)/X39</f>
        <v>9.626356906691635</v>
      </c>
      <c r="AE39" s="521">
        <v>7</v>
      </c>
      <c r="AF39" s="385">
        <v>998</v>
      </c>
      <c r="AG39" s="565">
        <v>20.03</v>
      </c>
      <c r="AH39" s="565">
        <v>-11.03</v>
      </c>
      <c r="AI39" s="566">
        <v>9.27</v>
      </c>
      <c r="AJ39" s="567">
        <v>3.43</v>
      </c>
      <c r="AK39" s="350">
        <f>AN39/AO39</f>
        <v>1.2407501148966047</v>
      </c>
      <c r="AL39" s="336">
        <f aca="true" t="shared" si="27" ref="AL39:AL70">((AQ39/AR39)^(1/1)-1)*100</f>
        <v>15.151515151515138</v>
      </c>
      <c r="AM39" s="337">
        <f aca="true" t="shared" si="28" ref="AM39:AM73">((AQ39/AT39)^(1/3)-1)*100</f>
        <v>10.715524489384997</v>
      </c>
      <c r="AN39" s="337">
        <f>((AQ39/AV39)^(1/5)-1)*100</f>
        <v>9.626227935295418</v>
      </c>
      <c r="AO39" s="339">
        <f>((AQ39/BA39)^(1/10)-1)*100</f>
        <v>7.758393748847325</v>
      </c>
      <c r="AP39" s="324"/>
      <c r="AQ39" s="285">
        <v>0.76</v>
      </c>
      <c r="AR39" s="285">
        <v>0.66</v>
      </c>
      <c r="AS39" s="28">
        <v>0.58</v>
      </c>
      <c r="AT39" s="278">
        <v>0.56</v>
      </c>
      <c r="AU39" s="28">
        <v>0.52</v>
      </c>
      <c r="AV39" s="278">
        <v>0.48</v>
      </c>
      <c r="AW39" s="28">
        <v>0.48</v>
      </c>
      <c r="AX39" s="28">
        <v>0.46</v>
      </c>
      <c r="AY39" s="28">
        <v>0.42</v>
      </c>
      <c r="AZ39" s="28">
        <v>0.37</v>
      </c>
      <c r="BA39" s="278">
        <v>0.36</v>
      </c>
      <c r="BB39" s="280">
        <v>0.36</v>
      </c>
      <c r="BC39" s="308">
        <f t="shared" si="5"/>
        <v>15.151515151515138</v>
      </c>
      <c r="BD39" s="216">
        <f t="shared" si="16"/>
        <v>13.793103448275868</v>
      </c>
      <c r="BE39" s="216">
        <f t="shared" si="17"/>
        <v>3.5714285714285587</v>
      </c>
      <c r="BF39" s="216">
        <f t="shared" si="18"/>
        <v>7.692307692307709</v>
      </c>
      <c r="BG39" s="216">
        <f t="shared" si="19"/>
        <v>8.333333333333348</v>
      </c>
      <c r="BH39" s="216">
        <f t="shared" si="20"/>
        <v>0</v>
      </c>
      <c r="BI39" s="216">
        <f t="shared" si="21"/>
        <v>4.347826086956519</v>
      </c>
      <c r="BJ39" s="216">
        <f t="shared" si="22"/>
        <v>9.523809523809534</v>
      </c>
      <c r="BK39" s="216">
        <f t="shared" si="23"/>
        <v>13.513513513513509</v>
      </c>
      <c r="BL39" s="216">
        <f t="shared" si="24"/>
        <v>2.77777777777779</v>
      </c>
      <c r="BM39" s="240">
        <f t="shared" si="25"/>
        <v>0</v>
      </c>
      <c r="BN39" s="482">
        <f>AVERAGE(BC39:BM39)</f>
        <v>7.1549650089925425</v>
      </c>
      <c r="BO39" s="482">
        <f>SQRT(AVERAGE((BC39-$BN39)^2,(BD39-$BN39)^2,(BE39-$BN39)^2,(BF39-$BN39)^2,(BG39-$BN39)^2,(BH39-$BN39)^2,(BI39-$BN39)^2,(BJ39-$BN39)^2,(BK39-$BN39)^2,(BL39-$BN39)^2,(BM39-$BN39)^2))</f>
        <v>5.2048764508234235</v>
      </c>
      <c r="BP39" s="586">
        <f>IF(AN39="n/a","n/a",IF(U39&lt;0,"n/a",IF(U39="n/a","n/a",I39+AN39-U39)))</f>
        <v>-4.119972672607316</v>
      </c>
    </row>
    <row r="40" spans="1:68" ht="11.25" customHeight="1">
      <c r="A40" s="25" t="s">
        <v>107</v>
      </c>
      <c r="B40" s="26" t="s">
        <v>108</v>
      </c>
      <c r="C40" s="33" t="s">
        <v>173</v>
      </c>
      <c r="D40" s="133">
        <v>7</v>
      </c>
      <c r="E40" s="26">
        <v>380</v>
      </c>
      <c r="F40" s="44" t="s">
        <v>1972</v>
      </c>
      <c r="G40" s="45" t="s">
        <v>1972</v>
      </c>
      <c r="H40" s="208">
        <v>52.22</v>
      </c>
      <c r="I40" s="319">
        <f>(R40/H40)*100</f>
        <v>2.5277671390271927</v>
      </c>
      <c r="J40" s="143">
        <v>0.275</v>
      </c>
      <c r="K40" s="143">
        <v>0.33</v>
      </c>
      <c r="L40" s="93">
        <f t="shared" si="26"/>
        <v>19.999999999999996</v>
      </c>
      <c r="M40" s="158">
        <v>40861</v>
      </c>
      <c r="N40" s="31">
        <v>40863</v>
      </c>
      <c r="O40" s="32">
        <v>40877</v>
      </c>
      <c r="P40" s="104" t="s">
        <v>1403</v>
      </c>
      <c r="Q40" s="102" t="s">
        <v>858</v>
      </c>
      <c r="R40" s="316">
        <f>K40*4</f>
        <v>1.32</v>
      </c>
      <c r="S40" s="319">
        <f>R40/W40*100</f>
        <v>32.512315270935964</v>
      </c>
      <c r="T40" s="433">
        <f>(H40/SQRT(22.5*W40*(H40/Z40))-1)*100</f>
        <v>-13.463404414785717</v>
      </c>
      <c r="U40" s="27">
        <f>H40/W40</f>
        <v>12.862068965517242</v>
      </c>
      <c r="V40" s="380">
        <v>12</v>
      </c>
      <c r="W40" s="168">
        <v>4.06</v>
      </c>
      <c r="X40" s="174">
        <v>1.37</v>
      </c>
      <c r="Y40" s="168">
        <v>2.95</v>
      </c>
      <c r="Z40" s="168">
        <v>1.31</v>
      </c>
      <c r="AA40" s="174">
        <v>4.14</v>
      </c>
      <c r="AB40" s="168">
        <v>4.23</v>
      </c>
      <c r="AC40" s="339">
        <f>(AB40/AA40-1)*100</f>
        <v>2.1739130434782705</v>
      </c>
      <c r="AD40" s="339">
        <f>(H40/AA40)/X40</f>
        <v>9.206953700765188</v>
      </c>
      <c r="AE40" s="521">
        <v>9</v>
      </c>
      <c r="AF40" s="385">
        <v>3550</v>
      </c>
      <c r="AG40" s="565">
        <v>19.31</v>
      </c>
      <c r="AH40" s="565">
        <v>-7.71</v>
      </c>
      <c r="AI40" s="566">
        <v>8.63</v>
      </c>
      <c r="AJ40" s="567">
        <v>2.96</v>
      </c>
      <c r="AK40" s="350" t="s">
        <v>1977</v>
      </c>
      <c r="AL40" s="336">
        <f t="shared" si="27"/>
        <v>4.761904761904767</v>
      </c>
      <c r="AM40" s="337">
        <f t="shared" si="28"/>
        <v>9.696131048652369</v>
      </c>
      <c r="AN40" s="337">
        <f>((AQ40/AV40)^(1/5)-1)*100</f>
        <v>26.970487769000417</v>
      </c>
      <c r="AO40" s="339" t="s">
        <v>1977</v>
      </c>
      <c r="AP40" s="324"/>
      <c r="AQ40" s="285">
        <v>0.99</v>
      </c>
      <c r="AR40" s="285">
        <v>0.945</v>
      </c>
      <c r="AS40" s="28">
        <v>0.875</v>
      </c>
      <c r="AT40" s="28">
        <v>0.75</v>
      </c>
      <c r="AU40" s="28">
        <v>0.55</v>
      </c>
      <c r="AV40" s="28">
        <v>0.3</v>
      </c>
      <c r="AW40" s="278">
        <v>0</v>
      </c>
      <c r="AX40" s="278">
        <v>0</v>
      </c>
      <c r="AY40" s="278">
        <v>0</v>
      </c>
      <c r="AZ40" s="278">
        <v>0</v>
      </c>
      <c r="BA40" s="278">
        <v>0</v>
      </c>
      <c r="BB40" s="280">
        <v>0</v>
      </c>
      <c r="BC40" s="308">
        <f t="shared" si="5"/>
        <v>4.761904761904767</v>
      </c>
      <c r="BD40" s="216">
        <f t="shared" si="16"/>
        <v>7.999999999999985</v>
      </c>
      <c r="BE40" s="216">
        <f t="shared" si="17"/>
        <v>16.666666666666675</v>
      </c>
      <c r="BF40" s="216">
        <f t="shared" si="18"/>
        <v>36.36363636363635</v>
      </c>
      <c r="BG40" s="216">
        <f t="shared" si="19"/>
        <v>83.33333333333334</v>
      </c>
      <c r="BH40" s="216">
        <f t="shared" si="20"/>
        <v>0</v>
      </c>
      <c r="BI40" s="216">
        <f t="shared" si="21"/>
        <v>0</v>
      </c>
      <c r="BJ40" s="216">
        <f t="shared" si="22"/>
        <v>0</v>
      </c>
      <c r="BK40" s="216">
        <f t="shared" si="23"/>
        <v>0</v>
      </c>
      <c r="BL40" s="216">
        <f t="shared" si="24"/>
        <v>0</v>
      </c>
      <c r="BM40" s="240">
        <f t="shared" si="25"/>
        <v>0</v>
      </c>
      <c r="BN40" s="482">
        <f>AVERAGE(BC40:BM40)</f>
        <v>13.556867375049194</v>
      </c>
      <c r="BO40" s="482">
        <f>SQRT(AVERAGE((BC40-$BN40)^2,(BD40-$BN40)^2,(BE40-$BN40)^2,(BF40-$BN40)^2,(BG40-$BN40)^2,(BH40-$BN40)^2,(BI40-$BN40)^2,(BJ40-$BN40)^2,(BK40-$BN40)^2,(BL40-$BN40)^2,(BM40-$BN40)^2))</f>
        <v>24.512588279010377</v>
      </c>
      <c r="BP40" s="586">
        <f>IF(AN40="n/a","n/a",IF(U40&lt;0,"n/a",IF(U40="n/a","n/a",I40+AN40-U40)))</f>
        <v>16.63618594251037</v>
      </c>
    </row>
    <row r="41" spans="1:68" ht="11.25" customHeight="1">
      <c r="A41" s="262" t="s">
        <v>236</v>
      </c>
      <c r="B41" s="36" t="s">
        <v>203</v>
      </c>
      <c r="C41" s="41" t="s">
        <v>275</v>
      </c>
      <c r="D41" s="134">
        <v>5</v>
      </c>
      <c r="E41" s="26">
        <v>438</v>
      </c>
      <c r="F41" s="74" t="s">
        <v>363</v>
      </c>
      <c r="G41" s="75" t="s">
        <v>363</v>
      </c>
      <c r="H41" s="209">
        <v>22.25</v>
      </c>
      <c r="I41" s="319">
        <f>(R41/H41)*100</f>
        <v>2.8764044943820224</v>
      </c>
      <c r="J41" s="142">
        <v>0.15</v>
      </c>
      <c r="K41" s="142">
        <v>0.16</v>
      </c>
      <c r="L41" s="94">
        <f t="shared" si="26"/>
        <v>6.666666666666665</v>
      </c>
      <c r="M41" s="301">
        <v>40799</v>
      </c>
      <c r="N41" s="50">
        <v>40801</v>
      </c>
      <c r="O41" s="40">
        <v>40818</v>
      </c>
      <c r="P41" s="49" t="s">
        <v>42</v>
      </c>
      <c r="Q41" s="36"/>
      <c r="R41" s="261">
        <f>K41*4</f>
        <v>0.64</v>
      </c>
      <c r="S41" s="319">
        <f>R41/W41*100</f>
        <v>48.484848484848484</v>
      </c>
      <c r="T41" s="434">
        <f>(H41/SQRT(22.5*W41*(H41/Z41))-1)*100</f>
        <v>62.62006701291875</v>
      </c>
      <c r="U41" s="37">
        <f>H41/W41</f>
        <v>16.856060606060606</v>
      </c>
      <c r="V41" s="381">
        <v>12</v>
      </c>
      <c r="W41" s="169">
        <v>1.32</v>
      </c>
      <c r="X41" s="176">
        <v>1.68</v>
      </c>
      <c r="Y41" s="169">
        <v>1.3</v>
      </c>
      <c r="Z41" s="169">
        <v>3.53</v>
      </c>
      <c r="AA41" s="176">
        <v>1.51</v>
      </c>
      <c r="AB41" s="169">
        <v>1.88</v>
      </c>
      <c r="AC41" s="344">
        <f>(AB41/AA41-1)*100</f>
        <v>24.50331125827814</v>
      </c>
      <c r="AD41" s="339">
        <f>(H41/AA41)/X41</f>
        <v>8.770892462945444</v>
      </c>
      <c r="AE41" s="521">
        <v>5</v>
      </c>
      <c r="AF41" s="387">
        <v>2750</v>
      </c>
      <c r="AG41" s="533">
        <v>17.04</v>
      </c>
      <c r="AH41" s="533">
        <v>-10.43</v>
      </c>
      <c r="AI41" s="562">
        <v>6.66</v>
      </c>
      <c r="AJ41" s="564">
        <v>0.63</v>
      </c>
      <c r="AK41" s="351" t="s">
        <v>1977</v>
      </c>
      <c r="AL41" s="336">
        <f t="shared" si="27"/>
        <v>62.857142857142854</v>
      </c>
      <c r="AM41" s="337">
        <f t="shared" si="28"/>
        <v>68.09877033994816</v>
      </c>
      <c r="AN41" s="337" t="s">
        <v>1977</v>
      </c>
      <c r="AO41" s="339" t="s">
        <v>1977</v>
      </c>
      <c r="AP41" s="325"/>
      <c r="AQ41" s="286">
        <v>0.57</v>
      </c>
      <c r="AR41" s="286">
        <v>0.35</v>
      </c>
      <c r="AS41" s="38">
        <v>0.25</v>
      </c>
      <c r="AT41" s="38">
        <v>0.12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307">
        <v>0</v>
      </c>
      <c r="BC41" s="308">
        <f t="shared" si="5"/>
        <v>62.857142857142854</v>
      </c>
      <c r="BD41" s="216">
        <f t="shared" si="16"/>
        <v>39.99999999999999</v>
      </c>
      <c r="BE41" s="216">
        <f t="shared" si="17"/>
        <v>108.33333333333334</v>
      </c>
      <c r="BF41" s="216">
        <f t="shared" si="18"/>
        <v>0</v>
      </c>
      <c r="BG41" s="216">
        <f t="shared" si="19"/>
        <v>0</v>
      </c>
      <c r="BH41" s="216">
        <f t="shared" si="20"/>
        <v>0</v>
      </c>
      <c r="BI41" s="216">
        <f t="shared" si="21"/>
        <v>0</v>
      </c>
      <c r="BJ41" s="216">
        <f t="shared" si="22"/>
        <v>0</v>
      </c>
      <c r="BK41" s="216">
        <f t="shared" si="23"/>
        <v>0</v>
      </c>
      <c r="BL41" s="216">
        <f t="shared" si="24"/>
        <v>0</v>
      </c>
      <c r="BM41" s="240">
        <f t="shared" si="25"/>
        <v>0</v>
      </c>
      <c r="BN41" s="482">
        <f>AVERAGE(BC41:BM41)</f>
        <v>19.1991341991342</v>
      </c>
      <c r="BO41" s="482">
        <f>SQRT(AVERAGE((BC41-$BN41)^2,(BD41-$BN41)^2,(BE41-$BN41)^2,(BF41-$BN41)^2,(BG41-$BN41)^2,(BH41-$BN41)^2,(BI41-$BN41)^2,(BJ41-$BN41)^2,(BK41-$BN41)^2,(BL41-$BN41)^2,(BM41-$BN41)^2))</f>
        <v>34.68357906627804</v>
      </c>
      <c r="BP41" s="586" t="str">
        <f>IF(AN41="n/a","n/a",IF(U41&lt;0,"n/a",IF(U41="n/a","n/a",I41+AN41-U41)))</f>
        <v>n/a</v>
      </c>
    </row>
    <row r="42" spans="1:68" ht="11.25" customHeight="1">
      <c r="A42" s="15" t="s">
        <v>150</v>
      </c>
      <c r="B42" s="16" t="s">
        <v>151</v>
      </c>
      <c r="C42" s="24" t="s">
        <v>296</v>
      </c>
      <c r="D42" s="132">
        <v>7</v>
      </c>
      <c r="E42" s="26">
        <v>341</v>
      </c>
      <c r="F42" s="42" t="s">
        <v>1939</v>
      </c>
      <c r="G42" s="43" t="s">
        <v>1939</v>
      </c>
      <c r="H42" s="207">
        <v>33.25</v>
      </c>
      <c r="I42" s="318">
        <f>(R42/H42)*100</f>
        <v>3.488721804511278</v>
      </c>
      <c r="J42" s="144">
        <v>0.275</v>
      </c>
      <c r="K42" s="144">
        <v>0.29</v>
      </c>
      <c r="L42" s="107">
        <f t="shared" si="26"/>
        <v>5.454545454545445</v>
      </c>
      <c r="M42" s="514">
        <v>40535</v>
      </c>
      <c r="N42" s="515">
        <v>40539</v>
      </c>
      <c r="O42" s="516">
        <v>40574</v>
      </c>
      <c r="P42" s="21" t="s">
        <v>1407</v>
      </c>
      <c r="Q42" s="16"/>
      <c r="R42" s="317">
        <f>K42*4</f>
        <v>1.16</v>
      </c>
      <c r="S42" s="318">
        <f>R42/W42*100</f>
        <v>47.933884297520656</v>
      </c>
      <c r="T42" s="433">
        <f>(H42/SQRT(22.5*W42*(H42/Z42))-1)*100</f>
        <v>145.1288523817065</v>
      </c>
      <c r="U42" s="18">
        <f>H42/W42</f>
        <v>13.739669421487603</v>
      </c>
      <c r="V42" s="380">
        <v>7</v>
      </c>
      <c r="W42" s="190">
        <v>2.42</v>
      </c>
      <c r="X42" s="189">
        <v>3.24</v>
      </c>
      <c r="Y42" s="190">
        <v>1.39</v>
      </c>
      <c r="Z42" s="190">
        <v>9.84</v>
      </c>
      <c r="AA42" s="189">
        <v>2.37</v>
      </c>
      <c r="AB42" s="190">
        <v>2.52</v>
      </c>
      <c r="AC42" s="338">
        <f>(AB42/AA42-1)*100</f>
        <v>6.329113924050622</v>
      </c>
      <c r="AD42" s="471">
        <f>(H42/AA42)/X42</f>
        <v>4.330103662030525</v>
      </c>
      <c r="AE42" s="520">
        <v>19</v>
      </c>
      <c r="AF42" s="386">
        <v>10650</v>
      </c>
      <c r="AG42" s="553">
        <v>11.99</v>
      </c>
      <c r="AH42" s="553">
        <v>-10.11</v>
      </c>
      <c r="AI42" s="568">
        <v>2.59</v>
      </c>
      <c r="AJ42" s="569">
        <v>0.61</v>
      </c>
      <c r="AK42" s="350">
        <f>AN42/AO42</f>
        <v>4.823110688223678</v>
      </c>
      <c r="AL42" s="340">
        <f t="shared" si="27"/>
        <v>10.000000000000009</v>
      </c>
      <c r="AM42" s="341">
        <f t="shared" si="28"/>
        <v>10.287496281391139</v>
      </c>
      <c r="AN42" s="341">
        <f>((AQ42/AV42)^(1/5)-1)*100</f>
        <v>9.776332871918925</v>
      </c>
      <c r="AO42" s="338">
        <f>((AQ42/BA42)^(1/10)-1)*100</f>
        <v>2.0269766762328834</v>
      </c>
      <c r="AP42" s="324"/>
      <c r="AQ42" s="285">
        <v>1.1</v>
      </c>
      <c r="AR42" s="287">
        <v>1</v>
      </c>
      <c r="AS42" s="28">
        <v>0.91</v>
      </c>
      <c r="AT42" s="28">
        <v>0.82</v>
      </c>
      <c r="AU42" s="28">
        <v>0.74</v>
      </c>
      <c r="AV42" s="28">
        <v>0.69</v>
      </c>
      <c r="AW42" s="28">
        <v>0.6425</v>
      </c>
      <c r="AX42" s="278">
        <v>0.63</v>
      </c>
      <c r="AY42" s="278">
        <v>0.63</v>
      </c>
      <c r="AZ42" s="278">
        <v>0.8325</v>
      </c>
      <c r="BA42" s="278">
        <v>0.9</v>
      </c>
      <c r="BB42" s="280">
        <v>0.9</v>
      </c>
      <c r="BC42" s="460">
        <f t="shared" si="5"/>
        <v>10.000000000000009</v>
      </c>
      <c r="BD42" s="461">
        <f aca="true" t="shared" si="29" ref="BD42:BD81">IF(AS42=0,0,IF(AS42&gt;AR42,0,((AR42/AS42)-1)*100))</f>
        <v>9.890109890109876</v>
      </c>
      <c r="BE42" s="461">
        <f aca="true" t="shared" si="30" ref="BE42:BE81">IF(AT42=0,0,IF(AT42&gt;AS42,0,((AS42/AT42)-1)*100))</f>
        <v>10.97560975609757</v>
      </c>
      <c r="BF42" s="461">
        <f aca="true" t="shared" si="31" ref="BF42:BF81">IF(AU42=0,0,IF(AU42&gt;AT42,0,((AT42/AU42)-1)*100))</f>
        <v>10.81081081081081</v>
      </c>
      <c r="BG42" s="461">
        <f aca="true" t="shared" si="32" ref="BG42:BG81">IF(AV42=0,0,IF(AV42&gt;AU42,0,((AU42/AV42)-1)*100))</f>
        <v>7.246376811594213</v>
      </c>
      <c r="BH42" s="461">
        <f aca="true" t="shared" si="33" ref="BH42:BH81">IF(AW42=0,0,IF(AW42&gt;AV42,0,((AV42/AW42)-1)*100))</f>
        <v>7.392996108949412</v>
      </c>
      <c r="BI42" s="461">
        <f aca="true" t="shared" si="34" ref="BI42:BI81">IF(AX42=0,0,IF(AX42&gt;AW42,0,((AW42/AX42)-1)*100))</f>
        <v>1.984126984126977</v>
      </c>
      <c r="BJ42" s="461">
        <f aca="true" t="shared" si="35" ref="BJ42:BJ81">IF(AY42=0,0,IF(AY42&gt;AX42,0,((AX42/AY42)-1)*100))</f>
        <v>0</v>
      </c>
      <c r="BK42" s="461">
        <f aca="true" t="shared" si="36" ref="BK42:BK81">IF(AZ42=0,0,IF(AZ42&gt;AY42,0,((AY42/AZ42)-1)*100))</f>
        <v>0</v>
      </c>
      <c r="BL42" s="461">
        <f aca="true" t="shared" si="37" ref="BL42:BL81">IF(BA42=0,0,IF(BA42&gt;AZ42,0,((AZ42/BA42)-1)*100))</f>
        <v>0</v>
      </c>
      <c r="BM42" s="212">
        <f aca="true" t="shared" si="38" ref="BM42:BM81">IF(BB42=0,0,IF(BB42&gt;BA42,0,((BA42/BB42)-1)*100))</f>
        <v>0</v>
      </c>
      <c r="BN42" s="145">
        <f>AVERAGE(BC42:BM42)</f>
        <v>5.300002760153532</v>
      </c>
      <c r="BO42" s="145">
        <f>SQRT(AVERAGE((BC42-$BN42)^2,(BD42-$BN42)^2,(BE42-$BN42)^2,(BF42-$BN42)^2,(BG42-$BN42)^2,(BH42-$BN42)^2,(BI42-$BN42)^2,(BJ42-$BN42)^2,(BK42-$BN42)^2,(BL42-$BN42)^2,(BM42-$BN42)^2))</f>
        <v>4.644299731552099</v>
      </c>
      <c r="BP42" s="588">
        <f>IF(AN42="n/a","n/a",IF(U42&lt;0,"n/a",IF(U42="n/a","n/a",I42+AN42-U42)))</f>
        <v>-0.47461474505739965</v>
      </c>
    </row>
    <row r="43" spans="1:68" ht="11.25" customHeight="1">
      <c r="A43" s="25" t="s">
        <v>1076</v>
      </c>
      <c r="B43" s="26" t="s">
        <v>1080</v>
      </c>
      <c r="C43" s="33" t="s">
        <v>292</v>
      </c>
      <c r="D43" s="133">
        <v>6</v>
      </c>
      <c r="E43" s="26">
        <v>390</v>
      </c>
      <c r="F43" s="44" t="s">
        <v>1972</v>
      </c>
      <c r="G43" s="45" t="s">
        <v>1972</v>
      </c>
      <c r="H43" s="208">
        <v>20.84</v>
      </c>
      <c r="I43" s="319">
        <f>(R43/H43)*100</f>
        <v>3.790786948176584</v>
      </c>
      <c r="J43" s="143">
        <v>0.195</v>
      </c>
      <c r="K43" s="143">
        <v>0.1975</v>
      </c>
      <c r="L43" s="116">
        <f t="shared" si="26"/>
        <v>1.2820512820512775</v>
      </c>
      <c r="M43" s="158">
        <v>40588</v>
      </c>
      <c r="N43" s="31">
        <v>40590</v>
      </c>
      <c r="O43" s="32">
        <v>40612</v>
      </c>
      <c r="P43" s="30" t="s">
        <v>1363</v>
      </c>
      <c r="Q43" s="26"/>
      <c r="R43" s="316">
        <f>K43*4</f>
        <v>0.79</v>
      </c>
      <c r="S43" s="319">
        <f>R43/W43*100</f>
        <v>65.83333333333334</v>
      </c>
      <c r="T43" s="433">
        <f>(H43/SQRT(22.5*W43*(H43/Z43))-1)*100</f>
        <v>45.42606623552994</v>
      </c>
      <c r="U43" s="27">
        <f>H43/W43</f>
        <v>17.366666666666667</v>
      </c>
      <c r="V43" s="380">
        <v>12</v>
      </c>
      <c r="W43" s="168">
        <v>1.2</v>
      </c>
      <c r="X43" s="174">
        <v>2.95</v>
      </c>
      <c r="Y43" s="168">
        <v>1.08</v>
      </c>
      <c r="Z43" s="168">
        <v>2.74</v>
      </c>
      <c r="AA43" s="174">
        <v>1.12</v>
      </c>
      <c r="AB43" s="168">
        <v>1.22</v>
      </c>
      <c r="AC43" s="339">
        <f>(AB43/AA43-1)*100</f>
        <v>8.92857142857142</v>
      </c>
      <c r="AD43" s="472">
        <f>(H43/AA43)/X43</f>
        <v>6.307506053268764</v>
      </c>
      <c r="AE43" s="521">
        <v>15</v>
      </c>
      <c r="AF43" s="385">
        <v>8870</v>
      </c>
      <c r="AG43" s="565">
        <v>38.1</v>
      </c>
      <c r="AH43" s="565">
        <v>-2.57</v>
      </c>
      <c r="AI43" s="566">
        <v>3.89</v>
      </c>
      <c r="AJ43" s="567">
        <v>8.09</v>
      </c>
      <c r="AK43" s="350">
        <f>AN43/AO43</f>
        <v>-3.3267289333205303</v>
      </c>
      <c r="AL43" s="336">
        <f t="shared" si="27"/>
        <v>2.6315789473684292</v>
      </c>
      <c r="AM43" s="337">
        <f t="shared" si="28"/>
        <v>4.679561967174672</v>
      </c>
      <c r="AN43" s="337">
        <f>((AQ43/AV43)^(1/5)-1)*100</f>
        <v>21.05832751075947</v>
      </c>
      <c r="AO43" s="339">
        <f>((AQ43/BA43)^(1/10)-1)*100</f>
        <v>-6.330040088279865</v>
      </c>
      <c r="AP43" s="324"/>
      <c r="AQ43" s="285">
        <v>0.78</v>
      </c>
      <c r="AR43" s="285">
        <v>0.76</v>
      </c>
      <c r="AS43" s="28">
        <v>0.73</v>
      </c>
      <c r="AT43" s="28">
        <v>0.68</v>
      </c>
      <c r="AU43" s="28">
        <v>0.6</v>
      </c>
      <c r="AV43" s="278">
        <v>0.3</v>
      </c>
      <c r="AW43" s="278">
        <v>0.4</v>
      </c>
      <c r="AX43" s="278">
        <v>0.7925</v>
      </c>
      <c r="AY43" s="278">
        <v>1.07</v>
      </c>
      <c r="AZ43" s="278">
        <v>1.5</v>
      </c>
      <c r="BA43" s="278">
        <v>1.5</v>
      </c>
      <c r="BB43" s="280">
        <v>1.5</v>
      </c>
      <c r="BC43" s="308">
        <f t="shared" si="5"/>
        <v>2.6315789473684292</v>
      </c>
      <c r="BD43" s="216">
        <f t="shared" si="29"/>
        <v>4.109589041095885</v>
      </c>
      <c r="BE43" s="216">
        <f t="shared" si="30"/>
        <v>7.352941176470584</v>
      </c>
      <c r="BF43" s="216">
        <f t="shared" si="31"/>
        <v>13.333333333333353</v>
      </c>
      <c r="BG43" s="216">
        <f t="shared" si="32"/>
        <v>100</v>
      </c>
      <c r="BH43" s="216">
        <f t="shared" si="33"/>
        <v>0</v>
      </c>
      <c r="BI43" s="216">
        <f t="shared" si="34"/>
        <v>0</v>
      </c>
      <c r="BJ43" s="216">
        <f t="shared" si="35"/>
        <v>0</v>
      </c>
      <c r="BK43" s="216">
        <f t="shared" si="36"/>
        <v>0</v>
      </c>
      <c r="BL43" s="216">
        <f t="shared" si="37"/>
        <v>0</v>
      </c>
      <c r="BM43" s="240">
        <f t="shared" si="38"/>
        <v>0</v>
      </c>
      <c r="BN43" s="482">
        <f>AVERAGE(BC43:BM43)</f>
        <v>11.584312954388023</v>
      </c>
      <c r="BO43" s="482">
        <f>SQRT(AVERAGE((BC43-$BN43)^2,(BD43-$BN43)^2,(BE43-$BN43)^2,(BF43-$BN43)^2,(BG43-$BN43)^2,(BH43-$BN43)^2,(BI43-$BN43)^2,(BJ43-$BN43)^2,(BK43-$BN43)^2,(BL43-$BN43)^2,(BM43-$BN43)^2))</f>
        <v>28.251304199481613</v>
      </c>
      <c r="BP43" s="586">
        <f>IF(AN43="n/a","n/a",IF(U43&lt;0,"n/a",IF(U43="n/a","n/a",I43+AN43-U43)))</f>
        <v>7.482447792269387</v>
      </c>
    </row>
    <row r="44" spans="1:68" ht="11.25" customHeight="1">
      <c r="A44" s="96" t="s">
        <v>1964</v>
      </c>
      <c r="B44" s="26" t="s">
        <v>1102</v>
      </c>
      <c r="C44" s="33" t="s">
        <v>277</v>
      </c>
      <c r="D44" s="133">
        <v>8</v>
      </c>
      <c r="E44" s="26">
        <v>315</v>
      </c>
      <c r="F44" s="44" t="s">
        <v>1972</v>
      </c>
      <c r="G44" s="45" t="s">
        <v>1972</v>
      </c>
      <c r="H44" s="208">
        <v>42.39</v>
      </c>
      <c r="I44" s="319">
        <f>(R44/H44)*100</f>
        <v>3.255484784147204</v>
      </c>
      <c r="J44" s="285">
        <v>0.33</v>
      </c>
      <c r="K44" s="143">
        <v>0.345</v>
      </c>
      <c r="L44" s="93">
        <f t="shared" si="26"/>
        <v>4.545454545454541</v>
      </c>
      <c r="M44" s="158">
        <v>40707</v>
      </c>
      <c r="N44" s="31">
        <v>40709</v>
      </c>
      <c r="O44" s="32">
        <v>40729</v>
      </c>
      <c r="P44" s="104" t="s">
        <v>1386</v>
      </c>
      <c r="Q44" s="26"/>
      <c r="R44" s="316">
        <f>K44*4</f>
        <v>1.38</v>
      </c>
      <c r="S44" s="319">
        <f>R44/W44*100</f>
        <v>50.92250922509225</v>
      </c>
      <c r="T44" s="433">
        <f>(H44/SQRT(22.5*W44*(H44/Z44))-1)*100</f>
        <v>9.350312184774978</v>
      </c>
      <c r="U44" s="27">
        <f>H44/W44</f>
        <v>15.642066420664207</v>
      </c>
      <c r="V44" s="380">
        <v>12</v>
      </c>
      <c r="W44" s="168">
        <v>2.71</v>
      </c>
      <c r="X44" s="174">
        <v>1.19</v>
      </c>
      <c r="Y44" s="168">
        <v>0.96</v>
      </c>
      <c r="Z44" s="168">
        <v>1.72</v>
      </c>
      <c r="AA44" s="174">
        <v>2.75</v>
      </c>
      <c r="AB44" s="168">
        <v>2.99</v>
      </c>
      <c r="AC44" s="339">
        <f>(AB44/AA44-1)*100</f>
        <v>8.727272727272739</v>
      </c>
      <c r="AD44" s="472">
        <f>(H44/AA44)/X44</f>
        <v>12.953399541634836</v>
      </c>
      <c r="AE44" s="521">
        <v>3</v>
      </c>
      <c r="AF44" s="309">
        <v>405</v>
      </c>
      <c r="AG44" s="565">
        <v>21.11</v>
      </c>
      <c r="AH44" s="565">
        <v>-1.74</v>
      </c>
      <c r="AI44" s="566">
        <v>6.24</v>
      </c>
      <c r="AJ44" s="567">
        <v>6</v>
      </c>
      <c r="AK44" s="350">
        <f>AN44/AO44</f>
        <v>1.3533458850445101</v>
      </c>
      <c r="AL44" s="336">
        <f t="shared" si="27"/>
        <v>4.0322580645161255</v>
      </c>
      <c r="AM44" s="337">
        <f t="shared" si="28"/>
        <v>3.3081575495288007</v>
      </c>
      <c r="AN44" s="337">
        <f>((AQ44/AV44)^(1/5)-1)*100</f>
        <v>2.683875946922498</v>
      </c>
      <c r="AO44" s="339">
        <f>((AQ44/BA44)^(1/10)-1)*100</f>
        <v>1.9831411737245785</v>
      </c>
      <c r="AP44" s="324"/>
      <c r="AQ44" s="285">
        <v>1.29</v>
      </c>
      <c r="AR44" s="285">
        <v>1.24</v>
      </c>
      <c r="AS44" s="28">
        <v>1.2</v>
      </c>
      <c r="AT44" s="28">
        <v>1.17</v>
      </c>
      <c r="AU44" s="28">
        <v>1.15</v>
      </c>
      <c r="AV44" s="28">
        <v>1.13</v>
      </c>
      <c r="AW44" s="28">
        <v>1.11</v>
      </c>
      <c r="AX44" s="278">
        <v>1.1</v>
      </c>
      <c r="AY44" s="278">
        <v>1.1</v>
      </c>
      <c r="AZ44" s="28">
        <v>1.09</v>
      </c>
      <c r="BA44" s="28">
        <v>1.06</v>
      </c>
      <c r="BB44" s="119">
        <v>1.02</v>
      </c>
      <c r="BC44" s="308">
        <f aca="true" t="shared" si="39" ref="BC44:BC75">IF(AR44=0,0,IF(AR44&gt;AQ44,0,((AQ44/AR44)-1)*100))</f>
        <v>4.0322580645161255</v>
      </c>
      <c r="BD44" s="216">
        <f t="shared" si="29"/>
        <v>3.3333333333333437</v>
      </c>
      <c r="BE44" s="216">
        <f t="shared" si="30"/>
        <v>2.564102564102577</v>
      </c>
      <c r="BF44" s="216">
        <f t="shared" si="31"/>
        <v>1.7391304347826209</v>
      </c>
      <c r="BG44" s="216">
        <f t="shared" si="32"/>
        <v>1.7699115044247815</v>
      </c>
      <c r="BH44" s="216">
        <f t="shared" si="33"/>
        <v>1.8018018018017834</v>
      </c>
      <c r="BI44" s="216">
        <f t="shared" si="34"/>
        <v>0.9090909090909038</v>
      </c>
      <c r="BJ44" s="216">
        <f t="shared" si="35"/>
        <v>0</v>
      </c>
      <c r="BK44" s="216">
        <f t="shared" si="36"/>
        <v>0.917431192660545</v>
      </c>
      <c r="BL44" s="216">
        <f t="shared" si="37"/>
        <v>2.8301886792452935</v>
      </c>
      <c r="BM44" s="240">
        <f t="shared" si="38"/>
        <v>3.9215686274509887</v>
      </c>
      <c r="BN44" s="482">
        <f>AVERAGE(BC44:BM44)</f>
        <v>2.1653470101280874</v>
      </c>
      <c r="BO44" s="482">
        <f>SQRT(AVERAGE((BC44-$BN44)^2,(BD44-$BN44)^2,(BE44-$BN44)^2,(BF44-$BN44)^2,(BG44-$BN44)^2,(BH44-$BN44)^2,(BI44-$BN44)^2,(BJ44-$BN44)^2,(BK44-$BN44)^2,(BL44-$BN44)^2,(BM44-$BN44)^2))</f>
        <v>1.236905215082445</v>
      </c>
      <c r="BP44" s="586">
        <f>IF(AN44="n/a","n/a",IF(U44&lt;0,"n/a",IF(U44="n/a","n/a",I44+AN44-U44)))</f>
        <v>-9.702705689594506</v>
      </c>
    </row>
    <row r="45" spans="1:68" ht="11.25" customHeight="1">
      <c r="A45" s="25" t="s">
        <v>1484</v>
      </c>
      <c r="B45" s="26" t="s">
        <v>1485</v>
      </c>
      <c r="C45" s="33" t="s">
        <v>173</v>
      </c>
      <c r="D45" s="133">
        <v>8</v>
      </c>
      <c r="E45" s="26">
        <v>305</v>
      </c>
      <c r="F45" s="65" t="s">
        <v>363</v>
      </c>
      <c r="G45" s="57" t="s">
        <v>363</v>
      </c>
      <c r="H45" s="208">
        <v>8.4</v>
      </c>
      <c r="I45" s="319">
        <f>(R45/H45)*100</f>
        <v>5.714285714285714</v>
      </c>
      <c r="J45" s="143">
        <v>0.11</v>
      </c>
      <c r="K45" s="143">
        <v>0.12</v>
      </c>
      <c r="L45" s="93">
        <f t="shared" si="26"/>
        <v>9.090909090909083</v>
      </c>
      <c r="M45" s="158">
        <v>40613</v>
      </c>
      <c r="N45" s="31">
        <v>40617</v>
      </c>
      <c r="O45" s="32">
        <v>40633</v>
      </c>
      <c r="P45" s="30" t="s">
        <v>1373</v>
      </c>
      <c r="Q45" s="26"/>
      <c r="R45" s="316">
        <f>K45*4</f>
        <v>0.48</v>
      </c>
      <c r="S45" s="319">
        <f>R45/W45*100</f>
        <v>171.4285714285714</v>
      </c>
      <c r="T45" s="433">
        <f>(H45/SQRT(22.5*W45*(H45/Z45))-1)*100</f>
        <v>17.756811551037966</v>
      </c>
      <c r="U45" s="27">
        <f>H45/W45</f>
        <v>30</v>
      </c>
      <c r="V45" s="380">
        <v>12</v>
      </c>
      <c r="W45" s="168">
        <v>0.28</v>
      </c>
      <c r="X45" s="174" t="s">
        <v>2108</v>
      </c>
      <c r="Y45" s="168">
        <v>5.26</v>
      </c>
      <c r="Z45" s="168">
        <v>1.04</v>
      </c>
      <c r="AA45" s="174" t="s">
        <v>2108</v>
      </c>
      <c r="AB45" s="168" t="s">
        <v>2108</v>
      </c>
      <c r="AC45" s="339" t="s">
        <v>1977</v>
      </c>
      <c r="AD45" s="472" t="s">
        <v>1977</v>
      </c>
      <c r="AE45" s="521">
        <v>1</v>
      </c>
      <c r="AF45" s="309">
        <v>74</v>
      </c>
      <c r="AG45" s="565">
        <v>5.79</v>
      </c>
      <c r="AH45" s="565">
        <v>-11.58</v>
      </c>
      <c r="AI45" s="566">
        <v>-1.06</v>
      </c>
      <c r="AJ45" s="567">
        <v>-3.78</v>
      </c>
      <c r="AK45" s="350" t="s">
        <v>1977</v>
      </c>
      <c r="AL45" s="336">
        <f t="shared" si="27"/>
        <v>9.999999999999986</v>
      </c>
      <c r="AM45" s="337">
        <f t="shared" si="28"/>
        <v>11.199004528465784</v>
      </c>
      <c r="AN45" s="337">
        <f>((AQ45/AV45)^(1/5)-1)*100</f>
        <v>12.888132073019754</v>
      </c>
      <c r="AO45" s="339" t="s">
        <v>1977</v>
      </c>
      <c r="AP45" s="324"/>
      <c r="AQ45" s="285">
        <v>0.44</v>
      </c>
      <c r="AR45" s="285">
        <v>0.4</v>
      </c>
      <c r="AS45" s="28">
        <v>0.36</v>
      </c>
      <c r="AT45" s="28">
        <v>0.32</v>
      </c>
      <c r="AU45" s="28">
        <v>0.28</v>
      </c>
      <c r="AV45" s="28">
        <v>0.24</v>
      </c>
      <c r="AW45" s="28">
        <v>0.2</v>
      </c>
      <c r="AX45" s="278">
        <v>0</v>
      </c>
      <c r="AY45" s="278">
        <v>0</v>
      </c>
      <c r="AZ45" s="278">
        <v>0</v>
      </c>
      <c r="BA45" s="278">
        <v>0</v>
      </c>
      <c r="BB45" s="280">
        <v>0</v>
      </c>
      <c r="BC45" s="308">
        <f t="shared" si="39"/>
        <v>9.999999999999986</v>
      </c>
      <c r="BD45" s="216">
        <f t="shared" si="29"/>
        <v>11.111111111111116</v>
      </c>
      <c r="BE45" s="216">
        <f t="shared" si="30"/>
        <v>12.5</v>
      </c>
      <c r="BF45" s="216">
        <f t="shared" si="31"/>
        <v>14.28571428571428</v>
      </c>
      <c r="BG45" s="216">
        <f t="shared" si="32"/>
        <v>16.666666666666675</v>
      </c>
      <c r="BH45" s="216">
        <f t="shared" si="33"/>
        <v>19.999999999999996</v>
      </c>
      <c r="BI45" s="216">
        <f t="shared" si="34"/>
        <v>0</v>
      </c>
      <c r="BJ45" s="216">
        <f t="shared" si="35"/>
        <v>0</v>
      </c>
      <c r="BK45" s="216">
        <f t="shared" si="36"/>
        <v>0</v>
      </c>
      <c r="BL45" s="216">
        <f t="shared" si="37"/>
        <v>0</v>
      </c>
      <c r="BM45" s="240">
        <f t="shared" si="38"/>
        <v>0</v>
      </c>
      <c r="BN45" s="482">
        <f>AVERAGE(BC45:BM45)</f>
        <v>7.687590187590186</v>
      </c>
      <c r="BO45" s="482">
        <f>SQRT(AVERAGE((BC45-$BN45)^2,(BD45-$BN45)^2,(BE45-$BN45)^2,(BF45-$BN45)^2,(BG45-$BN45)^2,(BH45-$BN45)^2,(BI45-$BN45)^2,(BJ45-$BN45)^2,(BK45-$BN45)^2,(BL45-$BN45)^2,(BM45-$BN45)^2))</f>
        <v>7.455789262156889</v>
      </c>
      <c r="BP45" s="586">
        <f>IF(AN45="n/a","n/a",IF(U45&lt;0,"n/a",IF(U45="n/a","n/a",I45+AN45-U45)))</f>
        <v>-11.39758221269453</v>
      </c>
    </row>
    <row r="46" spans="1:68" ht="11.25" customHeight="1">
      <c r="A46" s="34" t="s">
        <v>562</v>
      </c>
      <c r="B46" s="36" t="s">
        <v>563</v>
      </c>
      <c r="C46" s="41" t="s">
        <v>174</v>
      </c>
      <c r="D46" s="134">
        <v>6</v>
      </c>
      <c r="E46" s="26">
        <v>409</v>
      </c>
      <c r="F46" s="74" t="s">
        <v>363</v>
      </c>
      <c r="G46" s="75" t="s">
        <v>363</v>
      </c>
      <c r="H46" s="209">
        <v>47.56</v>
      </c>
      <c r="I46" s="321">
        <f>(R46/H46)*100</f>
        <v>4.283431455004204</v>
      </c>
      <c r="J46" s="142">
        <v>0.925</v>
      </c>
      <c r="K46" s="142">
        <v>1.0186</v>
      </c>
      <c r="L46" s="94">
        <f t="shared" si="26"/>
        <v>10.118918918918919</v>
      </c>
      <c r="M46" s="301">
        <v>40792</v>
      </c>
      <c r="N46" s="50">
        <v>40794</v>
      </c>
      <c r="O46" s="40">
        <v>40827</v>
      </c>
      <c r="P46" s="49" t="s">
        <v>688</v>
      </c>
      <c r="Q46" s="604" t="s">
        <v>2116</v>
      </c>
      <c r="R46" s="261">
        <f>K46*2</f>
        <v>2.0372</v>
      </c>
      <c r="S46" s="321">
        <f>R46/W46*100</f>
        <v>42.70859538784067</v>
      </c>
      <c r="T46" s="433">
        <f>(H46/SQRT(22.5*W46*(H46/Z46))-1)*100</f>
        <v>-5.857555232376366</v>
      </c>
      <c r="U46" s="37">
        <f>H46/W46</f>
        <v>9.970649895178198</v>
      </c>
      <c r="V46" s="381">
        <v>12</v>
      </c>
      <c r="W46" s="169">
        <v>4.77</v>
      </c>
      <c r="X46" s="176" t="s">
        <v>2108</v>
      </c>
      <c r="Y46" s="169">
        <v>2.42</v>
      </c>
      <c r="Z46" s="169">
        <v>2</v>
      </c>
      <c r="AA46" s="176" t="s">
        <v>2108</v>
      </c>
      <c r="AB46" s="169" t="s">
        <v>2108</v>
      </c>
      <c r="AC46" s="344" t="s">
        <v>1977</v>
      </c>
      <c r="AD46" s="473" t="s">
        <v>1977</v>
      </c>
      <c r="AE46" s="522">
        <v>5</v>
      </c>
      <c r="AF46" s="387">
        <v>190880</v>
      </c>
      <c r="AG46" s="533">
        <v>9.31</v>
      </c>
      <c r="AH46" s="533">
        <v>-10.8</v>
      </c>
      <c r="AI46" s="562">
        <v>-3.35</v>
      </c>
      <c r="AJ46" s="564">
        <v>0.08</v>
      </c>
      <c r="AK46" s="350" t="s">
        <v>1977</v>
      </c>
      <c r="AL46" s="342">
        <f t="shared" si="27"/>
        <v>4.284103720405863</v>
      </c>
      <c r="AM46" s="343">
        <f t="shared" si="28"/>
        <v>18.103832473643465</v>
      </c>
      <c r="AN46" s="343" t="s">
        <v>1977</v>
      </c>
      <c r="AO46" s="344" t="s">
        <v>1977</v>
      </c>
      <c r="AP46" s="324"/>
      <c r="AQ46" s="285">
        <v>1.85</v>
      </c>
      <c r="AR46" s="285">
        <v>1.774</v>
      </c>
      <c r="AS46" s="28">
        <v>1.612</v>
      </c>
      <c r="AT46" s="28">
        <v>1.123</v>
      </c>
      <c r="AU46" s="28">
        <v>0.8240000000000001</v>
      </c>
      <c r="AV46" s="278">
        <v>0</v>
      </c>
      <c r="AW46" s="28">
        <v>0.256</v>
      </c>
      <c r="AX46" s="28">
        <v>0.308</v>
      </c>
      <c r="AY46" s="278">
        <v>0</v>
      </c>
      <c r="AZ46" s="278">
        <v>0</v>
      </c>
      <c r="BA46" s="278">
        <v>0</v>
      </c>
      <c r="BB46" s="280">
        <v>0</v>
      </c>
      <c r="BC46" s="274">
        <f t="shared" si="39"/>
        <v>4.284103720405863</v>
      </c>
      <c r="BD46" s="462">
        <f t="shared" si="29"/>
        <v>10.049627791563264</v>
      </c>
      <c r="BE46" s="462">
        <f t="shared" si="30"/>
        <v>43.544078361531625</v>
      </c>
      <c r="BF46" s="462">
        <f t="shared" si="31"/>
        <v>36.28640776699028</v>
      </c>
      <c r="BG46" s="462">
        <f t="shared" si="32"/>
        <v>0</v>
      </c>
      <c r="BH46" s="462">
        <f t="shared" si="33"/>
        <v>0</v>
      </c>
      <c r="BI46" s="462">
        <f t="shared" si="34"/>
        <v>0</v>
      </c>
      <c r="BJ46" s="462">
        <f t="shared" si="35"/>
        <v>0</v>
      </c>
      <c r="BK46" s="462">
        <f t="shared" si="36"/>
        <v>0</v>
      </c>
      <c r="BL46" s="462">
        <f t="shared" si="37"/>
        <v>0</v>
      </c>
      <c r="BM46" s="258">
        <f t="shared" si="38"/>
        <v>0</v>
      </c>
      <c r="BN46" s="76">
        <f>AVERAGE(BC46:BM46)</f>
        <v>8.560383421862822</v>
      </c>
      <c r="BO46" s="76">
        <f>SQRT(AVERAGE((BC46-$BN46)^2,(BD46-$BN46)^2,(BE46-$BN46)^2,(BF46-$BN46)^2,(BG46-$BN46)^2,(BH46-$BN46)^2,(BI46-$BN46)^2,(BJ46-$BN46)^2,(BK46-$BN46)^2,(BL46-$BN46)^2,(BM46-$BN46)^2))</f>
        <v>15.153928098025254</v>
      </c>
      <c r="BP46" s="587" t="str">
        <f>IF(AN46="n/a","n/a",IF(U46&lt;0,"n/a",IF(U46="n/a","n/a",I46+AN46-U46)))</f>
        <v>n/a</v>
      </c>
    </row>
    <row r="47" spans="1:68" ht="11.25" customHeight="1">
      <c r="A47" s="15" t="s">
        <v>237</v>
      </c>
      <c r="B47" s="16" t="s">
        <v>215</v>
      </c>
      <c r="C47" s="24" t="s">
        <v>2083</v>
      </c>
      <c r="D47" s="132">
        <v>5</v>
      </c>
      <c r="E47" s="26">
        <v>420</v>
      </c>
      <c r="F47" s="42" t="s">
        <v>1972</v>
      </c>
      <c r="G47" s="43" t="s">
        <v>1972</v>
      </c>
      <c r="H47" s="207">
        <v>20.82</v>
      </c>
      <c r="I47" s="319">
        <f>(R47/H47)*100</f>
        <v>4.034582132564841</v>
      </c>
      <c r="J47" s="144">
        <v>0.15</v>
      </c>
      <c r="K47" s="144">
        <v>0.21</v>
      </c>
      <c r="L47" s="107">
        <f t="shared" si="26"/>
        <v>39.99999999999999</v>
      </c>
      <c r="M47" s="412">
        <v>40485</v>
      </c>
      <c r="N47" s="413">
        <v>40487</v>
      </c>
      <c r="O47" s="414">
        <v>40512</v>
      </c>
      <c r="P47" s="395" t="s">
        <v>1403</v>
      </c>
      <c r="Q47" s="16"/>
      <c r="R47" s="317">
        <f>K47*4</f>
        <v>0.84</v>
      </c>
      <c r="S47" s="319">
        <f>R47/W47*100</f>
        <v>55.62913907284768</v>
      </c>
      <c r="T47" s="435">
        <f>(H47/SQRT(22.5*W47*(H47/Z47))-1)*100</f>
        <v>3.260744995151188</v>
      </c>
      <c r="U47" s="18">
        <f>H47/W47</f>
        <v>13.788079470198676</v>
      </c>
      <c r="V47" s="380">
        <v>12</v>
      </c>
      <c r="W47" s="190">
        <v>1.51</v>
      </c>
      <c r="X47" s="189">
        <v>2.44</v>
      </c>
      <c r="Y47" s="190">
        <v>0.81</v>
      </c>
      <c r="Z47" s="190">
        <v>1.74</v>
      </c>
      <c r="AA47" s="189">
        <v>1.45</v>
      </c>
      <c r="AB47" s="190">
        <v>1.55</v>
      </c>
      <c r="AC47" s="338">
        <f>(AB47/AA47-1)*100</f>
        <v>6.896551724137945</v>
      </c>
      <c r="AD47" s="339">
        <f>(H47/AA47)/X47</f>
        <v>5.884680610514415</v>
      </c>
      <c r="AE47" s="521">
        <v>16</v>
      </c>
      <c r="AF47" s="605">
        <v>5230</v>
      </c>
      <c r="AG47" s="553">
        <v>22.76</v>
      </c>
      <c r="AH47" s="553">
        <v>-3.52</v>
      </c>
      <c r="AI47" s="568">
        <v>3.79</v>
      </c>
      <c r="AJ47" s="569">
        <v>6.06</v>
      </c>
      <c r="AK47" s="349" t="s">
        <v>1977</v>
      </c>
      <c r="AL47" s="336">
        <f t="shared" si="27"/>
        <v>32.00000000000001</v>
      </c>
      <c r="AM47" s="337">
        <f>((AQ47/AT47)^(1/3)-1)*100</f>
        <v>48.880555295382734</v>
      </c>
      <c r="AN47" s="337" t="s">
        <v>1977</v>
      </c>
      <c r="AO47" s="339">
        <f>((AQ47/BA47)^(1/10)-1)*100</f>
        <v>-7.6325172869397555</v>
      </c>
      <c r="AP47" s="323"/>
      <c r="AQ47" s="282">
        <v>0.66</v>
      </c>
      <c r="AR47" s="282">
        <v>0.5</v>
      </c>
      <c r="AS47" s="19">
        <v>0.36</v>
      </c>
      <c r="AT47" s="19">
        <v>0.2</v>
      </c>
      <c r="AU47" s="19">
        <v>0</v>
      </c>
      <c r="AV47" s="283">
        <v>0</v>
      </c>
      <c r="AW47" s="283">
        <v>0</v>
      </c>
      <c r="AX47" s="283">
        <v>0</v>
      </c>
      <c r="AY47" s="283">
        <v>1.09</v>
      </c>
      <c r="AZ47" s="283">
        <v>1.46</v>
      </c>
      <c r="BA47" s="283">
        <v>1.46</v>
      </c>
      <c r="BB47" s="284">
        <v>1.39</v>
      </c>
      <c r="BC47" s="308">
        <f t="shared" si="39"/>
        <v>32.00000000000001</v>
      </c>
      <c r="BD47" s="216">
        <f t="shared" si="29"/>
        <v>38.888888888888886</v>
      </c>
      <c r="BE47" s="216">
        <f t="shared" si="30"/>
        <v>79.99999999999999</v>
      </c>
      <c r="BF47" s="216">
        <f t="shared" si="31"/>
        <v>0</v>
      </c>
      <c r="BG47" s="216">
        <f t="shared" si="32"/>
        <v>0</v>
      </c>
      <c r="BH47" s="216">
        <f t="shared" si="33"/>
        <v>0</v>
      </c>
      <c r="BI47" s="216">
        <f t="shared" si="34"/>
        <v>0</v>
      </c>
      <c r="BJ47" s="216">
        <f t="shared" si="35"/>
        <v>0</v>
      </c>
      <c r="BK47" s="216">
        <f t="shared" si="36"/>
        <v>0</v>
      </c>
      <c r="BL47" s="216">
        <f t="shared" si="37"/>
        <v>0</v>
      </c>
      <c r="BM47" s="240">
        <f t="shared" si="38"/>
        <v>5.035971223021596</v>
      </c>
      <c r="BN47" s="482">
        <f>AVERAGE(BC47:BM47)</f>
        <v>14.17498728290095</v>
      </c>
      <c r="BO47" s="482">
        <f>SQRT(AVERAGE((BC47-$BN47)^2,(BD47-$BN47)^2,(BE47-$BN47)^2,(BF47-$BN47)^2,(BG47-$BN47)^2,(BH47-$BN47)^2,(BI47-$BN47)^2,(BJ47-$BN47)^2,(BK47-$BN47)^2,(BL47-$BN47)^2,(BM47-$BN47)^2))</f>
        <v>24.774388857698494</v>
      </c>
      <c r="BP47" s="586" t="str">
        <f>IF(AN47="n/a","n/a",IF(U47&lt;0,"n/a",IF(U47="n/a","n/a",I47+AN47-U47)))</f>
        <v>n/a</v>
      </c>
    </row>
    <row r="48" spans="1:68" ht="11.25" customHeight="1">
      <c r="A48" s="25" t="s">
        <v>1674</v>
      </c>
      <c r="B48" s="26" t="s">
        <v>1675</v>
      </c>
      <c r="C48" s="33" t="s">
        <v>2075</v>
      </c>
      <c r="D48" s="133">
        <v>6</v>
      </c>
      <c r="E48" s="26">
        <v>408</v>
      </c>
      <c r="F48" s="44" t="s">
        <v>1939</v>
      </c>
      <c r="G48" s="45" t="s">
        <v>1939</v>
      </c>
      <c r="H48" s="208">
        <v>188.61</v>
      </c>
      <c r="I48" s="319">
        <f>(R48/H48)*100</f>
        <v>3.4014633370446954</v>
      </c>
      <c r="J48" s="143">
        <v>2.638</v>
      </c>
      <c r="K48" s="143">
        <v>3.20775</v>
      </c>
      <c r="L48" s="93">
        <f t="shared" si="26"/>
        <v>21.5978013646702</v>
      </c>
      <c r="M48" s="158">
        <v>40787</v>
      </c>
      <c r="N48" s="31">
        <v>40792</v>
      </c>
      <c r="O48" s="32">
        <v>40823</v>
      </c>
      <c r="P48" s="30" t="s">
        <v>688</v>
      </c>
      <c r="Q48" s="468" t="s">
        <v>2116</v>
      </c>
      <c r="R48" s="316">
        <f>K48*2</f>
        <v>6.4155</v>
      </c>
      <c r="S48" s="319">
        <f>R48/W48*100</f>
        <v>27.069620253164555</v>
      </c>
      <c r="T48" s="433">
        <f>(H48/SQRT(22.5*W48*(H48/Z48))-1)*100</f>
        <v>-10.395493131229738</v>
      </c>
      <c r="U48" s="27">
        <f>H48/W48</f>
        <v>7.9582278481012665</v>
      </c>
      <c r="V48" s="380">
        <v>12</v>
      </c>
      <c r="W48" s="168">
        <v>23.7</v>
      </c>
      <c r="X48" s="174">
        <v>0.88</v>
      </c>
      <c r="Y48" s="168">
        <v>2.47</v>
      </c>
      <c r="Z48" s="168">
        <v>2.27</v>
      </c>
      <c r="AA48" s="174">
        <v>24.48</v>
      </c>
      <c r="AB48" s="168">
        <v>26.44</v>
      </c>
      <c r="AC48" s="339">
        <f>(AB48/AA48-1)*100</f>
        <v>8.006535947712411</v>
      </c>
      <c r="AD48" s="339">
        <f>(H48/AA48)/X48</f>
        <v>8.755291889483066</v>
      </c>
      <c r="AE48" s="521">
        <v>4</v>
      </c>
      <c r="AF48" s="385">
        <v>84250</v>
      </c>
      <c r="AG48" s="565">
        <v>33.51</v>
      </c>
      <c r="AH48" s="565">
        <v>-30.64</v>
      </c>
      <c r="AI48" s="566">
        <v>10.66</v>
      </c>
      <c r="AJ48" s="567">
        <v>-10.65</v>
      </c>
      <c r="AK48" s="350" t="s">
        <v>1977</v>
      </c>
      <c r="AL48" s="336">
        <f t="shared" si="27"/>
        <v>2.2282503390815833</v>
      </c>
      <c r="AM48" s="337">
        <f>((AQ48/AT48)^(1/3)-1)*100</f>
        <v>15.122425904074221</v>
      </c>
      <c r="AN48" s="337">
        <f>((AQ48/AV48)^(1/5)-1)*100</f>
        <v>25.883755286390887</v>
      </c>
      <c r="AO48" s="339" t="s">
        <v>1977</v>
      </c>
      <c r="AP48" s="324"/>
      <c r="AQ48" s="285">
        <v>5.276</v>
      </c>
      <c r="AR48" s="285">
        <v>5.161</v>
      </c>
      <c r="AS48" s="28">
        <v>4.747</v>
      </c>
      <c r="AT48" s="28">
        <v>3.458</v>
      </c>
      <c r="AU48" s="28">
        <v>2.831</v>
      </c>
      <c r="AV48" s="278">
        <v>1.669</v>
      </c>
      <c r="AW48" s="28">
        <v>1.796</v>
      </c>
      <c r="AX48" s="28">
        <v>1.59</v>
      </c>
      <c r="AY48" s="28">
        <v>0.6419999999999999</v>
      </c>
      <c r="AZ48" s="28">
        <v>0.24</v>
      </c>
      <c r="BA48" s="278">
        <v>0</v>
      </c>
      <c r="BB48" s="280">
        <v>0</v>
      </c>
      <c r="BC48" s="308">
        <f t="shared" si="39"/>
        <v>2.2282503390815833</v>
      </c>
      <c r="BD48" s="216">
        <f t="shared" si="29"/>
        <v>8.72129766168106</v>
      </c>
      <c r="BE48" s="216">
        <f t="shared" si="30"/>
        <v>37.27588201272412</v>
      </c>
      <c r="BF48" s="216">
        <f t="shared" si="31"/>
        <v>22.14765100671141</v>
      </c>
      <c r="BG48" s="216">
        <f t="shared" si="32"/>
        <v>69.62252846015578</v>
      </c>
      <c r="BH48" s="216">
        <f t="shared" si="33"/>
        <v>0</v>
      </c>
      <c r="BI48" s="216">
        <f t="shared" si="34"/>
        <v>12.955974842767294</v>
      </c>
      <c r="BJ48" s="216">
        <f t="shared" si="35"/>
        <v>147.6635514018692</v>
      </c>
      <c r="BK48" s="216">
        <f t="shared" si="36"/>
        <v>167.49999999999997</v>
      </c>
      <c r="BL48" s="216">
        <f t="shared" si="37"/>
        <v>0</v>
      </c>
      <c r="BM48" s="240">
        <f t="shared" si="38"/>
        <v>0</v>
      </c>
      <c r="BN48" s="482">
        <f>AVERAGE(BC48:BM48)</f>
        <v>42.55592142954458</v>
      </c>
      <c r="BO48" s="482">
        <f>SQRT(AVERAGE((BC48-$BN48)^2,(BD48-$BN48)^2,(BE48-$BN48)^2,(BF48-$BN48)^2,(BG48-$BN48)^2,(BH48-$BN48)^2,(BI48-$BN48)^2,(BJ48-$BN48)^2,(BK48-$BN48)^2,(BL48-$BN48)^2,(BM48-$BN48)^2))</f>
        <v>57.93090962317224</v>
      </c>
      <c r="BP48" s="586">
        <f>IF(AN48="n/a","n/a",IF(U48&lt;0,"n/a",IF(U48="n/a","n/a",I48+AN48-U48)))</f>
        <v>21.326990775334316</v>
      </c>
    </row>
    <row r="49" spans="1:68" ht="11.25" customHeight="1">
      <c r="A49" s="25" t="s">
        <v>1310</v>
      </c>
      <c r="B49" s="26" t="s">
        <v>1311</v>
      </c>
      <c r="C49" s="33" t="s">
        <v>185</v>
      </c>
      <c r="D49" s="133">
        <v>8</v>
      </c>
      <c r="E49" s="26">
        <v>308</v>
      </c>
      <c r="F49" s="44" t="s">
        <v>1939</v>
      </c>
      <c r="G49" s="45" t="s">
        <v>1939</v>
      </c>
      <c r="H49" s="208">
        <v>89.84</v>
      </c>
      <c r="I49" s="319">
        <f>(R49/H49)*100</f>
        <v>2.1904496883348177</v>
      </c>
      <c r="J49" s="143">
        <v>1.156</v>
      </c>
      <c r="K49" s="143">
        <v>1.9679</v>
      </c>
      <c r="L49" s="93">
        <f t="shared" si="26"/>
        <v>70.23356401384085</v>
      </c>
      <c r="M49" s="158">
        <v>40655</v>
      </c>
      <c r="N49" s="31">
        <v>40659</v>
      </c>
      <c r="O49" s="32">
        <v>40672</v>
      </c>
      <c r="P49" s="30" t="s">
        <v>1601</v>
      </c>
      <c r="Q49" s="541" t="s">
        <v>2117</v>
      </c>
      <c r="R49" s="316">
        <f>K49</f>
        <v>1.9679</v>
      </c>
      <c r="S49" s="319">
        <f>R49/W49*100</f>
        <v>45.65893271461717</v>
      </c>
      <c r="T49" s="433">
        <f>(H49/SQRT(22.5*W49*(H49/Z49))-1)*100</f>
        <v>65.31641756640178</v>
      </c>
      <c r="U49" s="27">
        <f>H49/W49</f>
        <v>20.844547563805108</v>
      </c>
      <c r="V49" s="380">
        <v>12</v>
      </c>
      <c r="W49" s="168">
        <v>4.31</v>
      </c>
      <c r="X49" s="174">
        <v>1.56</v>
      </c>
      <c r="Y49" s="168">
        <v>1.95</v>
      </c>
      <c r="Z49" s="168">
        <v>2.95</v>
      </c>
      <c r="AA49" s="174">
        <v>5.05</v>
      </c>
      <c r="AB49" s="168">
        <v>5.76</v>
      </c>
      <c r="AC49" s="339">
        <f>(AB49/AA49-1)*100</f>
        <v>14.05940594059405</v>
      </c>
      <c r="AD49" s="339">
        <f>(H49/AA49)/X49</f>
        <v>11.403909621731405</v>
      </c>
      <c r="AE49" s="521">
        <v>8</v>
      </c>
      <c r="AF49" s="385">
        <v>16590</v>
      </c>
      <c r="AG49" s="565">
        <v>6.95</v>
      </c>
      <c r="AH49" s="565">
        <v>-5.86</v>
      </c>
      <c r="AI49" s="566">
        <v>-1.86</v>
      </c>
      <c r="AJ49" s="567">
        <v>-1.86</v>
      </c>
      <c r="AK49" s="350">
        <f>AN49/AO49</f>
        <v>1.3711603369156802</v>
      </c>
      <c r="AL49" s="542">
        <f t="shared" si="27"/>
        <v>127.55905511811024</v>
      </c>
      <c r="AM49" s="337">
        <f t="shared" si="28"/>
        <v>42.798104427925935</v>
      </c>
      <c r="AN49" s="337">
        <f>((AQ49/AV49)^(1/5)-1)*100</f>
        <v>30.622156694917546</v>
      </c>
      <c r="AO49" s="339">
        <f>((AQ49/BA49)^(1/10)-1)*100</f>
        <v>22.333023987405976</v>
      </c>
      <c r="AP49" s="324"/>
      <c r="AQ49" s="285">
        <v>1.156</v>
      </c>
      <c r="AR49" s="285">
        <v>0.508</v>
      </c>
      <c r="AS49" s="28">
        <v>0.485</v>
      </c>
      <c r="AT49" s="28">
        <v>0.397</v>
      </c>
      <c r="AU49" s="28">
        <v>0.339</v>
      </c>
      <c r="AV49" s="28">
        <v>0.304</v>
      </c>
      <c r="AW49" s="28">
        <v>0.257</v>
      </c>
      <c r="AX49" s="278">
        <v>0</v>
      </c>
      <c r="AY49" s="28">
        <v>0.425</v>
      </c>
      <c r="AZ49" s="28">
        <v>0.212</v>
      </c>
      <c r="BA49" s="28">
        <v>0.154</v>
      </c>
      <c r="BB49" s="119">
        <v>0.122</v>
      </c>
      <c r="BC49" s="308">
        <f t="shared" si="39"/>
        <v>127.55905511811024</v>
      </c>
      <c r="BD49" s="216">
        <f t="shared" si="29"/>
        <v>4.742268041237119</v>
      </c>
      <c r="BE49" s="216">
        <f t="shared" si="30"/>
        <v>22.166246851385374</v>
      </c>
      <c r="BF49" s="216">
        <f t="shared" si="31"/>
        <v>17.10914454277286</v>
      </c>
      <c r="BG49" s="216">
        <f t="shared" si="32"/>
        <v>11.513157894736858</v>
      </c>
      <c r="BH49" s="216">
        <f t="shared" si="33"/>
        <v>18.287937743190664</v>
      </c>
      <c r="BI49" s="216">
        <f t="shared" si="34"/>
        <v>0</v>
      </c>
      <c r="BJ49" s="216">
        <f t="shared" si="35"/>
        <v>0</v>
      </c>
      <c r="BK49" s="216">
        <f t="shared" si="36"/>
        <v>100.47169811320754</v>
      </c>
      <c r="BL49" s="216">
        <f t="shared" si="37"/>
        <v>37.66233766233766</v>
      </c>
      <c r="BM49" s="240">
        <f t="shared" si="38"/>
        <v>26.22950819672132</v>
      </c>
      <c r="BN49" s="482">
        <f>AVERAGE(BC49:BM49)</f>
        <v>33.24921401488179</v>
      </c>
      <c r="BO49" s="482">
        <f>SQRT(AVERAGE((BC49-$BN49)^2,(BD49-$BN49)^2,(BE49-$BN49)^2,(BF49-$BN49)^2,(BG49-$BN49)^2,(BH49-$BN49)^2,(BI49-$BN49)^2,(BJ49-$BN49)^2,(BK49-$BN49)^2,(BL49-$BN49)^2,(BM49-$BN49)^2))</f>
        <v>39.98324284039483</v>
      </c>
      <c r="BP49" s="586">
        <f>IF(AN49="n/a","n/a",IF(U49&lt;0,"n/a",IF(U49="n/a","n/a",I49+AN49-U49)))</f>
        <v>11.968058819447258</v>
      </c>
    </row>
    <row r="50" spans="1:68" ht="11.25" customHeight="1">
      <c r="A50" s="25" t="s">
        <v>1809</v>
      </c>
      <c r="B50" s="26" t="s">
        <v>1810</v>
      </c>
      <c r="C50" s="33" t="s">
        <v>313</v>
      </c>
      <c r="D50" s="133">
        <v>6</v>
      </c>
      <c r="E50" s="26">
        <v>395</v>
      </c>
      <c r="F50" s="65" t="s">
        <v>363</v>
      </c>
      <c r="G50" s="57" t="s">
        <v>363</v>
      </c>
      <c r="H50" s="208">
        <v>53.74</v>
      </c>
      <c r="I50" s="457">
        <f>(R50/H50)*100</f>
        <v>1.6375139560848528</v>
      </c>
      <c r="J50" s="143">
        <v>0.2</v>
      </c>
      <c r="K50" s="143">
        <v>0.22</v>
      </c>
      <c r="L50" s="93">
        <f t="shared" si="26"/>
        <v>9.999999999999986</v>
      </c>
      <c r="M50" s="158">
        <v>40680</v>
      </c>
      <c r="N50" s="31">
        <v>40682</v>
      </c>
      <c r="O50" s="32">
        <v>40696</v>
      </c>
      <c r="P50" s="30" t="s">
        <v>1247</v>
      </c>
      <c r="Q50" s="26"/>
      <c r="R50" s="316">
        <f>K50*4</f>
        <v>0.88</v>
      </c>
      <c r="S50" s="319">
        <f>R50/W50*100</f>
        <v>32.35294117647059</v>
      </c>
      <c r="T50" s="433">
        <f>(H50/SQRT(22.5*W50*(H50/Z50))-1)*100</f>
        <v>25.021043980237568</v>
      </c>
      <c r="U50" s="27">
        <f>H50/W50</f>
        <v>19.75735294117647</v>
      </c>
      <c r="V50" s="380">
        <v>12</v>
      </c>
      <c r="W50" s="168">
        <v>2.72</v>
      </c>
      <c r="X50" s="174">
        <v>1.3</v>
      </c>
      <c r="Y50" s="168">
        <v>1.14</v>
      </c>
      <c r="Z50" s="168">
        <v>1.78</v>
      </c>
      <c r="AA50" s="174">
        <v>2.98</v>
      </c>
      <c r="AB50" s="168">
        <v>3.47</v>
      </c>
      <c r="AC50" s="339">
        <f>(AB50/AA50-1)*100</f>
        <v>16.442953020134233</v>
      </c>
      <c r="AD50" s="339">
        <f>(H50/AA50)/X50</f>
        <v>13.87196695921528</v>
      </c>
      <c r="AE50" s="521">
        <v>14</v>
      </c>
      <c r="AF50" s="385">
        <v>1820</v>
      </c>
      <c r="AG50" s="565">
        <v>30.66</v>
      </c>
      <c r="AH50" s="565">
        <v>-23.92</v>
      </c>
      <c r="AI50" s="566">
        <v>8.11</v>
      </c>
      <c r="AJ50" s="567">
        <v>-6.62</v>
      </c>
      <c r="AK50" s="350" t="s">
        <v>1977</v>
      </c>
      <c r="AL50" s="336">
        <f t="shared" si="27"/>
        <v>12.12121212121211</v>
      </c>
      <c r="AM50" s="337">
        <f t="shared" si="28"/>
        <v>8.45957759913274</v>
      </c>
      <c r="AN50" s="337" t="s">
        <v>1977</v>
      </c>
      <c r="AO50" s="339" t="s">
        <v>1977</v>
      </c>
      <c r="AP50" s="324"/>
      <c r="AQ50" s="285">
        <v>0.74</v>
      </c>
      <c r="AR50" s="285">
        <v>0.66</v>
      </c>
      <c r="AS50" s="278">
        <v>0.64</v>
      </c>
      <c r="AT50" s="28">
        <v>0.58</v>
      </c>
      <c r="AU50" s="28">
        <v>0.14</v>
      </c>
      <c r="AV50" s="278">
        <v>0</v>
      </c>
      <c r="AW50" s="278">
        <v>0</v>
      </c>
      <c r="AX50" s="278">
        <v>0</v>
      </c>
      <c r="AY50" s="278">
        <v>0</v>
      </c>
      <c r="AZ50" s="278">
        <v>0</v>
      </c>
      <c r="BA50" s="278">
        <v>0</v>
      </c>
      <c r="BB50" s="280">
        <v>0</v>
      </c>
      <c r="BC50" s="308">
        <f t="shared" si="39"/>
        <v>12.12121212121211</v>
      </c>
      <c r="BD50" s="216">
        <f t="shared" si="29"/>
        <v>3.125</v>
      </c>
      <c r="BE50" s="216">
        <f t="shared" si="30"/>
        <v>10.344827586206918</v>
      </c>
      <c r="BF50" s="216">
        <f t="shared" si="31"/>
        <v>314.2857142857142</v>
      </c>
      <c r="BG50" s="216">
        <f t="shared" si="32"/>
        <v>0</v>
      </c>
      <c r="BH50" s="216">
        <f t="shared" si="33"/>
        <v>0</v>
      </c>
      <c r="BI50" s="216">
        <f t="shared" si="34"/>
        <v>0</v>
      </c>
      <c r="BJ50" s="216">
        <f t="shared" si="35"/>
        <v>0</v>
      </c>
      <c r="BK50" s="216">
        <f t="shared" si="36"/>
        <v>0</v>
      </c>
      <c r="BL50" s="216">
        <f t="shared" si="37"/>
        <v>0</v>
      </c>
      <c r="BM50" s="240">
        <f t="shared" si="38"/>
        <v>0</v>
      </c>
      <c r="BN50" s="482">
        <f>AVERAGE(BC50:BM50)</f>
        <v>30.89788672664848</v>
      </c>
      <c r="BO50" s="482">
        <f>SQRT(AVERAGE((BC50-$BN50)^2,(BD50-$BN50)^2,(BE50-$BN50)^2,(BF50-$BN50)^2,(BG50-$BN50)^2,(BH50-$BN50)^2,(BI50-$BN50)^2,(BJ50-$BN50)^2,(BK50-$BN50)^2,(BL50-$BN50)^2,(BM50-$BN50)^2))</f>
        <v>89.71558171357492</v>
      </c>
      <c r="BP50" s="586" t="str">
        <f>IF(AN50="n/a","n/a",IF(U50&lt;0,"n/a",IF(U50="n/a","n/a",I50+AN50-U50)))</f>
        <v>n/a</v>
      </c>
    </row>
    <row r="51" spans="1:68" ht="11.25" customHeight="1">
      <c r="A51" s="34" t="s">
        <v>783</v>
      </c>
      <c r="B51" s="36" t="s">
        <v>784</v>
      </c>
      <c r="C51" s="41" t="s">
        <v>2076</v>
      </c>
      <c r="D51" s="134">
        <v>6</v>
      </c>
      <c r="E51" s="26">
        <v>383</v>
      </c>
      <c r="F51" s="74" t="s">
        <v>363</v>
      </c>
      <c r="G51" s="75" t="s">
        <v>363</v>
      </c>
      <c r="H51" s="209">
        <v>11</v>
      </c>
      <c r="I51" s="457">
        <f>(R51/H51)*100</f>
        <v>1.8181818181818183</v>
      </c>
      <c r="J51" s="286">
        <v>0.045</v>
      </c>
      <c r="K51" s="142">
        <v>0.05</v>
      </c>
      <c r="L51" s="94">
        <f t="shared" si="26"/>
        <v>11.111111111111116</v>
      </c>
      <c r="M51" s="313">
        <v>40052</v>
      </c>
      <c r="N51" s="314">
        <v>40056</v>
      </c>
      <c r="O51" s="315">
        <v>40077</v>
      </c>
      <c r="P51" s="49" t="s">
        <v>1395</v>
      </c>
      <c r="Q51" s="36"/>
      <c r="R51" s="261">
        <f>K51*4</f>
        <v>0.2</v>
      </c>
      <c r="S51" s="319">
        <f>R51/W51*100</f>
        <v>80</v>
      </c>
      <c r="T51" s="434">
        <f>(H51/SQRT(22.5*W51*(H51/Z51))-1)*100</f>
        <v>64.87031940959605</v>
      </c>
      <c r="U51" s="37">
        <f>H51/W51</f>
        <v>44</v>
      </c>
      <c r="V51" s="381">
        <v>12</v>
      </c>
      <c r="W51" s="169">
        <v>0.25</v>
      </c>
      <c r="X51" s="176">
        <v>5.21</v>
      </c>
      <c r="Y51" s="169">
        <v>0.35</v>
      </c>
      <c r="Z51" s="169">
        <v>1.39</v>
      </c>
      <c r="AA51" s="176">
        <v>0.16</v>
      </c>
      <c r="AB51" s="169">
        <v>0.41</v>
      </c>
      <c r="AC51" s="344">
        <f>(AB51/AA51-1)*100</f>
        <v>156.25</v>
      </c>
      <c r="AD51" s="339">
        <f>(H51/AA51)/X51</f>
        <v>13.195777351247601</v>
      </c>
      <c r="AE51" s="521">
        <v>5</v>
      </c>
      <c r="AF51" s="310">
        <v>416</v>
      </c>
      <c r="AG51" s="533">
        <v>40.85</v>
      </c>
      <c r="AH51" s="533">
        <v>-23.66</v>
      </c>
      <c r="AI51" s="562">
        <v>16.03</v>
      </c>
      <c r="AJ51" s="564">
        <v>6.49</v>
      </c>
      <c r="AK51" s="351" t="s">
        <v>1977</v>
      </c>
      <c r="AL51" s="336">
        <f t="shared" si="27"/>
        <v>5.263157894736836</v>
      </c>
      <c r="AM51" s="337">
        <f t="shared" si="28"/>
        <v>10.064241629820891</v>
      </c>
      <c r="AN51" s="337">
        <f>((AQ51/AV51)^(1/5)-1)*100</f>
        <v>51.5716566510398</v>
      </c>
      <c r="AO51" s="339" t="s">
        <v>1977</v>
      </c>
      <c r="AP51" s="325"/>
      <c r="AQ51" s="288">
        <v>0.2</v>
      </c>
      <c r="AR51" s="286">
        <v>0.19</v>
      </c>
      <c r="AS51" s="279">
        <v>0.18</v>
      </c>
      <c r="AT51" s="38">
        <v>0.15</v>
      </c>
      <c r="AU51" s="38">
        <v>0.14</v>
      </c>
      <c r="AV51" s="38">
        <v>0.025</v>
      </c>
      <c r="AW51" s="279">
        <v>0</v>
      </c>
      <c r="AX51" s="279">
        <v>0</v>
      </c>
      <c r="AY51" s="279">
        <v>0</v>
      </c>
      <c r="AZ51" s="279">
        <v>0</v>
      </c>
      <c r="BA51" s="279">
        <v>0</v>
      </c>
      <c r="BB51" s="307">
        <v>0</v>
      </c>
      <c r="BC51" s="308">
        <f t="shared" si="39"/>
        <v>5.263157894736836</v>
      </c>
      <c r="BD51" s="216">
        <f t="shared" si="29"/>
        <v>5.555555555555558</v>
      </c>
      <c r="BE51" s="216">
        <f t="shared" si="30"/>
        <v>19.999999999999996</v>
      </c>
      <c r="BF51" s="216">
        <f t="shared" si="31"/>
        <v>7.14285714285714</v>
      </c>
      <c r="BG51" s="216">
        <f t="shared" si="32"/>
        <v>460.00000000000006</v>
      </c>
      <c r="BH51" s="216">
        <f t="shared" si="33"/>
        <v>0</v>
      </c>
      <c r="BI51" s="216">
        <f t="shared" si="34"/>
        <v>0</v>
      </c>
      <c r="BJ51" s="216">
        <f t="shared" si="35"/>
        <v>0</v>
      </c>
      <c r="BK51" s="216">
        <f t="shared" si="36"/>
        <v>0</v>
      </c>
      <c r="BL51" s="216">
        <f t="shared" si="37"/>
        <v>0</v>
      </c>
      <c r="BM51" s="240">
        <f t="shared" si="38"/>
        <v>0</v>
      </c>
      <c r="BN51" s="482">
        <f>AVERAGE(BC51:BM51)</f>
        <v>45.26923369028633</v>
      </c>
      <c r="BO51" s="482">
        <f>SQRT(AVERAGE((BC51-$BN51)^2,(BD51-$BN51)^2,(BE51-$BN51)^2,(BF51-$BN51)^2,(BG51-$BN51)^2,(BH51-$BN51)^2,(BI51-$BN51)^2,(BJ51-$BN51)^2,(BK51-$BN51)^2,(BL51-$BN51)^2,(BM51-$BN51)^2))</f>
        <v>131.27599196445067</v>
      </c>
      <c r="BP51" s="586">
        <f>IF(AN51="n/a","n/a",IF(U51&lt;0,"n/a",IF(U51="n/a","n/a",I51+AN51-U51)))</f>
        <v>9.389838469221623</v>
      </c>
    </row>
    <row r="52" spans="1:68" ht="11.25" customHeight="1">
      <c r="A52" s="15" t="s">
        <v>103</v>
      </c>
      <c r="B52" s="16" t="s">
        <v>104</v>
      </c>
      <c r="C52" s="24" t="s">
        <v>2077</v>
      </c>
      <c r="D52" s="132">
        <v>8</v>
      </c>
      <c r="E52" s="26">
        <v>290</v>
      </c>
      <c r="F52" s="88" t="s">
        <v>363</v>
      </c>
      <c r="G52" s="58" t="s">
        <v>363</v>
      </c>
      <c r="H52" s="207">
        <v>16.48</v>
      </c>
      <c r="I52" s="318">
        <f>(R52/H52)*100</f>
        <v>3.640776699029126</v>
      </c>
      <c r="J52" s="282">
        <v>0.14</v>
      </c>
      <c r="K52" s="144">
        <v>0.15</v>
      </c>
      <c r="L52" s="107">
        <f t="shared" si="26"/>
        <v>7.14285714285714</v>
      </c>
      <c r="M52" s="412">
        <v>40346</v>
      </c>
      <c r="N52" s="413">
        <v>40350</v>
      </c>
      <c r="O52" s="414">
        <v>40360</v>
      </c>
      <c r="P52" s="21" t="s">
        <v>1360</v>
      </c>
      <c r="Q52" s="16"/>
      <c r="R52" s="317">
        <f>K52*4</f>
        <v>0.6</v>
      </c>
      <c r="S52" s="318">
        <f>R52/W52*100</f>
        <v>40.54054054054054</v>
      </c>
      <c r="T52" s="433">
        <f>(H52/SQRT(22.5*W52*(H52/Z52))-1)*100</f>
        <v>-14.706653512979361</v>
      </c>
      <c r="U52" s="18">
        <f>H52/W52</f>
        <v>11.135135135135135</v>
      </c>
      <c r="V52" s="380">
        <v>12</v>
      </c>
      <c r="W52" s="190">
        <v>1.48</v>
      </c>
      <c r="X52" s="189" t="s">
        <v>2108</v>
      </c>
      <c r="Y52" s="190">
        <v>1.01</v>
      </c>
      <c r="Z52" s="190">
        <v>1.47</v>
      </c>
      <c r="AA52" s="189" t="s">
        <v>2108</v>
      </c>
      <c r="AB52" s="190" t="s">
        <v>2108</v>
      </c>
      <c r="AC52" s="338" t="s">
        <v>1977</v>
      </c>
      <c r="AD52" s="471" t="s">
        <v>1977</v>
      </c>
      <c r="AE52" s="520">
        <v>0</v>
      </c>
      <c r="AF52" s="397">
        <v>139</v>
      </c>
      <c r="AG52" s="553">
        <v>43.55</v>
      </c>
      <c r="AH52" s="553">
        <v>-21.26</v>
      </c>
      <c r="AI52" s="568">
        <v>15.73</v>
      </c>
      <c r="AJ52" s="569">
        <v>1.35</v>
      </c>
      <c r="AK52" s="350">
        <f>AN52/AO52</f>
        <v>4.364864740849529</v>
      </c>
      <c r="AL52" s="340">
        <f t="shared" si="27"/>
        <v>11.538461538461519</v>
      </c>
      <c r="AM52" s="341">
        <f t="shared" si="28"/>
        <v>11.3592338632446</v>
      </c>
      <c r="AN52" s="341">
        <f>((AQ52/AV52)^(1/5)-1)*100</f>
        <v>16.52331886373577</v>
      </c>
      <c r="AO52" s="338">
        <f>((AQ52/BA52)^(1/10)-1)*100</f>
        <v>3.7855282682871527</v>
      </c>
      <c r="AP52" s="324"/>
      <c r="AQ52" s="285">
        <v>0.58</v>
      </c>
      <c r="AR52" s="285">
        <v>0.52</v>
      </c>
      <c r="AS52" s="278">
        <v>0.48</v>
      </c>
      <c r="AT52" s="28">
        <v>0.42</v>
      </c>
      <c r="AU52" s="28">
        <v>0.34</v>
      </c>
      <c r="AV52" s="28">
        <v>0.27</v>
      </c>
      <c r="AW52" s="28">
        <v>0.17</v>
      </c>
      <c r="AX52" s="28">
        <v>0.16</v>
      </c>
      <c r="AY52" s="278">
        <v>0</v>
      </c>
      <c r="AZ52" s="278">
        <v>0.3</v>
      </c>
      <c r="BA52" s="278">
        <v>0.4</v>
      </c>
      <c r="BB52" s="119">
        <v>0.4</v>
      </c>
      <c r="BC52" s="460">
        <f t="shared" si="39"/>
        <v>11.538461538461519</v>
      </c>
      <c r="BD52" s="461">
        <f t="shared" si="29"/>
        <v>8.333333333333348</v>
      </c>
      <c r="BE52" s="461">
        <f t="shared" si="30"/>
        <v>14.28571428571428</v>
      </c>
      <c r="BF52" s="461">
        <f t="shared" si="31"/>
        <v>23.529411764705866</v>
      </c>
      <c r="BG52" s="461">
        <f t="shared" si="32"/>
        <v>25.92592592592593</v>
      </c>
      <c r="BH52" s="461">
        <f t="shared" si="33"/>
        <v>58.823529411764696</v>
      </c>
      <c r="BI52" s="461">
        <f t="shared" si="34"/>
        <v>6.25</v>
      </c>
      <c r="BJ52" s="461">
        <f t="shared" si="35"/>
        <v>0</v>
      </c>
      <c r="BK52" s="461">
        <f t="shared" si="36"/>
        <v>0</v>
      </c>
      <c r="BL52" s="461">
        <f t="shared" si="37"/>
        <v>0</v>
      </c>
      <c r="BM52" s="212">
        <f t="shared" si="38"/>
        <v>0</v>
      </c>
      <c r="BN52" s="145">
        <f>AVERAGE(BC52:BM52)</f>
        <v>13.516943296355059</v>
      </c>
      <c r="BO52" s="145">
        <f>SQRT(AVERAGE((BC52-$BN52)^2,(BD52-$BN52)^2,(BE52-$BN52)^2,(BF52-$BN52)^2,(BG52-$BN52)^2,(BH52-$BN52)^2,(BI52-$BN52)^2,(BJ52-$BN52)^2,(BK52-$BN52)^2,(BL52-$BN52)^2,(BM52-$BN52)^2))</f>
        <v>16.846725661069808</v>
      </c>
      <c r="BP52" s="588">
        <f>IF(AN52="n/a","n/a",IF(U52&lt;0,"n/a",IF(U52="n/a","n/a",I52+AN52-U52)))</f>
        <v>9.02896042762976</v>
      </c>
    </row>
    <row r="53" spans="1:68" ht="11.25" customHeight="1">
      <c r="A53" s="25" t="s">
        <v>913</v>
      </c>
      <c r="B53" s="26" t="s">
        <v>920</v>
      </c>
      <c r="C53" s="33" t="s">
        <v>2072</v>
      </c>
      <c r="D53" s="133">
        <v>8</v>
      </c>
      <c r="E53" s="26">
        <v>300</v>
      </c>
      <c r="F53" s="65" t="s">
        <v>363</v>
      </c>
      <c r="G53" s="57" t="s">
        <v>363</v>
      </c>
      <c r="H53" s="208">
        <v>76.07</v>
      </c>
      <c r="I53" s="319">
        <f>(R53/H53)*100</f>
        <v>2.366241619560931</v>
      </c>
      <c r="J53" s="143">
        <v>0.39</v>
      </c>
      <c r="K53" s="143">
        <v>0.45</v>
      </c>
      <c r="L53" s="93">
        <f t="shared" si="26"/>
        <v>15.384615384615374</v>
      </c>
      <c r="M53" s="158">
        <v>40599</v>
      </c>
      <c r="N53" s="31">
        <v>40603</v>
      </c>
      <c r="O53" s="32">
        <v>40617</v>
      </c>
      <c r="P53" s="30" t="s">
        <v>1371</v>
      </c>
      <c r="Q53" s="26"/>
      <c r="R53" s="316">
        <f>K53*4</f>
        <v>1.8</v>
      </c>
      <c r="S53" s="319">
        <f>R53/W53*100</f>
        <v>36.21730382293763</v>
      </c>
      <c r="T53" s="433">
        <f>(H53/SQRT(22.5*W53*(H53/Z53))-1)*100</f>
        <v>108.16464532147467</v>
      </c>
      <c r="U53" s="27">
        <f>H53/W53</f>
        <v>15.305835010060362</v>
      </c>
      <c r="V53" s="380">
        <v>12</v>
      </c>
      <c r="W53" s="168">
        <v>4.97</v>
      </c>
      <c r="X53" s="174">
        <v>1.52</v>
      </c>
      <c r="Y53" s="168">
        <v>2.25</v>
      </c>
      <c r="Z53" s="168">
        <v>6.37</v>
      </c>
      <c r="AA53" s="174">
        <v>4.82</v>
      </c>
      <c r="AB53" s="168">
        <v>5.77</v>
      </c>
      <c r="AC53" s="339">
        <f>(AB53/AA53-1)*100</f>
        <v>19.709543568464703</v>
      </c>
      <c r="AD53" s="472">
        <f>(H53/AA53)/X53</f>
        <v>10.382998471281937</v>
      </c>
      <c r="AE53" s="521">
        <v>7</v>
      </c>
      <c r="AF53" s="385">
        <v>2500</v>
      </c>
      <c r="AG53" s="565">
        <v>21.03</v>
      </c>
      <c r="AH53" s="565">
        <v>-22.46</v>
      </c>
      <c r="AI53" s="566">
        <v>5.9</v>
      </c>
      <c r="AJ53" s="567">
        <v>-6.97</v>
      </c>
      <c r="AK53" s="350" t="s">
        <v>1977</v>
      </c>
      <c r="AL53" s="336">
        <f t="shared" si="27"/>
        <v>9.859154929577475</v>
      </c>
      <c r="AM53" s="337">
        <f t="shared" si="28"/>
        <v>6.816467042447916</v>
      </c>
      <c r="AN53" s="337">
        <f>((AQ53/AV53)^(1/5)-1)*100</f>
        <v>7.237426368659339</v>
      </c>
      <c r="AO53" s="339" t="s">
        <v>1977</v>
      </c>
      <c r="AP53" s="324"/>
      <c r="AQ53" s="285">
        <v>1.56</v>
      </c>
      <c r="AR53" s="285">
        <v>1.42</v>
      </c>
      <c r="AS53" s="28">
        <v>1.34</v>
      </c>
      <c r="AT53" s="28">
        <v>1.28</v>
      </c>
      <c r="AU53" s="28">
        <v>1.22</v>
      </c>
      <c r="AV53" s="28">
        <v>1.1</v>
      </c>
      <c r="AW53" s="28">
        <v>0.9375</v>
      </c>
      <c r="AX53" s="278">
        <v>0</v>
      </c>
      <c r="AY53" s="278">
        <v>0</v>
      </c>
      <c r="AZ53" s="278">
        <v>0</v>
      </c>
      <c r="BA53" s="278">
        <v>0</v>
      </c>
      <c r="BB53" s="280">
        <v>0</v>
      </c>
      <c r="BC53" s="308">
        <f t="shared" si="39"/>
        <v>9.859154929577475</v>
      </c>
      <c r="BD53" s="216">
        <f t="shared" si="29"/>
        <v>5.970149253731338</v>
      </c>
      <c r="BE53" s="216">
        <f t="shared" si="30"/>
        <v>4.6875</v>
      </c>
      <c r="BF53" s="216">
        <f t="shared" si="31"/>
        <v>4.918032786885251</v>
      </c>
      <c r="BG53" s="216">
        <f t="shared" si="32"/>
        <v>10.90909090909089</v>
      </c>
      <c r="BH53" s="216">
        <f t="shared" si="33"/>
        <v>17.333333333333336</v>
      </c>
      <c r="BI53" s="216">
        <f t="shared" si="34"/>
        <v>0</v>
      </c>
      <c r="BJ53" s="216">
        <f t="shared" si="35"/>
        <v>0</v>
      </c>
      <c r="BK53" s="216">
        <f t="shared" si="36"/>
        <v>0</v>
      </c>
      <c r="BL53" s="216">
        <f t="shared" si="37"/>
        <v>0</v>
      </c>
      <c r="BM53" s="240">
        <f t="shared" si="38"/>
        <v>0</v>
      </c>
      <c r="BN53" s="482">
        <f>AVERAGE(BC53:BM53)</f>
        <v>4.8797510193289355</v>
      </c>
      <c r="BO53" s="482">
        <f>SQRT(AVERAGE((BC53-$BN53)^2,(BD53-$BN53)^2,(BE53-$BN53)^2,(BF53-$BN53)^2,(BG53-$BN53)^2,(BH53-$BN53)^2,(BI53-$BN53)^2,(BJ53-$BN53)^2,(BK53-$BN53)^2,(BL53-$BN53)^2,(BM53-$BN53)^2))</f>
        <v>5.53112153324107</v>
      </c>
      <c r="BP53" s="586">
        <f>IF(AN53="n/a","n/a",IF(U53&lt;0,"n/a",IF(U53="n/a","n/a",I53+AN53-U53)))</f>
        <v>-5.702167021840092</v>
      </c>
    </row>
    <row r="54" spans="1:68" ht="11.25" customHeight="1">
      <c r="A54" s="25" t="s">
        <v>680</v>
      </c>
      <c r="B54" s="26" t="s">
        <v>681</v>
      </c>
      <c r="C54" s="109" t="s">
        <v>542</v>
      </c>
      <c r="D54" s="133">
        <v>8</v>
      </c>
      <c r="E54" s="26">
        <v>311</v>
      </c>
      <c r="F54" s="44" t="s">
        <v>1939</v>
      </c>
      <c r="G54" s="45" t="s">
        <v>1939</v>
      </c>
      <c r="H54" s="208">
        <v>83.25</v>
      </c>
      <c r="I54" s="457">
        <f>(R54/H54)*100</f>
        <v>1.1531531531531531</v>
      </c>
      <c r="J54" s="143">
        <v>0.205</v>
      </c>
      <c r="K54" s="143">
        <v>0.24</v>
      </c>
      <c r="L54" s="93">
        <f t="shared" si="26"/>
        <v>17.07317073170731</v>
      </c>
      <c r="M54" s="158">
        <v>40674</v>
      </c>
      <c r="N54" s="31">
        <v>40676</v>
      </c>
      <c r="O54" s="32">
        <v>40690</v>
      </c>
      <c r="P54" s="104" t="s">
        <v>1416</v>
      </c>
      <c r="Q54" s="26"/>
      <c r="R54" s="316">
        <f>K54*4</f>
        <v>0.96</v>
      </c>
      <c r="S54" s="319">
        <f>R54/W54*100</f>
        <v>29.09090909090909</v>
      </c>
      <c r="T54" s="433">
        <f>(H54/SQRT(22.5*W54*(H54/Z54))-1)*100</f>
        <v>85.52954514365663</v>
      </c>
      <c r="U54" s="27">
        <f>H54/W54</f>
        <v>25.22727272727273</v>
      </c>
      <c r="V54" s="380">
        <v>8</v>
      </c>
      <c r="W54" s="168">
        <v>3.3</v>
      </c>
      <c r="X54" s="174">
        <v>1.66</v>
      </c>
      <c r="Y54" s="168">
        <v>0.41</v>
      </c>
      <c r="Z54" s="168">
        <v>3.07</v>
      </c>
      <c r="AA54" s="174">
        <v>3.86</v>
      </c>
      <c r="AB54" s="168">
        <v>4.42</v>
      </c>
      <c r="AC54" s="339">
        <f>(AB54/AA54-1)*100</f>
        <v>14.507772020725396</v>
      </c>
      <c r="AD54" s="472">
        <f>(H54/AA54)/X54</f>
        <v>12.992384043947812</v>
      </c>
      <c r="AE54" s="521">
        <v>26</v>
      </c>
      <c r="AF54" s="385">
        <v>36080</v>
      </c>
      <c r="AG54" s="565">
        <v>33.16</v>
      </c>
      <c r="AH54" s="565">
        <v>-3.58</v>
      </c>
      <c r="AI54" s="566">
        <v>0.69</v>
      </c>
      <c r="AJ54" s="567">
        <v>4.04</v>
      </c>
      <c r="AK54" s="350" t="s">
        <v>1977</v>
      </c>
      <c r="AL54" s="336">
        <f t="shared" si="27"/>
        <v>13.57142857142859</v>
      </c>
      <c r="AM54" s="337">
        <f t="shared" si="28"/>
        <v>12.057146804226226</v>
      </c>
      <c r="AN54" s="337">
        <f>((AQ54/AV54)^(1/5)-1)*100</f>
        <v>12.305602870013876</v>
      </c>
      <c r="AO54" s="339" t="s">
        <v>1977</v>
      </c>
      <c r="AP54" s="324"/>
      <c r="AQ54" s="285">
        <v>0.795</v>
      </c>
      <c r="AR54" s="285">
        <v>0.7</v>
      </c>
      <c r="AS54" s="28">
        <v>0.625</v>
      </c>
      <c r="AT54" s="28">
        <v>0.565</v>
      </c>
      <c r="AU54" s="28">
        <v>0.505</v>
      </c>
      <c r="AV54" s="28">
        <v>0.445</v>
      </c>
      <c r="AW54" s="28">
        <v>0.3</v>
      </c>
      <c r="AX54" s="278">
        <v>0</v>
      </c>
      <c r="AY54" s="278">
        <v>0</v>
      </c>
      <c r="AZ54" s="278">
        <v>0</v>
      </c>
      <c r="BA54" s="278">
        <v>0</v>
      </c>
      <c r="BB54" s="280">
        <v>0</v>
      </c>
      <c r="BC54" s="308">
        <f t="shared" si="39"/>
        <v>13.57142857142859</v>
      </c>
      <c r="BD54" s="216">
        <f t="shared" si="29"/>
        <v>11.99999999999999</v>
      </c>
      <c r="BE54" s="216">
        <f t="shared" si="30"/>
        <v>10.619469026548689</v>
      </c>
      <c r="BF54" s="216">
        <f t="shared" si="31"/>
        <v>11.88118811881187</v>
      </c>
      <c r="BG54" s="216">
        <f t="shared" si="32"/>
        <v>13.483146067415719</v>
      </c>
      <c r="BH54" s="216">
        <f t="shared" si="33"/>
        <v>48.33333333333334</v>
      </c>
      <c r="BI54" s="216">
        <f t="shared" si="34"/>
        <v>0</v>
      </c>
      <c r="BJ54" s="216">
        <f t="shared" si="35"/>
        <v>0</v>
      </c>
      <c r="BK54" s="216">
        <f t="shared" si="36"/>
        <v>0</v>
      </c>
      <c r="BL54" s="216">
        <f t="shared" si="37"/>
        <v>0</v>
      </c>
      <c r="BM54" s="240">
        <f t="shared" si="38"/>
        <v>0</v>
      </c>
      <c r="BN54" s="482">
        <f>AVERAGE(BC54:BM54)</f>
        <v>9.989869556139837</v>
      </c>
      <c r="BO54" s="482">
        <f>SQRT(AVERAGE((BC54-$BN54)^2,(BD54-$BN54)^2,(BE54-$BN54)^2,(BF54-$BN54)^2,(BG54-$BN54)^2,(BH54-$BN54)^2,(BI54-$BN54)^2,(BJ54-$BN54)^2,(BK54-$BN54)^2,(BL54-$BN54)^2,(BM54-$BN54)^2))</f>
        <v>13.491591100791789</v>
      </c>
      <c r="BP54" s="586">
        <f>IF(AN54="n/a","n/a",IF(U54&lt;0,"n/a",IF(U54="n/a","n/a",I54+AN54-U54)))</f>
        <v>-11.7685167041057</v>
      </c>
    </row>
    <row r="55" spans="1:68" ht="11.25" customHeight="1">
      <c r="A55" s="25" t="s">
        <v>250</v>
      </c>
      <c r="B55" s="26" t="s">
        <v>251</v>
      </c>
      <c r="C55" s="33" t="s">
        <v>301</v>
      </c>
      <c r="D55" s="133">
        <v>5</v>
      </c>
      <c r="E55" s="26">
        <v>441</v>
      </c>
      <c r="F55" s="44" t="s">
        <v>1939</v>
      </c>
      <c r="G55" s="45" t="s">
        <v>1939</v>
      </c>
      <c r="H55" s="208">
        <v>47.04</v>
      </c>
      <c r="I55" s="457">
        <f>(R55/H55)*100</f>
        <v>1.913265306122449</v>
      </c>
      <c r="J55" s="143">
        <v>0.2</v>
      </c>
      <c r="K55" s="143">
        <v>0.225</v>
      </c>
      <c r="L55" s="93">
        <f t="shared" si="26"/>
        <v>12.5</v>
      </c>
      <c r="M55" s="158">
        <v>40827</v>
      </c>
      <c r="N55" s="31">
        <v>40829</v>
      </c>
      <c r="O55" s="32">
        <v>40851</v>
      </c>
      <c r="P55" s="30" t="s">
        <v>1390</v>
      </c>
      <c r="Q55" s="26" t="s">
        <v>1435</v>
      </c>
      <c r="R55" s="316">
        <f>K55*4</f>
        <v>0.9</v>
      </c>
      <c r="S55" s="319">
        <f>R55/W55*100</f>
        <v>24.193548387096772</v>
      </c>
      <c r="T55" s="433">
        <f>(H55/SQRT(22.5*W55*(H55/Z55))-1)*100</f>
        <v>14.186541712426548</v>
      </c>
      <c r="U55" s="27">
        <f>H55/W55</f>
        <v>12.64516129032258</v>
      </c>
      <c r="V55" s="380">
        <v>9</v>
      </c>
      <c r="W55" s="168">
        <v>3.72</v>
      </c>
      <c r="X55" s="174">
        <v>1.08</v>
      </c>
      <c r="Y55" s="168">
        <v>2.13</v>
      </c>
      <c r="Z55" s="168">
        <v>2.32</v>
      </c>
      <c r="AA55" s="174">
        <v>3.92</v>
      </c>
      <c r="AB55" s="168">
        <v>4.28</v>
      </c>
      <c r="AC55" s="339">
        <f>(AB55/AA55-1)*100</f>
        <v>9.183673469387754</v>
      </c>
      <c r="AD55" s="472">
        <f>(H55/AA55)/X55</f>
        <v>11.11111111111111</v>
      </c>
      <c r="AE55" s="521">
        <v>23</v>
      </c>
      <c r="AF55" s="385">
        <v>23210</v>
      </c>
      <c r="AG55" s="565">
        <v>19.42</v>
      </c>
      <c r="AH55" s="565">
        <v>-18.4</v>
      </c>
      <c r="AI55" s="566">
        <v>2.66</v>
      </c>
      <c r="AJ55" s="567">
        <v>-7.62</v>
      </c>
      <c r="AK55" s="350" t="s">
        <v>1977</v>
      </c>
      <c r="AL55" s="336">
        <f t="shared" si="27"/>
        <v>12.12121212121211</v>
      </c>
      <c r="AM55" s="337">
        <f t="shared" si="28"/>
        <v>66.61109258229764</v>
      </c>
      <c r="AN55" s="337" t="s">
        <v>1977</v>
      </c>
      <c r="AO55" s="339" t="s">
        <v>1977</v>
      </c>
      <c r="AP55" s="324"/>
      <c r="AQ55" s="285">
        <v>0.74</v>
      </c>
      <c r="AR55" s="285">
        <v>0.66</v>
      </c>
      <c r="AS55" s="28">
        <v>0.64</v>
      </c>
      <c r="AT55" s="28">
        <v>0.16</v>
      </c>
      <c r="AU55" s="278">
        <v>0</v>
      </c>
      <c r="AV55" s="278">
        <v>0</v>
      </c>
      <c r="AW55" s="278">
        <v>0</v>
      </c>
      <c r="AX55" s="278">
        <v>0</v>
      </c>
      <c r="AY55" s="278">
        <v>0</v>
      </c>
      <c r="AZ55" s="278">
        <v>0</v>
      </c>
      <c r="BA55" s="278">
        <v>0</v>
      </c>
      <c r="BB55" s="280">
        <v>0</v>
      </c>
      <c r="BC55" s="308">
        <f t="shared" si="39"/>
        <v>12.12121212121211</v>
      </c>
      <c r="BD55" s="216">
        <f t="shared" si="29"/>
        <v>3.125</v>
      </c>
      <c r="BE55" s="216">
        <f t="shared" si="30"/>
        <v>300</v>
      </c>
      <c r="BF55" s="216">
        <f t="shared" si="31"/>
        <v>0</v>
      </c>
      <c r="BG55" s="216">
        <f t="shared" si="32"/>
        <v>0</v>
      </c>
      <c r="BH55" s="216">
        <f t="shared" si="33"/>
        <v>0</v>
      </c>
      <c r="BI55" s="216">
        <f t="shared" si="34"/>
        <v>0</v>
      </c>
      <c r="BJ55" s="216">
        <f t="shared" si="35"/>
        <v>0</v>
      </c>
      <c r="BK55" s="216">
        <f t="shared" si="36"/>
        <v>0</v>
      </c>
      <c r="BL55" s="216">
        <f t="shared" si="37"/>
        <v>0</v>
      </c>
      <c r="BM55" s="240">
        <f t="shared" si="38"/>
        <v>0</v>
      </c>
      <c r="BN55" s="482">
        <f>AVERAGE(BC55:BM55)</f>
        <v>28.65874655647383</v>
      </c>
      <c r="BO55" s="482">
        <f>SQRT(AVERAGE((BC55-$BN55)^2,(BD55-$BN55)^2,(BE55-$BN55)^2,(BF55-$BN55)^2,(BG55-$BN55)^2,(BH55-$BN55)^2,(BI55-$BN55)^2,(BJ55-$BN55)^2,(BK55-$BN55)^2,(BL55-$BN55)^2,(BM55-$BN55)^2))</f>
        <v>85.87630010248736</v>
      </c>
      <c r="BP55" s="586" t="str">
        <f>IF(AN55="n/a","n/a",IF(U55&lt;0,"n/a",IF(U55="n/a","n/a",I55+AN55-U55)))</f>
        <v>n/a</v>
      </c>
    </row>
    <row r="56" spans="1:68" ht="11.25" customHeight="1">
      <c r="A56" s="34" t="s">
        <v>640</v>
      </c>
      <c r="B56" s="36" t="s">
        <v>641</v>
      </c>
      <c r="C56" s="41" t="s">
        <v>300</v>
      </c>
      <c r="D56" s="134">
        <v>9</v>
      </c>
      <c r="E56" s="26">
        <v>283</v>
      </c>
      <c r="F56" s="46" t="s">
        <v>1972</v>
      </c>
      <c r="G56" s="48" t="s">
        <v>1972</v>
      </c>
      <c r="H56" s="209">
        <v>42.38</v>
      </c>
      <c r="I56" s="321">
        <f>(R56/H56)*100</f>
        <v>2.3596035865974514</v>
      </c>
      <c r="J56" s="142">
        <v>0.22</v>
      </c>
      <c r="K56" s="142">
        <v>0.25</v>
      </c>
      <c r="L56" s="94">
        <f t="shared" si="26"/>
        <v>13.636363636363647</v>
      </c>
      <c r="M56" s="301">
        <v>40835</v>
      </c>
      <c r="N56" s="50">
        <v>40837</v>
      </c>
      <c r="O56" s="40">
        <v>40854</v>
      </c>
      <c r="P56" s="392" t="s">
        <v>1602</v>
      </c>
      <c r="Q56" s="36"/>
      <c r="R56" s="261">
        <f>K56*4</f>
        <v>1</v>
      </c>
      <c r="S56" s="321">
        <f>R56/W56*100</f>
        <v>27.70083102493075</v>
      </c>
      <c r="T56" s="433">
        <f>(H56/SQRT(22.5*W56*(H56/Z56))-1)*100</f>
        <v>38.18985428173851</v>
      </c>
      <c r="U56" s="37">
        <f>H56/W56</f>
        <v>11.739612188365651</v>
      </c>
      <c r="V56" s="381">
        <v>7</v>
      </c>
      <c r="W56" s="169">
        <v>3.61</v>
      </c>
      <c r="X56" s="176">
        <v>0.89</v>
      </c>
      <c r="Y56" s="169">
        <v>0.4</v>
      </c>
      <c r="Z56" s="169">
        <v>3.66</v>
      </c>
      <c r="AA56" s="176">
        <v>4.1</v>
      </c>
      <c r="AB56" s="169">
        <v>4.51</v>
      </c>
      <c r="AC56" s="344">
        <f>(AB56/AA56-1)*100</f>
        <v>10.000000000000009</v>
      </c>
      <c r="AD56" s="472">
        <f>(H56/AA56)/X56</f>
        <v>11.61414086050973</v>
      </c>
      <c r="AE56" s="521">
        <v>9</v>
      </c>
      <c r="AF56" s="387">
        <v>969</v>
      </c>
      <c r="AG56" s="533">
        <v>13.59</v>
      </c>
      <c r="AH56" s="533">
        <v>-26.67</v>
      </c>
      <c r="AI56" s="562">
        <v>3.59</v>
      </c>
      <c r="AJ56" s="564">
        <v>-6.24</v>
      </c>
      <c r="AK56" s="350">
        <f>AN56/AO56</f>
        <v>0.24120259689019402</v>
      </c>
      <c r="AL56" s="342">
        <f t="shared" si="27"/>
        <v>2.499999999999991</v>
      </c>
      <c r="AM56" s="343">
        <f t="shared" si="28"/>
        <v>10.973904713454852</v>
      </c>
      <c r="AN56" s="343">
        <f>((AQ56/AV56)^(1/5)-1)*100</f>
        <v>10.846900650337087</v>
      </c>
      <c r="AO56" s="344">
        <f>((AQ56/BA56)^(1/10)-1)*100</f>
        <v>44.970082371356355</v>
      </c>
      <c r="AP56" s="324"/>
      <c r="AQ56" s="285">
        <v>0.82</v>
      </c>
      <c r="AR56" s="287">
        <v>0.8</v>
      </c>
      <c r="AS56" s="28">
        <v>0.74</v>
      </c>
      <c r="AT56" s="28">
        <v>0.6</v>
      </c>
      <c r="AU56" s="28">
        <v>0.53</v>
      </c>
      <c r="AV56" s="28">
        <v>0.49</v>
      </c>
      <c r="AW56" s="28">
        <v>0.45</v>
      </c>
      <c r="AX56" s="28">
        <v>0.11</v>
      </c>
      <c r="AY56" s="278">
        <v>0.02</v>
      </c>
      <c r="AZ56" s="278">
        <v>0.02</v>
      </c>
      <c r="BA56" s="278">
        <v>0.02</v>
      </c>
      <c r="BB56" s="280">
        <v>0.02</v>
      </c>
      <c r="BC56" s="274">
        <f t="shared" si="39"/>
        <v>2.499999999999991</v>
      </c>
      <c r="BD56" s="462">
        <f t="shared" si="29"/>
        <v>8.108108108108114</v>
      </c>
      <c r="BE56" s="462">
        <f t="shared" si="30"/>
        <v>23.33333333333334</v>
      </c>
      <c r="BF56" s="462">
        <f t="shared" si="31"/>
        <v>13.207547169811317</v>
      </c>
      <c r="BG56" s="462">
        <f t="shared" si="32"/>
        <v>8.163265306122458</v>
      </c>
      <c r="BH56" s="462">
        <f t="shared" si="33"/>
        <v>8.888888888888879</v>
      </c>
      <c r="BI56" s="462">
        <f t="shared" si="34"/>
        <v>309.09090909090907</v>
      </c>
      <c r="BJ56" s="462">
        <f t="shared" si="35"/>
        <v>450</v>
      </c>
      <c r="BK56" s="462">
        <f t="shared" si="36"/>
        <v>0</v>
      </c>
      <c r="BL56" s="462">
        <f t="shared" si="37"/>
        <v>0</v>
      </c>
      <c r="BM56" s="258">
        <f t="shared" si="38"/>
        <v>0</v>
      </c>
      <c r="BN56" s="76">
        <f>AVERAGE(BC56:BM56)</f>
        <v>74.84473199065211</v>
      </c>
      <c r="BO56" s="76">
        <f>SQRT(AVERAGE((BC56-$BN56)^2,(BD56-$BN56)^2,(BE56-$BN56)^2,(BF56-$BN56)^2,(BG56-$BN56)^2,(BH56-$BN56)^2,(BI56-$BN56)^2,(BJ56-$BN56)^2,(BK56-$BN56)^2,(BL56-$BN56)^2,(BM56-$BN56)^2))</f>
        <v>146.89348135740582</v>
      </c>
      <c r="BP56" s="587">
        <f>IF(AN56="n/a","n/a",IF(U56&lt;0,"n/a",IF(U56="n/a","n/a",I56+AN56-U56)))</f>
        <v>1.4668920485688872</v>
      </c>
    </row>
    <row r="57" spans="1:68" ht="11.25" customHeight="1">
      <c r="A57" s="15" t="s">
        <v>430</v>
      </c>
      <c r="B57" s="16" t="s">
        <v>865</v>
      </c>
      <c r="C57" s="24" t="s">
        <v>166</v>
      </c>
      <c r="D57" s="132">
        <v>7</v>
      </c>
      <c r="E57" s="26">
        <v>366</v>
      </c>
      <c r="F57" s="42" t="s">
        <v>1972</v>
      </c>
      <c r="G57" s="43" t="s">
        <v>1972</v>
      </c>
      <c r="H57" s="207">
        <v>44.11</v>
      </c>
      <c r="I57" s="319">
        <f>(R57/H57)*100</f>
        <v>2.3577420086148266</v>
      </c>
      <c r="J57" s="144">
        <v>0.23</v>
      </c>
      <c r="K57" s="144">
        <v>0.26</v>
      </c>
      <c r="L57" s="107">
        <f t="shared" si="26"/>
        <v>13.043478260869556</v>
      </c>
      <c r="M57" s="118">
        <v>40784</v>
      </c>
      <c r="N57" s="22">
        <v>40786</v>
      </c>
      <c r="O57" s="23">
        <v>40795</v>
      </c>
      <c r="P57" s="395" t="s">
        <v>1415</v>
      </c>
      <c r="Q57" s="16"/>
      <c r="R57" s="317">
        <f>K57*4</f>
        <v>1.04</v>
      </c>
      <c r="S57" s="319">
        <f>R57/W57*100</f>
        <v>32.298136645962735</v>
      </c>
      <c r="T57" s="435">
        <f>(H57/SQRT(22.5*W57*(H57/Z57))-1)*100</f>
        <v>21.131711989112855</v>
      </c>
      <c r="U57" s="18">
        <f>H57/W57</f>
        <v>13.698757763975154</v>
      </c>
      <c r="V57" s="380">
        <v>12</v>
      </c>
      <c r="W57" s="190">
        <v>3.22</v>
      </c>
      <c r="X57" s="189">
        <v>1.45</v>
      </c>
      <c r="Y57" s="190">
        <v>1.05</v>
      </c>
      <c r="Z57" s="190">
        <v>2.41</v>
      </c>
      <c r="AA57" s="189">
        <v>3.39</v>
      </c>
      <c r="AB57" s="190">
        <v>3.82</v>
      </c>
      <c r="AC57" s="338">
        <f>(AB57/AA57-1)*100</f>
        <v>12.684365781710905</v>
      </c>
      <c r="AD57" s="471">
        <f>(H57/AA57)/X57</f>
        <v>8.973654765537585</v>
      </c>
      <c r="AE57" s="520">
        <v>6</v>
      </c>
      <c r="AF57" s="386">
        <v>2560</v>
      </c>
      <c r="AG57" s="553">
        <v>32.74</v>
      </c>
      <c r="AH57" s="553">
        <v>-15.79</v>
      </c>
      <c r="AI57" s="568">
        <v>11.53</v>
      </c>
      <c r="AJ57" s="569">
        <v>-0.56</v>
      </c>
      <c r="AK57" s="349">
        <f>AN57/AO57</f>
        <v>1.7384852073210904</v>
      </c>
      <c r="AL57" s="336">
        <f t="shared" si="27"/>
        <v>7.499999999999996</v>
      </c>
      <c r="AM57" s="337">
        <f t="shared" si="28"/>
        <v>9.224023812436721</v>
      </c>
      <c r="AN57" s="337">
        <f>((AQ57/AV57)^(1/5)-1)*100</f>
        <v>13.830118377297286</v>
      </c>
      <c r="AO57" s="339">
        <f>((AQ57/BA57)^(1/10)-1)*100</f>
        <v>7.955269518001096</v>
      </c>
      <c r="AP57" s="323"/>
      <c r="AQ57" s="282">
        <v>0.86</v>
      </c>
      <c r="AR57" s="327">
        <v>0.8</v>
      </c>
      <c r="AS57" s="19">
        <v>0.76</v>
      </c>
      <c r="AT57" s="19">
        <v>0.66</v>
      </c>
      <c r="AU57" s="19">
        <v>0.55</v>
      </c>
      <c r="AV57" s="19">
        <v>0.45</v>
      </c>
      <c r="AW57" s="283">
        <v>0.4</v>
      </c>
      <c r="AX57" s="283">
        <v>0.4</v>
      </c>
      <c r="AY57" s="283">
        <v>0.4</v>
      </c>
      <c r="AZ57" s="283">
        <v>0.4</v>
      </c>
      <c r="BA57" s="283">
        <v>0.4</v>
      </c>
      <c r="BB57" s="284">
        <v>0.4</v>
      </c>
      <c r="BC57" s="308">
        <f t="shared" si="39"/>
        <v>7.499999999999996</v>
      </c>
      <c r="BD57" s="216">
        <f t="shared" si="29"/>
        <v>5.263157894736836</v>
      </c>
      <c r="BE57" s="216">
        <f t="shared" si="30"/>
        <v>15.151515151515138</v>
      </c>
      <c r="BF57" s="216">
        <f t="shared" si="31"/>
        <v>19.999999999999996</v>
      </c>
      <c r="BG57" s="216">
        <f t="shared" si="32"/>
        <v>22.222222222222232</v>
      </c>
      <c r="BH57" s="216">
        <f t="shared" si="33"/>
        <v>12.5</v>
      </c>
      <c r="BI57" s="216">
        <f t="shared" si="34"/>
        <v>0</v>
      </c>
      <c r="BJ57" s="216">
        <f t="shared" si="35"/>
        <v>0</v>
      </c>
      <c r="BK57" s="216">
        <f t="shared" si="36"/>
        <v>0</v>
      </c>
      <c r="BL57" s="216">
        <f t="shared" si="37"/>
        <v>0</v>
      </c>
      <c r="BM57" s="240">
        <f t="shared" si="38"/>
        <v>0</v>
      </c>
      <c r="BN57" s="482">
        <f>AVERAGE(BC57:BM57)</f>
        <v>7.512445024406745</v>
      </c>
      <c r="BO57" s="482">
        <f>SQRT(AVERAGE((BC57-$BN57)^2,(BD57-$BN57)^2,(BE57-$BN57)^2,(BF57-$BN57)^2,(BG57-$BN57)^2,(BH57-$BN57)^2,(BI57-$BN57)^2,(BJ57-$BN57)^2,(BK57-$BN57)^2,(BL57-$BN57)^2,(BM57-$BN57)^2))</f>
        <v>8.217449671905404</v>
      </c>
      <c r="BP57" s="586">
        <f>IF(AN57="n/a","n/a",IF(U57&lt;0,"n/a",IF(U57="n/a","n/a",I57+AN57-U57)))</f>
        <v>2.4891026219369596</v>
      </c>
    </row>
    <row r="58" spans="1:68" ht="11.25" customHeight="1">
      <c r="A58" s="96" t="s">
        <v>241</v>
      </c>
      <c r="B58" s="26" t="s">
        <v>210</v>
      </c>
      <c r="C58" s="109" t="s">
        <v>523</v>
      </c>
      <c r="D58" s="133">
        <v>5</v>
      </c>
      <c r="E58" s="26">
        <v>442</v>
      </c>
      <c r="F58" s="65" t="s">
        <v>363</v>
      </c>
      <c r="G58" s="57" t="s">
        <v>363</v>
      </c>
      <c r="H58" s="208">
        <v>29.58</v>
      </c>
      <c r="I58" s="319">
        <f>(R58/H58)*100</f>
        <v>6.490872210953347</v>
      </c>
      <c r="J58" s="143">
        <v>0.46</v>
      </c>
      <c r="K58" s="143">
        <v>0.48</v>
      </c>
      <c r="L58" s="93">
        <f t="shared" si="26"/>
        <v>4.347826086956519</v>
      </c>
      <c r="M58" s="158">
        <v>40844</v>
      </c>
      <c r="N58" s="31">
        <v>40848</v>
      </c>
      <c r="O58" s="32">
        <v>40857</v>
      </c>
      <c r="P58" s="104" t="s">
        <v>1387</v>
      </c>
      <c r="Q58" s="102" t="s">
        <v>858</v>
      </c>
      <c r="R58" s="316">
        <f>K58*4</f>
        <v>1.92</v>
      </c>
      <c r="S58" s="319">
        <f>R58/W58*100</f>
        <v>192</v>
      </c>
      <c r="T58" s="433">
        <f>(H58/SQRT(22.5*W58*(H58/Z58))-1)*100</f>
        <v>82.01538396520223</v>
      </c>
      <c r="U58" s="27">
        <f>H58/W58</f>
        <v>29.58</v>
      </c>
      <c r="V58" s="380">
        <v>12</v>
      </c>
      <c r="W58" s="168">
        <v>1</v>
      </c>
      <c r="X58" s="174">
        <v>2.84</v>
      </c>
      <c r="Y58" s="168">
        <v>7.65</v>
      </c>
      <c r="Z58" s="168">
        <v>2.52</v>
      </c>
      <c r="AA58" s="174">
        <v>1.3</v>
      </c>
      <c r="AB58" s="168">
        <v>1.56</v>
      </c>
      <c r="AC58" s="339">
        <f>(AB58/AA58-1)*100</f>
        <v>19.999999999999996</v>
      </c>
      <c r="AD58" s="472">
        <f>(H58/AA58)/X58</f>
        <v>8.011917659804983</v>
      </c>
      <c r="AE58" s="521">
        <v>5</v>
      </c>
      <c r="AF58" s="385">
        <v>1160</v>
      </c>
      <c r="AG58" s="565">
        <v>36.19</v>
      </c>
      <c r="AH58" s="565">
        <v>-10.36</v>
      </c>
      <c r="AI58" s="566">
        <v>13.03</v>
      </c>
      <c r="AJ58" s="567">
        <v>9.19</v>
      </c>
      <c r="AK58" s="350" t="s">
        <v>1977</v>
      </c>
      <c r="AL58" s="336">
        <f t="shared" si="27"/>
        <v>8.000000000000007</v>
      </c>
      <c r="AM58" s="337" t="s">
        <v>1977</v>
      </c>
      <c r="AN58" s="337" t="s">
        <v>1977</v>
      </c>
      <c r="AO58" s="339" t="s">
        <v>1977</v>
      </c>
      <c r="AP58" s="324"/>
      <c r="AQ58" s="285">
        <v>1.62</v>
      </c>
      <c r="AR58" s="285">
        <v>1.5</v>
      </c>
      <c r="AS58" s="28">
        <v>1.315</v>
      </c>
      <c r="AT58" s="28">
        <v>0.168</v>
      </c>
      <c r="AU58" s="278">
        <v>0</v>
      </c>
      <c r="AV58" s="278">
        <v>0</v>
      </c>
      <c r="AW58" s="278">
        <v>0</v>
      </c>
      <c r="AX58" s="278">
        <v>0</v>
      </c>
      <c r="AY58" s="278">
        <v>0</v>
      </c>
      <c r="AZ58" s="278">
        <v>0</v>
      </c>
      <c r="BA58" s="278">
        <v>0</v>
      </c>
      <c r="BB58" s="280">
        <v>0</v>
      </c>
      <c r="BC58" s="308">
        <f t="shared" si="39"/>
        <v>8.000000000000007</v>
      </c>
      <c r="BD58" s="216">
        <f t="shared" si="29"/>
        <v>14.068441064638781</v>
      </c>
      <c r="BE58" s="216">
        <f t="shared" si="30"/>
        <v>682.7380952380952</v>
      </c>
      <c r="BF58" s="216">
        <f t="shared" si="31"/>
        <v>0</v>
      </c>
      <c r="BG58" s="216">
        <f t="shared" si="32"/>
        <v>0</v>
      </c>
      <c r="BH58" s="216">
        <f t="shared" si="33"/>
        <v>0</v>
      </c>
      <c r="BI58" s="216">
        <f t="shared" si="34"/>
        <v>0</v>
      </c>
      <c r="BJ58" s="216">
        <f t="shared" si="35"/>
        <v>0</v>
      </c>
      <c r="BK58" s="216">
        <f t="shared" si="36"/>
        <v>0</v>
      </c>
      <c r="BL58" s="216">
        <f t="shared" si="37"/>
        <v>0</v>
      </c>
      <c r="BM58" s="240">
        <f t="shared" si="38"/>
        <v>0</v>
      </c>
      <c r="BN58" s="482">
        <f>AVERAGE(BC58:BM58)</f>
        <v>64.07332148206673</v>
      </c>
      <c r="BO58" s="482">
        <f>SQRT(AVERAGE((BC58-$BN58)^2,(BD58-$BN58)^2,(BE58-$BN58)^2,(BF58-$BN58)^2,(BG58-$BN58)^2,(BH58-$BN58)^2,(BI58-$BN58)^2,(BJ58-$BN58)^2,(BK58-$BN58)^2,(BL58-$BN58)^2,(BM58-$BN58)^2))</f>
        <v>195.68851221454065</v>
      </c>
      <c r="BP58" s="586" t="str">
        <f>IF(AN58="n/a","n/a",IF(U58&lt;0,"n/a",IF(U58="n/a","n/a",I58+AN58-U58)))</f>
        <v>n/a</v>
      </c>
    </row>
    <row r="59" spans="1:68" ht="11.25" customHeight="1">
      <c r="A59" s="25" t="s">
        <v>1064</v>
      </c>
      <c r="B59" s="26" t="s">
        <v>1065</v>
      </c>
      <c r="C59" s="33" t="s">
        <v>2078</v>
      </c>
      <c r="D59" s="133">
        <v>7</v>
      </c>
      <c r="E59" s="26">
        <v>357</v>
      </c>
      <c r="F59" s="44" t="s">
        <v>1972</v>
      </c>
      <c r="G59" s="45" t="s">
        <v>1972</v>
      </c>
      <c r="H59" s="208">
        <v>22.21</v>
      </c>
      <c r="I59" s="319">
        <f>(R59/H59)*100</f>
        <v>2.1611886537595675</v>
      </c>
      <c r="J59" s="285">
        <v>0.08666666666666667</v>
      </c>
      <c r="K59" s="143">
        <v>0.12</v>
      </c>
      <c r="L59" s="93">
        <f t="shared" si="26"/>
        <v>38.46153846153846</v>
      </c>
      <c r="M59" s="158">
        <v>40690</v>
      </c>
      <c r="N59" s="31">
        <v>40694</v>
      </c>
      <c r="O59" s="32">
        <v>40709</v>
      </c>
      <c r="P59" s="30" t="s">
        <v>1371</v>
      </c>
      <c r="Q59" s="270"/>
      <c r="R59" s="316">
        <f>K59*4</f>
        <v>0.48</v>
      </c>
      <c r="S59" s="319">
        <f>R59/W59*100</f>
        <v>29.629629629629626</v>
      </c>
      <c r="T59" s="433">
        <f>(H59/SQRT(22.5*W59*(H59/Z59))-1)*100</f>
        <v>33.84408348196635</v>
      </c>
      <c r="U59" s="27">
        <f>H59/W59</f>
        <v>13.709876543209877</v>
      </c>
      <c r="V59" s="380">
        <v>12</v>
      </c>
      <c r="W59" s="168">
        <v>1.62</v>
      </c>
      <c r="X59" s="174">
        <v>0.95</v>
      </c>
      <c r="Y59" s="168">
        <v>2.09</v>
      </c>
      <c r="Z59" s="168">
        <v>2.94</v>
      </c>
      <c r="AA59" s="174">
        <v>1.69</v>
      </c>
      <c r="AB59" s="168">
        <v>1.92</v>
      </c>
      <c r="AC59" s="339">
        <f>(AB59/AA59-1)*100</f>
        <v>13.609467455621305</v>
      </c>
      <c r="AD59" s="472">
        <f>(H59/AA59)/X59</f>
        <v>13.833696667704766</v>
      </c>
      <c r="AE59" s="521">
        <v>29</v>
      </c>
      <c r="AF59" s="385">
        <v>23320</v>
      </c>
      <c r="AG59" s="565">
        <v>25.55</v>
      </c>
      <c r="AH59" s="565">
        <v>-17.92</v>
      </c>
      <c r="AI59" s="566">
        <v>8.98</v>
      </c>
      <c r="AJ59" s="567">
        <v>-5.13</v>
      </c>
      <c r="AK59" s="350">
        <f>AN59/AO59</f>
        <v>7.048375118847824</v>
      </c>
      <c r="AL59" s="336">
        <f t="shared" si="27"/>
        <v>11.363636363636353</v>
      </c>
      <c r="AM59" s="337">
        <f>((AQ59/AT59)^(1/3)-1)*100</f>
        <v>21.976857000765726</v>
      </c>
      <c r="AN59" s="337">
        <f>((AQ59/AV59)^(1/5)-1)*100</f>
        <v>35.44329893473011</v>
      </c>
      <c r="AO59" s="339">
        <f>((AQ59/BA59)^(1/10)-1)*100</f>
        <v>5.028577273072821</v>
      </c>
      <c r="AP59" s="324"/>
      <c r="AQ59" s="285">
        <v>0.32666666666666666</v>
      </c>
      <c r="AR59" s="287">
        <v>0.29333333333333333</v>
      </c>
      <c r="AS59" s="28">
        <v>0.25666666666666665</v>
      </c>
      <c r="AT59" s="28">
        <v>0.18</v>
      </c>
      <c r="AU59" s="28">
        <v>0.11</v>
      </c>
      <c r="AV59" s="28">
        <v>0.07166666666666667</v>
      </c>
      <c r="AW59" s="278">
        <v>0.06666666666666667</v>
      </c>
      <c r="AX59" s="278">
        <v>0.06666666666666667</v>
      </c>
      <c r="AY59" s="278">
        <v>0.06666666666666667</v>
      </c>
      <c r="AZ59" s="278">
        <v>0.13333333333333333</v>
      </c>
      <c r="BA59" s="278">
        <v>0.2</v>
      </c>
      <c r="BB59" s="280">
        <v>0.2</v>
      </c>
      <c r="BC59" s="308">
        <f t="shared" si="39"/>
        <v>11.363636363636353</v>
      </c>
      <c r="BD59" s="216">
        <f t="shared" si="29"/>
        <v>14.285714285714302</v>
      </c>
      <c r="BE59" s="216">
        <f t="shared" si="30"/>
        <v>42.59259259259258</v>
      </c>
      <c r="BF59" s="216">
        <f t="shared" si="31"/>
        <v>63.636363636363626</v>
      </c>
      <c r="BG59" s="216">
        <f t="shared" si="32"/>
        <v>53.48837209302324</v>
      </c>
      <c r="BH59" s="216">
        <f t="shared" si="33"/>
        <v>7.500000000000018</v>
      </c>
      <c r="BI59" s="216">
        <f t="shared" si="34"/>
        <v>0</v>
      </c>
      <c r="BJ59" s="216">
        <f t="shared" si="35"/>
        <v>0</v>
      </c>
      <c r="BK59" s="216">
        <f t="shared" si="36"/>
        <v>0</v>
      </c>
      <c r="BL59" s="216">
        <f t="shared" si="37"/>
        <v>0</v>
      </c>
      <c r="BM59" s="240">
        <f t="shared" si="38"/>
        <v>0</v>
      </c>
      <c r="BN59" s="482">
        <f>AVERAGE(BC59:BM59)</f>
        <v>17.5333344519391</v>
      </c>
      <c r="BO59" s="482">
        <f>SQRT(AVERAGE((BC59-$BN59)^2,(BD59-$BN59)^2,(BE59-$BN59)^2,(BF59-$BN59)^2,(BG59-$BN59)^2,(BH59-$BN59)^2,(BI59-$BN59)^2,(BJ59-$BN59)^2,(BK59-$BN59)^2,(BL59-$BN59)^2,(BM59-$BN59)^2))</f>
        <v>22.828589624732132</v>
      </c>
      <c r="BP59" s="586">
        <f>IF(AN59="n/a","n/a",IF(U59&lt;0,"n/a",IF(U59="n/a","n/a",I59+AN59-U59)))</f>
        <v>23.8946110452798</v>
      </c>
    </row>
    <row r="60" spans="1:68" ht="11.25" customHeight="1">
      <c r="A60" s="25" t="s">
        <v>1874</v>
      </c>
      <c r="B60" s="26" t="s">
        <v>1875</v>
      </c>
      <c r="C60" s="109" t="s">
        <v>254</v>
      </c>
      <c r="D60" s="133">
        <v>6</v>
      </c>
      <c r="E60" s="26">
        <v>403</v>
      </c>
      <c r="F60" s="44" t="s">
        <v>1972</v>
      </c>
      <c r="G60" s="45" t="s">
        <v>1972</v>
      </c>
      <c r="H60" s="208">
        <v>99.43</v>
      </c>
      <c r="I60" s="457">
        <f>(R60/H60)*100</f>
        <v>1.6091722820074423</v>
      </c>
      <c r="J60" s="143">
        <v>0.2625</v>
      </c>
      <c r="K60" s="143">
        <v>0.4</v>
      </c>
      <c r="L60" s="93">
        <f t="shared" si="26"/>
        <v>52.38095238095237</v>
      </c>
      <c r="M60" s="158">
        <v>40773</v>
      </c>
      <c r="N60" s="31">
        <v>40777</v>
      </c>
      <c r="O60" s="32">
        <v>40787</v>
      </c>
      <c r="P60" s="30" t="s">
        <v>1370</v>
      </c>
      <c r="Q60" s="26"/>
      <c r="R60" s="316">
        <f>K60*4</f>
        <v>1.6</v>
      </c>
      <c r="S60" s="319">
        <f>R60/W60*100</f>
        <v>18.735362997658083</v>
      </c>
      <c r="T60" s="433">
        <f>(H60/SQRT(22.5*W60*(H60/Z60))-1)*100</f>
        <v>39.6719512581319</v>
      </c>
      <c r="U60" s="27">
        <f>H60/W60</f>
        <v>11.642857142857144</v>
      </c>
      <c r="V60" s="380">
        <v>12</v>
      </c>
      <c r="W60" s="168">
        <v>8.54</v>
      </c>
      <c r="X60" s="174">
        <v>0.64</v>
      </c>
      <c r="Y60" s="168">
        <v>1.14</v>
      </c>
      <c r="Z60" s="168">
        <v>3.77</v>
      </c>
      <c r="AA60" s="174">
        <v>8.86</v>
      </c>
      <c r="AB60" s="168">
        <v>10</v>
      </c>
      <c r="AC60" s="339">
        <f>(AB60/AA60-1)*100</f>
        <v>12.866817155756216</v>
      </c>
      <c r="AD60" s="472">
        <f>(H60/AA60)/X60</f>
        <v>17.534918171557564</v>
      </c>
      <c r="AE60" s="521">
        <v>15</v>
      </c>
      <c r="AF60" s="385">
        <v>18990</v>
      </c>
      <c r="AG60" s="565">
        <v>25.02</v>
      </c>
      <c r="AH60" s="565">
        <v>-18.16</v>
      </c>
      <c r="AI60" s="566">
        <v>8.01</v>
      </c>
      <c r="AJ60" s="567">
        <v>0.38</v>
      </c>
      <c r="AK60" s="350">
        <f>AN60/AO60</f>
        <v>2.1129833817838697</v>
      </c>
      <c r="AL60" s="336">
        <f t="shared" si="27"/>
        <v>25</v>
      </c>
      <c r="AM60" s="337">
        <f>((AQ60/AT60)^(1/3)-1)*100</f>
        <v>26.72039922928271</v>
      </c>
      <c r="AN60" s="337">
        <f>((AQ60/AV60)^(1/5)-1)*100</f>
        <v>23.873200812705765</v>
      </c>
      <c r="AO60" s="339">
        <f>((AQ60/BA60)^(1/10)-1)*100</f>
        <v>11.298338178386903</v>
      </c>
      <c r="AP60" s="324"/>
      <c r="AQ60" s="285">
        <v>0.875</v>
      </c>
      <c r="AR60" s="287">
        <v>0.7</v>
      </c>
      <c r="AS60" s="28">
        <v>0.6</v>
      </c>
      <c r="AT60" s="28">
        <v>0.43</v>
      </c>
      <c r="AU60" s="28">
        <v>0.33</v>
      </c>
      <c r="AV60" s="278">
        <v>0.3</v>
      </c>
      <c r="AW60" s="278">
        <v>0.3</v>
      </c>
      <c r="AX60" s="278">
        <v>0.3</v>
      </c>
      <c r="AY60" s="278">
        <v>0.3</v>
      </c>
      <c r="AZ60" s="278">
        <v>0.3</v>
      </c>
      <c r="BA60" s="278">
        <v>0.3</v>
      </c>
      <c r="BB60" s="119">
        <v>0.28125</v>
      </c>
      <c r="BC60" s="308">
        <f t="shared" si="39"/>
        <v>25</v>
      </c>
      <c r="BD60" s="216">
        <f t="shared" si="29"/>
        <v>16.666666666666675</v>
      </c>
      <c r="BE60" s="216">
        <f t="shared" si="30"/>
        <v>39.53488372093024</v>
      </c>
      <c r="BF60" s="216">
        <f t="shared" si="31"/>
        <v>30.303030303030297</v>
      </c>
      <c r="BG60" s="216">
        <f t="shared" si="32"/>
        <v>10.000000000000009</v>
      </c>
      <c r="BH60" s="216">
        <f t="shared" si="33"/>
        <v>0</v>
      </c>
      <c r="BI60" s="216">
        <f t="shared" si="34"/>
        <v>0</v>
      </c>
      <c r="BJ60" s="216">
        <f t="shared" si="35"/>
        <v>0</v>
      </c>
      <c r="BK60" s="216">
        <f t="shared" si="36"/>
        <v>0</v>
      </c>
      <c r="BL60" s="216">
        <f t="shared" si="37"/>
        <v>0</v>
      </c>
      <c r="BM60" s="240">
        <f t="shared" si="38"/>
        <v>6.666666666666665</v>
      </c>
      <c r="BN60" s="482">
        <f>AVERAGE(BC60:BM60)</f>
        <v>11.651931577935807</v>
      </c>
      <c r="BO60" s="482">
        <f>SQRT(AVERAGE((BC60-$BN60)^2,(BD60-$BN60)^2,(BE60-$BN60)^2,(BF60-$BN60)^2,(BG60-$BN60)^2,(BH60-$BN60)^2,(BI60-$BN60)^2,(BJ60-$BN60)^2,(BK60-$BN60)^2,(BL60-$BN60)^2,(BM60-$BN60)^2))</f>
        <v>13.601672003270897</v>
      </c>
      <c r="BP60" s="586">
        <f>IF(AN60="n/a","n/a",IF(U60&lt;0,"n/a",IF(U60="n/a","n/a",I60+AN60-U60)))</f>
        <v>13.839515951856063</v>
      </c>
    </row>
    <row r="61" spans="1:68" ht="11.25" customHeight="1">
      <c r="A61" s="34" t="s">
        <v>672</v>
      </c>
      <c r="B61" s="36" t="s">
        <v>673</v>
      </c>
      <c r="C61" s="120" t="s">
        <v>535</v>
      </c>
      <c r="D61" s="134">
        <v>8</v>
      </c>
      <c r="E61" s="26">
        <v>294</v>
      </c>
      <c r="F61" s="46" t="s">
        <v>1972</v>
      </c>
      <c r="G61" s="48" t="s">
        <v>1939</v>
      </c>
      <c r="H61" s="209">
        <v>36.33</v>
      </c>
      <c r="I61" s="457">
        <f>(R61/H61)*100</f>
        <v>1.3762730525736306</v>
      </c>
      <c r="J61" s="142">
        <v>0.0875</v>
      </c>
      <c r="K61" s="142">
        <v>0.125</v>
      </c>
      <c r="L61" s="94">
        <f t="shared" si="26"/>
        <v>42.85714285714286</v>
      </c>
      <c r="M61" s="301">
        <v>40562</v>
      </c>
      <c r="N61" s="50">
        <v>40564</v>
      </c>
      <c r="O61" s="40">
        <v>40576</v>
      </c>
      <c r="P61" s="49" t="s">
        <v>401</v>
      </c>
      <c r="Q61" s="36"/>
      <c r="R61" s="261">
        <f>K61*4</f>
        <v>0.5</v>
      </c>
      <c r="S61" s="319">
        <f>R61/W61*100</f>
        <v>20.32520325203252</v>
      </c>
      <c r="T61" s="434">
        <f>(H61/SQRT(22.5*W61*(H61/Z61))-1)*100</f>
        <v>-7.626890666637854</v>
      </c>
      <c r="U61" s="37">
        <f>H61/W61</f>
        <v>14.768292682926829</v>
      </c>
      <c r="V61" s="381">
        <v>12</v>
      </c>
      <c r="W61" s="169">
        <v>2.46</v>
      </c>
      <c r="X61" s="176">
        <v>1.21</v>
      </c>
      <c r="Y61" s="169">
        <v>0.49</v>
      </c>
      <c r="Z61" s="169">
        <v>1.3</v>
      </c>
      <c r="AA61" s="176">
        <v>2.78</v>
      </c>
      <c r="AB61" s="169">
        <v>3.18</v>
      </c>
      <c r="AC61" s="344">
        <f>(AB61/AA61-1)*100</f>
        <v>14.388489208633114</v>
      </c>
      <c r="AD61" s="473">
        <f>(H61/AA61)/X61</f>
        <v>10.800285391521495</v>
      </c>
      <c r="AE61" s="522">
        <v>24</v>
      </c>
      <c r="AF61" s="387">
        <v>48900</v>
      </c>
      <c r="AG61" s="533">
        <v>23.36</v>
      </c>
      <c r="AH61" s="533">
        <v>-8.03</v>
      </c>
      <c r="AI61" s="562">
        <v>3.42</v>
      </c>
      <c r="AJ61" s="564">
        <v>0.58</v>
      </c>
      <c r="AK61" s="350">
        <f>AN61/AO61</f>
        <v>1.6365271657385911</v>
      </c>
      <c r="AL61" s="336">
        <f t="shared" si="27"/>
        <v>15.131578947368407</v>
      </c>
      <c r="AM61" s="337">
        <f>((AQ61/AT61)^(1/3)-1)*100</f>
        <v>15.188959150867042</v>
      </c>
      <c r="AN61" s="337">
        <f>((AQ61/AV61)^(1/5)-1)*100</f>
        <v>19.108577436113094</v>
      </c>
      <c r="AO61" s="339">
        <f>((AQ61/BA61)^(1/10)-1)*100</f>
        <v>11.676297122442868</v>
      </c>
      <c r="AP61" s="325"/>
      <c r="AQ61" s="286">
        <v>0.35</v>
      </c>
      <c r="AR61" s="286">
        <v>0.304</v>
      </c>
      <c r="AS61" s="38">
        <v>0.258</v>
      </c>
      <c r="AT61" s="38">
        <v>0.229</v>
      </c>
      <c r="AU61" s="38">
        <v>0.156</v>
      </c>
      <c r="AV61" s="38">
        <v>0.146</v>
      </c>
      <c r="AW61" s="38">
        <v>0.134</v>
      </c>
      <c r="AX61" s="279">
        <v>0.116</v>
      </c>
      <c r="AY61" s="279">
        <v>0.116</v>
      </c>
      <c r="AZ61" s="279">
        <v>0.116</v>
      </c>
      <c r="BA61" s="279">
        <v>0.116</v>
      </c>
      <c r="BB61" s="307">
        <v>0.116</v>
      </c>
      <c r="BC61" s="308">
        <f t="shared" si="39"/>
        <v>15.131578947368407</v>
      </c>
      <c r="BD61" s="216">
        <f t="shared" si="29"/>
        <v>17.829457364341074</v>
      </c>
      <c r="BE61" s="216">
        <f t="shared" si="30"/>
        <v>12.66375545851528</v>
      </c>
      <c r="BF61" s="216">
        <f t="shared" si="31"/>
        <v>46.79487179487181</v>
      </c>
      <c r="BG61" s="216">
        <f t="shared" si="32"/>
        <v>6.849315068493156</v>
      </c>
      <c r="BH61" s="216">
        <f t="shared" si="33"/>
        <v>8.955223880596996</v>
      </c>
      <c r="BI61" s="216">
        <f t="shared" si="34"/>
        <v>15.517241379310342</v>
      </c>
      <c r="BJ61" s="216">
        <f t="shared" si="35"/>
        <v>0</v>
      </c>
      <c r="BK61" s="216">
        <f t="shared" si="36"/>
        <v>0</v>
      </c>
      <c r="BL61" s="216">
        <f t="shared" si="37"/>
        <v>0</v>
      </c>
      <c r="BM61" s="240">
        <f t="shared" si="38"/>
        <v>0</v>
      </c>
      <c r="BN61" s="482">
        <f>AVERAGE(BC61:BM61)</f>
        <v>11.249222172136097</v>
      </c>
      <c r="BO61" s="482">
        <f>SQRT(AVERAGE((BC61-$BN61)^2,(BD61-$BN61)^2,(BE61-$BN61)^2,(BF61-$BN61)^2,(BG61-$BN61)^2,(BH61-$BN61)^2,(BI61-$BN61)^2,(BJ61-$BN61)^2,(BK61-$BN61)^2,(BL61-$BN61)^2,(BM61-$BN61)^2))</f>
        <v>13.048454793168162</v>
      </c>
      <c r="BP61" s="586">
        <f>IF(AN61="n/a","n/a",IF(U61&lt;0,"n/a",IF(U61="n/a","n/a",I61+AN61-U61)))</f>
        <v>5.716557805759896</v>
      </c>
    </row>
    <row r="62" spans="1:68" ht="11.25" customHeight="1">
      <c r="A62" s="15" t="s">
        <v>1332</v>
      </c>
      <c r="B62" s="16" t="s">
        <v>1333</v>
      </c>
      <c r="C62" s="24" t="s">
        <v>2079</v>
      </c>
      <c r="D62" s="132">
        <v>7</v>
      </c>
      <c r="E62" s="26">
        <v>358</v>
      </c>
      <c r="F62" s="88" t="s">
        <v>363</v>
      </c>
      <c r="G62" s="58" t="s">
        <v>363</v>
      </c>
      <c r="H62" s="207">
        <v>10.1</v>
      </c>
      <c r="I62" s="456">
        <f>(R62/H62)*100</f>
        <v>1.0891089108910892</v>
      </c>
      <c r="J62" s="282">
        <v>0.1</v>
      </c>
      <c r="K62" s="144">
        <v>0.11</v>
      </c>
      <c r="L62" s="107">
        <f t="shared" si="26"/>
        <v>9.999999999999986</v>
      </c>
      <c r="M62" s="118">
        <v>40703</v>
      </c>
      <c r="N62" s="22">
        <v>40707</v>
      </c>
      <c r="O62" s="23">
        <v>40718</v>
      </c>
      <c r="P62" s="21" t="s">
        <v>402</v>
      </c>
      <c r="Q62" s="16" t="s">
        <v>398</v>
      </c>
      <c r="R62" s="317">
        <f>K62</f>
        <v>0.11</v>
      </c>
      <c r="S62" s="318">
        <f>R62/W62*100</f>
        <v>30.555555555555557</v>
      </c>
      <c r="T62" s="433">
        <f>(H62/SQRT(22.5*W62*(H62/Z62))-1)*100</f>
        <v>63.73344794301694</v>
      </c>
      <c r="U62" s="18">
        <f>H62/W62</f>
        <v>28.055555555555557</v>
      </c>
      <c r="V62" s="380">
        <v>4</v>
      </c>
      <c r="W62" s="190">
        <v>0.36</v>
      </c>
      <c r="X62" s="189">
        <v>2.37</v>
      </c>
      <c r="Y62" s="190">
        <v>0.95</v>
      </c>
      <c r="Z62" s="190">
        <v>2.15</v>
      </c>
      <c r="AA62" s="189">
        <v>0.39</v>
      </c>
      <c r="AB62" s="190">
        <v>0.53</v>
      </c>
      <c r="AC62" s="338">
        <f>(AB62/AA62-1)*100</f>
        <v>35.897435897435905</v>
      </c>
      <c r="AD62" s="471">
        <f>(H62/AA62)/X62</f>
        <v>10.927188142378014</v>
      </c>
      <c r="AE62" s="520">
        <v>5</v>
      </c>
      <c r="AF62" s="397">
        <v>421</v>
      </c>
      <c r="AG62" s="553">
        <v>26.25</v>
      </c>
      <c r="AH62" s="553">
        <v>-41.62</v>
      </c>
      <c r="AI62" s="568">
        <v>8.95</v>
      </c>
      <c r="AJ62" s="569">
        <v>2.54</v>
      </c>
      <c r="AK62" s="349" t="s">
        <v>1977</v>
      </c>
      <c r="AL62" s="340">
        <f t="shared" si="27"/>
        <v>5.263157894736836</v>
      </c>
      <c r="AM62" s="341">
        <f>((AQ62/AT62)^(1/3)-1)*100</f>
        <v>12.624788044360603</v>
      </c>
      <c r="AN62" s="341">
        <f>((AQ62/AV62)^(1/5)-1)*100</f>
        <v>14.869835499703509</v>
      </c>
      <c r="AO62" s="338" t="s">
        <v>1977</v>
      </c>
      <c r="AP62" s="324"/>
      <c r="AQ62" s="285">
        <v>0.1</v>
      </c>
      <c r="AR62" s="285">
        <v>0.095</v>
      </c>
      <c r="AS62" s="28">
        <v>0.09</v>
      </c>
      <c r="AT62" s="28">
        <v>0.07</v>
      </c>
      <c r="AU62" s="28">
        <v>0.06</v>
      </c>
      <c r="AV62" s="28">
        <v>0.05</v>
      </c>
      <c r="AW62" s="278">
        <v>0</v>
      </c>
      <c r="AX62" s="278">
        <v>0</v>
      </c>
      <c r="AY62" s="278">
        <v>0</v>
      </c>
      <c r="AZ62" s="278">
        <v>0</v>
      </c>
      <c r="BA62" s="278">
        <v>0</v>
      </c>
      <c r="BB62" s="280">
        <v>0</v>
      </c>
      <c r="BC62" s="460">
        <f t="shared" si="39"/>
        <v>5.263157894736836</v>
      </c>
      <c r="BD62" s="461">
        <f t="shared" si="29"/>
        <v>5.555555555555558</v>
      </c>
      <c r="BE62" s="461">
        <f t="shared" si="30"/>
        <v>28.57142857142856</v>
      </c>
      <c r="BF62" s="461">
        <f t="shared" si="31"/>
        <v>16.666666666666675</v>
      </c>
      <c r="BG62" s="461">
        <f t="shared" si="32"/>
        <v>19.999999999999996</v>
      </c>
      <c r="BH62" s="461">
        <f t="shared" si="33"/>
        <v>0</v>
      </c>
      <c r="BI62" s="461">
        <f t="shared" si="34"/>
        <v>0</v>
      </c>
      <c r="BJ62" s="461">
        <f t="shared" si="35"/>
        <v>0</v>
      </c>
      <c r="BK62" s="461">
        <f t="shared" si="36"/>
        <v>0</v>
      </c>
      <c r="BL62" s="461">
        <f t="shared" si="37"/>
        <v>0</v>
      </c>
      <c r="BM62" s="212">
        <f t="shared" si="38"/>
        <v>0</v>
      </c>
      <c r="BN62" s="145">
        <f>AVERAGE(BC62:BM62)</f>
        <v>6.914255335307967</v>
      </c>
      <c r="BO62" s="145">
        <f>SQRT(AVERAGE((BC62-$BN62)^2,(BD62-$BN62)^2,(BE62-$BN62)^2,(BF62-$BN62)^2,(BG62-$BN62)^2,(BH62-$BN62)^2,(BI62-$BN62)^2,(BJ62-$BN62)^2,(BK62-$BN62)^2,(BL62-$BN62)^2,(BM62-$BN62)^2))</f>
        <v>9.66151287647698</v>
      </c>
      <c r="BP62" s="588">
        <f>IF(AN62="n/a","n/a",IF(U62&lt;0,"n/a",IF(U62="n/a","n/a",I62+AN62-U62)))</f>
        <v>-12.09661114496096</v>
      </c>
    </row>
    <row r="63" spans="1:68" ht="11.25" customHeight="1">
      <c r="A63" s="25" t="s">
        <v>1319</v>
      </c>
      <c r="B63" s="26" t="s">
        <v>1320</v>
      </c>
      <c r="C63" s="33" t="s">
        <v>300</v>
      </c>
      <c r="D63" s="133">
        <v>7</v>
      </c>
      <c r="E63" s="26">
        <v>362</v>
      </c>
      <c r="F63" s="44" t="s">
        <v>1939</v>
      </c>
      <c r="G63" s="45" t="s">
        <v>1939</v>
      </c>
      <c r="H63" s="208">
        <v>47.88</v>
      </c>
      <c r="I63" s="319">
        <f>(R63/H63)*100</f>
        <v>3.5923141186299077</v>
      </c>
      <c r="J63" s="143">
        <v>0.32</v>
      </c>
      <c r="K63" s="143">
        <v>0.43</v>
      </c>
      <c r="L63" s="93">
        <f t="shared" si="26"/>
        <v>34.375</v>
      </c>
      <c r="M63" s="158">
        <v>40731</v>
      </c>
      <c r="N63" s="31">
        <v>40735</v>
      </c>
      <c r="O63" s="32">
        <v>40756</v>
      </c>
      <c r="P63" s="104" t="s">
        <v>1378</v>
      </c>
      <c r="Q63" s="26"/>
      <c r="R63" s="316">
        <f>K63*4</f>
        <v>1.72</v>
      </c>
      <c r="S63" s="319">
        <f>R63/W63*100</f>
        <v>50.887573964497044</v>
      </c>
      <c r="T63" s="433">
        <f>(H63/SQRT(22.5*W63*(H63/Z63))-1)*100</f>
        <v>45.444432139001755</v>
      </c>
      <c r="U63" s="27">
        <f>H63/W63</f>
        <v>14.165680473372783</v>
      </c>
      <c r="V63" s="380">
        <v>5</v>
      </c>
      <c r="W63" s="168">
        <v>3.38</v>
      </c>
      <c r="X63" s="174">
        <v>0.95</v>
      </c>
      <c r="Y63" s="168">
        <v>0.84</v>
      </c>
      <c r="Z63" s="168">
        <v>3.36</v>
      </c>
      <c r="AA63" s="174">
        <v>3.78</v>
      </c>
      <c r="AB63" s="168">
        <v>4.29</v>
      </c>
      <c r="AC63" s="339">
        <f>(AB63/AA63-1)*100</f>
        <v>13.492063492063489</v>
      </c>
      <c r="AD63" s="472">
        <f>(H63/AA63)/X63</f>
        <v>13.333333333333336</v>
      </c>
      <c r="AE63" s="521">
        <v>31</v>
      </c>
      <c r="AF63" s="385">
        <v>6310</v>
      </c>
      <c r="AG63" s="565">
        <v>17.67</v>
      </c>
      <c r="AH63" s="565">
        <v>-11.02</v>
      </c>
      <c r="AI63" s="566">
        <v>5.63</v>
      </c>
      <c r="AJ63" s="567">
        <v>-0.31</v>
      </c>
      <c r="AK63" s="350">
        <f>AN63/AO63</f>
        <v>1.0203109963777486</v>
      </c>
      <c r="AL63" s="336">
        <f t="shared" si="27"/>
        <v>26.66666666666666</v>
      </c>
      <c r="AM63" s="337">
        <f>((AQ63/AT63)^(1/3)-1)*100</f>
        <v>24.552069096940453</v>
      </c>
      <c r="AN63" s="337">
        <f>((AQ63/AV63)^(1/5)-1)*100</f>
        <v>36.56478393234042</v>
      </c>
      <c r="AO63" s="339">
        <f>((AQ63/BA63)^(1/10)-1)*100</f>
        <v>35.836900770599044</v>
      </c>
      <c r="AP63" s="324"/>
      <c r="AQ63" s="285">
        <v>1.14</v>
      </c>
      <c r="AR63" s="285">
        <v>0.9</v>
      </c>
      <c r="AS63" s="28">
        <v>0.76</v>
      </c>
      <c r="AT63" s="28">
        <v>0.59</v>
      </c>
      <c r="AU63" s="28">
        <v>0.43</v>
      </c>
      <c r="AV63" s="28">
        <v>0.24</v>
      </c>
      <c r="AW63" s="278">
        <v>0.08</v>
      </c>
      <c r="AX63" s="28">
        <v>0.08</v>
      </c>
      <c r="AY63" s="28">
        <v>0.0667</v>
      </c>
      <c r="AZ63" s="278">
        <v>0.0533</v>
      </c>
      <c r="BA63" s="278">
        <v>0.0533</v>
      </c>
      <c r="BB63" s="280">
        <v>0.0533</v>
      </c>
      <c r="BC63" s="308">
        <f t="shared" si="39"/>
        <v>26.66666666666666</v>
      </c>
      <c r="BD63" s="216">
        <f t="shared" si="29"/>
        <v>18.421052631578938</v>
      </c>
      <c r="BE63" s="216">
        <f t="shared" si="30"/>
        <v>28.81355932203391</v>
      </c>
      <c r="BF63" s="216">
        <f t="shared" si="31"/>
        <v>37.2093023255814</v>
      </c>
      <c r="BG63" s="216">
        <f t="shared" si="32"/>
        <v>79.16666666666667</v>
      </c>
      <c r="BH63" s="216">
        <f t="shared" si="33"/>
        <v>200</v>
      </c>
      <c r="BI63" s="216">
        <f t="shared" si="34"/>
        <v>0</v>
      </c>
      <c r="BJ63" s="216">
        <f t="shared" si="35"/>
        <v>19.940029985007502</v>
      </c>
      <c r="BK63" s="216">
        <f t="shared" si="36"/>
        <v>25.14071294559099</v>
      </c>
      <c r="BL63" s="216">
        <f t="shared" si="37"/>
        <v>0</v>
      </c>
      <c r="BM63" s="240">
        <f t="shared" si="38"/>
        <v>0</v>
      </c>
      <c r="BN63" s="482">
        <f>AVERAGE(BC63:BM63)</f>
        <v>39.57799914028419</v>
      </c>
      <c r="BO63" s="482">
        <f>SQRT(AVERAGE((BC63-$BN63)^2,(BD63-$BN63)^2,(BE63-$BN63)^2,(BF63-$BN63)^2,(BG63-$BN63)^2,(BH63-$BN63)^2,(BI63-$BN63)^2,(BJ63-$BN63)^2,(BK63-$BN63)^2,(BL63-$BN63)^2,(BM63-$BN63)^2))</f>
        <v>55.04677585341927</v>
      </c>
      <c r="BP63" s="586">
        <f>IF(AN63="n/a","n/a",IF(U63&lt;0,"n/a",IF(U63="n/a","n/a",I63+AN63-U63)))</f>
        <v>25.991417577597545</v>
      </c>
    </row>
    <row r="64" spans="1:68" ht="11.25" customHeight="1">
      <c r="A64" s="25" t="s">
        <v>873</v>
      </c>
      <c r="B64" s="26" t="s">
        <v>874</v>
      </c>
      <c r="C64" s="109" t="s">
        <v>523</v>
      </c>
      <c r="D64" s="133">
        <v>6</v>
      </c>
      <c r="E64" s="26">
        <v>413</v>
      </c>
      <c r="F64" s="65" t="s">
        <v>363</v>
      </c>
      <c r="G64" s="57" t="s">
        <v>363</v>
      </c>
      <c r="H64" s="208">
        <v>43.94</v>
      </c>
      <c r="I64" s="319">
        <f>(R64/H64)*100</f>
        <v>5.826126536185708</v>
      </c>
      <c r="J64" s="143">
        <v>0.6325</v>
      </c>
      <c r="K64" s="143">
        <v>0.64</v>
      </c>
      <c r="L64" s="116">
        <f t="shared" si="26"/>
        <v>1.1857707509881577</v>
      </c>
      <c r="M64" s="158">
        <v>40850</v>
      </c>
      <c r="N64" s="31">
        <v>40854</v>
      </c>
      <c r="O64" s="32">
        <v>40861</v>
      </c>
      <c r="P64" s="104" t="s">
        <v>1388</v>
      </c>
      <c r="Q64" s="102" t="s">
        <v>858</v>
      </c>
      <c r="R64" s="316">
        <f>K64*4</f>
        <v>2.56</v>
      </c>
      <c r="S64" s="319">
        <f>R64/W64*100</f>
        <v>948.148148148148</v>
      </c>
      <c r="T64" s="433">
        <f>(H64/SQRT(22.5*W64*(H64/Z64))-1)*100</f>
        <v>378.07983561127844</v>
      </c>
      <c r="U64" s="469">
        <f>H64/W64</f>
        <v>162.74074074074073</v>
      </c>
      <c r="V64" s="380">
        <v>12</v>
      </c>
      <c r="W64" s="168">
        <v>0.27</v>
      </c>
      <c r="X64" s="174">
        <v>7.38</v>
      </c>
      <c r="Y64" s="168">
        <v>1.32</v>
      </c>
      <c r="Z64" s="168">
        <v>3.16</v>
      </c>
      <c r="AA64" s="174">
        <v>1.26</v>
      </c>
      <c r="AB64" s="168">
        <v>1.59</v>
      </c>
      <c r="AC64" s="339">
        <f>(AB64/AA64-1)*100</f>
        <v>26.190476190476186</v>
      </c>
      <c r="AD64" s="472">
        <f>(H64/AA64)/X64</f>
        <v>4.725340904202693</v>
      </c>
      <c r="AE64" s="521">
        <v>8</v>
      </c>
      <c r="AF64" s="385">
        <v>1940</v>
      </c>
      <c r="AG64" s="565">
        <v>28.29</v>
      </c>
      <c r="AH64" s="565">
        <v>-1.92</v>
      </c>
      <c r="AI64" s="566">
        <v>11.75</v>
      </c>
      <c r="AJ64" s="567">
        <v>9.85</v>
      </c>
      <c r="AK64" s="350" t="s">
        <v>1977</v>
      </c>
      <c r="AL64" s="336">
        <f t="shared" si="27"/>
        <v>0.8333333333333304</v>
      </c>
      <c r="AM64" s="337">
        <f>((AQ64/AT64)^(1/3)-1)*100</f>
        <v>7.007960967527871</v>
      </c>
      <c r="AN64" s="337" t="s">
        <v>1977</v>
      </c>
      <c r="AO64" s="339" t="s">
        <v>1977</v>
      </c>
      <c r="AP64" s="324"/>
      <c r="AQ64" s="285">
        <v>2.42</v>
      </c>
      <c r="AR64" s="287">
        <v>2.4</v>
      </c>
      <c r="AS64" s="28">
        <v>2.36</v>
      </c>
      <c r="AT64" s="28">
        <v>1.975</v>
      </c>
      <c r="AU64" s="28">
        <v>1.23</v>
      </c>
      <c r="AV64" s="278">
        <v>0</v>
      </c>
      <c r="AW64" s="278">
        <v>0</v>
      </c>
      <c r="AX64" s="278">
        <v>0</v>
      </c>
      <c r="AY64" s="278">
        <v>0</v>
      </c>
      <c r="AZ64" s="278">
        <v>0</v>
      </c>
      <c r="BA64" s="278">
        <v>0</v>
      </c>
      <c r="BB64" s="280">
        <v>0</v>
      </c>
      <c r="BC64" s="308">
        <f t="shared" si="39"/>
        <v>0.8333333333333304</v>
      </c>
      <c r="BD64" s="216">
        <f t="shared" si="29"/>
        <v>1.6949152542372836</v>
      </c>
      <c r="BE64" s="216">
        <f t="shared" si="30"/>
        <v>19.493670886075943</v>
      </c>
      <c r="BF64" s="216">
        <f t="shared" si="31"/>
        <v>60.56910569105691</v>
      </c>
      <c r="BG64" s="216">
        <f t="shared" si="32"/>
        <v>0</v>
      </c>
      <c r="BH64" s="216">
        <f t="shared" si="33"/>
        <v>0</v>
      </c>
      <c r="BI64" s="216">
        <f t="shared" si="34"/>
        <v>0</v>
      </c>
      <c r="BJ64" s="216">
        <f t="shared" si="35"/>
        <v>0</v>
      </c>
      <c r="BK64" s="216">
        <f t="shared" si="36"/>
        <v>0</v>
      </c>
      <c r="BL64" s="216">
        <f t="shared" si="37"/>
        <v>0</v>
      </c>
      <c r="BM64" s="240">
        <f t="shared" si="38"/>
        <v>0</v>
      </c>
      <c r="BN64" s="482">
        <f>AVERAGE(BC64:BM64)</f>
        <v>7.508275014973043</v>
      </c>
      <c r="BO64" s="482">
        <f>SQRT(AVERAGE((BC64-$BN64)^2,(BD64-$BN64)^2,(BE64-$BN64)^2,(BF64-$BN64)^2,(BG64-$BN64)^2,(BH64-$BN64)^2,(BI64-$BN64)^2,(BJ64-$BN64)^2,(BK64-$BN64)^2,(BL64-$BN64)^2,(BM64-$BN64)^2))</f>
        <v>17.663703977590483</v>
      </c>
      <c r="BP64" s="586" t="str">
        <f>IF(AN64="n/a","n/a",IF(U64&lt;0,"n/a",IF(U64="n/a","n/a",I64+AN64-U64)))</f>
        <v>n/a</v>
      </c>
    </row>
    <row r="65" spans="1:68" ht="11.25" customHeight="1">
      <c r="A65" s="25" t="s">
        <v>1022</v>
      </c>
      <c r="B65" s="26" t="s">
        <v>1023</v>
      </c>
      <c r="C65" s="33" t="s">
        <v>2080</v>
      </c>
      <c r="D65" s="133">
        <v>9</v>
      </c>
      <c r="E65" s="26">
        <v>268</v>
      </c>
      <c r="F65" s="44" t="s">
        <v>1939</v>
      </c>
      <c r="G65" s="45" t="s">
        <v>1939</v>
      </c>
      <c r="H65" s="208">
        <v>75.9</v>
      </c>
      <c r="I65" s="319">
        <f>(R65/H65)*100</f>
        <v>2.1607378129117256</v>
      </c>
      <c r="J65" s="143">
        <v>0.35</v>
      </c>
      <c r="K65" s="143">
        <v>0.41</v>
      </c>
      <c r="L65" s="93">
        <f t="shared" si="26"/>
        <v>17.14285714285715</v>
      </c>
      <c r="M65" s="158">
        <v>40722</v>
      </c>
      <c r="N65" s="31">
        <v>40724</v>
      </c>
      <c r="O65" s="32">
        <v>40756</v>
      </c>
      <c r="P65" s="104" t="s">
        <v>1378</v>
      </c>
      <c r="Q65" s="26"/>
      <c r="R65" s="316">
        <f>K65*4</f>
        <v>1.64</v>
      </c>
      <c r="S65" s="319">
        <f>R65/W65*100</f>
        <v>26.973684210526315</v>
      </c>
      <c r="T65" s="433">
        <f>(H65/SQRT(22.5*W65*(H65/Z65))-1)*100</f>
        <v>54.996462891163844</v>
      </c>
      <c r="U65" s="27">
        <f>H65/W65</f>
        <v>12.483552631578949</v>
      </c>
      <c r="V65" s="380">
        <v>10</v>
      </c>
      <c r="W65" s="168">
        <v>6.08</v>
      </c>
      <c r="X65" s="174">
        <v>0.86</v>
      </c>
      <c r="Y65" s="168">
        <v>1.06</v>
      </c>
      <c r="Z65" s="168">
        <v>4.33</v>
      </c>
      <c r="AA65" s="174">
        <v>6.38</v>
      </c>
      <c r="AB65" s="168">
        <v>7.04</v>
      </c>
      <c r="AC65" s="339">
        <f>(AB65/AA65-1)*100</f>
        <v>10.344827586206895</v>
      </c>
      <c r="AD65" s="472">
        <f>(H65/AA65)/X65</f>
        <v>13.833199679230153</v>
      </c>
      <c r="AE65" s="521">
        <v>18</v>
      </c>
      <c r="AF65" s="385">
        <v>31420</v>
      </c>
      <c r="AG65" s="565">
        <v>26.67</v>
      </c>
      <c r="AH65" s="565">
        <v>-23.95</v>
      </c>
      <c r="AI65" s="566">
        <v>6.24</v>
      </c>
      <c r="AJ65" s="567">
        <v>-5.15</v>
      </c>
      <c r="AK65" s="350">
        <f>AN65/AO65</f>
        <v>1.3659313298276092</v>
      </c>
      <c r="AL65" s="336">
        <f t="shared" si="27"/>
        <v>3.5714285714285587</v>
      </c>
      <c r="AM65" s="337">
        <f>((AQ65/AT65)^(1/3)-1)*100</f>
        <v>8.427355500504706</v>
      </c>
      <c r="AN65" s="337">
        <f>((AQ65/AV65)^(1/5)-1)*100</f>
        <v>13.90440582250585</v>
      </c>
      <c r="AO65" s="339">
        <f>((AQ65/BA65)^(1/10)-1)*100</f>
        <v>10.179432537256972</v>
      </c>
      <c r="AP65" s="324"/>
      <c r="AQ65" s="285">
        <v>1.16</v>
      </c>
      <c r="AR65" s="287">
        <v>1.12</v>
      </c>
      <c r="AS65" s="28">
        <v>1.06</v>
      </c>
      <c r="AT65" s="28">
        <v>0.91</v>
      </c>
      <c r="AU65" s="28">
        <v>0.78</v>
      </c>
      <c r="AV65" s="28">
        <v>0.605</v>
      </c>
      <c r="AW65" s="28">
        <v>0.53</v>
      </c>
      <c r="AX65" s="278">
        <v>0.44</v>
      </c>
      <c r="AY65" s="278">
        <v>0.44</v>
      </c>
      <c r="AZ65" s="278">
        <v>0.44</v>
      </c>
      <c r="BA65" s="278">
        <v>0.44</v>
      </c>
      <c r="BB65" s="280">
        <v>0.44</v>
      </c>
      <c r="BC65" s="308">
        <f t="shared" si="39"/>
        <v>3.5714285714285587</v>
      </c>
      <c r="BD65" s="216">
        <f t="shared" si="29"/>
        <v>5.660377358490565</v>
      </c>
      <c r="BE65" s="216">
        <f t="shared" si="30"/>
        <v>16.483516483516492</v>
      </c>
      <c r="BF65" s="216">
        <f t="shared" si="31"/>
        <v>16.666666666666675</v>
      </c>
      <c r="BG65" s="216">
        <f t="shared" si="32"/>
        <v>28.92561983471076</v>
      </c>
      <c r="BH65" s="216">
        <f t="shared" si="33"/>
        <v>14.1509433962264</v>
      </c>
      <c r="BI65" s="216">
        <f t="shared" si="34"/>
        <v>20.45454545454546</v>
      </c>
      <c r="BJ65" s="216">
        <f t="shared" si="35"/>
        <v>0</v>
      </c>
      <c r="BK65" s="216">
        <f t="shared" si="36"/>
        <v>0</v>
      </c>
      <c r="BL65" s="216">
        <f t="shared" si="37"/>
        <v>0</v>
      </c>
      <c r="BM65" s="240">
        <f t="shared" si="38"/>
        <v>0</v>
      </c>
      <c r="BN65" s="482">
        <f>AVERAGE(BC65:BM65)</f>
        <v>9.628463433234991</v>
      </c>
      <c r="BO65" s="482">
        <f>SQRT(AVERAGE((BC65-$BN65)^2,(BD65-$BN65)^2,(BE65-$BN65)^2,(BF65-$BN65)^2,(BG65-$BN65)^2,(BH65-$BN65)^2,(BI65-$BN65)^2,(BJ65-$BN65)^2,(BK65-$BN65)^2,(BL65-$BN65)^2,(BM65-$BN65)^2))</f>
        <v>9.675779461025218</v>
      </c>
      <c r="BP65" s="586">
        <f>IF(AN65="n/a","n/a",IF(U65&lt;0,"n/a",IF(U65="n/a","n/a",I65+AN65-U65)))</f>
        <v>3.5815910038386285</v>
      </c>
    </row>
    <row r="66" spans="1:68" ht="11.25" customHeight="1">
      <c r="A66" s="34" t="s">
        <v>701</v>
      </c>
      <c r="B66" s="36" t="s">
        <v>702</v>
      </c>
      <c r="C66" s="41" t="s">
        <v>277</v>
      </c>
      <c r="D66" s="134">
        <v>7</v>
      </c>
      <c r="E66" s="26">
        <v>367</v>
      </c>
      <c r="F66" s="46" t="s">
        <v>1972</v>
      </c>
      <c r="G66" s="48" t="s">
        <v>1939</v>
      </c>
      <c r="H66" s="209">
        <v>32.25</v>
      </c>
      <c r="I66" s="321">
        <f>(R66/H66)*100</f>
        <v>4.341085271317829</v>
      </c>
      <c r="J66" s="142">
        <v>0.34</v>
      </c>
      <c r="K66" s="142">
        <v>0.35</v>
      </c>
      <c r="L66" s="94">
        <f t="shared" si="26"/>
        <v>2.941176470588225</v>
      </c>
      <c r="M66" s="301">
        <v>40785</v>
      </c>
      <c r="N66" s="50">
        <v>40787</v>
      </c>
      <c r="O66" s="40">
        <v>40801</v>
      </c>
      <c r="P66" s="49" t="s">
        <v>1371</v>
      </c>
      <c r="Q66" s="26"/>
      <c r="R66" s="261">
        <f>K66*4</f>
        <v>1.4</v>
      </c>
      <c r="S66" s="321">
        <f>R66/W66*100</f>
        <v>73.68421052631578</v>
      </c>
      <c r="T66" s="433">
        <f>(H66/SQRT(22.5*W66*(H66/Z66))-1)*100</f>
        <v>13.245580061690587</v>
      </c>
      <c r="U66" s="37">
        <f>H66/W66</f>
        <v>16.973684210526315</v>
      </c>
      <c r="V66" s="381">
        <v>6</v>
      </c>
      <c r="W66" s="169">
        <v>1.9</v>
      </c>
      <c r="X66" s="176">
        <v>4.02</v>
      </c>
      <c r="Y66" s="169">
        <v>1.3</v>
      </c>
      <c r="Z66" s="169">
        <v>1.7</v>
      </c>
      <c r="AA66" s="176">
        <v>1.9</v>
      </c>
      <c r="AB66" s="169">
        <v>2.04</v>
      </c>
      <c r="AC66" s="344">
        <f>(AB66/AA66-1)*100</f>
        <v>7.36842105263158</v>
      </c>
      <c r="AD66" s="473">
        <f>(H66/AA66)/X66</f>
        <v>4.222309505106049</v>
      </c>
      <c r="AE66" s="522">
        <v>1</v>
      </c>
      <c r="AF66" s="310">
        <v>109</v>
      </c>
      <c r="AG66" s="533">
        <v>14.24</v>
      </c>
      <c r="AH66" s="533">
        <v>-5.12</v>
      </c>
      <c r="AI66" s="562">
        <v>4.3</v>
      </c>
      <c r="AJ66" s="564">
        <v>2.25</v>
      </c>
      <c r="AK66" s="351">
        <f>AN66/AO66</f>
        <v>1.4480288964786372</v>
      </c>
      <c r="AL66" s="342">
        <f t="shared" si="27"/>
        <v>3.100775193798455</v>
      </c>
      <c r="AM66" s="343">
        <f>((AQ66/AT66)^(1/3)-1)*100</f>
        <v>2.6397321062363366</v>
      </c>
      <c r="AN66" s="343">
        <f>((AQ66/AV66)^(1/5)-1)*100</f>
        <v>2.2494394759551506</v>
      </c>
      <c r="AO66" s="344">
        <f>((AQ66/BA66)^(1/10)-1)*100</f>
        <v>1.5534493002352434</v>
      </c>
      <c r="AP66" s="324"/>
      <c r="AQ66" s="285">
        <v>1.33</v>
      </c>
      <c r="AR66" s="285">
        <v>1.29</v>
      </c>
      <c r="AS66" s="28">
        <v>1.26</v>
      </c>
      <c r="AT66" s="28">
        <v>1.23</v>
      </c>
      <c r="AU66" s="28">
        <v>1.21</v>
      </c>
      <c r="AV66" s="28">
        <v>1.19</v>
      </c>
      <c r="AW66" s="278">
        <v>1.18</v>
      </c>
      <c r="AX66" s="278">
        <v>1.18</v>
      </c>
      <c r="AY66" s="28">
        <v>1.17</v>
      </c>
      <c r="AZ66" s="28">
        <v>1.15</v>
      </c>
      <c r="BA66" s="278">
        <v>1.14</v>
      </c>
      <c r="BB66" s="280">
        <v>1.14</v>
      </c>
      <c r="BC66" s="274">
        <f t="shared" si="39"/>
        <v>3.100775193798455</v>
      </c>
      <c r="BD66" s="462">
        <f t="shared" si="29"/>
        <v>2.3809523809523725</v>
      </c>
      <c r="BE66" s="462">
        <f t="shared" si="30"/>
        <v>2.4390243902439046</v>
      </c>
      <c r="BF66" s="462">
        <f t="shared" si="31"/>
        <v>1.6528925619834656</v>
      </c>
      <c r="BG66" s="462">
        <f t="shared" si="32"/>
        <v>1.680672268907557</v>
      </c>
      <c r="BH66" s="462">
        <f t="shared" si="33"/>
        <v>0.8474576271186418</v>
      </c>
      <c r="BI66" s="462">
        <f t="shared" si="34"/>
        <v>0</v>
      </c>
      <c r="BJ66" s="462">
        <f t="shared" si="35"/>
        <v>0.8547008547008517</v>
      </c>
      <c r="BK66" s="462">
        <f t="shared" si="36"/>
        <v>1.7391304347826209</v>
      </c>
      <c r="BL66" s="462">
        <f t="shared" si="37"/>
        <v>0.8771929824561431</v>
      </c>
      <c r="BM66" s="258">
        <f t="shared" si="38"/>
        <v>0</v>
      </c>
      <c r="BN66" s="76">
        <f>AVERAGE(BC66:BM66)</f>
        <v>1.4157089722676375</v>
      </c>
      <c r="BO66" s="76">
        <f>SQRT(AVERAGE((BC66-$BN66)^2,(BD66-$BN66)^2,(BE66-$BN66)^2,(BF66-$BN66)^2,(BG66-$BN66)^2,(BH66-$BN66)^2,(BI66-$BN66)^2,(BJ66-$BN66)^2,(BK66-$BN66)^2,(BL66-$BN66)^2,(BM66-$BN66)^2))</f>
        <v>0.9527702889552144</v>
      </c>
      <c r="BP66" s="587">
        <f>IF(AN66="n/a","n/a",IF(U66&lt;0,"n/a",IF(U66="n/a","n/a",I66+AN66-U66)))</f>
        <v>-10.383159463253335</v>
      </c>
    </row>
    <row r="67" spans="1:68" ht="11.25" customHeight="1">
      <c r="A67" s="15" t="s">
        <v>220</v>
      </c>
      <c r="B67" s="16" t="s">
        <v>221</v>
      </c>
      <c r="C67" s="24" t="s">
        <v>2085</v>
      </c>
      <c r="D67" s="132">
        <v>5</v>
      </c>
      <c r="E67" s="26">
        <v>421</v>
      </c>
      <c r="F67" s="88" t="s">
        <v>363</v>
      </c>
      <c r="G67" s="58" t="s">
        <v>363</v>
      </c>
      <c r="H67" s="207">
        <v>37.68</v>
      </c>
      <c r="I67" s="457">
        <f>(R67/H67)*100</f>
        <v>0.6369426751592356</v>
      </c>
      <c r="J67" s="282">
        <v>0.1</v>
      </c>
      <c r="K67" s="144">
        <v>0.12</v>
      </c>
      <c r="L67" s="107">
        <f t="shared" si="26"/>
        <v>19.999999999999996</v>
      </c>
      <c r="M67" s="514">
        <v>40520</v>
      </c>
      <c r="N67" s="515">
        <v>40522</v>
      </c>
      <c r="O67" s="516">
        <v>40553</v>
      </c>
      <c r="P67" s="21" t="s">
        <v>1414</v>
      </c>
      <c r="Q67" s="146" t="s">
        <v>1436</v>
      </c>
      <c r="R67" s="317">
        <f>K67*2</f>
        <v>0.24</v>
      </c>
      <c r="S67" s="319">
        <f>R67/W67*100</f>
        <v>5.345211581291759</v>
      </c>
      <c r="T67" s="435">
        <f>(H67/SQRT(22.5*W67*(H67/Z67))-1)*100</f>
        <v>-16.262509383083888</v>
      </c>
      <c r="U67" s="18">
        <f>H67/W67</f>
        <v>8.391982182628063</v>
      </c>
      <c r="V67" s="380">
        <v>6</v>
      </c>
      <c r="W67" s="190">
        <v>4.49</v>
      </c>
      <c r="X67" s="189">
        <v>0.81</v>
      </c>
      <c r="Y67" s="190">
        <v>1.21</v>
      </c>
      <c r="Z67" s="190">
        <v>1.88</v>
      </c>
      <c r="AA67" s="189">
        <v>4.21</v>
      </c>
      <c r="AB67" s="190">
        <v>4.44</v>
      </c>
      <c r="AC67" s="338">
        <f>(AB67/AA67-1)*100</f>
        <v>5.463182897862251</v>
      </c>
      <c r="AD67" s="339">
        <f>(H67/AA67)/X67</f>
        <v>11.049529339315562</v>
      </c>
      <c r="AE67" s="521">
        <v>22</v>
      </c>
      <c r="AF67" s="386">
        <v>2550</v>
      </c>
      <c r="AG67" s="553">
        <v>10.05</v>
      </c>
      <c r="AH67" s="553">
        <v>-43.64</v>
      </c>
      <c r="AI67" s="568">
        <v>-7.19</v>
      </c>
      <c r="AJ67" s="569">
        <v>-25.61</v>
      </c>
      <c r="AK67" s="350" t="s">
        <v>1977</v>
      </c>
      <c r="AL67" s="336">
        <f t="shared" si="27"/>
        <v>25</v>
      </c>
      <c r="AM67" s="337">
        <f>((AQ67/AT67)^(1/3)-1)*100</f>
        <v>25.99210498948732</v>
      </c>
      <c r="AN67" s="337" t="s">
        <v>1977</v>
      </c>
      <c r="AO67" s="339" t="s">
        <v>1977</v>
      </c>
      <c r="AP67" s="323"/>
      <c r="AQ67" s="282">
        <v>0.2</v>
      </c>
      <c r="AR67" s="327">
        <v>0.16</v>
      </c>
      <c r="AS67" s="19">
        <v>0.12</v>
      </c>
      <c r="AT67" s="19">
        <v>0.1</v>
      </c>
      <c r="AU67" s="283">
        <v>0</v>
      </c>
      <c r="AV67" s="283"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0</v>
      </c>
      <c r="BB67" s="284">
        <v>0</v>
      </c>
      <c r="BC67" s="308">
        <f t="shared" si="39"/>
        <v>25</v>
      </c>
      <c r="BD67" s="216">
        <f t="shared" si="29"/>
        <v>33.33333333333335</v>
      </c>
      <c r="BE67" s="216">
        <f t="shared" si="30"/>
        <v>19.999999999999996</v>
      </c>
      <c r="BF67" s="216">
        <f t="shared" si="31"/>
        <v>0</v>
      </c>
      <c r="BG67" s="216">
        <f t="shared" si="32"/>
        <v>0</v>
      </c>
      <c r="BH67" s="216">
        <f t="shared" si="33"/>
        <v>0</v>
      </c>
      <c r="BI67" s="216">
        <f t="shared" si="34"/>
        <v>0</v>
      </c>
      <c r="BJ67" s="216">
        <f t="shared" si="35"/>
        <v>0</v>
      </c>
      <c r="BK67" s="216">
        <f t="shared" si="36"/>
        <v>0</v>
      </c>
      <c r="BL67" s="216">
        <f t="shared" si="37"/>
        <v>0</v>
      </c>
      <c r="BM67" s="240">
        <f t="shared" si="38"/>
        <v>0</v>
      </c>
      <c r="BN67" s="482">
        <f>AVERAGE(BC67:BM67)</f>
        <v>7.121212121212122</v>
      </c>
      <c r="BO67" s="482">
        <f>SQRT(AVERAGE((BC67-$BN67)^2,(BD67-$BN67)^2,(BE67-$BN67)^2,(BF67-$BN67)^2,(BG67-$BN67)^2,(BH67-$BN67)^2,(BI67-$BN67)^2,(BJ67-$BN67)^2,(BK67-$BN67)^2,(BL67-$BN67)^2,(BM67-$BN67)^2))</f>
        <v>11.97832447033477</v>
      </c>
      <c r="BP67" s="586" t="str">
        <f>IF(AN67="n/a","n/a",IF(U67&lt;0,"n/a",IF(U67="n/a","n/a",I67+AN67-U67)))</f>
        <v>n/a</v>
      </c>
    </row>
    <row r="68" spans="1:68" ht="11.25" customHeight="1">
      <c r="A68" s="25" t="s">
        <v>1876</v>
      </c>
      <c r="B68" s="26" t="s">
        <v>1877</v>
      </c>
      <c r="C68" s="109" t="s">
        <v>526</v>
      </c>
      <c r="D68" s="133">
        <v>7</v>
      </c>
      <c r="E68" s="26">
        <v>348</v>
      </c>
      <c r="F68" s="65" t="s">
        <v>363</v>
      </c>
      <c r="G68" s="57" t="s">
        <v>363</v>
      </c>
      <c r="H68" s="208">
        <v>62.33</v>
      </c>
      <c r="I68" s="319">
        <f>(R68/H68)*100</f>
        <v>4.363869725653779</v>
      </c>
      <c r="J68" s="285">
        <v>0.53</v>
      </c>
      <c r="K68" s="143">
        <v>0.68</v>
      </c>
      <c r="L68" s="93">
        <f t="shared" si="26"/>
        <v>28.301886792452823</v>
      </c>
      <c r="M68" s="158">
        <v>40613</v>
      </c>
      <c r="N68" s="31">
        <v>40617</v>
      </c>
      <c r="O68" s="32">
        <v>40633</v>
      </c>
      <c r="P68" s="104" t="s">
        <v>1373</v>
      </c>
      <c r="Q68" s="26"/>
      <c r="R68" s="316">
        <f>K68*4</f>
        <v>2.72</v>
      </c>
      <c r="S68" s="319">
        <f>R68/W68*100</f>
        <v>219.35483870967744</v>
      </c>
      <c r="T68" s="433">
        <f>(H68/SQRT(22.5*W68*(H68/Z68))-1)*100</f>
        <v>176.41366849168705</v>
      </c>
      <c r="U68" s="27">
        <f>H68/W68</f>
        <v>50.266129032258064</v>
      </c>
      <c r="V68" s="380">
        <v>12</v>
      </c>
      <c r="W68" s="168">
        <v>1.24</v>
      </c>
      <c r="X68" s="174">
        <v>1.54</v>
      </c>
      <c r="Y68" s="168">
        <v>6.28</v>
      </c>
      <c r="Z68" s="168">
        <v>3.42</v>
      </c>
      <c r="AA68" s="174">
        <v>4.06</v>
      </c>
      <c r="AB68" s="168">
        <v>4.42</v>
      </c>
      <c r="AC68" s="339">
        <f>(AB68/AA68-1)*100</f>
        <v>8.866995073891637</v>
      </c>
      <c r="AD68" s="339">
        <f>(H68/AA68)/X68</f>
        <v>9.968971914784722</v>
      </c>
      <c r="AE68" s="521">
        <v>17</v>
      </c>
      <c r="AF68" s="385">
        <v>6490</v>
      </c>
      <c r="AG68" s="565">
        <v>31.44</v>
      </c>
      <c r="AH68" s="565">
        <v>-4.12</v>
      </c>
      <c r="AI68" s="566">
        <v>9.14</v>
      </c>
      <c r="AJ68" s="567">
        <v>5.11</v>
      </c>
      <c r="AK68" s="350" t="s">
        <v>1977</v>
      </c>
      <c r="AL68" s="336">
        <f t="shared" si="27"/>
        <v>43.70370370370369</v>
      </c>
      <c r="AM68" s="337">
        <f>((AQ68/AT68)^(1/3)-1)*100</f>
        <v>19.215323355715363</v>
      </c>
      <c r="AN68" s="337">
        <f>((AQ68/AV68)^(1/5)-1)*100</f>
        <v>16.928403170482586</v>
      </c>
      <c r="AO68" s="339" t="s">
        <v>1977</v>
      </c>
      <c r="AP68" s="324"/>
      <c r="AQ68" s="285">
        <v>1.94</v>
      </c>
      <c r="AR68" s="285">
        <v>1.35</v>
      </c>
      <c r="AS68" s="28">
        <v>1.24</v>
      </c>
      <c r="AT68" s="28">
        <v>1.145</v>
      </c>
      <c r="AU68" s="28">
        <v>1.06</v>
      </c>
      <c r="AV68" s="28">
        <v>0.8875679999999999</v>
      </c>
      <c r="AW68" s="278">
        <v>0</v>
      </c>
      <c r="AX68" s="278">
        <v>0</v>
      </c>
      <c r="AY68" s="278">
        <v>0</v>
      </c>
      <c r="AZ68" s="278">
        <v>0</v>
      </c>
      <c r="BA68" s="278">
        <v>0</v>
      </c>
      <c r="BB68" s="280">
        <v>0</v>
      </c>
      <c r="BC68" s="308">
        <f t="shared" si="39"/>
        <v>43.70370370370369</v>
      </c>
      <c r="BD68" s="216">
        <f t="shared" si="29"/>
        <v>8.870967741935498</v>
      </c>
      <c r="BE68" s="216">
        <f t="shared" si="30"/>
        <v>8.296943231441055</v>
      </c>
      <c r="BF68" s="216">
        <f t="shared" si="31"/>
        <v>8.018867924528305</v>
      </c>
      <c r="BG68" s="216">
        <f t="shared" si="32"/>
        <v>19.42746921925984</v>
      </c>
      <c r="BH68" s="216">
        <f t="shared" si="33"/>
        <v>0</v>
      </c>
      <c r="BI68" s="216">
        <f t="shared" si="34"/>
        <v>0</v>
      </c>
      <c r="BJ68" s="216">
        <f t="shared" si="35"/>
        <v>0</v>
      </c>
      <c r="BK68" s="216">
        <f t="shared" si="36"/>
        <v>0</v>
      </c>
      <c r="BL68" s="216">
        <f t="shared" si="37"/>
        <v>0</v>
      </c>
      <c r="BM68" s="240">
        <f t="shared" si="38"/>
        <v>0</v>
      </c>
      <c r="BN68" s="482">
        <f>AVERAGE(BC68:BM68)</f>
        <v>8.028904710988035</v>
      </c>
      <c r="BO68" s="482">
        <f>SQRT(AVERAGE((BC68-$BN68)^2,(BD68-$BN68)^2,(BE68-$BN68)^2,(BF68-$BN68)^2,(BG68-$BN68)^2,(BH68-$BN68)^2,(BI68-$BN68)^2,(BJ68-$BN68)^2,(BK68-$BN68)^2,(BL68-$BN68)^2,(BM68-$BN68)^2))</f>
        <v>12.75709940208792</v>
      </c>
      <c r="BP68" s="586">
        <f>IF(AN68="n/a","n/a",IF(U68&lt;0,"n/a",IF(U68="n/a","n/a",I68+AN68-U68)))</f>
        <v>-28.9738561361217</v>
      </c>
    </row>
    <row r="69" spans="1:68" ht="11.25" customHeight="1">
      <c r="A69" s="25" t="s">
        <v>1300</v>
      </c>
      <c r="B69" s="26" t="s">
        <v>1301</v>
      </c>
      <c r="C69" s="33" t="s">
        <v>292</v>
      </c>
      <c r="D69" s="133">
        <v>8</v>
      </c>
      <c r="E69" s="26">
        <v>303</v>
      </c>
      <c r="F69" s="44" t="s">
        <v>1972</v>
      </c>
      <c r="G69" s="45" t="s">
        <v>1939</v>
      </c>
      <c r="H69" s="208">
        <v>51.59</v>
      </c>
      <c r="I69" s="319">
        <f>(R69/H69)*100</f>
        <v>3.8185694902112806</v>
      </c>
      <c r="J69" s="143">
        <v>0.4575</v>
      </c>
      <c r="K69" s="143">
        <v>0.4925</v>
      </c>
      <c r="L69" s="93">
        <f t="shared" si="26"/>
        <v>7.650273224043702</v>
      </c>
      <c r="M69" s="158">
        <v>40604</v>
      </c>
      <c r="N69" s="31">
        <v>40606</v>
      </c>
      <c r="O69" s="32">
        <v>40622</v>
      </c>
      <c r="P69" s="30" t="s">
        <v>939</v>
      </c>
      <c r="Q69" s="275"/>
      <c r="R69" s="316">
        <f>K69*4</f>
        <v>1.97</v>
      </c>
      <c r="S69" s="319">
        <f>R69/W69*100</f>
        <v>67.93103448275862</v>
      </c>
      <c r="T69" s="433">
        <f>(H69/SQRT(22.5*W69*(H69/Z69))-1)*100</f>
        <v>40.59261547074302</v>
      </c>
      <c r="U69" s="27">
        <f>H69/W69</f>
        <v>17.789655172413795</v>
      </c>
      <c r="V69" s="380">
        <v>12</v>
      </c>
      <c r="W69" s="168">
        <v>2.9</v>
      </c>
      <c r="X69" s="174">
        <v>4.49</v>
      </c>
      <c r="Y69" s="168">
        <v>1.94</v>
      </c>
      <c r="Z69" s="168">
        <v>2.5</v>
      </c>
      <c r="AA69" s="174">
        <v>3.13</v>
      </c>
      <c r="AB69" s="168">
        <v>3.26</v>
      </c>
      <c r="AC69" s="339">
        <f>(AB69/AA69-1)*100</f>
        <v>4.153354632587858</v>
      </c>
      <c r="AD69" s="339">
        <f>(H69/AA69)/X69</f>
        <v>3.6709194020080127</v>
      </c>
      <c r="AE69" s="521">
        <v>17</v>
      </c>
      <c r="AF69" s="385">
        <v>29370</v>
      </c>
      <c r="AG69" s="565">
        <v>25.43</v>
      </c>
      <c r="AH69" s="565">
        <v>-1.45</v>
      </c>
      <c r="AI69" s="566">
        <v>2.93</v>
      </c>
      <c r="AJ69" s="567">
        <v>6.81</v>
      </c>
      <c r="AK69" s="350">
        <f>AN69/AO69</f>
        <v>1.8072521410654834</v>
      </c>
      <c r="AL69" s="336">
        <f t="shared" si="27"/>
        <v>4.571428571428582</v>
      </c>
      <c r="AM69" s="337">
        <f>((AQ69/AT69)^(1/3)-1)*100</f>
        <v>7.820020810224859</v>
      </c>
      <c r="AN69" s="337">
        <f>((AQ69/AV69)^(1/5)-1)*100</f>
        <v>6.431273390761905</v>
      </c>
      <c r="AO69" s="339">
        <f>((AQ69/BA69)^(1/10)-1)*100</f>
        <v>3.558592210033451</v>
      </c>
      <c r="AP69" s="324"/>
      <c r="AQ69" s="285">
        <v>1.83</v>
      </c>
      <c r="AR69" s="285">
        <v>1.75</v>
      </c>
      <c r="AS69" s="278">
        <v>1.58</v>
      </c>
      <c r="AT69" s="28">
        <v>1.46</v>
      </c>
      <c r="AU69" s="28">
        <v>1.38</v>
      </c>
      <c r="AV69" s="28">
        <v>1.34</v>
      </c>
      <c r="AW69" s="28">
        <v>1.3</v>
      </c>
      <c r="AX69" s="278">
        <v>1.29</v>
      </c>
      <c r="AY69" s="278">
        <v>1.29</v>
      </c>
      <c r="AZ69" s="278">
        <v>1.29</v>
      </c>
      <c r="BA69" s="278">
        <v>1.29</v>
      </c>
      <c r="BB69" s="280">
        <v>1.29</v>
      </c>
      <c r="BC69" s="308">
        <f t="shared" si="39"/>
        <v>4.571428571428582</v>
      </c>
      <c r="BD69" s="216">
        <f t="shared" si="29"/>
        <v>10.759493670886066</v>
      </c>
      <c r="BE69" s="216">
        <f t="shared" si="30"/>
        <v>8.219178082191792</v>
      </c>
      <c r="BF69" s="216">
        <f t="shared" si="31"/>
        <v>5.797101449275366</v>
      </c>
      <c r="BG69" s="216">
        <f t="shared" si="32"/>
        <v>2.985074626865658</v>
      </c>
      <c r="BH69" s="216">
        <f t="shared" si="33"/>
        <v>3.076923076923088</v>
      </c>
      <c r="BI69" s="216">
        <f t="shared" si="34"/>
        <v>0.7751937984496138</v>
      </c>
      <c r="BJ69" s="216">
        <f t="shared" si="35"/>
        <v>0</v>
      </c>
      <c r="BK69" s="216">
        <f t="shared" si="36"/>
        <v>0</v>
      </c>
      <c r="BL69" s="216">
        <f t="shared" si="37"/>
        <v>0</v>
      </c>
      <c r="BM69" s="240">
        <f t="shared" si="38"/>
        <v>0</v>
      </c>
      <c r="BN69" s="482">
        <f>AVERAGE(BC69:BM69)</f>
        <v>3.289490297820015</v>
      </c>
      <c r="BO69" s="482">
        <f>SQRT(AVERAGE((BC69-$BN69)^2,(BD69-$BN69)^2,(BE69-$BN69)^2,(BF69-$BN69)^2,(BG69-$BN69)^2,(BH69-$BN69)^2,(BI69-$BN69)^2,(BJ69-$BN69)^2,(BK69-$BN69)^2,(BL69-$BN69)^2,(BM69-$BN69)^2))</f>
        <v>3.5390905066636558</v>
      </c>
      <c r="BP69" s="586">
        <f>IF(AN69="n/a","n/a",IF(U69&lt;0,"n/a",IF(U69="n/a","n/a",I69+AN69-U69)))</f>
        <v>-7.53981229144061</v>
      </c>
    </row>
    <row r="70" spans="1:68" ht="11.25" customHeight="1">
      <c r="A70" s="96" t="s">
        <v>48</v>
      </c>
      <c r="B70" s="26" t="s">
        <v>45</v>
      </c>
      <c r="C70" s="33" t="s">
        <v>170</v>
      </c>
      <c r="D70" s="133">
        <v>9</v>
      </c>
      <c r="E70" s="26">
        <v>261</v>
      </c>
      <c r="F70" s="44" t="s">
        <v>1972</v>
      </c>
      <c r="G70" s="45" t="s">
        <v>1972</v>
      </c>
      <c r="H70" s="208">
        <v>12.52</v>
      </c>
      <c r="I70" s="319">
        <f>(R70/H70)*100</f>
        <v>3.8338658146964857</v>
      </c>
      <c r="J70" s="143">
        <v>0.115</v>
      </c>
      <c r="K70" s="143">
        <v>0.12</v>
      </c>
      <c r="L70" s="93">
        <f t="shared" si="26"/>
        <v>4.347826086956519</v>
      </c>
      <c r="M70" s="158">
        <v>40661</v>
      </c>
      <c r="N70" s="31">
        <v>40665</v>
      </c>
      <c r="O70" s="32">
        <v>40679</v>
      </c>
      <c r="P70" s="30" t="s">
        <v>1389</v>
      </c>
      <c r="Q70" s="26"/>
      <c r="R70" s="316">
        <f>K70*4</f>
        <v>0.48</v>
      </c>
      <c r="S70" s="319">
        <f>R70/W70*100</f>
        <v>123.07692307692307</v>
      </c>
      <c r="T70" s="433">
        <f>(H70/SQRT(22.5*W70*(H70/Z70))-1)*100</f>
        <v>8.822236708676412</v>
      </c>
      <c r="U70" s="27">
        <f>H70/W70</f>
        <v>32.1025641025641</v>
      </c>
      <c r="V70" s="380">
        <v>12</v>
      </c>
      <c r="W70" s="168">
        <v>0.39</v>
      </c>
      <c r="X70" s="174">
        <v>5.56</v>
      </c>
      <c r="Y70" s="168">
        <v>0.72</v>
      </c>
      <c r="Z70" s="168">
        <v>0.83</v>
      </c>
      <c r="AA70" s="174">
        <v>0.45</v>
      </c>
      <c r="AB70" s="168">
        <v>0.95</v>
      </c>
      <c r="AC70" s="339">
        <f>(AB70/AA70-1)*100</f>
        <v>111.11111111111111</v>
      </c>
      <c r="AD70" s="339">
        <f>(H70/AA70)/X70</f>
        <v>5.003996802557953</v>
      </c>
      <c r="AE70" s="521">
        <v>1</v>
      </c>
      <c r="AF70" s="309">
        <v>320</v>
      </c>
      <c r="AG70" s="565">
        <v>11.59</v>
      </c>
      <c r="AH70" s="565">
        <v>-22.33</v>
      </c>
      <c r="AI70" s="566">
        <v>0.97</v>
      </c>
      <c r="AJ70" s="567">
        <v>-1.65</v>
      </c>
      <c r="AK70" s="350" t="s">
        <v>1977</v>
      </c>
      <c r="AL70" s="336">
        <f t="shared" si="27"/>
        <v>3.3898305084745894</v>
      </c>
      <c r="AM70" s="337">
        <f>((AQ70/AT70)^(1/3)-1)*100</f>
        <v>9.079714446945175</v>
      </c>
      <c r="AN70" s="337">
        <f>((AQ70/AV70)^(1/5)-1)*100</f>
        <v>9.358626138758197</v>
      </c>
      <c r="AO70" s="339" t="s">
        <v>1977</v>
      </c>
      <c r="AP70" s="324"/>
      <c r="AQ70" s="285">
        <v>0.4575</v>
      </c>
      <c r="AR70" s="285">
        <v>0.4425</v>
      </c>
      <c r="AS70" s="28">
        <v>0.405</v>
      </c>
      <c r="AT70" s="28">
        <v>0.3525</v>
      </c>
      <c r="AU70" s="28">
        <v>0.3225</v>
      </c>
      <c r="AV70" s="28">
        <v>0.2925</v>
      </c>
      <c r="AW70" s="28">
        <v>0.264375</v>
      </c>
      <c r="AX70" s="28">
        <v>0.12375</v>
      </c>
      <c r="AY70" s="278">
        <v>0</v>
      </c>
      <c r="AZ70" s="278">
        <v>0</v>
      </c>
      <c r="BA70" s="278">
        <v>0</v>
      </c>
      <c r="BB70" s="280">
        <v>0</v>
      </c>
      <c r="BC70" s="308">
        <f t="shared" si="39"/>
        <v>3.3898305084745894</v>
      </c>
      <c r="BD70" s="216">
        <f t="shared" si="29"/>
        <v>9.259259259259256</v>
      </c>
      <c r="BE70" s="216">
        <f t="shared" si="30"/>
        <v>14.893617021276606</v>
      </c>
      <c r="BF70" s="216">
        <f t="shared" si="31"/>
        <v>9.302325581395344</v>
      </c>
      <c r="BG70" s="216">
        <f t="shared" si="32"/>
        <v>10.256410256410264</v>
      </c>
      <c r="BH70" s="216">
        <f t="shared" si="33"/>
        <v>10.638297872340408</v>
      </c>
      <c r="BI70" s="216">
        <f t="shared" si="34"/>
        <v>113.63636363636367</v>
      </c>
      <c r="BJ70" s="216">
        <f t="shared" si="35"/>
        <v>0</v>
      </c>
      <c r="BK70" s="216">
        <f t="shared" si="36"/>
        <v>0</v>
      </c>
      <c r="BL70" s="216">
        <f t="shared" si="37"/>
        <v>0</v>
      </c>
      <c r="BM70" s="240">
        <f t="shared" si="38"/>
        <v>0</v>
      </c>
      <c r="BN70" s="482">
        <f>AVERAGE(BC70:BM70)</f>
        <v>15.57964583050183</v>
      </c>
      <c r="BO70" s="482">
        <f>SQRT(AVERAGE((BC70-$BN70)^2,(BD70-$BN70)^2,(BE70-$BN70)^2,(BF70-$BN70)^2,(BG70-$BN70)^2,(BH70-$BN70)^2,(BI70-$BN70)^2,(BJ70-$BN70)^2,(BK70-$BN70)^2,(BL70-$BN70)^2,(BM70-$BN70)^2))</f>
        <v>31.43129504364431</v>
      </c>
      <c r="BP70" s="586">
        <f>IF(AN70="n/a","n/a",IF(U70&lt;0,"n/a",IF(U70="n/a","n/a",I70+AN70-U70)))</f>
        <v>-18.910072149109418</v>
      </c>
    </row>
    <row r="71" spans="1:68" ht="11.25" customHeight="1">
      <c r="A71" s="262" t="s">
        <v>49</v>
      </c>
      <c r="B71" s="269" t="s">
        <v>50</v>
      </c>
      <c r="C71" s="41" t="s">
        <v>170</v>
      </c>
      <c r="D71" s="134">
        <v>9</v>
      </c>
      <c r="E71" s="26">
        <v>262</v>
      </c>
      <c r="F71" s="74" t="s">
        <v>363</v>
      </c>
      <c r="G71" s="75" t="s">
        <v>363</v>
      </c>
      <c r="H71" s="209">
        <v>16.72</v>
      </c>
      <c r="I71" s="319">
        <f>(R71/H71)*100</f>
        <v>2.57177033492823</v>
      </c>
      <c r="J71" s="142">
        <v>0.1025</v>
      </c>
      <c r="K71" s="142">
        <v>0.1075</v>
      </c>
      <c r="L71" s="94">
        <f aca="true" t="shared" si="40" ref="L71:L134">((K71/J71)-1)*100</f>
        <v>4.878048780487809</v>
      </c>
      <c r="M71" s="301">
        <v>40661</v>
      </c>
      <c r="N71" s="50">
        <v>40665</v>
      </c>
      <c r="O71" s="40">
        <v>40679</v>
      </c>
      <c r="P71" s="49" t="s">
        <v>1389</v>
      </c>
      <c r="Q71" s="36"/>
      <c r="R71" s="261">
        <f>K71*4</f>
        <v>0.43</v>
      </c>
      <c r="S71" s="319">
        <f>R71/W71*100</f>
        <v>110.25641025641025</v>
      </c>
      <c r="T71" s="434">
        <f>(H71/SQRT(22.5*W71*(H71/Z71))-1)*100</f>
        <v>38.03670183734127</v>
      </c>
      <c r="U71" s="37">
        <f>H71/W71</f>
        <v>42.87179487179487</v>
      </c>
      <c r="V71" s="381">
        <v>12</v>
      </c>
      <c r="W71" s="169">
        <v>0.39</v>
      </c>
      <c r="X71" s="176" t="s">
        <v>363</v>
      </c>
      <c r="Y71" s="169">
        <v>0.88</v>
      </c>
      <c r="Z71" s="169">
        <v>1</v>
      </c>
      <c r="AA71" s="176" t="s">
        <v>363</v>
      </c>
      <c r="AB71" s="169" t="s">
        <v>363</v>
      </c>
      <c r="AC71" s="344" t="s">
        <v>1977</v>
      </c>
      <c r="AD71" s="339" t="s">
        <v>1977</v>
      </c>
      <c r="AE71" s="521">
        <v>0</v>
      </c>
      <c r="AF71" s="310">
        <v>428</v>
      </c>
      <c r="AG71" s="533">
        <v>20.2</v>
      </c>
      <c r="AH71" s="533">
        <v>-29.54</v>
      </c>
      <c r="AI71" s="562">
        <v>9.14</v>
      </c>
      <c r="AJ71" s="564">
        <v>-2.45</v>
      </c>
      <c r="AK71" s="351">
        <f>AN71/AO71</f>
        <v>1.4133892830309627</v>
      </c>
      <c r="AL71" s="336">
        <f aca="true" t="shared" si="41" ref="AL71:AL85">((AQ71/AR71)^(1/1)-1)*100</f>
        <v>3.821656050955413</v>
      </c>
      <c r="AM71" s="337">
        <f>((AQ71/AT71)^(1/3)-1)*100</f>
        <v>10.441953037802932</v>
      </c>
      <c r="AN71" s="337">
        <f>((AQ71/AV71)^(1/5)-1)*100</f>
        <v>10.23763375901563</v>
      </c>
      <c r="AO71" s="339">
        <f>((AQ71/BA71)^(1/10)-1)*100</f>
        <v>7.243322050002665</v>
      </c>
      <c r="AP71" s="325"/>
      <c r="AQ71" s="286">
        <v>0.4075</v>
      </c>
      <c r="AR71" s="286">
        <v>0.3925</v>
      </c>
      <c r="AS71" s="38">
        <v>0.355</v>
      </c>
      <c r="AT71" s="38">
        <v>0.3025</v>
      </c>
      <c r="AU71" s="38">
        <v>0.27375</v>
      </c>
      <c r="AV71" s="38">
        <v>0.25031000000000003</v>
      </c>
      <c r="AW71" s="38">
        <v>0.23343</v>
      </c>
      <c r="AX71" s="38">
        <v>0.219375</v>
      </c>
      <c r="AY71" s="279">
        <v>0.2025</v>
      </c>
      <c r="AZ71" s="279">
        <v>0.2025</v>
      </c>
      <c r="BA71" s="38">
        <v>0.2025</v>
      </c>
      <c r="BB71" s="277">
        <v>0.199685</v>
      </c>
      <c r="BC71" s="308">
        <f t="shared" si="39"/>
        <v>3.821656050955413</v>
      </c>
      <c r="BD71" s="216">
        <f t="shared" si="29"/>
        <v>10.563380281690149</v>
      </c>
      <c r="BE71" s="216">
        <f t="shared" si="30"/>
        <v>17.355371900826434</v>
      </c>
      <c r="BF71" s="216">
        <f t="shared" si="31"/>
        <v>10.502283105022837</v>
      </c>
      <c r="BG71" s="216">
        <f t="shared" si="32"/>
        <v>9.364388158683212</v>
      </c>
      <c r="BH71" s="216">
        <f t="shared" si="33"/>
        <v>7.23128989418671</v>
      </c>
      <c r="BI71" s="216">
        <f t="shared" si="34"/>
        <v>6.406837606837623</v>
      </c>
      <c r="BJ71" s="216">
        <f t="shared" si="35"/>
        <v>8.333333333333325</v>
      </c>
      <c r="BK71" s="216">
        <f t="shared" si="36"/>
        <v>0</v>
      </c>
      <c r="BL71" s="216">
        <f t="shared" si="37"/>
        <v>0</v>
      </c>
      <c r="BM71" s="240">
        <f t="shared" si="38"/>
        <v>1.40972030948745</v>
      </c>
      <c r="BN71" s="482">
        <f>AVERAGE(BC71:BM71)</f>
        <v>6.817114603729379</v>
      </c>
      <c r="BO71" s="482">
        <f>SQRT(AVERAGE((BC71-$BN71)^2,(BD71-$BN71)^2,(BE71-$BN71)^2,(BF71-$BN71)^2,(BG71-$BN71)^2,(BH71-$BN71)^2,(BI71-$BN71)^2,(BJ71-$BN71)^2,(BK71-$BN71)^2,(BL71-$BN71)^2,(BM71-$BN71)^2))</f>
        <v>5.035835386988774</v>
      </c>
      <c r="BP71" s="586">
        <f>IF(AN71="n/a","n/a",IF(U71&lt;0,"n/a",IF(U71="n/a","n/a",I71+AN71-U71)))</f>
        <v>-30.062390777851007</v>
      </c>
    </row>
    <row r="72" spans="1:68" ht="11.25" customHeight="1">
      <c r="A72" s="15" t="s">
        <v>1070</v>
      </c>
      <c r="B72" s="16" t="s">
        <v>1071</v>
      </c>
      <c r="C72" s="24" t="s">
        <v>292</v>
      </c>
      <c r="D72" s="132">
        <v>6</v>
      </c>
      <c r="E72" s="26">
        <v>389</v>
      </c>
      <c r="F72" s="42" t="s">
        <v>1972</v>
      </c>
      <c r="G72" s="43" t="s">
        <v>1939</v>
      </c>
      <c r="H72" s="207">
        <v>30.35</v>
      </c>
      <c r="I72" s="318">
        <f>(R72/H72)*100</f>
        <v>4.382207578253706</v>
      </c>
      <c r="J72" s="282">
        <v>0.3025</v>
      </c>
      <c r="K72" s="144">
        <v>0.3325</v>
      </c>
      <c r="L72" s="107">
        <f t="shared" si="40"/>
        <v>9.917355371900838</v>
      </c>
      <c r="M72" s="118">
        <v>40584</v>
      </c>
      <c r="N72" s="22">
        <v>40589</v>
      </c>
      <c r="O72" s="23">
        <v>40603</v>
      </c>
      <c r="P72" s="21" t="s">
        <v>1370</v>
      </c>
      <c r="Q72" s="550" t="s">
        <v>564</v>
      </c>
      <c r="R72" s="317">
        <f>K72*4</f>
        <v>1.33</v>
      </c>
      <c r="S72" s="318">
        <f>R72/W72*100</f>
        <v>65.84158415841584</v>
      </c>
      <c r="T72" s="433">
        <f>(H72/SQRT(22.5*W72*(H72/Z72))-1)*100</f>
        <v>39.15903320895977</v>
      </c>
      <c r="U72" s="18">
        <f>H72/W72</f>
        <v>15.024752475247526</v>
      </c>
      <c r="V72" s="380">
        <v>12</v>
      </c>
      <c r="W72" s="190">
        <v>2.02</v>
      </c>
      <c r="X72" s="189">
        <v>1.83</v>
      </c>
      <c r="Y72" s="190">
        <v>1.91</v>
      </c>
      <c r="Z72" s="190">
        <v>2.9</v>
      </c>
      <c r="AA72" s="189">
        <v>2.37</v>
      </c>
      <c r="AB72" s="190">
        <v>2.38</v>
      </c>
      <c r="AC72" s="338">
        <f>(AB72/AA72-1)*100</f>
        <v>0.42194092827003704</v>
      </c>
      <c r="AD72" s="471">
        <f>(H72/AA72)/X72</f>
        <v>6.997763482511355</v>
      </c>
      <c r="AE72" s="520">
        <v>6</v>
      </c>
      <c r="AF72" s="386">
        <v>3570</v>
      </c>
      <c r="AG72" s="553">
        <v>21.25</v>
      </c>
      <c r="AH72" s="553">
        <v>-0.56</v>
      </c>
      <c r="AI72" s="568">
        <v>0.63</v>
      </c>
      <c r="AJ72" s="569">
        <v>1.1</v>
      </c>
      <c r="AK72" s="350">
        <f>AN72/AO72</f>
        <v>1.8527401412388125</v>
      </c>
      <c r="AL72" s="340">
        <f t="shared" si="41"/>
        <v>6.140350877192979</v>
      </c>
      <c r="AM72" s="341">
        <f>((AQ72/AT72)^(1/3)-1)*100</f>
        <v>5.176168009564397</v>
      </c>
      <c r="AN72" s="341">
        <f>((AQ72/AV72)^(1/5)-1)*100</f>
        <v>4.737650494747658</v>
      </c>
      <c r="AO72" s="338">
        <f>((AQ72/BA72)^(1/10)-1)*100</f>
        <v>2.557104684729228</v>
      </c>
      <c r="AP72" s="324"/>
      <c r="AQ72" s="285">
        <v>1.21</v>
      </c>
      <c r="AR72" s="285">
        <v>1.14</v>
      </c>
      <c r="AS72" s="28">
        <v>1.1</v>
      </c>
      <c r="AT72" s="28">
        <v>1.04</v>
      </c>
      <c r="AU72" s="28">
        <v>1</v>
      </c>
      <c r="AV72" s="278">
        <v>0.96</v>
      </c>
      <c r="AW72" s="28">
        <v>0.96</v>
      </c>
      <c r="AX72" s="278">
        <v>0.94</v>
      </c>
      <c r="AY72" s="278">
        <v>0.94</v>
      </c>
      <c r="AZ72" s="278">
        <v>0.94</v>
      </c>
      <c r="BA72" s="278">
        <v>0.94</v>
      </c>
      <c r="BB72" s="280">
        <v>0.94</v>
      </c>
      <c r="BC72" s="460">
        <f t="shared" si="39"/>
        <v>6.140350877192979</v>
      </c>
      <c r="BD72" s="461">
        <f t="shared" si="29"/>
        <v>3.6363636363636154</v>
      </c>
      <c r="BE72" s="461">
        <f t="shared" si="30"/>
        <v>5.769230769230771</v>
      </c>
      <c r="BF72" s="461">
        <f t="shared" si="31"/>
        <v>4.0000000000000036</v>
      </c>
      <c r="BG72" s="461">
        <f t="shared" si="32"/>
        <v>4.166666666666674</v>
      </c>
      <c r="BH72" s="461">
        <f t="shared" si="33"/>
        <v>0</v>
      </c>
      <c r="BI72" s="461">
        <f t="shared" si="34"/>
        <v>2.127659574468077</v>
      </c>
      <c r="BJ72" s="461">
        <f t="shared" si="35"/>
        <v>0</v>
      </c>
      <c r="BK72" s="461">
        <f t="shared" si="36"/>
        <v>0</v>
      </c>
      <c r="BL72" s="461">
        <f t="shared" si="37"/>
        <v>0</v>
      </c>
      <c r="BM72" s="212">
        <f t="shared" si="38"/>
        <v>0</v>
      </c>
      <c r="BN72" s="145">
        <f t="shared" si="4"/>
        <v>2.349115593083829</v>
      </c>
      <c r="BO72" s="145">
        <f>SQRT(AVERAGE((BC72-$BN72)^2,(BD72-$BN72)^2,(BE72-$BN72)^2,(BF72-$BN72)^2,(BG72-$BN72)^2,(BH72-$BN72)^2,(BI72-$BN72)^2,(BJ72-$BN72)^2,(BK72-$BN72)^2,(BL72-$BN72)^2,(BM72-$BN72)^2))</f>
        <v>2.3625359000470554</v>
      </c>
      <c r="BP72" s="588">
        <f>IF(AN72="n/a","n/a",IF(U72&lt;0,"n/a",IF(U72="n/a","n/a",I72+AN72-U72)))</f>
        <v>-5.904894402246162</v>
      </c>
    </row>
    <row r="73" spans="1:68" ht="11.25" customHeight="1">
      <c r="A73" s="25" t="s">
        <v>1077</v>
      </c>
      <c r="B73" s="26" t="s">
        <v>1078</v>
      </c>
      <c r="C73" s="33" t="s">
        <v>2083</v>
      </c>
      <c r="D73" s="133">
        <v>7</v>
      </c>
      <c r="E73" s="26">
        <v>370</v>
      </c>
      <c r="F73" s="44" t="s">
        <v>1972</v>
      </c>
      <c r="G73" s="45" t="s">
        <v>1972</v>
      </c>
      <c r="H73" s="208">
        <v>20.42</v>
      </c>
      <c r="I73" s="319">
        <f>(R73/H73)*100</f>
        <v>4.897159647404505</v>
      </c>
      <c r="J73" s="143">
        <v>0.245</v>
      </c>
      <c r="K73" s="143">
        <v>0.25</v>
      </c>
      <c r="L73" s="93">
        <f t="shared" si="40"/>
        <v>2.0408163265306145</v>
      </c>
      <c r="M73" s="158">
        <v>40765</v>
      </c>
      <c r="N73" s="31">
        <v>40767</v>
      </c>
      <c r="O73" s="32">
        <v>40802</v>
      </c>
      <c r="P73" s="30" t="s">
        <v>41</v>
      </c>
      <c r="Q73" s="26"/>
      <c r="R73" s="316">
        <f>K73*4</f>
        <v>1</v>
      </c>
      <c r="S73" s="320">
        <f>R73/W73*100</f>
        <v>64.93506493506493</v>
      </c>
      <c r="T73" s="433">
        <f>(H73/SQRT(22.5*W73*(H73/Z73))-1)*100</f>
        <v>-15.555973267532696</v>
      </c>
      <c r="U73" s="27">
        <f>H73/W73</f>
        <v>13.25974025974026</v>
      </c>
      <c r="V73" s="380">
        <v>12</v>
      </c>
      <c r="W73" s="168">
        <v>1.54</v>
      </c>
      <c r="X73" s="174">
        <v>4.09</v>
      </c>
      <c r="Y73" s="168">
        <v>1.91</v>
      </c>
      <c r="Z73" s="168">
        <v>1.21</v>
      </c>
      <c r="AA73" s="174">
        <v>1.38</v>
      </c>
      <c r="AB73" s="168">
        <v>1.41</v>
      </c>
      <c r="AC73" s="339">
        <f>(AB73/AA73-1)*100</f>
        <v>2.1739130434782705</v>
      </c>
      <c r="AD73" s="472">
        <f>(H73/AA73)/X73</f>
        <v>3.617873214981752</v>
      </c>
      <c r="AE73" s="521">
        <v>19</v>
      </c>
      <c r="AF73" s="385">
        <v>27200</v>
      </c>
      <c r="AG73" s="565">
        <v>21.04</v>
      </c>
      <c r="AH73" s="565">
        <v>-1.5</v>
      </c>
      <c r="AI73" s="566">
        <v>3.18</v>
      </c>
      <c r="AJ73" s="567">
        <v>7.87</v>
      </c>
      <c r="AK73" s="350">
        <f>AN73/AO73</f>
        <v>1.729599007433283</v>
      </c>
      <c r="AL73" s="336">
        <f t="shared" si="41"/>
        <v>3.1914893617021267</v>
      </c>
      <c r="AM73" s="337">
        <f t="shared" si="28"/>
        <v>4.093695664197083</v>
      </c>
      <c r="AN73" s="337">
        <f>((AQ73/AV73)^(1/5)-1)*100</f>
        <v>7.366055863773813</v>
      </c>
      <c r="AO73" s="339">
        <f>((AQ73/BA73)^(1/10)-1)*100</f>
        <v>4.258822901792136</v>
      </c>
      <c r="AP73" s="324"/>
      <c r="AQ73" s="285">
        <v>0.97</v>
      </c>
      <c r="AR73" s="285">
        <v>0.94</v>
      </c>
      <c r="AS73" s="28">
        <v>0.9</v>
      </c>
      <c r="AT73" s="28">
        <v>0.86</v>
      </c>
      <c r="AU73" s="28">
        <v>0.732186</v>
      </c>
      <c r="AV73" s="28">
        <v>0.679887</v>
      </c>
      <c r="AW73" s="278">
        <v>0.63921</v>
      </c>
      <c r="AX73" s="278">
        <v>0.63921</v>
      </c>
      <c r="AY73" s="278">
        <v>0.63921</v>
      </c>
      <c r="AZ73" s="278">
        <v>0.63921</v>
      </c>
      <c r="BA73" s="278">
        <v>0.63921</v>
      </c>
      <c r="BB73" s="280">
        <v>0.63921</v>
      </c>
      <c r="BC73" s="308">
        <f t="shared" si="39"/>
        <v>3.1914893617021267</v>
      </c>
      <c r="BD73" s="216">
        <f t="shared" si="29"/>
        <v>4.444444444444429</v>
      </c>
      <c r="BE73" s="216">
        <f t="shared" si="30"/>
        <v>4.651162790697683</v>
      </c>
      <c r="BF73" s="216">
        <f t="shared" si="31"/>
        <v>17.456493295419474</v>
      </c>
      <c r="BG73" s="216">
        <f t="shared" si="32"/>
        <v>7.692307692307687</v>
      </c>
      <c r="BH73" s="216">
        <f t="shared" si="33"/>
        <v>6.363636363636371</v>
      </c>
      <c r="BI73" s="216">
        <f t="shared" si="34"/>
        <v>0</v>
      </c>
      <c r="BJ73" s="216">
        <f t="shared" si="35"/>
        <v>0</v>
      </c>
      <c r="BK73" s="216">
        <f t="shared" si="36"/>
        <v>0</v>
      </c>
      <c r="BL73" s="216">
        <f t="shared" si="37"/>
        <v>0</v>
      </c>
      <c r="BM73" s="240">
        <f t="shared" si="38"/>
        <v>0</v>
      </c>
      <c r="BN73" s="482">
        <f t="shared" si="4"/>
        <v>3.981775813473434</v>
      </c>
      <c r="BO73" s="482">
        <f>SQRT(AVERAGE((BC73-$BN73)^2,(BD73-$BN73)^2,(BE73-$BN73)^2,(BF73-$BN73)^2,(BG73-$BN73)^2,(BH73-$BN73)^2,(BI73-$BN73)^2,(BJ73-$BN73)^2,(BK73-$BN73)^2,(BL73-$BN73)^2,(BM73-$BN73)^2))</f>
        <v>5.059363099779865</v>
      </c>
      <c r="BP73" s="586">
        <f>IF(AN73="n/a","n/a",IF(U73&lt;0,"n/a",IF(U73="n/a","n/a",I73+AN73-U73)))</f>
        <v>-0.9965247485619422</v>
      </c>
    </row>
    <row r="74" spans="1:68" ht="11.25" customHeight="1">
      <c r="A74" s="96" t="s">
        <v>242</v>
      </c>
      <c r="B74" s="26" t="s">
        <v>226</v>
      </c>
      <c r="C74" s="33" t="s">
        <v>293</v>
      </c>
      <c r="D74" s="133">
        <v>5</v>
      </c>
      <c r="E74" s="26">
        <v>424</v>
      </c>
      <c r="F74" s="65" t="s">
        <v>363</v>
      </c>
      <c r="G74" s="57" t="s">
        <v>363</v>
      </c>
      <c r="H74" s="208">
        <v>66.86</v>
      </c>
      <c r="I74" s="319">
        <f>(R74/H74)*100</f>
        <v>2.153754113072091</v>
      </c>
      <c r="J74" s="143">
        <v>0.35</v>
      </c>
      <c r="K74" s="143">
        <v>0.36</v>
      </c>
      <c r="L74" s="93">
        <f t="shared" si="40"/>
        <v>2.857142857142869</v>
      </c>
      <c r="M74" s="158">
        <v>40598</v>
      </c>
      <c r="N74" s="31">
        <v>40602</v>
      </c>
      <c r="O74" s="32">
        <v>40618</v>
      </c>
      <c r="P74" s="30" t="s">
        <v>41</v>
      </c>
      <c r="Q74" s="26"/>
      <c r="R74" s="316">
        <f>K74*4</f>
        <v>1.44</v>
      </c>
      <c r="S74" s="319">
        <f>R74/W74*100</f>
        <v>27.63915547024952</v>
      </c>
      <c r="T74" s="433" t="s">
        <v>1977</v>
      </c>
      <c r="U74" s="27">
        <f>H74/W74</f>
        <v>12.833013435700575</v>
      </c>
      <c r="V74" s="380">
        <v>12</v>
      </c>
      <c r="W74" s="168">
        <v>5.21</v>
      </c>
      <c r="X74" s="174">
        <v>1.77</v>
      </c>
      <c r="Y74" s="168">
        <v>1.92</v>
      </c>
      <c r="Z74" s="168" t="s">
        <v>2108</v>
      </c>
      <c r="AA74" s="174">
        <v>6.14</v>
      </c>
      <c r="AB74" s="168">
        <v>6.69</v>
      </c>
      <c r="AC74" s="339">
        <f>(AB74/AA74-1)*100</f>
        <v>8.957654723127039</v>
      </c>
      <c r="AD74" s="472">
        <f>(H74/AA74)/X74</f>
        <v>6.152119104142513</v>
      </c>
      <c r="AE74" s="521">
        <v>10</v>
      </c>
      <c r="AF74" s="385">
        <v>3290</v>
      </c>
      <c r="AG74" s="565">
        <v>14.29</v>
      </c>
      <c r="AH74" s="565">
        <v>-23.22</v>
      </c>
      <c r="AI74" s="566">
        <v>5.67</v>
      </c>
      <c r="AJ74" s="567">
        <v>-7.02</v>
      </c>
      <c r="AK74" s="350" t="s">
        <v>1977</v>
      </c>
      <c r="AL74" s="336">
        <f t="shared" si="41"/>
        <v>2.941176470588225</v>
      </c>
      <c r="AM74" s="337">
        <f>((AQ74/AT74)^(1/3)-1)*100</f>
        <v>11.868894208139679</v>
      </c>
      <c r="AN74" s="337" t="s">
        <v>1977</v>
      </c>
      <c r="AO74" s="339" t="s">
        <v>1977</v>
      </c>
      <c r="AP74" s="324"/>
      <c r="AQ74" s="285">
        <v>1.4</v>
      </c>
      <c r="AR74" s="285">
        <v>1.36</v>
      </c>
      <c r="AS74" s="28">
        <v>1.2</v>
      </c>
      <c r="AT74" s="28">
        <v>1</v>
      </c>
      <c r="AU74" s="278">
        <v>0</v>
      </c>
      <c r="AV74" s="278">
        <v>0</v>
      </c>
      <c r="AW74" s="278">
        <v>0</v>
      </c>
      <c r="AX74" s="278">
        <v>0</v>
      </c>
      <c r="AY74" s="278">
        <v>0</v>
      </c>
      <c r="AZ74" s="278">
        <v>0</v>
      </c>
      <c r="BA74" s="278">
        <v>0.2775</v>
      </c>
      <c r="BB74" s="280">
        <v>0.37</v>
      </c>
      <c r="BC74" s="308">
        <f t="shared" si="39"/>
        <v>2.941176470588225</v>
      </c>
      <c r="BD74" s="216">
        <f t="shared" si="29"/>
        <v>13.333333333333353</v>
      </c>
      <c r="BE74" s="216">
        <f t="shared" si="30"/>
        <v>19.999999999999996</v>
      </c>
      <c r="BF74" s="216">
        <f t="shared" si="31"/>
        <v>0</v>
      </c>
      <c r="BG74" s="216">
        <f t="shared" si="32"/>
        <v>0</v>
      </c>
      <c r="BH74" s="216">
        <f t="shared" si="33"/>
        <v>0</v>
      </c>
      <c r="BI74" s="216">
        <f t="shared" si="34"/>
        <v>0</v>
      </c>
      <c r="BJ74" s="216">
        <f t="shared" si="35"/>
        <v>0</v>
      </c>
      <c r="BK74" s="216">
        <f t="shared" si="36"/>
        <v>0</v>
      </c>
      <c r="BL74" s="216">
        <f t="shared" si="37"/>
        <v>0</v>
      </c>
      <c r="BM74" s="240">
        <f t="shared" si="38"/>
        <v>0</v>
      </c>
      <c r="BN74" s="482">
        <f t="shared" si="4"/>
        <v>3.297682709447416</v>
      </c>
      <c r="BO74" s="482">
        <f>SQRT(AVERAGE((BC74-$BN74)^2,(BD74-$BN74)^2,(BE74-$BN74)^2,(BF74-$BN74)^2,(BG74-$BN74)^2,(BH74-$BN74)^2,(BI74-$BN74)^2,(BJ74-$BN74)^2,(BK74-$BN74)^2,(BL74-$BN74)^2,(BM74-$BN74)^2))</f>
        <v>6.514365056862948</v>
      </c>
      <c r="BP74" s="586" t="str">
        <f>IF(AN74="n/a","n/a",IF(U74&lt;0,"n/a",IF(U74="n/a","n/a",I74+AN74-U74)))</f>
        <v>n/a</v>
      </c>
    </row>
    <row r="75" spans="1:68" ht="11.25" customHeight="1">
      <c r="A75" s="25" t="s">
        <v>384</v>
      </c>
      <c r="B75" s="26" t="s">
        <v>385</v>
      </c>
      <c r="C75" s="33" t="s">
        <v>676</v>
      </c>
      <c r="D75" s="133">
        <v>6</v>
      </c>
      <c r="E75" s="26">
        <v>399</v>
      </c>
      <c r="F75" s="65" t="s">
        <v>363</v>
      </c>
      <c r="G75" s="57" t="s">
        <v>363</v>
      </c>
      <c r="H75" s="208">
        <v>16.55</v>
      </c>
      <c r="I75" s="319">
        <f>(R75/H75)*100</f>
        <v>2.900302114803625</v>
      </c>
      <c r="J75" s="143">
        <v>0.22</v>
      </c>
      <c r="K75" s="143">
        <v>0.24</v>
      </c>
      <c r="L75" s="93">
        <f t="shared" si="40"/>
        <v>9.090909090909083</v>
      </c>
      <c r="M75" s="158">
        <v>40738</v>
      </c>
      <c r="N75" s="31">
        <v>40742</v>
      </c>
      <c r="O75" s="32">
        <v>40760</v>
      </c>
      <c r="P75" s="30" t="s">
        <v>1699</v>
      </c>
      <c r="Q75" s="102" t="s">
        <v>1436</v>
      </c>
      <c r="R75" s="316">
        <f>K75*2</f>
        <v>0.48</v>
      </c>
      <c r="S75" s="319">
        <f>R75/W75*100</f>
        <v>29.268292682926827</v>
      </c>
      <c r="T75" s="433">
        <f>(H75/SQRT(22.5*W75*(H75/Z75))-1)*100</f>
        <v>-20.19502090504074</v>
      </c>
      <c r="U75" s="27">
        <f>H75/W75</f>
        <v>10.091463414634147</v>
      </c>
      <c r="V75" s="380">
        <v>7</v>
      </c>
      <c r="W75" s="168">
        <v>1.64</v>
      </c>
      <c r="X75" s="174" t="s">
        <v>2108</v>
      </c>
      <c r="Y75" s="168">
        <v>0.42</v>
      </c>
      <c r="Z75" s="168">
        <v>1.42</v>
      </c>
      <c r="AA75" s="174">
        <v>1.58</v>
      </c>
      <c r="AB75" s="168">
        <v>1.7</v>
      </c>
      <c r="AC75" s="339">
        <f>(AB75/AA75-1)*100</f>
        <v>7.594936708860756</v>
      </c>
      <c r="AD75" s="472" t="s">
        <v>1977</v>
      </c>
      <c r="AE75" s="521">
        <v>1</v>
      </c>
      <c r="AF75" s="309">
        <v>70</v>
      </c>
      <c r="AG75" s="565">
        <v>34.01</v>
      </c>
      <c r="AH75" s="565">
        <v>-27.54</v>
      </c>
      <c r="AI75" s="566">
        <v>6.36</v>
      </c>
      <c r="AJ75" s="567">
        <v>-6.6</v>
      </c>
      <c r="AK75" s="350">
        <f>AN75/AO75</f>
        <v>1.666555932522184</v>
      </c>
      <c r="AL75" s="336">
        <f t="shared" si="41"/>
        <v>4.878048780487809</v>
      </c>
      <c r="AM75" s="337">
        <f>((AQ75/AT75)^(1/3)-1)*100</f>
        <v>6.957162865418498</v>
      </c>
      <c r="AN75" s="337">
        <f>((AQ75/AV75)^(1/5)-1)*100</f>
        <v>5.837195242258253</v>
      </c>
      <c r="AO75" s="339">
        <f>((AQ75/BA75)^(1/10)-1)*100</f>
        <v>3.5025498564720703</v>
      </c>
      <c r="AP75" s="324"/>
      <c r="AQ75" s="285">
        <v>0.43</v>
      </c>
      <c r="AR75" s="285">
        <v>0.41</v>
      </c>
      <c r="AS75" s="28">
        <v>0.37</v>
      </c>
      <c r="AT75" s="28">
        <v>0.35143</v>
      </c>
      <c r="AU75" s="28">
        <v>0.34286</v>
      </c>
      <c r="AV75" s="278">
        <v>0.3238</v>
      </c>
      <c r="AW75" s="278">
        <v>0.3238</v>
      </c>
      <c r="AX75" s="28">
        <v>0.3238</v>
      </c>
      <c r="AY75" s="278">
        <v>0.30476</v>
      </c>
      <c r="AZ75" s="278">
        <v>0.30476</v>
      </c>
      <c r="BA75" s="278">
        <v>0.30476</v>
      </c>
      <c r="BB75" s="280">
        <v>0.30476</v>
      </c>
      <c r="BC75" s="308">
        <f t="shared" si="39"/>
        <v>4.878048780487809</v>
      </c>
      <c r="BD75" s="216">
        <f t="shared" si="29"/>
        <v>10.81081081081081</v>
      </c>
      <c r="BE75" s="216">
        <f t="shared" si="30"/>
        <v>5.284124861281048</v>
      </c>
      <c r="BF75" s="216">
        <f t="shared" si="31"/>
        <v>2.4995625036458025</v>
      </c>
      <c r="BG75" s="216">
        <f t="shared" si="32"/>
        <v>5.886349598517615</v>
      </c>
      <c r="BH75" s="216">
        <f t="shared" si="33"/>
        <v>0</v>
      </c>
      <c r="BI75" s="216">
        <f t="shared" si="34"/>
        <v>0</v>
      </c>
      <c r="BJ75" s="216">
        <f t="shared" si="35"/>
        <v>6.247539047119055</v>
      </c>
      <c r="BK75" s="216">
        <f t="shared" si="36"/>
        <v>0</v>
      </c>
      <c r="BL75" s="216">
        <f t="shared" si="37"/>
        <v>0</v>
      </c>
      <c r="BM75" s="240">
        <f t="shared" si="38"/>
        <v>0</v>
      </c>
      <c r="BN75" s="482">
        <f t="shared" si="4"/>
        <v>3.2369486910783762</v>
      </c>
      <c r="BO75" s="482">
        <f>SQRT(AVERAGE((BC75-$BN75)^2,(BD75-$BN75)^2,(BE75-$BN75)^2,(BF75-$BN75)^2,(BG75-$BN75)^2,(BH75-$BN75)^2,(BI75-$BN75)^2,(BJ75-$BN75)^2,(BK75-$BN75)^2,(BL75-$BN75)^2,(BM75-$BN75)^2))</f>
        <v>3.480640343085197</v>
      </c>
      <c r="BP75" s="586">
        <f>IF(AN75="n/a","n/a",IF(U75&lt;0,"n/a",IF(U75="n/a","n/a",I75+AN75-U75)))</f>
        <v>-1.3539660575722685</v>
      </c>
    </row>
    <row r="76" spans="1:68" ht="11.25" customHeight="1">
      <c r="A76" s="34" t="s">
        <v>682</v>
      </c>
      <c r="B76" s="36" t="s">
        <v>683</v>
      </c>
      <c r="C76" s="120" t="s">
        <v>181</v>
      </c>
      <c r="D76" s="134">
        <v>8</v>
      </c>
      <c r="E76" s="26">
        <v>292</v>
      </c>
      <c r="F76" s="46" t="s">
        <v>1972</v>
      </c>
      <c r="G76" s="48" t="s">
        <v>1972</v>
      </c>
      <c r="H76" s="209">
        <v>40.6</v>
      </c>
      <c r="I76" s="321">
        <f>(R76/H76)*100</f>
        <v>3.152709359605911</v>
      </c>
      <c r="J76" s="286">
        <v>0.315</v>
      </c>
      <c r="K76" s="142">
        <v>0.32</v>
      </c>
      <c r="L76" s="197">
        <f t="shared" si="40"/>
        <v>1.5873015873015817</v>
      </c>
      <c r="M76" s="643">
        <v>40541</v>
      </c>
      <c r="N76" s="513">
        <v>40543</v>
      </c>
      <c r="O76" s="554">
        <v>40574</v>
      </c>
      <c r="P76" s="49" t="s">
        <v>1407</v>
      </c>
      <c r="Q76" s="36"/>
      <c r="R76" s="261">
        <f>K76*4</f>
        <v>1.28</v>
      </c>
      <c r="S76" s="321">
        <f>R76/W76*100</f>
        <v>40</v>
      </c>
      <c r="T76" s="433">
        <f>(H76/SQRT(22.5*W76*(H76/Z76))-1)*100</f>
        <v>-16.38049137777583</v>
      </c>
      <c r="U76" s="37">
        <f>H76/W76</f>
        <v>12.6875</v>
      </c>
      <c r="V76" s="381">
        <v>12</v>
      </c>
      <c r="W76" s="169">
        <v>3.2</v>
      </c>
      <c r="X76" s="176">
        <v>4.75</v>
      </c>
      <c r="Y76" s="169">
        <v>1.05</v>
      </c>
      <c r="Z76" s="169">
        <v>1.24</v>
      </c>
      <c r="AA76" s="176">
        <v>2.81</v>
      </c>
      <c r="AB76" s="169">
        <v>2.64</v>
      </c>
      <c r="AC76" s="344">
        <f>(AB76/AA76-1)*100</f>
        <v>-6.049822064056942</v>
      </c>
      <c r="AD76" s="473">
        <f>(H76/AA76)/X76</f>
        <v>3.0417681213710437</v>
      </c>
      <c r="AE76" s="522">
        <v>14</v>
      </c>
      <c r="AF76" s="387">
        <v>13230</v>
      </c>
      <c r="AG76" s="533">
        <v>24.39</v>
      </c>
      <c r="AH76" s="533">
        <v>-2.33</v>
      </c>
      <c r="AI76" s="562">
        <v>7.15</v>
      </c>
      <c r="AJ76" s="564">
        <v>6.67</v>
      </c>
      <c r="AK76" s="350">
        <f>AN76/AO76</f>
        <v>3.7086733598314523</v>
      </c>
      <c r="AL76" s="342">
        <f t="shared" si="41"/>
        <v>1.6129032258064502</v>
      </c>
      <c r="AM76" s="343">
        <f>((AQ76/AT76)^(1/3)-1)*100</f>
        <v>2.7947304270344864</v>
      </c>
      <c r="AN76" s="343">
        <f>((AQ76/AV76)^(1/5)-1)*100</f>
        <v>4.730724775551032</v>
      </c>
      <c r="AO76" s="344">
        <f>((AQ76/BA76)^(1/10)-1)*100</f>
        <v>1.2755841015251956</v>
      </c>
      <c r="AP76" s="324"/>
      <c r="AQ76" s="285">
        <v>1.26</v>
      </c>
      <c r="AR76" s="285">
        <v>1.24</v>
      </c>
      <c r="AS76" s="28">
        <v>1.22</v>
      </c>
      <c r="AT76" s="28">
        <v>1.16</v>
      </c>
      <c r="AU76" s="28">
        <v>1.08</v>
      </c>
      <c r="AV76" s="28">
        <v>1</v>
      </c>
      <c r="AW76" s="28">
        <v>0.8</v>
      </c>
      <c r="AX76" s="278">
        <v>0</v>
      </c>
      <c r="AY76" s="278">
        <v>0</v>
      </c>
      <c r="AZ76" s="278">
        <v>0</v>
      </c>
      <c r="BA76" s="28">
        <v>1.11</v>
      </c>
      <c r="BB76" s="119">
        <v>1.07</v>
      </c>
      <c r="BC76" s="274">
        <f aca="true" t="shared" si="42" ref="BC76:BC107">IF(AR76=0,0,IF(AR76&gt;AQ76,0,((AQ76/AR76)-1)*100))</f>
        <v>1.6129032258064502</v>
      </c>
      <c r="BD76" s="462">
        <f t="shared" si="29"/>
        <v>1.6393442622950838</v>
      </c>
      <c r="BE76" s="462">
        <f t="shared" si="30"/>
        <v>5.1724137931034475</v>
      </c>
      <c r="BF76" s="462">
        <f t="shared" si="31"/>
        <v>7.407407407407396</v>
      </c>
      <c r="BG76" s="462">
        <f t="shared" si="32"/>
        <v>8.000000000000007</v>
      </c>
      <c r="BH76" s="462">
        <f t="shared" si="33"/>
        <v>25</v>
      </c>
      <c r="BI76" s="462">
        <f t="shared" si="34"/>
        <v>0</v>
      </c>
      <c r="BJ76" s="462">
        <f t="shared" si="35"/>
        <v>0</v>
      </c>
      <c r="BK76" s="462">
        <f t="shared" si="36"/>
        <v>0</v>
      </c>
      <c r="BL76" s="462">
        <f t="shared" si="37"/>
        <v>0</v>
      </c>
      <c r="BM76" s="258">
        <f t="shared" si="38"/>
        <v>3.738317757009346</v>
      </c>
      <c r="BN76" s="76">
        <f t="shared" si="4"/>
        <v>4.779126040511066</v>
      </c>
      <c r="BO76" s="76">
        <f>SQRT(AVERAGE((BC76-$BN76)^2,(BD76-$BN76)^2,(BE76-$BN76)^2,(BF76-$BN76)^2,(BG76-$BN76)^2,(BH76-$BN76)^2,(BI76-$BN76)^2,(BJ76-$BN76)^2,(BK76-$BN76)^2,(BL76-$BN76)^2,(BM76-$BN76)^2))</f>
        <v>6.997707236223929</v>
      </c>
      <c r="BP76" s="587">
        <f>IF(AN76="n/a","n/a",IF(U76&lt;0,"n/a",IF(U76="n/a","n/a",I76+AN76-U76)))</f>
        <v>-4.804065864843057</v>
      </c>
    </row>
    <row r="77" spans="1:68" ht="11.25" customHeight="1">
      <c r="A77" s="15" t="s">
        <v>2042</v>
      </c>
      <c r="B77" s="16" t="s">
        <v>2043</v>
      </c>
      <c r="C77" s="263" t="s">
        <v>181</v>
      </c>
      <c r="D77" s="132">
        <v>8</v>
      </c>
      <c r="E77" s="26">
        <v>309</v>
      </c>
      <c r="F77" s="88" t="s">
        <v>363</v>
      </c>
      <c r="G77" s="58" t="s">
        <v>363</v>
      </c>
      <c r="H77" s="207">
        <v>48.24</v>
      </c>
      <c r="I77" s="319">
        <f>(R77/H77)*100</f>
        <v>4.29042288557214</v>
      </c>
      <c r="J77" s="144">
        <v>0.769</v>
      </c>
      <c r="K77" s="144">
        <v>1.03485</v>
      </c>
      <c r="L77" s="107">
        <f t="shared" si="40"/>
        <v>34.570871261378414</v>
      </c>
      <c r="M77" s="118">
        <v>40666</v>
      </c>
      <c r="N77" s="22">
        <v>40668</v>
      </c>
      <c r="O77" s="23">
        <v>40672</v>
      </c>
      <c r="P77" s="21" t="s">
        <v>403</v>
      </c>
      <c r="Q77" s="578" t="s">
        <v>2118</v>
      </c>
      <c r="R77" s="317">
        <f>K77*2</f>
        <v>2.0697</v>
      </c>
      <c r="S77" s="319">
        <f>R77/W77*100</f>
        <v>57.01652892561984</v>
      </c>
      <c r="T77" s="435">
        <f>(H77/SQRT(22.5*W77*(H77/Z77))-1)*100</f>
        <v>24.870842364129487</v>
      </c>
      <c r="U77" s="18">
        <f>H77/W77</f>
        <v>13.289256198347108</v>
      </c>
      <c r="V77" s="380">
        <v>12</v>
      </c>
      <c r="W77" s="190">
        <v>3.63</v>
      </c>
      <c r="X77" s="189">
        <v>4.78</v>
      </c>
      <c r="Y77" s="190">
        <v>2.67</v>
      </c>
      <c r="Z77" s="190">
        <v>2.64</v>
      </c>
      <c r="AA77" s="189">
        <v>3.68</v>
      </c>
      <c r="AB77" s="190">
        <v>4.17</v>
      </c>
      <c r="AC77" s="338">
        <f>(AB77/AA77-1)*100</f>
        <v>13.315217391304346</v>
      </c>
      <c r="AD77" s="339">
        <f>(H77/AA77)/X77</f>
        <v>2.742404948153538</v>
      </c>
      <c r="AE77" s="521">
        <v>5</v>
      </c>
      <c r="AF77" s="386">
        <v>13190</v>
      </c>
      <c r="AG77" s="553">
        <v>22.81</v>
      </c>
      <c r="AH77" s="553">
        <v>-17.43</v>
      </c>
      <c r="AI77" s="568">
        <v>7.49</v>
      </c>
      <c r="AJ77" s="569">
        <v>-6.73</v>
      </c>
      <c r="AK77" s="349">
        <f>AN77/AO77</f>
        <v>0.9230630477965039</v>
      </c>
      <c r="AL77" s="336">
        <f t="shared" si="41"/>
        <v>45.643939393939384</v>
      </c>
      <c r="AM77" s="337">
        <f>((AQ77/AT77)^(1/3)-1)*100</f>
        <v>26.266359457374232</v>
      </c>
      <c r="AN77" s="337">
        <f>((AQ77/AV77)^(1/5)-1)*100</f>
        <v>48.21889633612122</v>
      </c>
      <c r="AO77" s="339">
        <f>((AQ77/BA77)^(1/10)-1)*100</f>
        <v>52.23792291461269</v>
      </c>
      <c r="AP77" s="323"/>
      <c r="AQ77" s="282">
        <v>1.538</v>
      </c>
      <c r="AR77" s="282">
        <v>1.056</v>
      </c>
      <c r="AS77" s="19">
        <v>0.929</v>
      </c>
      <c r="AT77" s="19">
        <v>0.764</v>
      </c>
      <c r="AU77" s="19">
        <v>0.328</v>
      </c>
      <c r="AV77" s="19">
        <v>0.215</v>
      </c>
      <c r="AW77" s="19">
        <v>0.073</v>
      </c>
      <c r="AX77" s="283">
        <v>0.008</v>
      </c>
      <c r="AY77" s="283">
        <v>0.04</v>
      </c>
      <c r="AZ77" s="19">
        <v>0.048</v>
      </c>
      <c r="BA77" s="283">
        <v>0.023</v>
      </c>
      <c r="BB77" s="276">
        <v>0.127</v>
      </c>
      <c r="BC77" s="308">
        <f t="shared" si="42"/>
        <v>45.643939393939384</v>
      </c>
      <c r="BD77" s="216">
        <f t="shared" si="29"/>
        <v>13.670613562970946</v>
      </c>
      <c r="BE77" s="216">
        <f t="shared" si="30"/>
        <v>21.596858638743456</v>
      </c>
      <c r="BF77" s="216">
        <f t="shared" si="31"/>
        <v>132.92682926829266</v>
      </c>
      <c r="BG77" s="216">
        <f t="shared" si="32"/>
        <v>52.55813953488373</v>
      </c>
      <c r="BH77" s="216">
        <f t="shared" si="33"/>
        <v>194.5205479452055</v>
      </c>
      <c r="BI77" s="216">
        <f t="shared" si="34"/>
        <v>812.5</v>
      </c>
      <c r="BJ77" s="216">
        <f t="shared" si="35"/>
        <v>0</v>
      </c>
      <c r="BK77" s="216">
        <f t="shared" si="36"/>
        <v>0</v>
      </c>
      <c r="BL77" s="216">
        <f t="shared" si="37"/>
        <v>108.69565217391303</v>
      </c>
      <c r="BM77" s="240">
        <f t="shared" si="38"/>
        <v>0</v>
      </c>
      <c r="BN77" s="482">
        <f t="shared" si="4"/>
        <v>125.64659822890441</v>
      </c>
      <c r="BO77" s="482">
        <f>SQRT(AVERAGE((BC77-$BN77)^2,(BD77-$BN77)^2,(BE77-$BN77)^2,(BF77-$BN77)^2,(BG77-$BN77)^2,(BH77-$BN77)^2,(BI77-$BN77)^2,(BJ77-$BN77)^2,(BK77-$BN77)^2,(BL77-$BN77)^2,(BM77-$BN77)^2))</f>
        <v>225.49341321065438</v>
      </c>
      <c r="BP77" s="586">
        <f>IF(AN77="n/a","n/a",IF(U77&lt;0,"n/a",IF(U77="n/a","n/a",I77+AN77-U77)))</f>
        <v>39.220063023346256</v>
      </c>
    </row>
    <row r="78" spans="1:68" ht="11.25" customHeight="1">
      <c r="A78" s="95" t="s">
        <v>497</v>
      </c>
      <c r="B78" s="26" t="s">
        <v>498</v>
      </c>
      <c r="C78" s="109" t="s">
        <v>518</v>
      </c>
      <c r="D78" s="133">
        <v>5</v>
      </c>
      <c r="E78" s="26">
        <v>434</v>
      </c>
      <c r="F78" s="65" t="s">
        <v>363</v>
      </c>
      <c r="G78" s="57" t="s">
        <v>363</v>
      </c>
      <c r="H78" s="208">
        <v>30.44</v>
      </c>
      <c r="I78" s="319">
        <f>(R78/H78)*100</f>
        <v>6.9973718791064385</v>
      </c>
      <c r="J78" s="143">
        <v>0.5135</v>
      </c>
      <c r="K78" s="143">
        <v>0.5325</v>
      </c>
      <c r="L78" s="93">
        <f t="shared" si="40"/>
        <v>3.700097370983446</v>
      </c>
      <c r="M78" s="158">
        <v>40758</v>
      </c>
      <c r="N78" s="31">
        <v>40760</v>
      </c>
      <c r="O78" s="32">
        <v>40767</v>
      </c>
      <c r="P78" s="104" t="s">
        <v>1380</v>
      </c>
      <c r="Q78" s="102" t="s">
        <v>1392</v>
      </c>
      <c r="R78" s="316">
        <f>K78*4</f>
        <v>2.13</v>
      </c>
      <c r="S78" s="319">
        <f>R78/W78*100</f>
        <v>-208.82352941176467</v>
      </c>
      <c r="T78" s="433" t="s">
        <v>1977</v>
      </c>
      <c r="U78" s="27">
        <f>H78/W78</f>
        <v>-29.84313725490196</v>
      </c>
      <c r="V78" s="380">
        <v>12</v>
      </c>
      <c r="W78" s="168">
        <v>-1.02</v>
      </c>
      <c r="X78" s="174">
        <v>8.44</v>
      </c>
      <c r="Y78" s="168">
        <v>0.9</v>
      </c>
      <c r="Z78" s="168">
        <v>2.45</v>
      </c>
      <c r="AA78" s="174">
        <v>1.4</v>
      </c>
      <c r="AB78" s="168">
        <v>1.57</v>
      </c>
      <c r="AC78" s="339">
        <f>(AB78/AA78-1)*100</f>
        <v>12.142857142857144</v>
      </c>
      <c r="AD78" s="339">
        <f>(H78/AA78)/X78</f>
        <v>2.5761679079214628</v>
      </c>
      <c r="AE78" s="521">
        <v>13</v>
      </c>
      <c r="AF78" s="385">
        <v>7780</v>
      </c>
      <c r="AG78" s="565">
        <v>23.44</v>
      </c>
      <c r="AH78" s="565">
        <v>-11.97</v>
      </c>
      <c r="AI78" s="566">
        <v>7.94</v>
      </c>
      <c r="AJ78" s="567">
        <v>2.87</v>
      </c>
      <c r="AK78" s="350">
        <f>AN78/AO78</f>
        <v>1.2393843153270279</v>
      </c>
      <c r="AL78" s="336">
        <f t="shared" si="41"/>
        <v>2.2474747474747536</v>
      </c>
      <c r="AM78" s="337">
        <f>((AQ78/AT78)^(1/3)-1)*100</f>
        <v>2.8191083248590543</v>
      </c>
      <c r="AN78" s="337">
        <f>((AQ78/AV78)^(1/5)-1)*100</f>
        <v>1.8190898344638828</v>
      </c>
      <c r="AO78" s="339">
        <f>((AQ78/BA78)^(1/10)-1)*100</f>
        <v>1.4677366914909618</v>
      </c>
      <c r="AP78" s="324"/>
      <c r="AQ78" s="285">
        <v>2.0245</v>
      </c>
      <c r="AR78" s="287">
        <v>1.98</v>
      </c>
      <c r="AS78" s="28">
        <v>1.94</v>
      </c>
      <c r="AT78" s="28">
        <v>1.8625</v>
      </c>
      <c r="AU78" s="278">
        <v>1.85</v>
      </c>
      <c r="AV78" s="278">
        <v>1.85</v>
      </c>
      <c r="AW78" s="278">
        <v>1.85</v>
      </c>
      <c r="AX78" s="278">
        <v>1.85</v>
      </c>
      <c r="AY78" s="28">
        <v>1.8</v>
      </c>
      <c r="AZ78" s="278">
        <v>1.75</v>
      </c>
      <c r="BA78" s="278">
        <v>1.75</v>
      </c>
      <c r="BB78" s="119">
        <v>1.7425</v>
      </c>
      <c r="BC78" s="308">
        <f t="shared" si="42"/>
        <v>2.2474747474747536</v>
      </c>
      <c r="BD78" s="216">
        <f t="shared" si="29"/>
        <v>2.0618556701030855</v>
      </c>
      <c r="BE78" s="216">
        <f t="shared" si="30"/>
        <v>4.1610738255033475</v>
      </c>
      <c r="BF78" s="216">
        <f t="shared" si="31"/>
        <v>0.6756756756756799</v>
      </c>
      <c r="BG78" s="216">
        <f t="shared" si="32"/>
        <v>0</v>
      </c>
      <c r="BH78" s="216">
        <f t="shared" si="33"/>
        <v>0</v>
      </c>
      <c r="BI78" s="216">
        <f t="shared" si="34"/>
        <v>0</v>
      </c>
      <c r="BJ78" s="216">
        <f t="shared" si="35"/>
        <v>2.77777777777779</v>
      </c>
      <c r="BK78" s="216">
        <f t="shared" si="36"/>
        <v>2.857142857142869</v>
      </c>
      <c r="BL78" s="216">
        <f t="shared" si="37"/>
        <v>0</v>
      </c>
      <c r="BM78" s="240">
        <f t="shared" si="38"/>
        <v>0.43041606886657924</v>
      </c>
      <c r="BN78" s="482">
        <f t="shared" si="4"/>
        <v>1.3828560565949186</v>
      </c>
      <c r="BO78" s="482">
        <f>SQRT(AVERAGE((BC78-$BN78)^2,(BD78-$BN78)^2,(BE78-$BN78)^2,(BF78-$BN78)^2,(BG78-$BN78)^2,(BH78-$BN78)^2,(BI78-$BN78)^2,(BJ78-$BN78)^2,(BK78-$BN78)^2,(BL78-$BN78)^2,(BM78-$BN78)^2))</f>
        <v>1.417515035038598</v>
      </c>
      <c r="BP78" s="586" t="str">
        <f>IF(AN78="n/a","n/a",IF(U78&lt;0,"n/a",IF(U78="n/a","n/a",I78+AN78-U78)))</f>
        <v>n/a</v>
      </c>
    </row>
    <row r="79" spans="1:68" ht="11.25" customHeight="1">
      <c r="A79" s="25" t="s">
        <v>871</v>
      </c>
      <c r="B79" s="26" t="s">
        <v>872</v>
      </c>
      <c r="C79" s="109" t="s">
        <v>523</v>
      </c>
      <c r="D79" s="133">
        <v>7</v>
      </c>
      <c r="E79" s="26">
        <v>364</v>
      </c>
      <c r="F79" s="65" t="s">
        <v>363</v>
      </c>
      <c r="G79" s="57" t="s">
        <v>363</v>
      </c>
      <c r="H79" s="208">
        <v>38.25</v>
      </c>
      <c r="I79" s="319">
        <f>(R79/H79)*100</f>
        <v>6.535947712418301</v>
      </c>
      <c r="J79" s="143">
        <v>0.56</v>
      </c>
      <c r="K79" s="143">
        <v>0.625</v>
      </c>
      <c r="L79" s="93">
        <f t="shared" si="40"/>
        <v>11.607142857142838</v>
      </c>
      <c r="M79" s="158">
        <v>40758</v>
      </c>
      <c r="N79" s="31">
        <v>40760</v>
      </c>
      <c r="O79" s="32">
        <v>40774</v>
      </c>
      <c r="P79" s="30" t="s">
        <v>1405</v>
      </c>
      <c r="Q79" s="102" t="s">
        <v>858</v>
      </c>
      <c r="R79" s="316">
        <f>K79*4</f>
        <v>2.5</v>
      </c>
      <c r="S79" s="319">
        <f>R79/W79*100</f>
        <v>260.4166666666667</v>
      </c>
      <c r="T79" s="433" t="s">
        <v>1977</v>
      </c>
      <c r="U79" s="27">
        <f>H79/W79</f>
        <v>39.84375</v>
      </c>
      <c r="V79" s="380">
        <v>12</v>
      </c>
      <c r="W79" s="168">
        <v>0.96</v>
      </c>
      <c r="X79" s="174">
        <v>0.89</v>
      </c>
      <c r="Y79" s="168">
        <v>1.17</v>
      </c>
      <c r="Z79" s="168" t="s">
        <v>2108</v>
      </c>
      <c r="AA79" s="174">
        <v>1.58</v>
      </c>
      <c r="AB79" s="168">
        <v>2.09</v>
      </c>
      <c r="AC79" s="339">
        <f>(AB79/AA79-1)*100</f>
        <v>32.27848101265822</v>
      </c>
      <c r="AD79" s="339">
        <f>(H79/AA79)/X79</f>
        <v>27.200967145498506</v>
      </c>
      <c r="AE79" s="521">
        <v>5</v>
      </c>
      <c r="AF79" s="385">
        <v>8530</v>
      </c>
      <c r="AG79" s="565">
        <v>24.27</v>
      </c>
      <c r="AH79" s="565">
        <v>-19.2</v>
      </c>
      <c r="AI79" s="566">
        <v>5</v>
      </c>
      <c r="AJ79" s="567">
        <v>-5.65</v>
      </c>
      <c r="AK79" s="350" t="s">
        <v>1977</v>
      </c>
      <c r="AL79" s="336">
        <f t="shared" si="41"/>
        <v>2.6128266033254244</v>
      </c>
      <c r="AM79" s="337">
        <f>((AQ79/AT79)^(1/3)-1)*100</f>
        <v>13.972345622349348</v>
      </c>
      <c r="AN79" s="337" t="s">
        <v>1977</v>
      </c>
      <c r="AO79" s="339" t="s">
        <v>1977</v>
      </c>
      <c r="AP79" s="324"/>
      <c r="AQ79" s="285">
        <v>2.16</v>
      </c>
      <c r="AR79" s="285">
        <v>2.105</v>
      </c>
      <c r="AS79" s="28">
        <v>1.95</v>
      </c>
      <c r="AT79" s="28">
        <v>1.459</v>
      </c>
      <c r="AU79" s="28">
        <v>0.609</v>
      </c>
      <c r="AV79" s="278">
        <v>0</v>
      </c>
      <c r="AW79" s="278">
        <v>0</v>
      </c>
      <c r="AX79" s="278">
        <v>0</v>
      </c>
      <c r="AY79" s="278">
        <v>0</v>
      </c>
      <c r="AZ79" s="278">
        <v>0</v>
      </c>
      <c r="BA79" s="278">
        <v>0</v>
      </c>
      <c r="BB79" s="280">
        <v>0</v>
      </c>
      <c r="BC79" s="308">
        <f t="shared" si="42"/>
        <v>2.6128266033254244</v>
      </c>
      <c r="BD79" s="216">
        <f t="shared" si="29"/>
        <v>7.948717948717943</v>
      </c>
      <c r="BE79" s="216">
        <f t="shared" si="30"/>
        <v>33.65318711446194</v>
      </c>
      <c r="BF79" s="216">
        <f t="shared" si="31"/>
        <v>139.5730706075534</v>
      </c>
      <c r="BG79" s="216">
        <f t="shared" si="32"/>
        <v>0</v>
      </c>
      <c r="BH79" s="216">
        <f t="shared" si="33"/>
        <v>0</v>
      </c>
      <c r="BI79" s="216">
        <f t="shared" si="34"/>
        <v>0</v>
      </c>
      <c r="BJ79" s="216">
        <f t="shared" si="35"/>
        <v>0</v>
      </c>
      <c r="BK79" s="216">
        <f t="shared" si="36"/>
        <v>0</v>
      </c>
      <c r="BL79" s="216">
        <f t="shared" si="37"/>
        <v>0</v>
      </c>
      <c r="BM79" s="240">
        <f t="shared" si="38"/>
        <v>0</v>
      </c>
      <c r="BN79" s="482">
        <f t="shared" si="4"/>
        <v>16.70798202491443</v>
      </c>
      <c r="BO79" s="482">
        <f>SQRT(AVERAGE((BC79-$BN79)^2,(BD79-$BN79)^2,(BE79-$BN79)^2,(BF79-$BN79)^2,(BG79-$BN79)^2,(BH79-$BN79)^2,(BI79-$BN79)^2,(BJ79-$BN79)^2,(BK79-$BN79)^2,(BL79-$BN79)^2,(BM79-$BN79)^2))</f>
        <v>40.014161953074805</v>
      </c>
      <c r="BP79" s="586" t="str">
        <f>IF(AN79="n/a","n/a",IF(U79&lt;0,"n/a",IF(U79="n/a","n/a",I79+AN79-U79)))</f>
        <v>n/a</v>
      </c>
    </row>
    <row r="80" spans="1:68" ht="11.25" customHeight="1">
      <c r="A80" s="25" t="s">
        <v>61</v>
      </c>
      <c r="B80" s="26" t="s">
        <v>62</v>
      </c>
      <c r="C80" s="33" t="s">
        <v>173</v>
      </c>
      <c r="D80" s="133">
        <v>7</v>
      </c>
      <c r="E80" s="26">
        <v>344</v>
      </c>
      <c r="F80" s="65" t="s">
        <v>363</v>
      </c>
      <c r="G80" s="57" t="s">
        <v>363</v>
      </c>
      <c r="H80" s="208">
        <v>14.4</v>
      </c>
      <c r="I80" s="319">
        <f>(R80/H80)*100</f>
        <v>2.9166666666666665</v>
      </c>
      <c r="J80" s="285">
        <v>0.1</v>
      </c>
      <c r="K80" s="143">
        <v>0.105</v>
      </c>
      <c r="L80" s="93">
        <f t="shared" si="40"/>
        <v>4.999999999999982</v>
      </c>
      <c r="M80" s="158">
        <v>40578</v>
      </c>
      <c r="N80" s="31">
        <v>40582</v>
      </c>
      <c r="O80" s="32">
        <v>40603</v>
      </c>
      <c r="P80" s="30" t="s">
        <v>1370</v>
      </c>
      <c r="Q80" s="26"/>
      <c r="R80" s="316">
        <f>K80*4</f>
        <v>0.42</v>
      </c>
      <c r="S80" s="319">
        <f>R80/W80*100</f>
        <v>38.18181818181818</v>
      </c>
      <c r="T80" s="433">
        <f>(H80/SQRT(22.5*W80*(H80/Z80))-1)*100</f>
        <v>-18.20202269671278</v>
      </c>
      <c r="U80" s="27">
        <f>H80/W80</f>
        <v>13.09090909090909</v>
      </c>
      <c r="V80" s="380">
        <v>12</v>
      </c>
      <c r="W80" s="168">
        <v>1.1</v>
      </c>
      <c r="X80" s="174" t="s">
        <v>363</v>
      </c>
      <c r="Y80" s="168">
        <v>2.25</v>
      </c>
      <c r="Z80" s="168">
        <v>1.15</v>
      </c>
      <c r="AA80" s="174" t="s">
        <v>363</v>
      </c>
      <c r="AB80" s="168" t="s">
        <v>363</v>
      </c>
      <c r="AC80" s="339" t="s">
        <v>1977</v>
      </c>
      <c r="AD80" s="339" t="s">
        <v>1977</v>
      </c>
      <c r="AE80" s="521">
        <v>0</v>
      </c>
      <c r="AF80" s="309">
        <v>136</v>
      </c>
      <c r="AG80" s="565">
        <v>31.99</v>
      </c>
      <c r="AH80" s="565">
        <v>-27.38</v>
      </c>
      <c r="AI80" s="566">
        <v>7.78</v>
      </c>
      <c r="AJ80" s="567">
        <v>-7.1</v>
      </c>
      <c r="AK80" s="350" t="s">
        <v>1977</v>
      </c>
      <c r="AL80" s="336">
        <f t="shared" si="41"/>
        <v>5.263157894736836</v>
      </c>
      <c r="AM80" s="337">
        <f>((AQ80/AT80)^(1/3)-1)*100</f>
        <v>7.721734501594191</v>
      </c>
      <c r="AN80" s="337">
        <f>((AQ80/AV80)^(1/5)-1)*100</f>
        <v>10.756634324829006</v>
      </c>
      <c r="AO80" s="339" t="s">
        <v>1977</v>
      </c>
      <c r="AP80" s="324"/>
      <c r="AQ80" s="285">
        <v>0.4</v>
      </c>
      <c r="AR80" s="285">
        <v>0.38</v>
      </c>
      <c r="AS80" s="28">
        <v>0.36</v>
      </c>
      <c r="AT80" s="28">
        <v>0.32</v>
      </c>
      <c r="AU80" s="28">
        <v>0.28</v>
      </c>
      <c r="AV80" s="28">
        <v>0.24</v>
      </c>
      <c r="AW80" s="278">
        <v>0</v>
      </c>
      <c r="AX80" s="278">
        <v>0</v>
      </c>
      <c r="AY80" s="278">
        <v>0</v>
      </c>
      <c r="AZ80" s="278">
        <v>0</v>
      </c>
      <c r="BA80" s="278">
        <v>0</v>
      </c>
      <c r="BB80" s="280">
        <v>0</v>
      </c>
      <c r="BC80" s="308">
        <f t="shared" si="42"/>
        <v>5.263157894736836</v>
      </c>
      <c r="BD80" s="216">
        <f t="shared" si="29"/>
        <v>5.555555555555558</v>
      </c>
      <c r="BE80" s="216">
        <f t="shared" si="30"/>
        <v>12.5</v>
      </c>
      <c r="BF80" s="216">
        <f t="shared" si="31"/>
        <v>14.28571428571428</v>
      </c>
      <c r="BG80" s="216">
        <f t="shared" si="32"/>
        <v>16.666666666666675</v>
      </c>
      <c r="BH80" s="216">
        <f t="shared" si="33"/>
        <v>0</v>
      </c>
      <c r="BI80" s="216">
        <f t="shared" si="34"/>
        <v>0</v>
      </c>
      <c r="BJ80" s="216">
        <f t="shared" si="35"/>
        <v>0</v>
      </c>
      <c r="BK80" s="216">
        <f t="shared" si="36"/>
        <v>0</v>
      </c>
      <c r="BL80" s="216">
        <f t="shared" si="37"/>
        <v>0</v>
      </c>
      <c r="BM80" s="240">
        <f t="shared" si="38"/>
        <v>0</v>
      </c>
      <c r="BN80" s="482">
        <f t="shared" si="4"/>
        <v>4.933735854788486</v>
      </c>
      <c r="BO80" s="482">
        <f>SQRT(AVERAGE((BC80-$BN80)^2,(BD80-$BN80)^2,(BE80-$BN80)^2,(BF80-$BN80)^2,(BG80-$BN80)^2,(BH80-$BN80)^2,(BI80-$BN80)^2,(BJ80-$BN80)^2,(BK80-$BN80)^2,(BL80-$BN80)^2,(BM80-$BN80)^2))</f>
        <v>6.244380707728377</v>
      </c>
      <c r="BP80" s="586">
        <f>IF(AN80="n/a","n/a",IF(U80&lt;0,"n/a",IF(U80="n/a","n/a",I80+AN80-U80)))</f>
        <v>0.5823919005865825</v>
      </c>
    </row>
    <row r="81" spans="1:68" ht="11.25" customHeight="1">
      <c r="A81" s="34" t="s">
        <v>1623</v>
      </c>
      <c r="B81" s="36" t="s">
        <v>204</v>
      </c>
      <c r="C81" s="41" t="s">
        <v>275</v>
      </c>
      <c r="D81" s="134">
        <v>5</v>
      </c>
      <c r="E81" s="26">
        <v>443</v>
      </c>
      <c r="F81" s="74" t="s">
        <v>363</v>
      </c>
      <c r="G81" s="75" t="s">
        <v>363</v>
      </c>
      <c r="H81" s="209">
        <v>20.53</v>
      </c>
      <c r="I81" s="457">
        <f>(R81/H81)*100</f>
        <v>1.5586945932781295</v>
      </c>
      <c r="J81" s="286">
        <v>0.06</v>
      </c>
      <c r="K81" s="142">
        <v>0.08</v>
      </c>
      <c r="L81" s="94">
        <f t="shared" si="40"/>
        <v>33.33333333333335</v>
      </c>
      <c r="M81" s="301">
        <v>40842</v>
      </c>
      <c r="N81" s="50">
        <v>40844</v>
      </c>
      <c r="O81" s="40">
        <v>40858</v>
      </c>
      <c r="P81" s="49" t="s">
        <v>1379</v>
      </c>
      <c r="Q81" s="269" t="s">
        <v>858</v>
      </c>
      <c r="R81" s="261">
        <f>K81*4</f>
        <v>0.32</v>
      </c>
      <c r="S81" s="319">
        <f>R81/W81*100</f>
        <v>34.40860215053763</v>
      </c>
      <c r="T81" s="434">
        <f>(H81/SQRT(22.5*W81*(H81/Z81))-1)*100</f>
        <v>179.1078122308074</v>
      </c>
      <c r="U81" s="37">
        <f>H81/W81</f>
        <v>22.0752688172043</v>
      </c>
      <c r="V81" s="381">
        <v>6</v>
      </c>
      <c r="W81" s="169">
        <v>0.93</v>
      </c>
      <c r="X81" s="176" t="s">
        <v>2108</v>
      </c>
      <c r="Y81" s="169">
        <v>6.94</v>
      </c>
      <c r="Z81" s="169">
        <v>7.94</v>
      </c>
      <c r="AA81" s="176" t="s">
        <v>2108</v>
      </c>
      <c r="AB81" s="169">
        <v>0.93</v>
      </c>
      <c r="AC81" s="344" t="s">
        <v>1977</v>
      </c>
      <c r="AD81" s="339" t="s">
        <v>1977</v>
      </c>
      <c r="AE81" s="521">
        <v>1</v>
      </c>
      <c r="AF81" s="387">
        <v>479</v>
      </c>
      <c r="AG81" s="533">
        <v>75.77</v>
      </c>
      <c r="AH81" s="533">
        <v>-5.22</v>
      </c>
      <c r="AI81" s="562">
        <v>26.11</v>
      </c>
      <c r="AJ81" s="564">
        <v>24.73</v>
      </c>
      <c r="AK81" s="350" t="s">
        <v>1977</v>
      </c>
      <c r="AL81" s="336">
        <f t="shared" si="41"/>
        <v>66.66666666666667</v>
      </c>
      <c r="AM81" s="565">
        <f>((AQ81/AT81)^(1/3)-1)*100</f>
        <v>99.99999999999997</v>
      </c>
      <c r="AN81" s="337" t="s">
        <v>1977</v>
      </c>
      <c r="AO81" s="339" t="s">
        <v>1977</v>
      </c>
      <c r="AP81" s="325"/>
      <c r="AQ81" s="286">
        <v>0.2</v>
      </c>
      <c r="AR81" s="288">
        <v>0.12</v>
      </c>
      <c r="AS81" s="38">
        <v>0.11</v>
      </c>
      <c r="AT81" s="38">
        <v>0.025</v>
      </c>
      <c r="AU81" s="279">
        <v>0</v>
      </c>
      <c r="AV81" s="279">
        <v>0</v>
      </c>
      <c r="AW81" s="279">
        <v>0</v>
      </c>
      <c r="AX81" s="279">
        <v>0</v>
      </c>
      <c r="AY81" s="279">
        <v>0</v>
      </c>
      <c r="AZ81" s="279">
        <v>0</v>
      </c>
      <c r="BA81" s="279">
        <v>0</v>
      </c>
      <c r="BB81" s="307">
        <v>0</v>
      </c>
      <c r="BC81" s="308">
        <f t="shared" si="42"/>
        <v>66.66666666666667</v>
      </c>
      <c r="BD81" s="216">
        <f t="shared" si="29"/>
        <v>9.090909090909083</v>
      </c>
      <c r="BE81" s="216">
        <f t="shared" si="30"/>
        <v>339.99999999999994</v>
      </c>
      <c r="BF81" s="216">
        <f t="shared" si="31"/>
        <v>0</v>
      </c>
      <c r="BG81" s="216">
        <f t="shared" si="32"/>
        <v>0</v>
      </c>
      <c r="BH81" s="216">
        <f t="shared" si="33"/>
        <v>0</v>
      </c>
      <c r="BI81" s="216">
        <f t="shared" si="34"/>
        <v>0</v>
      </c>
      <c r="BJ81" s="216">
        <f t="shared" si="35"/>
        <v>0</v>
      </c>
      <c r="BK81" s="216">
        <f t="shared" si="36"/>
        <v>0</v>
      </c>
      <c r="BL81" s="216">
        <f t="shared" si="37"/>
        <v>0</v>
      </c>
      <c r="BM81" s="240">
        <f t="shared" si="38"/>
        <v>0</v>
      </c>
      <c r="BN81" s="482">
        <f t="shared" si="4"/>
        <v>37.7961432506887</v>
      </c>
      <c r="BO81" s="482">
        <f>SQRT(AVERAGE((BC81-$BN81)^2,(BD81-$BN81)^2,(BE81-$BN81)^2,(BF81-$BN81)^2,(BG81-$BN81)^2,(BH81-$BN81)^2,(BI81-$BN81)^2,(BJ81-$BN81)^2,(BK81-$BN81)^2,(BL81-$BN81)^2,(BM81-$BN81)^2))</f>
        <v>97.42738843114773</v>
      </c>
      <c r="BP81" s="586" t="str">
        <f>IF(AN81="n/a","n/a",IF(U81&lt;0,"n/a",IF(U81="n/a","n/a",I81+AN81-U81)))</f>
        <v>n/a</v>
      </c>
    </row>
    <row r="82" spans="1:68" ht="11.25" customHeight="1">
      <c r="A82" s="15" t="s">
        <v>703</v>
      </c>
      <c r="B82" s="16" t="s">
        <v>704</v>
      </c>
      <c r="C82" s="263" t="s">
        <v>527</v>
      </c>
      <c r="D82" s="132">
        <v>7</v>
      </c>
      <c r="E82" s="26">
        <v>350</v>
      </c>
      <c r="F82" s="42" t="s">
        <v>1972</v>
      </c>
      <c r="G82" s="43" t="s">
        <v>1972</v>
      </c>
      <c r="H82" s="207">
        <v>66.13</v>
      </c>
      <c r="I82" s="318">
        <f>(R82/H82)*100</f>
        <v>2.2682594888855285</v>
      </c>
      <c r="J82" s="144">
        <v>0.3</v>
      </c>
      <c r="K82" s="144">
        <v>0.375</v>
      </c>
      <c r="L82" s="107">
        <f t="shared" si="40"/>
        <v>25</v>
      </c>
      <c r="M82" s="118">
        <v>40631</v>
      </c>
      <c r="N82" s="22">
        <v>40633</v>
      </c>
      <c r="O82" s="23">
        <v>40648</v>
      </c>
      <c r="P82" s="21" t="s">
        <v>1376</v>
      </c>
      <c r="Q82" s="16"/>
      <c r="R82" s="317">
        <f>K82*4</f>
        <v>1.5</v>
      </c>
      <c r="S82" s="318">
        <f>R82/W82*100</f>
        <v>164.83516483516482</v>
      </c>
      <c r="T82" s="433">
        <f>(H82/SQRT(22.5*W82*(H82/Z82))-1)*100</f>
        <v>243.81739765521303</v>
      </c>
      <c r="U82" s="18">
        <f>H82/W82</f>
        <v>72.67032967032966</v>
      </c>
      <c r="V82" s="380">
        <v>12</v>
      </c>
      <c r="W82" s="190">
        <v>0.91</v>
      </c>
      <c r="X82" s="189">
        <v>2.04</v>
      </c>
      <c r="Y82" s="190">
        <v>4.82</v>
      </c>
      <c r="Z82" s="190">
        <v>3.66</v>
      </c>
      <c r="AA82" s="189">
        <v>3.45</v>
      </c>
      <c r="AB82" s="190">
        <v>4.49</v>
      </c>
      <c r="AC82" s="338">
        <f>(AB82/AA82-1)*100</f>
        <v>30.14492753623188</v>
      </c>
      <c r="AD82" s="471">
        <f>(H82/AA82)/X82</f>
        <v>9.396135265700481</v>
      </c>
      <c r="AE82" s="520">
        <v>6</v>
      </c>
      <c r="AF82" s="386">
        <v>2590</v>
      </c>
      <c r="AG82" s="553">
        <v>24.66</v>
      </c>
      <c r="AH82" s="553">
        <v>-9.74</v>
      </c>
      <c r="AI82" s="568">
        <v>1.13</v>
      </c>
      <c r="AJ82" s="569">
        <v>4.85</v>
      </c>
      <c r="AK82" s="349" t="s">
        <v>1977</v>
      </c>
      <c r="AL82" s="340">
        <f t="shared" si="41"/>
        <v>19.999999999999996</v>
      </c>
      <c r="AM82" s="341">
        <f>((AQ82/AT82)^(1/3)-1)*100</f>
        <v>31.7267512016699</v>
      </c>
      <c r="AN82" s="341">
        <f>((AQ82/AV82)^(1/5)-1)*100</f>
        <v>68.82417596882202</v>
      </c>
      <c r="AO82" s="338">
        <f>((AQ82/BA82)^(1/10)-1)*100</f>
        <v>-2.9714248100138785</v>
      </c>
      <c r="AP82" s="324"/>
      <c r="AQ82" s="287">
        <v>1.2</v>
      </c>
      <c r="AR82" s="285">
        <v>1</v>
      </c>
      <c r="AS82" s="28">
        <v>0.75</v>
      </c>
      <c r="AT82" s="28">
        <v>0.525</v>
      </c>
      <c r="AU82" s="28">
        <v>0.25</v>
      </c>
      <c r="AV82" s="28">
        <v>0.0875</v>
      </c>
      <c r="AW82" s="278">
        <v>0.0375</v>
      </c>
      <c r="AX82" s="28">
        <v>1.96</v>
      </c>
      <c r="AY82" s="28">
        <v>1.87</v>
      </c>
      <c r="AZ82" s="28">
        <v>1.75</v>
      </c>
      <c r="BA82" s="28">
        <v>1.6225</v>
      </c>
      <c r="BB82" s="119">
        <v>1.518</v>
      </c>
      <c r="BC82" s="460">
        <f t="shared" si="42"/>
        <v>19.999999999999996</v>
      </c>
      <c r="BD82" s="461">
        <f aca="true" t="shared" si="43" ref="BD82:BD145">IF(AS82=0,0,IF(AS82&gt;AR82,0,((AR82/AS82)-1)*100))</f>
        <v>33.33333333333333</v>
      </c>
      <c r="BE82" s="461">
        <f aca="true" t="shared" si="44" ref="BE82:BE145">IF(AT82=0,0,IF(AT82&gt;AS82,0,((AS82/AT82)-1)*100))</f>
        <v>42.85714285714286</v>
      </c>
      <c r="BF82" s="461">
        <f aca="true" t="shared" si="45" ref="BF82:BF145">IF(AU82=0,0,IF(AU82&gt;AT82,0,((AT82/AU82)-1)*100))</f>
        <v>110.00000000000001</v>
      </c>
      <c r="BG82" s="461">
        <f aca="true" t="shared" si="46" ref="BG82:BG145">IF(AV82=0,0,IF(AV82&gt;AU82,0,((AU82/AV82)-1)*100))</f>
        <v>185.71428571428572</v>
      </c>
      <c r="BH82" s="461">
        <f aca="true" t="shared" si="47" ref="BH82:BH145">IF(AW82=0,0,IF(AW82&gt;AV82,0,((AV82/AW82)-1)*100))</f>
        <v>133.33333333333334</v>
      </c>
      <c r="BI82" s="461">
        <f aca="true" t="shared" si="48" ref="BI82:BI145">IF(AX82=0,0,IF(AX82&gt;AW82,0,((AW82/AX82)-1)*100))</f>
        <v>0</v>
      </c>
      <c r="BJ82" s="461">
        <f aca="true" t="shared" si="49" ref="BJ82:BJ145">IF(AY82=0,0,IF(AY82&gt;AX82,0,((AX82/AY82)-1)*100))</f>
        <v>4.8128342245989275</v>
      </c>
      <c r="BK82" s="461">
        <f aca="true" t="shared" si="50" ref="BK82:BK145">IF(AZ82=0,0,IF(AZ82&gt;AY82,0,((AY82/AZ82)-1)*100))</f>
        <v>6.857142857142873</v>
      </c>
      <c r="BL82" s="461">
        <f aca="true" t="shared" si="51" ref="BL82:BL145">IF(BA82=0,0,IF(BA82&gt;AZ82,0,((AZ82/BA82)-1)*100))</f>
        <v>7.858243451463798</v>
      </c>
      <c r="BM82" s="212">
        <f aca="true" t="shared" si="52" ref="BM82:BM145">IF(BB82=0,0,IF(BB82&gt;BA82,0,((BA82/BB82)-1)*100))</f>
        <v>6.884057971014501</v>
      </c>
      <c r="BN82" s="145">
        <f t="shared" si="4"/>
        <v>50.15003397657412</v>
      </c>
      <c r="BO82" s="145">
        <f>SQRT(AVERAGE((BC82-$BN82)^2,(BD82-$BN82)^2,(BE82-$BN82)^2,(BF82-$BN82)^2,(BG82-$BN82)^2,(BH82-$BN82)^2,(BI82-$BN82)^2,(BJ82-$BN82)^2,(BK82-$BN82)^2,(BL82-$BN82)^2,(BM82-$BN82)^2))</f>
        <v>60.474983964441755</v>
      </c>
      <c r="BP82" s="588">
        <f>IF(AN82="n/a","n/a",IF(U82&lt;0,"n/a",IF(U82="n/a","n/a",I82+AN82-U82)))</f>
        <v>-1.5778942126221125</v>
      </c>
    </row>
    <row r="83" spans="1:68" ht="11.25" customHeight="1">
      <c r="A83" s="25" t="s">
        <v>1696</v>
      </c>
      <c r="B83" s="26" t="s">
        <v>1697</v>
      </c>
      <c r="C83" s="109" t="s">
        <v>518</v>
      </c>
      <c r="D83" s="133">
        <v>5</v>
      </c>
      <c r="E83" s="26">
        <v>435</v>
      </c>
      <c r="F83" s="65" t="s">
        <v>363</v>
      </c>
      <c r="G83" s="57" t="s">
        <v>363</v>
      </c>
      <c r="H83" s="208">
        <v>74.43</v>
      </c>
      <c r="I83" s="319">
        <f>(R83/H83)*100</f>
        <v>4.08974875722155</v>
      </c>
      <c r="J83" s="285">
        <v>0.76</v>
      </c>
      <c r="K83" s="143">
        <v>0.761</v>
      </c>
      <c r="L83" s="116">
        <f t="shared" si="40"/>
        <v>0.1315789473684159</v>
      </c>
      <c r="M83" s="158">
        <v>40759</v>
      </c>
      <c r="N83" s="31">
        <v>40763</v>
      </c>
      <c r="O83" s="32">
        <v>40767</v>
      </c>
      <c r="P83" s="104" t="s">
        <v>1380</v>
      </c>
      <c r="Q83" s="102" t="s">
        <v>858</v>
      </c>
      <c r="R83" s="316">
        <f>K83*4</f>
        <v>3.044</v>
      </c>
      <c r="S83" s="319">
        <f>R83/W83*100</f>
        <v>260.1709401709402</v>
      </c>
      <c r="T83" s="433">
        <f>(H83/SQRT(22.5*W83*(H83/Z83))-1)*100</f>
        <v>186.34448203721755</v>
      </c>
      <c r="U83" s="27">
        <f>H83/W83</f>
        <v>63.61538461538463</v>
      </c>
      <c r="V83" s="380">
        <v>12</v>
      </c>
      <c r="W83" s="168">
        <v>1.17</v>
      </c>
      <c r="X83" s="174">
        <v>5.76</v>
      </c>
      <c r="Y83" s="168">
        <v>11.64</v>
      </c>
      <c r="Z83" s="168">
        <v>2.9</v>
      </c>
      <c r="AA83" s="174">
        <v>1.83</v>
      </c>
      <c r="AB83" s="168">
        <v>2.2</v>
      </c>
      <c r="AC83" s="339">
        <f>(AB83/AA83-1)*100</f>
        <v>20.21857923497268</v>
      </c>
      <c r="AD83" s="472">
        <f>(H83/AA83)/X83</f>
        <v>7.061133879781422</v>
      </c>
      <c r="AE83" s="521">
        <v>7</v>
      </c>
      <c r="AF83" s="385">
        <v>2540</v>
      </c>
      <c r="AG83" s="565">
        <v>104.76</v>
      </c>
      <c r="AH83" s="565">
        <v>-4.29</v>
      </c>
      <c r="AI83" s="566">
        <v>3.22</v>
      </c>
      <c r="AJ83" s="567">
        <v>20.26</v>
      </c>
      <c r="AK83" s="350" t="s">
        <v>1977</v>
      </c>
      <c r="AL83" s="336">
        <f t="shared" si="41"/>
        <v>0.5315614617940279</v>
      </c>
      <c r="AM83" s="337">
        <f>((AQ83/AT83)^(1/3)-1)*100</f>
        <v>16.373982906303787</v>
      </c>
      <c r="AN83" s="337" t="s">
        <v>1977</v>
      </c>
      <c r="AO83" s="339" t="s">
        <v>1977</v>
      </c>
      <c r="AP83" s="324"/>
      <c r="AQ83" s="285">
        <v>3.026</v>
      </c>
      <c r="AR83" s="285">
        <v>3.01</v>
      </c>
      <c r="AS83" s="28">
        <v>2.67</v>
      </c>
      <c r="AT83" s="28">
        <v>1.92</v>
      </c>
      <c r="AU83" s="28">
        <v>0</v>
      </c>
      <c r="AV83" s="28">
        <v>0</v>
      </c>
      <c r="AW83" s="278">
        <v>0</v>
      </c>
      <c r="AX83" s="278">
        <v>0</v>
      </c>
      <c r="AY83" s="278">
        <v>0</v>
      </c>
      <c r="AZ83" s="278">
        <v>0</v>
      </c>
      <c r="BA83" s="278">
        <v>0</v>
      </c>
      <c r="BB83" s="280">
        <v>0</v>
      </c>
      <c r="BC83" s="308">
        <f t="shared" si="42"/>
        <v>0.5315614617940279</v>
      </c>
      <c r="BD83" s="216">
        <f t="shared" si="43"/>
        <v>12.734082397003732</v>
      </c>
      <c r="BE83" s="216">
        <f t="shared" si="44"/>
        <v>39.0625</v>
      </c>
      <c r="BF83" s="216">
        <f t="shared" si="45"/>
        <v>0</v>
      </c>
      <c r="BG83" s="216">
        <f t="shared" si="46"/>
        <v>0</v>
      </c>
      <c r="BH83" s="216">
        <f t="shared" si="47"/>
        <v>0</v>
      </c>
      <c r="BI83" s="216">
        <f t="shared" si="48"/>
        <v>0</v>
      </c>
      <c r="BJ83" s="216">
        <f t="shared" si="49"/>
        <v>0</v>
      </c>
      <c r="BK83" s="216">
        <f t="shared" si="50"/>
        <v>0</v>
      </c>
      <c r="BL83" s="216">
        <f t="shared" si="51"/>
        <v>0</v>
      </c>
      <c r="BM83" s="240">
        <f t="shared" si="52"/>
        <v>0</v>
      </c>
      <c r="BN83" s="482">
        <f t="shared" si="4"/>
        <v>4.757103987163433</v>
      </c>
      <c r="BO83" s="482">
        <f>SQRT(AVERAGE((BC83-$BN83)^2,(BD83-$BN83)^2,(BE83-$BN83)^2,(BF83-$BN83)^2,(BG83-$BN83)^2,(BH83-$BN83)^2,(BI83-$BN83)^2,(BJ83-$BN83)^2,(BK83-$BN83)^2,(BL83-$BN83)^2,(BM83-$BN83)^2))</f>
        <v>11.439119071850834</v>
      </c>
      <c r="BP83" s="586" t="str">
        <f>IF(AN83="n/a","n/a",IF(U83&lt;0,"n/a",IF(U83="n/a","n/a",I83+AN83-U83)))</f>
        <v>n/a</v>
      </c>
    </row>
    <row r="84" spans="1:68" ht="11.25" customHeight="1">
      <c r="A84" s="25" t="s">
        <v>243</v>
      </c>
      <c r="B84" s="26" t="s">
        <v>191</v>
      </c>
      <c r="C84" s="33" t="s">
        <v>275</v>
      </c>
      <c r="D84" s="133">
        <v>5</v>
      </c>
      <c r="E84" s="26">
        <v>446</v>
      </c>
      <c r="F84" s="65" t="s">
        <v>363</v>
      </c>
      <c r="G84" s="57" t="s">
        <v>363</v>
      </c>
      <c r="H84" s="208">
        <v>27.44</v>
      </c>
      <c r="I84" s="319">
        <f>(R84/H84)*100</f>
        <v>2.9154518950437316</v>
      </c>
      <c r="J84" s="143">
        <v>0.18</v>
      </c>
      <c r="K84" s="143">
        <v>0.2</v>
      </c>
      <c r="L84" s="93">
        <f t="shared" si="40"/>
        <v>11.111111111111116</v>
      </c>
      <c r="M84" s="158">
        <v>40869</v>
      </c>
      <c r="N84" s="31">
        <v>40872</v>
      </c>
      <c r="O84" s="32">
        <v>40886</v>
      </c>
      <c r="P84" s="30" t="s">
        <v>1415</v>
      </c>
      <c r="Q84" s="26"/>
      <c r="R84" s="316">
        <f>K84*4</f>
        <v>0.8</v>
      </c>
      <c r="S84" s="319">
        <f>R84/W84*100</f>
        <v>205.12820512820517</v>
      </c>
      <c r="T84" s="433">
        <f>(H84/SQRT(22.5*W84*(H84/Z84))-1)*100</f>
        <v>140.52175005747873</v>
      </c>
      <c r="U84" s="27">
        <f>H84/W84</f>
        <v>70.35897435897436</v>
      </c>
      <c r="V84" s="380">
        <v>12</v>
      </c>
      <c r="W84" s="168">
        <v>0.39</v>
      </c>
      <c r="X84" s="174">
        <v>1.14</v>
      </c>
      <c r="Y84" s="168">
        <v>1.48</v>
      </c>
      <c r="Z84" s="168">
        <v>1.85</v>
      </c>
      <c r="AA84" s="174">
        <v>1.48</v>
      </c>
      <c r="AB84" s="168">
        <v>1.94</v>
      </c>
      <c r="AC84" s="339">
        <f>(AB84/AA84-1)*100</f>
        <v>31.081081081081074</v>
      </c>
      <c r="AD84" s="472">
        <f>(H84/AA84)/X84</f>
        <v>16.263632053105738</v>
      </c>
      <c r="AE84" s="521">
        <v>9</v>
      </c>
      <c r="AF84" s="309">
        <v>727</v>
      </c>
      <c r="AG84" s="565">
        <v>37.47</v>
      </c>
      <c r="AH84" s="565">
        <v>-26.36</v>
      </c>
      <c r="AI84" s="566">
        <v>14.33</v>
      </c>
      <c r="AJ84" s="567">
        <v>-6.63</v>
      </c>
      <c r="AK84" s="350" t="s">
        <v>1977</v>
      </c>
      <c r="AL84" s="336">
        <f t="shared" si="41"/>
        <v>23.529411764705888</v>
      </c>
      <c r="AM84" s="337">
        <f>((AQ84/AT84)^(1/3)-1)*100</f>
        <v>15.39462077089846</v>
      </c>
      <c r="AN84" s="337" t="s">
        <v>1977</v>
      </c>
      <c r="AO84" s="339" t="s">
        <v>1977</v>
      </c>
      <c r="AP84" s="324"/>
      <c r="AQ84" s="285">
        <v>0.63</v>
      </c>
      <c r="AR84" s="285">
        <v>0.51</v>
      </c>
      <c r="AS84" s="278">
        <v>0.48</v>
      </c>
      <c r="AT84" s="28">
        <v>0.41</v>
      </c>
      <c r="AU84" s="278">
        <v>0</v>
      </c>
      <c r="AV84" s="278">
        <v>0</v>
      </c>
      <c r="AW84" s="278">
        <v>0</v>
      </c>
      <c r="AX84" s="278">
        <v>0</v>
      </c>
      <c r="AY84" s="278">
        <v>0</v>
      </c>
      <c r="AZ84" s="278">
        <v>0</v>
      </c>
      <c r="BA84" s="278">
        <v>0</v>
      </c>
      <c r="BB84" s="280">
        <v>0</v>
      </c>
      <c r="BC84" s="308">
        <f t="shared" si="42"/>
        <v>23.529411764705888</v>
      </c>
      <c r="BD84" s="216">
        <f t="shared" si="43"/>
        <v>6.25</v>
      </c>
      <c r="BE84" s="216">
        <f t="shared" si="44"/>
        <v>17.07317073170731</v>
      </c>
      <c r="BF84" s="216">
        <f t="shared" si="45"/>
        <v>0</v>
      </c>
      <c r="BG84" s="216">
        <f t="shared" si="46"/>
        <v>0</v>
      </c>
      <c r="BH84" s="216">
        <f t="shared" si="47"/>
        <v>0</v>
      </c>
      <c r="BI84" s="216">
        <f t="shared" si="48"/>
        <v>0</v>
      </c>
      <c r="BJ84" s="216">
        <f t="shared" si="49"/>
        <v>0</v>
      </c>
      <c r="BK84" s="216">
        <f t="shared" si="50"/>
        <v>0</v>
      </c>
      <c r="BL84" s="216">
        <f t="shared" si="51"/>
        <v>0</v>
      </c>
      <c r="BM84" s="240">
        <f t="shared" si="52"/>
        <v>0</v>
      </c>
      <c r="BN84" s="482">
        <f t="shared" si="4"/>
        <v>4.2593256814921086</v>
      </c>
      <c r="BO84" s="482">
        <f>SQRT(AVERAGE((BC84-$BN84)^2,(BD84-$BN84)^2,(BE84-$BN84)^2,(BF84-$BN84)^2,(BG84-$BN84)^2,(BH84-$BN84)^2,(BI84-$BN84)^2,(BJ84-$BN84)^2,(BK84-$BN84)^2,(BL84-$BN84)^2,(BM84-$BN84)^2))</f>
        <v>7.88916673187126</v>
      </c>
      <c r="BP84" s="586" t="str">
        <f>IF(AN84="n/a","n/a",IF(U84&lt;0,"n/a",IF(U84="n/a","n/a",I84+AN84-U84)))</f>
        <v>n/a</v>
      </c>
    </row>
    <row r="85" spans="1:68" ht="11.25" customHeight="1">
      <c r="A85" s="96" t="s">
        <v>244</v>
      </c>
      <c r="B85" s="26" t="s">
        <v>214</v>
      </c>
      <c r="C85" s="109" t="s">
        <v>524</v>
      </c>
      <c r="D85" s="133">
        <v>5</v>
      </c>
      <c r="E85" s="26">
        <v>445</v>
      </c>
      <c r="F85" s="65" t="s">
        <v>363</v>
      </c>
      <c r="G85" s="57" t="s">
        <v>363</v>
      </c>
      <c r="H85" s="208">
        <v>24.6</v>
      </c>
      <c r="I85" s="319">
        <f>(R85/H85)*100</f>
        <v>7.926829268292682</v>
      </c>
      <c r="J85" s="143">
        <v>0.4825</v>
      </c>
      <c r="K85" s="143">
        <v>0.4875</v>
      </c>
      <c r="L85" s="116">
        <f t="shared" si="40"/>
        <v>1.0362694300518172</v>
      </c>
      <c r="M85" s="158">
        <v>40855</v>
      </c>
      <c r="N85" s="31">
        <v>40857</v>
      </c>
      <c r="O85" s="32">
        <v>40861</v>
      </c>
      <c r="P85" s="104" t="s">
        <v>1388</v>
      </c>
      <c r="Q85" s="102" t="s">
        <v>858</v>
      </c>
      <c r="R85" s="316">
        <f>K85*4</f>
        <v>1.95</v>
      </c>
      <c r="S85" s="319">
        <f>R85/W85*100</f>
        <v>-229.41176470588235</v>
      </c>
      <c r="T85" s="433" t="s">
        <v>1977</v>
      </c>
      <c r="U85" s="27">
        <f>H85/W85</f>
        <v>-28.94117647058824</v>
      </c>
      <c r="V85" s="380">
        <v>12</v>
      </c>
      <c r="W85" s="168">
        <v>-0.85</v>
      </c>
      <c r="X85" s="174">
        <v>97.79</v>
      </c>
      <c r="Y85" s="168">
        <v>3.37</v>
      </c>
      <c r="Z85" s="168">
        <v>2.12</v>
      </c>
      <c r="AA85" s="174">
        <v>0.08</v>
      </c>
      <c r="AB85" s="168">
        <v>0.69</v>
      </c>
      <c r="AC85" s="339">
        <f>(AB85/AA85-1)*100</f>
        <v>762.5</v>
      </c>
      <c r="AD85" s="472">
        <f>(H85/AA85)/X85</f>
        <v>3.1444933019736165</v>
      </c>
      <c r="AE85" s="521">
        <v>6</v>
      </c>
      <c r="AF85" s="385">
        <v>917</v>
      </c>
      <c r="AG85" s="565">
        <v>40.57</v>
      </c>
      <c r="AH85" s="565">
        <v>-21.53</v>
      </c>
      <c r="AI85" s="566">
        <v>11.36</v>
      </c>
      <c r="AJ85" s="567">
        <v>1.07</v>
      </c>
      <c r="AK85" s="350" t="s">
        <v>1977</v>
      </c>
      <c r="AL85" s="336">
        <f t="shared" si="41"/>
        <v>0.2702702702702675</v>
      </c>
      <c r="AM85" s="337">
        <f>((AQ85/AT85)^(1/3)-1)*100</f>
        <v>10.429244801319992</v>
      </c>
      <c r="AN85" s="337" t="s">
        <v>1977</v>
      </c>
      <c r="AO85" s="339" t="s">
        <v>1977</v>
      </c>
      <c r="AP85" s="324"/>
      <c r="AQ85" s="285">
        <v>1.855</v>
      </c>
      <c r="AR85" s="287">
        <v>1.85</v>
      </c>
      <c r="AS85" s="28">
        <v>1.7375</v>
      </c>
      <c r="AT85" s="28">
        <v>1.3775</v>
      </c>
      <c r="AU85" s="278">
        <v>0</v>
      </c>
      <c r="AV85" s="278">
        <v>0</v>
      </c>
      <c r="AW85" s="278">
        <v>0</v>
      </c>
      <c r="AX85" s="278">
        <v>0</v>
      </c>
      <c r="AY85" s="278">
        <v>0</v>
      </c>
      <c r="AZ85" s="278">
        <v>0</v>
      </c>
      <c r="BA85" s="278">
        <v>0</v>
      </c>
      <c r="BB85" s="280">
        <v>0</v>
      </c>
      <c r="BC85" s="308">
        <f t="shared" si="42"/>
        <v>0.2702702702702675</v>
      </c>
      <c r="BD85" s="216">
        <f t="shared" si="43"/>
        <v>6.474820143884896</v>
      </c>
      <c r="BE85" s="216">
        <f t="shared" si="44"/>
        <v>26.134301270417424</v>
      </c>
      <c r="BF85" s="216">
        <f t="shared" si="45"/>
        <v>0</v>
      </c>
      <c r="BG85" s="216">
        <f t="shared" si="46"/>
        <v>0</v>
      </c>
      <c r="BH85" s="216">
        <f t="shared" si="47"/>
        <v>0</v>
      </c>
      <c r="BI85" s="216">
        <f t="shared" si="48"/>
        <v>0</v>
      </c>
      <c r="BJ85" s="216">
        <f t="shared" si="49"/>
        <v>0</v>
      </c>
      <c r="BK85" s="216">
        <f t="shared" si="50"/>
        <v>0</v>
      </c>
      <c r="BL85" s="216">
        <f t="shared" si="51"/>
        <v>0</v>
      </c>
      <c r="BM85" s="240">
        <f t="shared" si="52"/>
        <v>0</v>
      </c>
      <c r="BN85" s="482">
        <f t="shared" si="4"/>
        <v>2.9890356076884173</v>
      </c>
      <c r="BO85" s="482">
        <f>SQRT(AVERAGE((BC85-$BN85)^2,(BD85-$BN85)^2,(BE85-$BN85)^2,(BF85-$BN85)^2,(BG85-$BN85)^2,(BH85-$BN85)^2,(BI85-$BN85)^2,(BJ85-$BN85)^2,(BK85-$BN85)^2,(BL85-$BN85)^2,(BM85-$BN85)^2))</f>
        <v>7.548150720560447</v>
      </c>
      <c r="BP85" s="586" t="str">
        <f>IF(AN85="n/a","n/a",IF(U85&lt;0,"n/a",IF(U85="n/a","n/a",I85+AN85-U85)))</f>
        <v>n/a</v>
      </c>
    </row>
    <row r="86" spans="1:68" ht="11.25" customHeight="1">
      <c r="A86" s="34" t="s">
        <v>189</v>
      </c>
      <c r="B86" s="36" t="s">
        <v>190</v>
      </c>
      <c r="C86" s="41" t="s">
        <v>254</v>
      </c>
      <c r="D86" s="134">
        <v>5</v>
      </c>
      <c r="E86" s="26">
        <v>426</v>
      </c>
      <c r="F86" s="46" t="s">
        <v>1972</v>
      </c>
      <c r="G86" s="48" t="s">
        <v>1972</v>
      </c>
      <c r="H86" s="209">
        <v>92.69</v>
      </c>
      <c r="I86" s="458">
        <f>(R86/H86)*100</f>
        <v>1.3809472434998382</v>
      </c>
      <c r="J86" s="142">
        <v>0.29</v>
      </c>
      <c r="K86" s="142">
        <v>0.32</v>
      </c>
      <c r="L86" s="94">
        <f t="shared" si="40"/>
        <v>10.344827586206918</v>
      </c>
      <c r="M86" s="301">
        <v>40631</v>
      </c>
      <c r="N86" s="50">
        <v>40633</v>
      </c>
      <c r="O86" s="40">
        <v>40647</v>
      </c>
      <c r="P86" s="49" t="s">
        <v>1406</v>
      </c>
      <c r="Q86" s="36"/>
      <c r="R86" s="261">
        <f>K86*4</f>
        <v>1.28</v>
      </c>
      <c r="S86" s="321">
        <f>R86/W86*100</f>
        <v>17.48633879781421</v>
      </c>
      <c r="T86" s="433">
        <f>(H86/SQRT(22.5*W86*(H86/Z86))-1)*100</f>
        <v>14.018580916319156</v>
      </c>
      <c r="U86" s="37">
        <f>H86/W86</f>
        <v>12.662568306010929</v>
      </c>
      <c r="V86" s="381">
        <v>12</v>
      </c>
      <c r="W86" s="169">
        <v>7.32</v>
      </c>
      <c r="X86" s="176">
        <v>0.75</v>
      </c>
      <c r="Y86" s="169">
        <v>1.28</v>
      </c>
      <c r="Z86" s="169">
        <v>2.31</v>
      </c>
      <c r="AA86" s="176">
        <v>7.66</v>
      </c>
      <c r="AB86" s="169">
        <v>8.77</v>
      </c>
      <c r="AC86" s="344">
        <f>(AB86/AA86-1)*100</f>
        <v>14.490861618798956</v>
      </c>
      <c r="AD86" s="473">
        <f>(H86/AA86)/X86</f>
        <v>16.13402959094865</v>
      </c>
      <c r="AE86" s="522">
        <v>11</v>
      </c>
      <c r="AF86" s="387">
        <v>5170</v>
      </c>
      <c r="AG86" s="533">
        <v>38.67</v>
      </c>
      <c r="AH86" s="533">
        <v>-31.7</v>
      </c>
      <c r="AI86" s="562">
        <v>11.76</v>
      </c>
      <c r="AJ86" s="564">
        <v>-8.82</v>
      </c>
      <c r="AK86" s="351" t="s">
        <v>1977</v>
      </c>
      <c r="AL86" s="342">
        <f aca="true" t="shared" si="53" ref="AL86:AL102">((AQ86/AR86)^(1/1)-1)*100</f>
        <v>7.547169811320731</v>
      </c>
      <c r="AM86" s="343">
        <f>((AQ86/AT86)^(1/3)-1)*100</f>
        <v>36.32142352200898</v>
      </c>
      <c r="AN86" s="343" t="s">
        <v>1977</v>
      </c>
      <c r="AO86" s="344" t="s">
        <v>1977</v>
      </c>
      <c r="AP86" s="324"/>
      <c r="AQ86" s="285">
        <v>1.14</v>
      </c>
      <c r="AR86" s="285">
        <v>1.06</v>
      </c>
      <c r="AS86" s="28">
        <v>0.9</v>
      </c>
      <c r="AT86" s="28">
        <v>0.45</v>
      </c>
      <c r="AU86" s="278">
        <v>0</v>
      </c>
      <c r="AV86" s="278">
        <v>0</v>
      </c>
      <c r="AW86" s="278">
        <v>0</v>
      </c>
      <c r="AX86" s="278">
        <v>0</v>
      </c>
      <c r="AY86" s="278">
        <v>0</v>
      </c>
      <c r="AZ86" s="278">
        <v>0</v>
      </c>
      <c r="BA86" s="278">
        <v>0</v>
      </c>
      <c r="BB86" s="280">
        <v>0</v>
      </c>
      <c r="BC86" s="274">
        <f t="shared" si="42"/>
        <v>7.547169811320731</v>
      </c>
      <c r="BD86" s="462">
        <f t="shared" si="43"/>
        <v>17.777777777777782</v>
      </c>
      <c r="BE86" s="462">
        <f t="shared" si="44"/>
        <v>100</v>
      </c>
      <c r="BF86" s="462">
        <f t="shared" si="45"/>
        <v>0</v>
      </c>
      <c r="BG86" s="462">
        <f t="shared" si="46"/>
        <v>0</v>
      </c>
      <c r="BH86" s="462">
        <f t="shared" si="47"/>
        <v>0</v>
      </c>
      <c r="BI86" s="462">
        <f t="shared" si="48"/>
        <v>0</v>
      </c>
      <c r="BJ86" s="462">
        <f t="shared" si="49"/>
        <v>0</v>
      </c>
      <c r="BK86" s="462">
        <f t="shared" si="50"/>
        <v>0</v>
      </c>
      <c r="BL86" s="462">
        <f t="shared" si="51"/>
        <v>0</v>
      </c>
      <c r="BM86" s="258">
        <f t="shared" si="52"/>
        <v>0</v>
      </c>
      <c r="BN86" s="76">
        <f t="shared" si="4"/>
        <v>11.39317705355441</v>
      </c>
      <c r="BO86" s="76">
        <f>SQRT(AVERAGE((BC86-$BN86)^2,(BD86-$BN86)^2,(BE86-$BN86)^2,(BF86-$BN86)^2,(BG86-$BN86)^2,(BH86-$BN86)^2,(BI86-$BN86)^2,(BJ86-$BN86)^2,(BK86-$BN86)^2,(BL86-$BN86)^2,(BM86-$BN86)^2))</f>
        <v>28.51659777897607</v>
      </c>
      <c r="BP86" s="587" t="str">
        <f>IF(AN86="n/a","n/a",IF(U86&lt;0,"n/a",IF(U86="n/a","n/a",I86+AN86-U86)))</f>
        <v>n/a</v>
      </c>
    </row>
    <row r="87" spans="1:68" ht="11.25" customHeight="1">
      <c r="A87" s="15" t="s">
        <v>1704</v>
      </c>
      <c r="B87" s="16" t="s">
        <v>1705</v>
      </c>
      <c r="C87" s="24" t="s">
        <v>169</v>
      </c>
      <c r="D87" s="132">
        <v>6</v>
      </c>
      <c r="E87" s="26">
        <v>406</v>
      </c>
      <c r="F87" s="88" t="s">
        <v>363</v>
      </c>
      <c r="G87" s="58" t="s">
        <v>363</v>
      </c>
      <c r="H87" s="207">
        <v>30.26</v>
      </c>
      <c r="I87" s="457">
        <f>(R87/H87)*100</f>
        <v>1.7184401850627893</v>
      </c>
      <c r="J87" s="144">
        <v>0.095</v>
      </c>
      <c r="K87" s="144">
        <v>0.13</v>
      </c>
      <c r="L87" s="107">
        <f t="shared" si="40"/>
        <v>36.8421052631579</v>
      </c>
      <c r="M87" s="118">
        <v>40806</v>
      </c>
      <c r="N87" s="22">
        <v>40808</v>
      </c>
      <c r="O87" s="23">
        <v>40815</v>
      </c>
      <c r="P87" s="395" t="s">
        <v>1410</v>
      </c>
      <c r="Q87" s="16"/>
      <c r="R87" s="317">
        <f>K87*4</f>
        <v>0.52</v>
      </c>
      <c r="S87" s="319">
        <f>R87/W87*100</f>
        <v>29.05027932960894</v>
      </c>
      <c r="T87" s="435">
        <f>(H87/SQRT(22.5*W87*(H87/Z87))-1)*100</f>
        <v>-7.858366113790027</v>
      </c>
      <c r="U87" s="18">
        <f>H87/W87</f>
        <v>16.905027932960895</v>
      </c>
      <c r="V87" s="380">
        <v>6</v>
      </c>
      <c r="W87" s="190">
        <v>1.79</v>
      </c>
      <c r="X87" s="189">
        <v>1.29</v>
      </c>
      <c r="Y87" s="190">
        <v>0.7</v>
      </c>
      <c r="Z87" s="190">
        <v>1.13</v>
      </c>
      <c r="AA87" s="189">
        <v>1.89</v>
      </c>
      <c r="AB87" s="190">
        <v>2.26</v>
      </c>
      <c r="AC87" s="338">
        <f>(AB87/AA87-1)*100</f>
        <v>19.576719576719583</v>
      </c>
      <c r="AD87" s="339">
        <f>(H87/AA87)/X87</f>
        <v>12.411303884172103</v>
      </c>
      <c r="AE87" s="521">
        <v>8</v>
      </c>
      <c r="AF87" s="397">
        <v>567</v>
      </c>
      <c r="AG87" s="553">
        <v>25.04</v>
      </c>
      <c r="AH87" s="553">
        <v>-17.19</v>
      </c>
      <c r="AI87" s="568">
        <v>8.73</v>
      </c>
      <c r="AJ87" s="569">
        <v>-0.79</v>
      </c>
      <c r="AK87" s="349">
        <f>AN87/AO87</f>
        <v>2.1712189423586534</v>
      </c>
      <c r="AL87" s="336">
        <f t="shared" si="53"/>
        <v>17.24137931034484</v>
      </c>
      <c r="AM87" s="337">
        <f>((AQ87/AT87)^(1/3)-1)*100</f>
        <v>23.614325642206314</v>
      </c>
      <c r="AN87" s="337">
        <f>((AQ87/AV87)^(1/5)-1)*100</f>
        <v>37.175381093971936</v>
      </c>
      <c r="AO87" s="339">
        <f>((AQ87/BA87)^(1/10)-1)*100</f>
        <v>17.121894235865188</v>
      </c>
      <c r="AP87" s="323"/>
      <c r="AQ87" s="144">
        <v>0.34</v>
      </c>
      <c r="AR87" s="282">
        <v>0.29</v>
      </c>
      <c r="AS87" s="19">
        <v>0.24</v>
      </c>
      <c r="AT87" s="19">
        <v>0.18</v>
      </c>
      <c r="AU87" s="19">
        <v>0.115</v>
      </c>
      <c r="AV87" s="283">
        <v>0.07</v>
      </c>
      <c r="AW87" s="283">
        <v>0.07</v>
      </c>
      <c r="AX87" s="283">
        <v>0.07</v>
      </c>
      <c r="AY87" s="283">
        <v>0.07</v>
      </c>
      <c r="AZ87" s="283">
        <v>0.07</v>
      </c>
      <c r="BA87" s="283">
        <v>0.07</v>
      </c>
      <c r="BB87" s="284">
        <v>0.07</v>
      </c>
      <c r="BC87" s="308">
        <f t="shared" si="42"/>
        <v>17.24137931034484</v>
      </c>
      <c r="BD87" s="216">
        <f t="shared" si="43"/>
        <v>20.833333333333325</v>
      </c>
      <c r="BE87" s="216">
        <f t="shared" si="44"/>
        <v>33.33333333333333</v>
      </c>
      <c r="BF87" s="216">
        <f t="shared" si="45"/>
        <v>56.52173913043477</v>
      </c>
      <c r="BG87" s="216">
        <f t="shared" si="46"/>
        <v>64.28571428571428</v>
      </c>
      <c r="BH87" s="216">
        <f t="shared" si="47"/>
        <v>0</v>
      </c>
      <c r="BI87" s="216">
        <f t="shared" si="48"/>
        <v>0</v>
      </c>
      <c r="BJ87" s="216">
        <f t="shared" si="49"/>
        <v>0</v>
      </c>
      <c r="BK87" s="216">
        <f t="shared" si="50"/>
        <v>0</v>
      </c>
      <c r="BL87" s="216">
        <f t="shared" si="51"/>
        <v>0</v>
      </c>
      <c r="BM87" s="240">
        <f t="shared" si="52"/>
        <v>0</v>
      </c>
      <c r="BN87" s="482">
        <f t="shared" si="4"/>
        <v>17.47413630846914</v>
      </c>
      <c r="BO87" s="482">
        <f>SQRT(AVERAGE((BC87-$BN87)^2,(BD87-$BN87)^2,(BE87-$BN87)^2,(BF87-$BN87)^2,(BG87-$BN87)^2,(BH87-$BN87)^2,(BI87-$BN87)^2,(BJ87-$BN87)^2,(BK87-$BN87)^2,(BL87-$BN87)^2,(BM87-$BN87)^2))</f>
        <v>22.984113620200073</v>
      </c>
      <c r="BP87" s="586">
        <f>IF(AN87="n/a","n/a",IF(U87&lt;0,"n/a",IF(U87="n/a","n/a",I87+AN87-U87)))</f>
        <v>21.98879334607383</v>
      </c>
    </row>
    <row r="88" spans="1:68" ht="11.25" customHeight="1">
      <c r="A88" s="25" t="s">
        <v>911</v>
      </c>
      <c r="B88" s="26" t="s">
        <v>912</v>
      </c>
      <c r="C88" s="109" t="s">
        <v>538</v>
      </c>
      <c r="D88" s="133">
        <v>7</v>
      </c>
      <c r="E88" s="26">
        <v>351</v>
      </c>
      <c r="F88" s="65" t="s">
        <v>363</v>
      </c>
      <c r="G88" s="57" t="s">
        <v>363</v>
      </c>
      <c r="H88" s="208">
        <v>18.9</v>
      </c>
      <c r="I88" s="319">
        <f>(R88/H88)*100</f>
        <v>2.3809523809523814</v>
      </c>
      <c r="J88" s="143">
        <v>0.1</v>
      </c>
      <c r="K88" s="143">
        <v>0.1125</v>
      </c>
      <c r="L88" s="93">
        <f t="shared" si="40"/>
        <v>12.5</v>
      </c>
      <c r="M88" s="158">
        <v>40637</v>
      </c>
      <c r="N88" s="31">
        <v>40639</v>
      </c>
      <c r="O88" s="32">
        <v>40660</v>
      </c>
      <c r="P88" s="30" t="s">
        <v>404</v>
      </c>
      <c r="Q88" s="26"/>
      <c r="R88" s="316">
        <f>K88*4</f>
        <v>0.45</v>
      </c>
      <c r="S88" s="319">
        <f>R88/W88*100</f>
        <v>24.59016393442623</v>
      </c>
      <c r="T88" s="433">
        <f>(H88/SQRT(22.5*W88*(H88/Z88))-1)*100</f>
        <v>22.327161441069588</v>
      </c>
      <c r="U88" s="27">
        <f>H88/W88</f>
        <v>10.327868852459016</v>
      </c>
      <c r="V88" s="380">
        <v>1</v>
      </c>
      <c r="W88" s="168">
        <v>1.83</v>
      </c>
      <c r="X88" s="174">
        <v>1.59</v>
      </c>
      <c r="Y88" s="168">
        <v>0.67</v>
      </c>
      <c r="Z88" s="168">
        <v>3.26</v>
      </c>
      <c r="AA88" s="174">
        <v>1.46</v>
      </c>
      <c r="AB88" s="168">
        <v>1.7</v>
      </c>
      <c r="AC88" s="339">
        <f>(AB88/AA88-1)*100</f>
        <v>16.43835616438356</v>
      </c>
      <c r="AD88" s="339">
        <f>(H88/AA88)/X88</f>
        <v>8.141638666322047</v>
      </c>
      <c r="AE88" s="521">
        <v>33</v>
      </c>
      <c r="AF88" s="385">
        <v>9640</v>
      </c>
      <c r="AG88" s="565">
        <v>25.33</v>
      </c>
      <c r="AH88" s="565">
        <v>-20.35</v>
      </c>
      <c r="AI88" s="566">
        <v>9.19</v>
      </c>
      <c r="AJ88" s="567">
        <v>1.34</v>
      </c>
      <c r="AK88" s="350">
        <f>AN88/AO88</f>
        <v>1.2512291189898503</v>
      </c>
      <c r="AL88" s="336">
        <f t="shared" si="53"/>
        <v>13.235294117647056</v>
      </c>
      <c r="AM88" s="337">
        <f>((AQ88/AT88)^(1/3)-1)*100</f>
        <v>6.3580216278751545</v>
      </c>
      <c r="AN88" s="337">
        <f>((AQ88/AV88)^(1/5)-1)*100</f>
        <v>19.573800863209613</v>
      </c>
      <c r="AO88" s="339">
        <f>((AQ88/BA88)^(1/10)-1)*100</f>
        <v>15.643658356522305</v>
      </c>
      <c r="AP88" s="324"/>
      <c r="AQ88" s="285">
        <v>0.385</v>
      </c>
      <c r="AR88" s="287">
        <v>0.34</v>
      </c>
      <c r="AS88" s="28">
        <v>0.335</v>
      </c>
      <c r="AT88" s="278">
        <v>0.32</v>
      </c>
      <c r="AU88" s="28">
        <v>0.285</v>
      </c>
      <c r="AV88" s="28">
        <v>0.1575</v>
      </c>
      <c r="AW88" s="278">
        <v>0.09</v>
      </c>
      <c r="AX88" s="278">
        <v>0.09</v>
      </c>
      <c r="AY88" s="278">
        <v>0.09</v>
      </c>
      <c r="AZ88" s="278">
        <v>0.09</v>
      </c>
      <c r="BA88" s="28">
        <v>0.09</v>
      </c>
      <c r="BB88" s="119">
        <v>0.081</v>
      </c>
      <c r="BC88" s="308">
        <f t="shared" si="42"/>
        <v>13.235294117647056</v>
      </c>
      <c r="BD88" s="216">
        <f t="shared" si="43"/>
        <v>1.4925373134328401</v>
      </c>
      <c r="BE88" s="216">
        <f t="shared" si="44"/>
        <v>4.6875</v>
      </c>
      <c r="BF88" s="216">
        <f t="shared" si="45"/>
        <v>12.28070175438598</v>
      </c>
      <c r="BG88" s="216">
        <f t="shared" si="46"/>
        <v>80.95238095238093</v>
      </c>
      <c r="BH88" s="216">
        <f t="shared" si="47"/>
        <v>75</v>
      </c>
      <c r="BI88" s="216">
        <f t="shared" si="48"/>
        <v>0</v>
      </c>
      <c r="BJ88" s="216">
        <f t="shared" si="49"/>
        <v>0</v>
      </c>
      <c r="BK88" s="216">
        <f t="shared" si="50"/>
        <v>0</v>
      </c>
      <c r="BL88" s="216">
        <f t="shared" si="51"/>
        <v>0</v>
      </c>
      <c r="BM88" s="240">
        <f t="shared" si="52"/>
        <v>11.111111111111093</v>
      </c>
      <c r="BN88" s="482">
        <f t="shared" si="4"/>
        <v>18.069047749905266</v>
      </c>
      <c r="BO88" s="482">
        <f>SQRT(AVERAGE((BC88-$BN88)^2,(BD88-$BN88)^2,(BE88-$BN88)^2,(BF88-$BN88)^2,(BG88-$BN88)^2,(BH88-$BN88)^2,(BI88-$BN88)^2,(BJ88-$BN88)^2,(BK88-$BN88)^2,(BL88-$BN88)^2,(BM88-$BN88)^2))</f>
        <v>28.69991825986734</v>
      </c>
      <c r="BP88" s="586">
        <f>IF(AN88="n/a","n/a",IF(U88&lt;0,"n/a",IF(U88="n/a","n/a",I88+AN88-U88)))</f>
        <v>11.626884391702976</v>
      </c>
    </row>
    <row r="89" spans="1:68" ht="11.25" customHeight="1">
      <c r="A89" s="25" t="s">
        <v>111</v>
      </c>
      <c r="B89" s="26" t="s">
        <v>112</v>
      </c>
      <c r="C89" s="33" t="s">
        <v>277</v>
      </c>
      <c r="D89" s="133">
        <v>5</v>
      </c>
      <c r="E89" s="26">
        <v>418</v>
      </c>
      <c r="F89" s="44" t="s">
        <v>1972</v>
      </c>
      <c r="G89" s="57" t="s">
        <v>363</v>
      </c>
      <c r="H89" s="208">
        <v>11</v>
      </c>
      <c r="I89" s="319">
        <f>(R89/H89)*100</f>
        <v>4.909090909090909</v>
      </c>
      <c r="J89" s="143">
        <v>0.04</v>
      </c>
      <c r="K89" s="143">
        <v>0.045</v>
      </c>
      <c r="L89" s="93">
        <f t="shared" si="40"/>
        <v>12.5</v>
      </c>
      <c r="M89" s="300">
        <v>39916</v>
      </c>
      <c r="N89" s="71">
        <v>39918</v>
      </c>
      <c r="O89" s="72">
        <v>39933</v>
      </c>
      <c r="P89" s="104" t="s">
        <v>1422</v>
      </c>
      <c r="Q89" s="26" t="s">
        <v>400</v>
      </c>
      <c r="R89" s="316">
        <f>K89*12</f>
        <v>0.54</v>
      </c>
      <c r="S89" s="319">
        <f>R89/W89*100</f>
        <v>62.7906976744186</v>
      </c>
      <c r="T89" s="433">
        <f>(H89/SQRT(22.5*W89*(H89/Z89))-1)*100</f>
        <v>-18.097555983247283</v>
      </c>
      <c r="U89" s="27">
        <f>H89/W89</f>
        <v>12.790697674418604</v>
      </c>
      <c r="V89" s="380">
        <v>12</v>
      </c>
      <c r="W89" s="168">
        <v>0.86</v>
      </c>
      <c r="X89" s="174" t="s">
        <v>2108</v>
      </c>
      <c r="Y89" s="168">
        <v>0.91</v>
      </c>
      <c r="Z89" s="168">
        <v>1.18</v>
      </c>
      <c r="AA89" s="174">
        <v>0.8</v>
      </c>
      <c r="AB89" s="168">
        <v>0.82</v>
      </c>
      <c r="AC89" s="339">
        <f>(AB89/AA89-1)*100</f>
        <v>2.499999999999991</v>
      </c>
      <c r="AD89" s="339" t="s">
        <v>1977</v>
      </c>
      <c r="AE89" s="521">
        <v>1</v>
      </c>
      <c r="AF89" s="309">
        <v>90</v>
      </c>
      <c r="AG89" s="565">
        <v>12.7</v>
      </c>
      <c r="AH89" s="565">
        <v>-8.26</v>
      </c>
      <c r="AI89" s="566">
        <v>0.92</v>
      </c>
      <c r="AJ89" s="567">
        <v>-2.14</v>
      </c>
      <c r="AK89" s="619">
        <f>AN89/AO89</f>
        <v>16.34286294061969</v>
      </c>
      <c r="AL89" s="336">
        <f t="shared" si="53"/>
        <v>1.8867924528301883</v>
      </c>
      <c r="AM89" s="337">
        <f>((AQ89/AT89)^(1/3)-1)*100</f>
        <v>9.913374454883561</v>
      </c>
      <c r="AN89" s="337">
        <f>((AQ89/AV89)^(1/5)-1)*100</f>
        <v>82.50474017757112</v>
      </c>
      <c r="AO89" s="339">
        <f>((AQ89/BA89)^(1/10)-1)*100</f>
        <v>5.048365177958392</v>
      </c>
      <c r="AP89" s="324"/>
      <c r="AQ89" s="287">
        <v>0.54</v>
      </c>
      <c r="AR89" s="285">
        <v>0.53</v>
      </c>
      <c r="AS89" s="28">
        <v>0.46</v>
      </c>
      <c r="AT89" s="28">
        <v>0.40667</v>
      </c>
      <c r="AU89" s="28">
        <v>0.28</v>
      </c>
      <c r="AV89" s="28">
        <v>0.02667</v>
      </c>
      <c r="AW89" s="278">
        <v>0</v>
      </c>
      <c r="AX89" s="278">
        <v>0.09</v>
      </c>
      <c r="AY89" s="28">
        <v>0.35667000000000004</v>
      </c>
      <c r="AZ89" s="28">
        <v>0.34337</v>
      </c>
      <c r="BA89" s="28">
        <v>0.32999</v>
      </c>
      <c r="BB89" s="119">
        <v>0.31667</v>
      </c>
      <c r="BC89" s="308">
        <f t="shared" si="42"/>
        <v>1.8867924528301883</v>
      </c>
      <c r="BD89" s="216">
        <f t="shared" si="43"/>
        <v>15.217391304347828</v>
      </c>
      <c r="BE89" s="216">
        <f t="shared" si="44"/>
        <v>13.113826935844797</v>
      </c>
      <c r="BF89" s="216">
        <f t="shared" si="45"/>
        <v>45.239285714285685</v>
      </c>
      <c r="BG89" s="216">
        <f t="shared" si="46"/>
        <v>949.8687664041997</v>
      </c>
      <c r="BH89" s="216">
        <f t="shared" si="47"/>
        <v>0</v>
      </c>
      <c r="BI89" s="216">
        <f t="shared" si="48"/>
        <v>0</v>
      </c>
      <c r="BJ89" s="216">
        <f t="shared" si="49"/>
        <v>0</v>
      </c>
      <c r="BK89" s="216">
        <f t="shared" si="50"/>
        <v>3.87337274659989</v>
      </c>
      <c r="BL89" s="216">
        <f t="shared" si="51"/>
        <v>4.054668323282518</v>
      </c>
      <c r="BM89" s="240">
        <f t="shared" si="52"/>
        <v>4.206271512931448</v>
      </c>
      <c r="BN89" s="482">
        <f t="shared" si="4"/>
        <v>94.314579581302</v>
      </c>
      <c r="BO89" s="482">
        <f>SQRT(AVERAGE((BC89-$BN89)^2,(BD89-$BN89)^2,(BE89-$BN89)^2,(BF89-$BN89)^2,(BG89-$BN89)^2,(BH89-$BN89)^2,(BI89-$BN89)^2,(BJ89-$BN89)^2,(BK89-$BN89)^2,(BL89-$BN89)^2,(BM89-$BN89)^2))</f>
        <v>270.84142706103864</v>
      </c>
      <c r="BP89" s="586">
        <f>IF(AN89="n/a","n/a",IF(U89&lt;0,"n/a",IF(U89="n/a","n/a",I89+AN89-U89)))</f>
        <v>74.62313341224342</v>
      </c>
    </row>
    <row r="90" spans="1:68" ht="11.25" customHeight="1">
      <c r="A90" s="25" t="s">
        <v>1878</v>
      </c>
      <c r="B90" s="26" t="s">
        <v>1879</v>
      </c>
      <c r="C90" s="33" t="s">
        <v>296</v>
      </c>
      <c r="D90" s="133">
        <v>8</v>
      </c>
      <c r="E90" s="26">
        <v>319</v>
      </c>
      <c r="F90" s="44" t="s">
        <v>1972</v>
      </c>
      <c r="G90" s="45" t="s">
        <v>1972</v>
      </c>
      <c r="H90" s="208">
        <v>38.53</v>
      </c>
      <c r="I90" s="319">
        <f>(R90/H90)*100</f>
        <v>3.1663638723072927</v>
      </c>
      <c r="J90" s="285">
        <v>0.28</v>
      </c>
      <c r="K90" s="143">
        <v>0.305</v>
      </c>
      <c r="L90" s="93">
        <f t="shared" si="40"/>
        <v>8.92857142857142</v>
      </c>
      <c r="M90" s="158">
        <v>40731</v>
      </c>
      <c r="N90" s="31">
        <v>40735</v>
      </c>
      <c r="O90" s="32">
        <v>40756</v>
      </c>
      <c r="P90" s="104" t="s">
        <v>1378</v>
      </c>
      <c r="Q90" s="26"/>
      <c r="R90" s="316">
        <f>K90*4</f>
        <v>1.22</v>
      </c>
      <c r="S90" s="319">
        <f>R90/W90*100</f>
        <v>46.74329501915709</v>
      </c>
      <c r="T90" s="433">
        <f>(H90/SQRT(22.5*W90*(H90/Z90))-1)*100</f>
        <v>59.55258858061707</v>
      </c>
      <c r="U90" s="27">
        <f>H90/W90</f>
        <v>14.762452107279694</v>
      </c>
      <c r="V90" s="380">
        <v>5</v>
      </c>
      <c r="W90" s="168">
        <v>2.61</v>
      </c>
      <c r="X90" s="174">
        <v>1.91</v>
      </c>
      <c r="Y90" s="168">
        <v>1.66</v>
      </c>
      <c r="Z90" s="168">
        <v>3.88</v>
      </c>
      <c r="AA90" s="174">
        <v>2.61</v>
      </c>
      <c r="AB90" s="168">
        <v>2.83</v>
      </c>
      <c r="AC90" s="339">
        <f>(AB90/AA90-1)*100</f>
        <v>8.429118773946364</v>
      </c>
      <c r="AD90" s="339">
        <f>(H90/AA90)/X90</f>
        <v>7.7290325169003635</v>
      </c>
      <c r="AE90" s="521">
        <v>20</v>
      </c>
      <c r="AF90" s="385">
        <v>24790</v>
      </c>
      <c r="AG90" s="565">
        <v>11.55</v>
      </c>
      <c r="AH90" s="565">
        <v>-4.27</v>
      </c>
      <c r="AI90" s="566">
        <v>-0.39</v>
      </c>
      <c r="AJ90" s="567">
        <v>1.5</v>
      </c>
      <c r="AK90" s="350">
        <f>AN90/AO90</f>
        <v>1.55815397830363</v>
      </c>
      <c r="AL90" s="336">
        <f t="shared" si="53"/>
        <v>16.666666666666675</v>
      </c>
      <c r="AM90" s="337">
        <f>((AQ90/AT90)^(1/3)-1)*100</f>
        <v>11.376073306093648</v>
      </c>
      <c r="AN90" s="337">
        <f>((AQ90/AV90)^(1/5)-1)*100</f>
        <v>10.408336122422824</v>
      </c>
      <c r="AO90" s="339">
        <f>((AQ90/BA90)^(1/10)-1)*100</f>
        <v>6.679914993866287</v>
      </c>
      <c r="AP90" s="324"/>
      <c r="AQ90" s="285">
        <v>1.05</v>
      </c>
      <c r="AR90" s="285">
        <v>0.9</v>
      </c>
      <c r="AS90" s="28">
        <v>0.825</v>
      </c>
      <c r="AT90" s="28">
        <v>0.76</v>
      </c>
      <c r="AU90" s="28">
        <v>0.69</v>
      </c>
      <c r="AV90" s="28">
        <v>0.64</v>
      </c>
      <c r="AW90" s="28">
        <v>0.585</v>
      </c>
      <c r="AX90" s="278">
        <v>0.55</v>
      </c>
      <c r="AY90" s="278">
        <v>0.55</v>
      </c>
      <c r="AZ90" s="278">
        <v>0.55</v>
      </c>
      <c r="BA90" s="278">
        <v>0.55</v>
      </c>
      <c r="BB90" s="280">
        <v>0.55</v>
      </c>
      <c r="BC90" s="308">
        <f t="shared" si="42"/>
        <v>16.666666666666675</v>
      </c>
      <c r="BD90" s="216">
        <f t="shared" si="43"/>
        <v>9.090909090909104</v>
      </c>
      <c r="BE90" s="216">
        <f t="shared" si="44"/>
        <v>8.552631578947366</v>
      </c>
      <c r="BF90" s="216">
        <f t="shared" si="45"/>
        <v>10.144927536231885</v>
      </c>
      <c r="BG90" s="216">
        <f t="shared" si="46"/>
        <v>7.8125</v>
      </c>
      <c r="BH90" s="216">
        <f t="shared" si="47"/>
        <v>9.401709401709413</v>
      </c>
      <c r="BI90" s="216">
        <f t="shared" si="48"/>
        <v>6.363636363636349</v>
      </c>
      <c r="BJ90" s="216">
        <f t="shared" si="49"/>
        <v>0</v>
      </c>
      <c r="BK90" s="216">
        <f t="shared" si="50"/>
        <v>0</v>
      </c>
      <c r="BL90" s="216">
        <f t="shared" si="51"/>
        <v>0</v>
      </c>
      <c r="BM90" s="240">
        <f t="shared" si="52"/>
        <v>0</v>
      </c>
      <c r="BN90" s="482">
        <f t="shared" si="4"/>
        <v>6.184816421645527</v>
      </c>
      <c r="BO90" s="482">
        <f>SQRT(AVERAGE((BC90-$BN90)^2,(BD90-$BN90)^2,(BE90-$BN90)^2,(BF90-$BN90)^2,(BG90-$BN90)^2,(BH90-$BN90)^2,(BI90-$BN90)^2,(BJ90-$BN90)^2,(BK90-$BN90)^2,(BL90-$BN90)^2,(BM90-$BN90)^2))</f>
        <v>5.2712007890761186</v>
      </c>
      <c r="BP90" s="586">
        <f>IF(AN90="n/a","n/a",IF(U90&lt;0,"n/a",IF(U90="n/a","n/a",I90+AN90-U90)))</f>
        <v>-1.1877521125495765</v>
      </c>
    </row>
    <row r="91" spans="1:68" ht="11.25" customHeight="1">
      <c r="A91" s="34" t="s">
        <v>2069</v>
      </c>
      <c r="B91" s="36" t="s">
        <v>2070</v>
      </c>
      <c r="C91" s="120" t="s">
        <v>518</v>
      </c>
      <c r="D91" s="134">
        <v>8</v>
      </c>
      <c r="E91" s="26">
        <v>329</v>
      </c>
      <c r="F91" s="74" t="s">
        <v>363</v>
      </c>
      <c r="G91" s="75" t="s">
        <v>363</v>
      </c>
      <c r="H91" s="209">
        <v>26.39</v>
      </c>
      <c r="I91" s="319">
        <f>(R91/H91)*100</f>
        <v>6.4797271693823415</v>
      </c>
      <c r="J91" s="142">
        <v>0.415</v>
      </c>
      <c r="K91" s="142">
        <v>0.4275</v>
      </c>
      <c r="L91" s="94">
        <f t="shared" si="40"/>
        <v>3.0120481927710774</v>
      </c>
      <c r="M91" s="301">
        <v>40848</v>
      </c>
      <c r="N91" s="50">
        <v>40850</v>
      </c>
      <c r="O91" s="40">
        <v>40861</v>
      </c>
      <c r="P91" s="392" t="s">
        <v>1388</v>
      </c>
      <c r="Q91" s="269" t="s">
        <v>858</v>
      </c>
      <c r="R91" s="261">
        <f>K91*4</f>
        <v>1.71</v>
      </c>
      <c r="S91" s="319">
        <f>R91/W91*100</f>
        <v>300</v>
      </c>
      <c r="T91" s="434">
        <f>(H91/SQRT(22.5*W91*(H91/Z91))-1)*100</f>
        <v>135.27032272757077</v>
      </c>
      <c r="U91" s="37">
        <f>H91/W91</f>
        <v>46.298245614035096</v>
      </c>
      <c r="V91" s="381">
        <v>12</v>
      </c>
      <c r="W91" s="169">
        <v>0.57</v>
      </c>
      <c r="X91" s="176">
        <v>6.04</v>
      </c>
      <c r="Y91" s="169">
        <v>0.66</v>
      </c>
      <c r="Z91" s="169">
        <v>2.69</v>
      </c>
      <c r="AA91" s="176">
        <v>1.08</v>
      </c>
      <c r="AB91" s="169">
        <v>1.32</v>
      </c>
      <c r="AC91" s="344">
        <f>(AB91/AA91-1)*100</f>
        <v>22.22222222222221</v>
      </c>
      <c r="AD91" s="339">
        <f>(H91/AA91)/X91</f>
        <v>4.045560461123375</v>
      </c>
      <c r="AE91" s="521">
        <v>5</v>
      </c>
      <c r="AF91" s="387">
        <v>1710</v>
      </c>
      <c r="AG91" s="533">
        <v>26.57</v>
      </c>
      <c r="AH91" s="533">
        <v>-11.53</v>
      </c>
      <c r="AI91" s="562">
        <v>5.1</v>
      </c>
      <c r="AJ91" s="564">
        <v>1.46</v>
      </c>
      <c r="AK91" s="351" t="s">
        <v>1977</v>
      </c>
      <c r="AL91" s="336">
        <f t="shared" si="53"/>
        <v>9.157509157509146</v>
      </c>
      <c r="AM91" s="337">
        <f>((AQ91/AT91)^(1/3)-1)*100</f>
        <v>17.01308782012354</v>
      </c>
      <c r="AN91" s="337">
        <f>((AQ91/AV91)^(1/5)-1)*100</f>
        <v>19.555975310708362</v>
      </c>
      <c r="AO91" s="339">
        <f>((AQ91/BA91)^(1/10)-1)*100</f>
        <v>-1.76265272371674</v>
      </c>
      <c r="AP91" s="325"/>
      <c r="AQ91" s="286">
        <v>1.49</v>
      </c>
      <c r="AR91" s="286">
        <v>1.365</v>
      </c>
      <c r="AS91" s="38">
        <v>1.2225</v>
      </c>
      <c r="AT91" s="38">
        <v>0.93</v>
      </c>
      <c r="AU91" s="38">
        <v>0.74</v>
      </c>
      <c r="AV91" s="38">
        <v>0.61</v>
      </c>
      <c r="AW91" s="38">
        <v>0.6</v>
      </c>
      <c r="AX91" s="279">
        <v>0.35</v>
      </c>
      <c r="AY91" s="279">
        <v>0.8</v>
      </c>
      <c r="AZ91" s="279">
        <v>0.8</v>
      </c>
      <c r="BA91" s="279">
        <v>1.78</v>
      </c>
      <c r="BB91" s="307">
        <v>2</v>
      </c>
      <c r="BC91" s="308">
        <f t="shared" si="42"/>
        <v>9.157509157509146</v>
      </c>
      <c r="BD91" s="216">
        <f t="shared" si="43"/>
        <v>11.65644171779141</v>
      </c>
      <c r="BE91" s="216">
        <f t="shared" si="44"/>
        <v>31.4516129032258</v>
      </c>
      <c r="BF91" s="216">
        <f t="shared" si="45"/>
        <v>25.67567567567568</v>
      </c>
      <c r="BG91" s="216">
        <f t="shared" si="46"/>
        <v>21.311475409836067</v>
      </c>
      <c r="BH91" s="216">
        <f t="shared" si="47"/>
        <v>1.6666666666666607</v>
      </c>
      <c r="BI91" s="216">
        <f t="shared" si="48"/>
        <v>71.42857142857144</v>
      </c>
      <c r="BJ91" s="216">
        <f t="shared" si="49"/>
        <v>0</v>
      </c>
      <c r="BK91" s="216">
        <f t="shared" si="50"/>
        <v>0</v>
      </c>
      <c r="BL91" s="216">
        <f t="shared" si="51"/>
        <v>0</v>
      </c>
      <c r="BM91" s="240">
        <f t="shared" si="52"/>
        <v>0</v>
      </c>
      <c r="BN91" s="482">
        <f t="shared" si="4"/>
        <v>15.667995723570563</v>
      </c>
      <c r="BO91" s="482">
        <f>SQRT(AVERAGE((BC91-$BN91)^2,(BD91-$BN91)^2,(BE91-$BN91)^2,(BF91-$BN91)^2,(BG91-$BN91)^2,(BH91-$BN91)^2,(BI91-$BN91)^2,(BJ91-$BN91)^2,(BK91-$BN91)^2,(BL91-$BN91)^2,(BM91-$BN91)^2))</f>
        <v>20.729485963506303</v>
      </c>
      <c r="BP91" s="586">
        <f>IF(AN91="n/a","n/a",IF(U91&lt;0,"n/a",IF(U91="n/a","n/a",I91+AN91-U91)))</f>
        <v>-20.26254313394439</v>
      </c>
    </row>
    <row r="92" spans="1:68" ht="11.25" customHeight="1">
      <c r="A92" s="15" t="s">
        <v>1028</v>
      </c>
      <c r="B92" s="16" t="s">
        <v>1029</v>
      </c>
      <c r="C92" s="24" t="s">
        <v>180</v>
      </c>
      <c r="D92" s="132">
        <v>7</v>
      </c>
      <c r="E92" s="26">
        <v>338</v>
      </c>
      <c r="F92" s="42" t="s">
        <v>1972</v>
      </c>
      <c r="G92" s="43" t="s">
        <v>1972</v>
      </c>
      <c r="H92" s="207">
        <v>44.78</v>
      </c>
      <c r="I92" s="318">
        <f>(R92/H92)*100</f>
        <v>3.7516748548459127</v>
      </c>
      <c r="J92" s="282">
        <v>0.38</v>
      </c>
      <c r="K92" s="144">
        <v>0.42</v>
      </c>
      <c r="L92" s="107">
        <f t="shared" si="40"/>
        <v>10.526315789473673</v>
      </c>
      <c r="M92" s="412">
        <v>40345</v>
      </c>
      <c r="N92" s="413">
        <v>40347</v>
      </c>
      <c r="O92" s="414">
        <v>40360</v>
      </c>
      <c r="P92" s="21" t="s">
        <v>1360</v>
      </c>
      <c r="Q92" s="16"/>
      <c r="R92" s="317">
        <f>K92*4</f>
        <v>1.68</v>
      </c>
      <c r="S92" s="318">
        <f>R92/W92*100</f>
        <v>34.355828220858896</v>
      </c>
      <c r="T92" s="433">
        <f>(H92/SQRT(22.5*W92*(H92/Z92))-1)*100</f>
        <v>-18.800404969428353</v>
      </c>
      <c r="U92" s="18">
        <f>H92/W92</f>
        <v>9.157464212678937</v>
      </c>
      <c r="V92" s="380">
        <v>10</v>
      </c>
      <c r="W92" s="190">
        <v>4.89</v>
      </c>
      <c r="X92" s="189">
        <v>1.21</v>
      </c>
      <c r="Y92" s="190">
        <v>0.54</v>
      </c>
      <c r="Z92" s="190">
        <v>1.62</v>
      </c>
      <c r="AA92" s="189">
        <v>4.15</v>
      </c>
      <c r="AB92" s="190">
        <v>4.46</v>
      </c>
      <c r="AC92" s="338">
        <f>(AB92/AA92-1)*100</f>
        <v>7.4698795180722755</v>
      </c>
      <c r="AD92" s="471">
        <f>(H92/AA92)/X92</f>
        <v>8.917654087424076</v>
      </c>
      <c r="AE92" s="520">
        <v>5</v>
      </c>
      <c r="AF92" s="386">
        <v>2120</v>
      </c>
      <c r="AG92" s="553">
        <v>9.84</v>
      </c>
      <c r="AH92" s="553">
        <v>-33.73</v>
      </c>
      <c r="AI92" s="568">
        <v>-2.4</v>
      </c>
      <c r="AJ92" s="569">
        <v>-21.74</v>
      </c>
      <c r="AK92" s="349">
        <f>AN92/AO92</f>
        <v>1.6034431820192756</v>
      </c>
      <c r="AL92" s="340">
        <f t="shared" si="53"/>
        <v>5.263157894736836</v>
      </c>
      <c r="AM92" s="341">
        <f>((AQ92/AT92)^(1/3)-1)*100</f>
        <v>20.25709773288682</v>
      </c>
      <c r="AN92" s="341">
        <f>((AQ92/AV92)^(1/5)-1)*100</f>
        <v>31.95079107728942</v>
      </c>
      <c r="AO92" s="338">
        <f>((AQ92/BA92)^(1/10)-1)*100</f>
        <v>19.926363113816482</v>
      </c>
      <c r="AP92" s="324"/>
      <c r="AQ92" s="285">
        <v>1.6</v>
      </c>
      <c r="AR92" s="287">
        <v>1.52</v>
      </c>
      <c r="AS92" s="28">
        <v>1.32</v>
      </c>
      <c r="AT92" s="28">
        <v>0.92</v>
      </c>
      <c r="AU92" s="28">
        <v>0.6</v>
      </c>
      <c r="AV92" s="28">
        <v>0.4</v>
      </c>
      <c r="AW92" s="28">
        <v>0.3</v>
      </c>
      <c r="AX92" s="278">
        <v>0.28</v>
      </c>
      <c r="AY92" s="278">
        <v>0.28</v>
      </c>
      <c r="AZ92" s="28">
        <v>0.27</v>
      </c>
      <c r="BA92" s="28">
        <v>0.26</v>
      </c>
      <c r="BB92" s="119">
        <v>0.25</v>
      </c>
      <c r="BC92" s="460">
        <f t="shared" si="42"/>
        <v>5.263157894736836</v>
      </c>
      <c r="BD92" s="461">
        <f t="shared" si="43"/>
        <v>15.151515151515138</v>
      </c>
      <c r="BE92" s="461">
        <f t="shared" si="44"/>
        <v>43.47826086956521</v>
      </c>
      <c r="BF92" s="461">
        <f t="shared" si="45"/>
        <v>53.33333333333334</v>
      </c>
      <c r="BG92" s="461">
        <f t="shared" si="46"/>
        <v>49.99999999999998</v>
      </c>
      <c r="BH92" s="461">
        <f t="shared" si="47"/>
        <v>33.33333333333335</v>
      </c>
      <c r="BI92" s="461">
        <f t="shared" si="48"/>
        <v>7.14285714285714</v>
      </c>
      <c r="BJ92" s="461">
        <f t="shared" si="49"/>
        <v>0</v>
      </c>
      <c r="BK92" s="461">
        <f t="shared" si="50"/>
        <v>3.703703703703698</v>
      </c>
      <c r="BL92" s="461">
        <f t="shared" si="51"/>
        <v>3.8461538461538547</v>
      </c>
      <c r="BM92" s="212">
        <f t="shared" si="52"/>
        <v>4.0000000000000036</v>
      </c>
      <c r="BN92" s="145">
        <f t="shared" si="4"/>
        <v>19.932028661381686</v>
      </c>
      <c r="BO92" s="145">
        <f>SQRT(AVERAGE((BC92-$BN92)^2,(BD92-$BN92)^2,(BE92-$BN92)^2,(BF92-$BN92)^2,(BG92-$BN92)^2,(BH92-$BN92)^2,(BI92-$BN92)^2,(BJ92-$BN92)^2,(BK92-$BN92)^2,(BL92-$BN92)^2,(BM92-$BN92)^2))</f>
        <v>19.83699771722679</v>
      </c>
      <c r="BP92" s="588">
        <f>IF(AN92="n/a","n/a",IF(U92&lt;0,"n/a",IF(U92="n/a","n/a",I92+AN92-U92)))</f>
        <v>26.545001719456394</v>
      </c>
    </row>
    <row r="93" spans="1:68" ht="11.25" customHeight="1">
      <c r="A93" s="25" t="s">
        <v>1030</v>
      </c>
      <c r="B93" s="26" t="s">
        <v>1031</v>
      </c>
      <c r="C93" s="33" t="s">
        <v>296</v>
      </c>
      <c r="D93" s="133">
        <v>8</v>
      </c>
      <c r="E93" s="26">
        <v>317</v>
      </c>
      <c r="F93" s="44" t="s">
        <v>1972</v>
      </c>
      <c r="G93" s="45" t="s">
        <v>1939</v>
      </c>
      <c r="H93" s="208">
        <v>53.44</v>
      </c>
      <c r="I93" s="319">
        <f>(R93/H93)*100</f>
        <v>3.592814371257485</v>
      </c>
      <c r="J93" s="143">
        <v>0.45</v>
      </c>
      <c r="K93" s="143">
        <v>0.48</v>
      </c>
      <c r="L93" s="93">
        <f t="shared" si="40"/>
        <v>6.666666666666665</v>
      </c>
      <c r="M93" s="158">
        <v>40716</v>
      </c>
      <c r="N93" s="31">
        <v>40718</v>
      </c>
      <c r="O93" s="32">
        <v>40734</v>
      </c>
      <c r="P93" s="30" t="s">
        <v>405</v>
      </c>
      <c r="Q93" s="26"/>
      <c r="R93" s="316">
        <f>K93*4</f>
        <v>1.92</v>
      </c>
      <c r="S93" s="319">
        <f>R93/W93*100</f>
        <v>63.7873754152824</v>
      </c>
      <c r="T93" s="433">
        <f>(H93/SQRT(22.5*W93*(H93/Z93))-1)*100</f>
        <v>108.51366281885136</v>
      </c>
      <c r="U93" s="27">
        <f>H93/W93</f>
        <v>17.754152823920265</v>
      </c>
      <c r="V93" s="380">
        <v>4</v>
      </c>
      <c r="W93" s="168">
        <v>3.01</v>
      </c>
      <c r="X93" s="174">
        <v>1.97</v>
      </c>
      <c r="Y93" s="168">
        <v>1.56</v>
      </c>
      <c r="Z93" s="168">
        <v>5.51</v>
      </c>
      <c r="AA93" s="174">
        <v>3.33</v>
      </c>
      <c r="AB93" s="168">
        <v>3.64</v>
      </c>
      <c r="AC93" s="339">
        <f>(AB93/AA93-1)*100</f>
        <v>9.30930930930931</v>
      </c>
      <c r="AD93" s="472">
        <f>(H93/AA93)/X93</f>
        <v>8.14621728327312</v>
      </c>
      <c r="AE93" s="521">
        <v>18</v>
      </c>
      <c r="AF93" s="385">
        <v>17160</v>
      </c>
      <c r="AG93" s="565">
        <v>13.73</v>
      </c>
      <c r="AH93" s="565">
        <v>-2.84</v>
      </c>
      <c r="AI93" s="566">
        <v>4.13</v>
      </c>
      <c r="AJ93" s="567">
        <v>2.63</v>
      </c>
      <c r="AK93" s="350">
        <f>AN93/AO93</f>
        <v>5.402406880761867</v>
      </c>
      <c r="AL93" s="336">
        <f t="shared" si="53"/>
        <v>4.191616766467066</v>
      </c>
      <c r="AM93" s="337">
        <f>((AQ93/AT93)^(1/3)-1)*100</f>
        <v>6.022684771084141</v>
      </c>
      <c r="AN93" s="337">
        <f>((AQ93/AV93)^(1/5)-1)*100</f>
        <v>8.26116028305066</v>
      </c>
      <c r="AO93" s="339">
        <f>((AQ93/BA93)^(1/10)-1)*100</f>
        <v>1.529162920414029</v>
      </c>
      <c r="AP93" s="324"/>
      <c r="AQ93" s="285">
        <v>1.74</v>
      </c>
      <c r="AR93" s="285">
        <v>1.67</v>
      </c>
      <c r="AS93" s="28">
        <v>1.59</v>
      </c>
      <c r="AT93" s="28">
        <v>1.46</v>
      </c>
      <c r="AU93" s="28">
        <v>1.3</v>
      </c>
      <c r="AV93" s="28">
        <v>1.17</v>
      </c>
      <c r="AW93" s="278">
        <v>1.11</v>
      </c>
      <c r="AX93" s="278">
        <v>1.25</v>
      </c>
      <c r="AY93" s="28">
        <v>1.62</v>
      </c>
      <c r="AZ93" s="28">
        <v>1.5825</v>
      </c>
      <c r="BA93" s="28">
        <v>1.495</v>
      </c>
      <c r="BB93" s="119">
        <v>1.395</v>
      </c>
      <c r="BC93" s="308">
        <f t="shared" si="42"/>
        <v>4.191616766467066</v>
      </c>
      <c r="BD93" s="216">
        <f t="shared" si="43"/>
        <v>5.031446540880502</v>
      </c>
      <c r="BE93" s="216">
        <f t="shared" si="44"/>
        <v>8.90410958904111</v>
      </c>
      <c r="BF93" s="216">
        <f t="shared" si="45"/>
        <v>12.307692307692308</v>
      </c>
      <c r="BG93" s="216">
        <f t="shared" si="46"/>
        <v>11.111111111111116</v>
      </c>
      <c r="BH93" s="216">
        <f t="shared" si="47"/>
        <v>5.405405405405395</v>
      </c>
      <c r="BI93" s="216">
        <f t="shared" si="48"/>
        <v>0</v>
      </c>
      <c r="BJ93" s="216">
        <f t="shared" si="49"/>
        <v>0</v>
      </c>
      <c r="BK93" s="216">
        <f t="shared" si="50"/>
        <v>2.369668246445511</v>
      </c>
      <c r="BL93" s="216">
        <f t="shared" si="51"/>
        <v>5.8528428093645335</v>
      </c>
      <c r="BM93" s="240">
        <f t="shared" si="52"/>
        <v>7.168458781362008</v>
      </c>
      <c r="BN93" s="482">
        <f t="shared" si="4"/>
        <v>5.667486505251777</v>
      </c>
      <c r="BO93" s="482">
        <f>SQRT(AVERAGE((BC93-$BN93)^2,(BD93-$BN93)^2,(BE93-$BN93)^2,(BF93-$BN93)^2,(BG93-$BN93)^2,(BH93-$BN93)^2,(BI93-$BN93)^2,(BJ93-$BN93)^2,(BK93-$BN93)^2,(BL93-$BN93)^2,(BM93-$BN93)^2))</f>
        <v>3.864244279116123</v>
      </c>
      <c r="BP93" s="586">
        <f>IF(AN93="n/a","n/a",IF(U93&lt;0,"n/a",IF(U93="n/a","n/a",I93+AN93-U93)))</f>
        <v>-5.9001781696121185</v>
      </c>
    </row>
    <row r="94" spans="1:68" ht="11.25" customHeight="1">
      <c r="A94" s="25" t="s">
        <v>146</v>
      </c>
      <c r="B94" s="26" t="s">
        <v>147</v>
      </c>
      <c r="C94" s="33" t="s">
        <v>170</v>
      </c>
      <c r="D94" s="133">
        <v>7</v>
      </c>
      <c r="E94" s="26">
        <v>346</v>
      </c>
      <c r="F94" s="65" t="s">
        <v>363</v>
      </c>
      <c r="G94" s="57" t="s">
        <v>363</v>
      </c>
      <c r="H94" s="208">
        <v>38.16</v>
      </c>
      <c r="I94" s="319">
        <f>(R94/H94)*100</f>
        <v>2.882599580712789</v>
      </c>
      <c r="J94" s="143">
        <v>0.25</v>
      </c>
      <c r="K94" s="143">
        <v>0.275</v>
      </c>
      <c r="L94" s="93">
        <f t="shared" si="40"/>
        <v>10.000000000000009</v>
      </c>
      <c r="M94" s="158">
        <v>40613</v>
      </c>
      <c r="N94" s="31">
        <v>40617</v>
      </c>
      <c r="O94" s="32">
        <v>40631</v>
      </c>
      <c r="P94" s="104" t="s">
        <v>1410</v>
      </c>
      <c r="Q94" s="618"/>
      <c r="R94" s="316">
        <f>K94*4</f>
        <v>1.1</v>
      </c>
      <c r="S94" s="319">
        <f>R94/W94*100</f>
        <v>46.41350210970464</v>
      </c>
      <c r="T94" s="433">
        <f>(H94/SQRT(22.5*W94*(H94/Z94))-1)*100</f>
        <v>-28.7199615470324</v>
      </c>
      <c r="U94" s="27">
        <f>H94/W94</f>
        <v>16.101265822784807</v>
      </c>
      <c r="V94" s="380">
        <v>12</v>
      </c>
      <c r="W94" s="168">
        <v>2.37</v>
      </c>
      <c r="X94" s="174">
        <v>5.62</v>
      </c>
      <c r="Y94" s="168">
        <v>0.53</v>
      </c>
      <c r="Z94" s="168">
        <v>0.71</v>
      </c>
      <c r="AA94" s="174">
        <v>0.56</v>
      </c>
      <c r="AB94" s="168">
        <v>3.97</v>
      </c>
      <c r="AC94" s="339">
        <f>(AB94/AA94-1)*100</f>
        <v>608.9285714285713</v>
      </c>
      <c r="AD94" s="472">
        <f>(H94/AA94)/X94</f>
        <v>12.12506354855109</v>
      </c>
      <c r="AE94" s="521">
        <v>6</v>
      </c>
      <c r="AF94" s="385">
        <v>1730</v>
      </c>
      <c r="AG94" s="565">
        <v>23.1</v>
      </c>
      <c r="AH94" s="565">
        <v>-22.04</v>
      </c>
      <c r="AI94" s="566">
        <v>7.37</v>
      </c>
      <c r="AJ94" s="567">
        <v>1.6</v>
      </c>
      <c r="AK94" s="350">
        <f>AN94/AO94</f>
        <v>2.1486983549970335</v>
      </c>
      <c r="AL94" s="336">
        <f t="shared" si="53"/>
        <v>33.33333333333333</v>
      </c>
      <c r="AM94" s="337">
        <f>((AQ94/AT94)^(1/3)-1)*100</f>
        <v>35.72088082974534</v>
      </c>
      <c r="AN94" s="337">
        <f>((AQ94/AV94)^(1/5)-1)*100</f>
        <v>31.95079107728942</v>
      </c>
      <c r="AO94" s="339">
        <f>((AQ94/BA94)^(1/10)-1)*100</f>
        <v>14.869835499703509</v>
      </c>
      <c r="AP94" s="324"/>
      <c r="AQ94" s="285">
        <v>1</v>
      </c>
      <c r="AR94" s="285">
        <v>0.75</v>
      </c>
      <c r="AS94" s="28">
        <v>0.45</v>
      </c>
      <c r="AT94" s="28">
        <v>0.4</v>
      </c>
      <c r="AU94" s="28">
        <v>0.3</v>
      </c>
      <c r="AV94" s="28">
        <v>0.25</v>
      </c>
      <c r="AW94" s="278">
        <v>0</v>
      </c>
      <c r="AX94" s="278">
        <v>0</v>
      </c>
      <c r="AY94" s="278">
        <v>0</v>
      </c>
      <c r="AZ94" s="278">
        <v>0.25</v>
      </c>
      <c r="BA94" s="278">
        <v>0.25</v>
      </c>
      <c r="BB94" s="119">
        <v>0.25</v>
      </c>
      <c r="BC94" s="308">
        <f t="shared" si="42"/>
        <v>33.33333333333333</v>
      </c>
      <c r="BD94" s="216">
        <f t="shared" si="43"/>
        <v>66.66666666666666</v>
      </c>
      <c r="BE94" s="216">
        <f t="shared" si="44"/>
        <v>12.5</v>
      </c>
      <c r="BF94" s="216">
        <f t="shared" si="45"/>
        <v>33.33333333333335</v>
      </c>
      <c r="BG94" s="216">
        <f t="shared" si="46"/>
        <v>19.999999999999996</v>
      </c>
      <c r="BH94" s="216">
        <f t="shared" si="47"/>
        <v>0</v>
      </c>
      <c r="BI94" s="216">
        <f t="shared" si="48"/>
        <v>0</v>
      </c>
      <c r="BJ94" s="216">
        <f t="shared" si="49"/>
        <v>0</v>
      </c>
      <c r="BK94" s="216">
        <f t="shared" si="50"/>
        <v>0</v>
      </c>
      <c r="BL94" s="216">
        <f t="shared" si="51"/>
        <v>0</v>
      </c>
      <c r="BM94" s="240">
        <f t="shared" si="52"/>
        <v>0</v>
      </c>
      <c r="BN94" s="482">
        <f>AVERAGE(BC94:BM94)</f>
        <v>15.075757575757576</v>
      </c>
      <c r="BO94" s="482">
        <f>SQRT(AVERAGE((BC94-$BN94)^2,(BD94-$BN94)^2,(BE94-$BN94)^2,(BF94-$BN94)^2,(BG94-$BN94)^2,(BH94-$BN94)^2,(BI94-$BN94)^2,(BJ94-$BN94)^2,(BK94-$BN94)^2,(BL94-$BN94)^2,(BM94-$BN94)^2))</f>
        <v>20.720770289633926</v>
      </c>
      <c r="BP94" s="586">
        <f>IF(AN94="n/a","n/a",IF(U94&lt;0,"n/a",IF(U94="n/a","n/a",I94+AN94-U94)))</f>
        <v>18.7321248352174</v>
      </c>
    </row>
    <row r="95" spans="1:68" ht="11.25" customHeight="1">
      <c r="A95" s="25" t="s">
        <v>1072</v>
      </c>
      <c r="B95" s="26" t="s">
        <v>1073</v>
      </c>
      <c r="C95" s="33" t="s">
        <v>281</v>
      </c>
      <c r="D95" s="133">
        <v>8</v>
      </c>
      <c r="E95" s="26">
        <v>310</v>
      </c>
      <c r="F95" s="44" t="s">
        <v>1972</v>
      </c>
      <c r="G95" s="45" t="s">
        <v>1972</v>
      </c>
      <c r="H95" s="208">
        <v>38.06</v>
      </c>
      <c r="I95" s="319">
        <f>(R95/H95)*100</f>
        <v>3.1529164477141354</v>
      </c>
      <c r="J95" s="143">
        <v>0.25</v>
      </c>
      <c r="K95" s="143">
        <v>0.3</v>
      </c>
      <c r="L95" s="93">
        <f t="shared" si="40"/>
        <v>19.999999999999996</v>
      </c>
      <c r="M95" s="158">
        <v>40661</v>
      </c>
      <c r="N95" s="31">
        <v>40665</v>
      </c>
      <c r="O95" s="32">
        <v>40679</v>
      </c>
      <c r="P95" s="104" t="s">
        <v>1408</v>
      </c>
      <c r="Q95" s="26"/>
      <c r="R95" s="316">
        <f>K95*4</f>
        <v>1.2</v>
      </c>
      <c r="S95" s="319">
        <f>R95/W95*100</f>
        <v>43.16546762589928</v>
      </c>
      <c r="T95" s="433">
        <f>(H95/SQRT(22.5*W95*(H95/Z95))-1)*100</f>
        <v>49.02775775651478</v>
      </c>
      <c r="U95" s="27">
        <f>H95/W95</f>
        <v>13.69064748201439</v>
      </c>
      <c r="V95" s="380">
        <v>12</v>
      </c>
      <c r="W95" s="168">
        <v>2.78</v>
      </c>
      <c r="X95" s="174">
        <v>0.94</v>
      </c>
      <c r="Y95" s="168">
        <v>1.19</v>
      </c>
      <c r="Z95" s="168">
        <v>3.65</v>
      </c>
      <c r="AA95" s="174">
        <v>2.93</v>
      </c>
      <c r="AB95" s="168">
        <v>3.32</v>
      </c>
      <c r="AC95" s="339">
        <f>(AB95/AA95-1)*100</f>
        <v>13.310580204778155</v>
      </c>
      <c r="AD95" s="472">
        <f>(H95/AA95)/X95</f>
        <v>13.81889477888316</v>
      </c>
      <c r="AE95" s="521">
        <v>16</v>
      </c>
      <c r="AF95" s="385">
        <v>5040</v>
      </c>
      <c r="AG95" s="565">
        <v>21.36</v>
      </c>
      <c r="AH95" s="565">
        <v>-24.14</v>
      </c>
      <c r="AI95" s="566">
        <v>8.49</v>
      </c>
      <c r="AJ95" s="567">
        <v>-6.33</v>
      </c>
      <c r="AK95" s="350">
        <f>AN95/AO95</f>
        <v>1.5966361146486994</v>
      </c>
      <c r="AL95" s="336">
        <f t="shared" si="53"/>
        <v>18.74999999999998</v>
      </c>
      <c r="AM95" s="337">
        <f>((AQ95/AT95)^(1/3)-1)*100</f>
        <v>16.553177619681136</v>
      </c>
      <c r="AN95" s="337">
        <f>((AQ95/AV95)^(1/5)-1)*100</f>
        <v>23.549767674362563</v>
      </c>
      <c r="AO95" s="339">
        <f>((AQ95/BA95)^(1/10)-1)*100</f>
        <v>14.749614804713417</v>
      </c>
      <c r="AP95" s="324"/>
      <c r="AQ95" s="455">
        <v>0.95</v>
      </c>
      <c r="AR95" s="285">
        <v>0.8</v>
      </c>
      <c r="AS95" s="28">
        <v>0.76</v>
      </c>
      <c r="AT95" s="28">
        <v>0.6</v>
      </c>
      <c r="AU95" s="28">
        <v>0.42</v>
      </c>
      <c r="AV95" s="28">
        <v>0.33</v>
      </c>
      <c r="AW95" s="28">
        <v>0.21</v>
      </c>
      <c r="AX95" s="278">
        <v>0.12</v>
      </c>
      <c r="AY95" s="278">
        <v>0.12</v>
      </c>
      <c r="AZ95" s="278">
        <v>0.12</v>
      </c>
      <c r="BA95" s="28">
        <v>0.24</v>
      </c>
      <c r="BB95" s="119">
        <v>0.23332999999999998</v>
      </c>
      <c r="BC95" s="308">
        <f t="shared" si="42"/>
        <v>18.74999999999998</v>
      </c>
      <c r="BD95" s="216">
        <f t="shared" si="43"/>
        <v>5.263157894736836</v>
      </c>
      <c r="BE95" s="216">
        <f t="shared" si="44"/>
        <v>26.666666666666682</v>
      </c>
      <c r="BF95" s="216">
        <f t="shared" si="45"/>
        <v>42.85714285714286</v>
      </c>
      <c r="BG95" s="216">
        <f t="shared" si="46"/>
        <v>27.27272727272727</v>
      </c>
      <c r="BH95" s="216">
        <f t="shared" si="47"/>
        <v>57.14285714285716</v>
      </c>
      <c r="BI95" s="216">
        <f t="shared" si="48"/>
        <v>75</v>
      </c>
      <c r="BJ95" s="216">
        <f t="shared" si="49"/>
        <v>0</v>
      </c>
      <c r="BK95" s="216">
        <f t="shared" si="50"/>
        <v>0</v>
      </c>
      <c r="BL95" s="216">
        <f t="shared" si="51"/>
        <v>0</v>
      </c>
      <c r="BM95" s="240">
        <f t="shared" si="52"/>
        <v>2.8586122658895263</v>
      </c>
      <c r="BN95" s="482">
        <f t="shared" si="4"/>
        <v>23.255560372729118</v>
      </c>
      <c r="BO95" s="482">
        <f>SQRT(AVERAGE((BC95-$BN95)^2,(BD95-$BN95)^2,(BE95-$BN95)^2,(BF95-$BN95)^2,(BG95-$BN95)^2,(BH95-$BN95)^2,(BI95-$BN95)^2,(BJ95-$BN95)^2,(BK95-$BN95)^2,(BL95-$BN95)^2,(BM95-$BN95)^2))</f>
        <v>24.53264356784407</v>
      </c>
      <c r="BP95" s="586">
        <f>IF(AN95="n/a","n/a",IF(U95&lt;0,"n/a",IF(U95="n/a","n/a",I95+AN95-U95)))</f>
        <v>13.012036640062307</v>
      </c>
    </row>
    <row r="96" spans="1:68" ht="11.25" customHeight="1">
      <c r="A96" s="34" t="s">
        <v>705</v>
      </c>
      <c r="B96" s="36" t="s">
        <v>706</v>
      </c>
      <c r="C96" s="41" t="s">
        <v>294</v>
      </c>
      <c r="D96" s="134">
        <v>7</v>
      </c>
      <c r="E96" s="26">
        <v>374</v>
      </c>
      <c r="F96" s="46" t="s">
        <v>1972</v>
      </c>
      <c r="G96" s="48" t="s">
        <v>1972</v>
      </c>
      <c r="H96" s="209">
        <v>38.28</v>
      </c>
      <c r="I96" s="458">
        <f>(R96/H96)*100</f>
        <v>1.6718913270637408</v>
      </c>
      <c r="J96" s="142">
        <v>0.3</v>
      </c>
      <c r="K96" s="142">
        <v>0.32</v>
      </c>
      <c r="L96" s="94">
        <f t="shared" si="40"/>
        <v>6.666666666666665</v>
      </c>
      <c r="M96" s="301">
        <v>40807</v>
      </c>
      <c r="N96" s="50">
        <v>40809</v>
      </c>
      <c r="O96" s="40">
        <v>40823</v>
      </c>
      <c r="P96" s="49" t="s">
        <v>406</v>
      </c>
      <c r="Q96" s="269" t="s">
        <v>1436</v>
      </c>
      <c r="R96" s="261">
        <f>K96*2</f>
        <v>0.64</v>
      </c>
      <c r="S96" s="321">
        <f>R96/W96*100</f>
        <v>33.684210526315795</v>
      </c>
      <c r="T96" s="433">
        <f>(H96/SQRT(22.5*W96*(H96/Z96))-1)*100</f>
        <v>59.749804381726875</v>
      </c>
      <c r="U96" s="37">
        <f>H96/W96</f>
        <v>20.147368421052633</v>
      </c>
      <c r="V96" s="381">
        <v>3</v>
      </c>
      <c r="W96" s="169">
        <v>1.9</v>
      </c>
      <c r="X96" s="176" t="s">
        <v>2108</v>
      </c>
      <c r="Y96" s="169">
        <v>1.32</v>
      </c>
      <c r="Z96" s="169">
        <v>2.85</v>
      </c>
      <c r="AA96" s="176" t="s">
        <v>2108</v>
      </c>
      <c r="AB96" s="169" t="s">
        <v>2108</v>
      </c>
      <c r="AC96" s="344" t="s">
        <v>1977</v>
      </c>
      <c r="AD96" s="473" t="s">
        <v>1977</v>
      </c>
      <c r="AE96" s="522">
        <v>1</v>
      </c>
      <c r="AF96" s="310">
        <v>397</v>
      </c>
      <c r="AG96" s="533">
        <v>31.77</v>
      </c>
      <c r="AH96" s="533">
        <v>-23.71</v>
      </c>
      <c r="AI96" s="562">
        <v>10.09</v>
      </c>
      <c r="AJ96" s="564">
        <v>3.13</v>
      </c>
      <c r="AK96" s="350">
        <f>AN96/AO96</f>
        <v>1.5765269681269476</v>
      </c>
      <c r="AL96" s="342">
        <f t="shared" si="53"/>
        <v>6.25</v>
      </c>
      <c r="AM96" s="343">
        <f>((AQ96/AT96)^(1/3)-1)*100</f>
        <v>13.915728978525355</v>
      </c>
      <c r="AN96" s="343">
        <f>((AQ96/AV96)^(1/5)-1)*100</f>
        <v>12.34275325950922</v>
      </c>
      <c r="AO96" s="344">
        <f>((AQ96/BA96)^(1/10)-1)*100</f>
        <v>7.829078416700663</v>
      </c>
      <c r="AP96" s="324"/>
      <c r="AQ96" s="285">
        <v>0.68</v>
      </c>
      <c r="AR96" s="285">
        <v>0.64</v>
      </c>
      <c r="AS96" s="28">
        <v>0.5</v>
      </c>
      <c r="AT96" s="28">
        <v>0.46</v>
      </c>
      <c r="AU96" s="28">
        <v>0.42</v>
      </c>
      <c r="AV96" s="28">
        <v>0.38</v>
      </c>
      <c r="AW96" s="278">
        <v>0.36</v>
      </c>
      <c r="AX96" s="28">
        <v>0.36</v>
      </c>
      <c r="AY96" s="278">
        <v>0.3</v>
      </c>
      <c r="AZ96" s="278">
        <v>0.3</v>
      </c>
      <c r="BA96" s="28">
        <v>0.32</v>
      </c>
      <c r="BB96" s="119">
        <v>0.115</v>
      </c>
      <c r="BC96" s="274">
        <f t="shared" si="42"/>
        <v>6.25</v>
      </c>
      <c r="BD96" s="462">
        <f t="shared" si="43"/>
        <v>28.000000000000004</v>
      </c>
      <c r="BE96" s="462">
        <f t="shared" si="44"/>
        <v>8.695652173913038</v>
      </c>
      <c r="BF96" s="462">
        <f t="shared" si="45"/>
        <v>9.523809523809534</v>
      </c>
      <c r="BG96" s="462">
        <f t="shared" si="46"/>
        <v>10.526315789473673</v>
      </c>
      <c r="BH96" s="462">
        <f t="shared" si="47"/>
        <v>5.555555555555558</v>
      </c>
      <c r="BI96" s="462">
        <f t="shared" si="48"/>
        <v>0</v>
      </c>
      <c r="BJ96" s="462">
        <f t="shared" si="49"/>
        <v>19.999999999999996</v>
      </c>
      <c r="BK96" s="462">
        <f t="shared" si="50"/>
        <v>0</v>
      </c>
      <c r="BL96" s="462">
        <f t="shared" si="51"/>
        <v>0</v>
      </c>
      <c r="BM96" s="258">
        <f t="shared" si="52"/>
        <v>178.26086956521738</v>
      </c>
      <c r="BN96" s="76">
        <f>AVERAGE(BC96:BM96)</f>
        <v>24.255654782542653</v>
      </c>
      <c r="BO96" s="76">
        <f>SQRT(AVERAGE((BC96-$BN96)^2,(BD96-$BN96)^2,(BE96-$BN96)^2,(BF96-$BN96)^2,(BG96-$BN96)^2,(BH96-$BN96)^2,(BI96-$BN96)^2,(BJ96-$BN96)^2,(BK96-$BN96)^2,(BL96-$BN96)^2,(BM96-$BN96)^2))</f>
        <v>49.392933131006416</v>
      </c>
      <c r="BP96" s="587">
        <f>IF(AN96="n/a","n/a",IF(U96&lt;0,"n/a",IF(U96="n/a","n/a",I96+AN96-U96)))</f>
        <v>-6.132723834479673</v>
      </c>
    </row>
    <row r="97" spans="1:68" ht="11.25" customHeight="1">
      <c r="A97" s="15" t="s">
        <v>1865</v>
      </c>
      <c r="B97" s="16" t="s">
        <v>1866</v>
      </c>
      <c r="C97" s="24" t="s">
        <v>511</v>
      </c>
      <c r="D97" s="132">
        <v>5</v>
      </c>
      <c r="E97" s="26">
        <v>448</v>
      </c>
      <c r="F97" s="42" t="s">
        <v>1972</v>
      </c>
      <c r="G97" s="43" t="s">
        <v>1972</v>
      </c>
      <c r="H97" s="207">
        <v>52.69</v>
      </c>
      <c r="I97" s="319">
        <f>(R97/H97)*100</f>
        <v>5.617764281647371</v>
      </c>
      <c r="J97" s="144">
        <v>0.715</v>
      </c>
      <c r="K97" s="144">
        <v>0.74</v>
      </c>
      <c r="L97" s="107">
        <f t="shared" si="40"/>
        <v>3.4965034965035002</v>
      </c>
      <c r="M97" s="118">
        <v>40943</v>
      </c>
      <c r="N97" s="22">
        <v>40945</v>
      </c>
      <c r="O97" s="23">
        <v>40959</v>
      </c>
      <c r="P97" s="21" t="s">
        <v>1414</v>
      </c>
      <c r="Q97" s="550" t="s">
        <v>346</v>
      </c>
      <c r="R97" s="317">
        <f>K97*4</f>
        <v>2.96</v>
      </c>
      <c r="S97" s="319">
        <f>R97/W97*100</f>
        <v>344.1860465116279</v>
      </c>
      <c r="T97" s="435">
        <f>(H97/SQRT(22.5*W97*(H97/Z97))-1)*100</f>
        <v>115.15333153904778</v>
      </c>
      <c r="U97" s="18">
        <f>H97/W97</f>
        <v>61.26744186046511</v>
      </c>
      <c r="V97" s="380">
        <v>12</v>
      </c>
      <c r="W97" s="190">
        <v>0.86</v>
      </c>
      <c r="X97" s="189">
        <v>1.34</v>
      </c>
      <c r="Y97" s="190">
        <v>9.34</v>
      </c>
      <c r="Z97" s="190">
        <v>1.7</v>
      </c>
      <c r="AA97" s="189">
        <v>3.39</v>
      </c>
      <c r="AB97" s="190">
        <v>3.79</v>
      </c>
      <c r="AC97" s="338">
        <f>(AB97/AA97-1)*100</f>
        <v>11.799410029498514</v>
      </c>
      <c r="AD97" s="471">
        <f>(H97/AA97)/X97</f>
        <v>11.59908422489323</v>
      </c>
      <c r="AE97" s="520">
        <v>17</v>
      </c>
      <c r="AF97" s="605">
        <v>9350</v>
      </c>
      <c r="AG97" s="553">
        <v>28.42</v>
      </c>
      <c r="AH97" s="553">
        <v>-4.56</v>
      </c>
      <c r="AI97" s="568">
        <v>8.24</v>
      </c>
      <c r="AJ97" s="569">
        <v>4.3</v>
      </c>
      <c r="AK97" s="349">
        <f>AN97/AO97</f>
        <v>1.3516791659142644</v>
      </c>
      <c r="AL97" s="336">
        <f t="shared" si="53"/>
        <v>0.7352941176470562</v>
      </c>
      <c r="AM97" s="337">
        <f>((AQ97/AT97)^(1/3)-1)*100</f>
        <v>6.333166239510168</v>
      </c>
      <c r="AN97" s="337">
        <f>((AQ97/AV97)^(1/5)-1)*100</f>
        <v>2.179339528657631</v>
      </c>
      <c r="AO97" s="339">
        <f>((AQ97/BA97)^(1/10)-1)*100</f>
        <v>1.6123201301127876</v>
      </c>
      <c r="AP97" s="323"/>
      <c r="AQ97" s="282">
        <v>2.74</v>
      </c>
      <c r="AR97" s="327">
        <v>2.72</v>
      </c>
      <c r="AS97" s="19">
        <v>2.7</v>
      </c>
      <c r="AT97" s="283">
        <v>2.279</v>
      </c>
      <c r="AU97" s="19">
        <v>2.54</v>
      </c>
      <c r="AV97" s="283">
        <v>2.46</v>
      </c>
      <c r="AW97" s="283">
        <v>2.385</v>
      </c>
      <c r="AX97" s="283">
        <v>2.34</v>
      </c>
      <c r="AY97" s="283">
        <v>2.34</v>
      </c>
      <c r="AZ97" s="283">
        <v>2.34</v>
      </c>
      <c r="BA97" s="19">
        <v>2.335</v>
      </c>
      <c r="BB97" s="284">
        <v>2.27</v>
      </c>
      <c r="BC97" s="308">
        <f t="shared" si="42"/>
        <v>0.7352941176470562</v>
      </c>
      <c r="BD97" s="216">
        <f t="shared" si="43"/>
        <v>0.7407407407407307</v>
      </c>
      <c r="BE97" s="216">
        <f t="shared" si="44"/>
        <v>18.47301448003511</v>
      </c>
      <c r="BF97" s="216">
        <f t="shared" si="45"/>
        <v>0</v>
      </c>
      <c r="BG97" s="216">
        <f t="shared" si="46"/>
        <v>3.2520325203251987</v>
      </c>
      <c r="BH97" s="216">
        <f t="shared" si="47"/>
        <v>3.1446540880503138</v>
      </c>
      <c r="BI97" s="216">
        <f t="shared" si="48"/>
        <v>1.9230769230769162</v>
      </c>
      <c r="BJ97" s="216">
        <f t="shared" si="49"/>
        <v>0</v>
      </c>
      <c r="BK97" s="216">
        <f t="shared" si="50"/>
        <v>0</v>
      </c>
      <c r="BL97" s="216">
        <f t="shared" si="51"/>
        <v>0.21413276231263545</v>
      </c>
      <c r="BM97" s="240">
        <f t="shared" si="52"/>
        <v>2.8634361233480066</v>
      </c>
      <c r="BN97" s="482">
        <f t="shared" si="4"/>
        <v>2.849671068685088</v>
      </c>
      <c r="BO97" s="482">
        <f>SQRT(AVERAGE((BC97-$BN97)^2,(BD97-$BN97)^2,(BE97-$BN97)^2,(BF97-$BN97)^2,(BG97-$BN97)^2,(BH97-$BN97)^2,(BI97-$BN97)^2,(BJ97-$BN97)^2,(BK97-$BN97)^2,(BL97-$BN97)^2,(BM97-$BN97)^2))</f>
        <v>5.093870202494926</v>
      </c>
      <c r="BP97" s="586">
        <f>IF(AN97="n/a","n/a",IF(U97&lt;0,"n/a",IF(U97="n/a","n/a",I97+AN97-U97)))</f>
        <v>-53.47033805016011</v>
      </c>
    </row>
    <row r="98" spans="1:68" ht="11.25" customHeight="1">
      <c r="A98" s="25" t="s">
        <v>23</v>
      </c>
      <c r="B98" s="26" t="s">
        <v>24</v>
      </c>
      <c r="C98" s="33" t="s">
        <v>169</v>
      </c>
      <c r="D98" s="133">
        <v>9</v>
      </c>
      <c r="E98" s="26">
        <v>272</v>
      </c>
      <c r="F98" s="65" t="s">
        <v>363</v>
      </c>
      <c r="G98" s="57" t="s">
        <v>363</v>
      </c>
      <c r="H98" s="208">
        <v>17.31</v>
      </c>
      <c r="I98" s="319">
        <f>(R98/H98)*100</f>
        <v>3.6683997689197003</v>
      </c>
      <c r="J98" s="143">
        <v>0.15625</v>
      </c>
      <c r="K98" s="143">
        <v>0.15875</v>
      </c>
      <c r="L98" s="116">
        <f t="shared" si="40"/>
        <v>1.6000000000000014</v>
      </c>
      <c r="M98" s="158">
        <v>40751</v>
      </c>
      <c r="N98" s="31">
        <v>40753</v>
      </c>
      <c r="O98" s="32">
        <v>40774</v>
      </c>
      <c r="P98" s="30" t="s">
        <v>1405</v>
      </c>
      <c r="Q98" s="102" t="s">
        <v>858</v>
      </c>
      <c r="R98" s="316">
        <f>K98*4</f>
        <v>0.635</v>
      </c>
      <c r="S98" s="319">
        <f>R98/W98*100</f>
        <v>117.59259259259258</v>
      </c>
      <c r="T98" s="433">
        <f>(H98/SQRT(22.5*W98*(H98/Z98))-1)*100</f>
        <v>178.393983190268</v>
      </c>
      <c r="U98" s="27">
        <f>H98/W98</f>
        <v>32.05555555555555</v>
      </c>
      <c r="V98" s="380">
        <v>12</v>
      </c>
      <c r="W98" s="168">
        <v>0.54</v>
      </c>
      <c r="X98" s="174">
        <v>1.78</v>
      </c>
      <c r="Y98" s="168">
        <v>1.4</v>
      </c>
      <c r="Z98" s="168">
        <v>5.44</v>
      </c>
      <c r="AA98" s="174">
        <v>0.58</v>
      </c>
      <c r="AB98" s="168">
        <v>0.68</v>
      </c>
      <c r="AC98" s="339">
        <f>(AB98/AA98-1)*100</f>
        <v>17.24137931034484</v>
      </c>
      <c r="AD98" s="339">
        <f>(H98/AA98)/X98</f>
        <v>16.766757070902752</v>
      </c>
      <c r="AE98" s="521">
        <v>6</v>
      </c>
      <c r="AF98" s="385">
        <v>1160</v>
      </c>
      <c r="AG98" s="565">
        <v>42.35</v>
      </c>
      <c r="AH98" s="565">
        <v>-5.77</v>
      </c>
      <c r="AI98" s="566">
        <v>4.72</v>
      </c>
      <c r="AJ98" s="567">
        <v>6.65</v>
      </c>
      <c r="AK98" s="350" t="s">
        <v>1977</v>
      </c>
      <c r="AL98" s="336">
        <f t="shared" si="53"/>
        <v>21.08122352178057</v>
      </c>
      <c r="AM98" s="337">
        <f>((AQ98/AT98)^(1/3)-1)*100</f>
        <v>28.731678490279265</v>
      </c>
      <c r="AN98" s="337">
        <f>((AQ98/AV98)^(1/5)-1)*100</f>
        <v>37.17977762723799</v>
      </c>
      <c r="AO98" s="339" t="s">
        <v>1977</v>
      </c>
      <c r="AP98" s="324"/>
      <c r="AQ98" s="285">
        <v>0.59733</v>
      </c>
      <c r="AR98" s="285">
        <v>0.49333</v>
      </c>
      <c r="AS98" s="28">
        <v>0.38667000000000007</v>
      </c>
      <c r="AT98" s="28">
        <v>0.28</v>
      </c>
      <c r="AU98" s="28">
        <v>0.20445000000000002</v>
      </c>
      <c r="AV98" s="28">
        <v>0.12296000000000001</v>
      </c>
      <c r="AW98" s="28">
        <v>0.07802</v>
      </c>
      <c r="AX98" s="28">
        <v>0.02568</v>
      </c>
      <c r="AY98" s="278">
        <v>0</v>
      </c>
      <c r="AZ98" s="278">
        <v>0</v>
      </c>
      <c r="BA98" s="278">
        <v>0</v>
      </c>
      <c r="BB98" s="280">
        <v>0</v>
      </c>
      <c r="BC98" s="308">
        <f t="shared" si="42"/>
        <v>21.08122352178057</v>
      </c>
      <c r="BD98" s="216">
        <f t="shared" si="43"/>
        <v>27.584244963405457</v>
      </c>
      <c r="BE98" s="216">
        <f t="shared" si="44"/>
        <v>38.09642857142859</v>
      </c>
      <c r="BF98" s="216">
        <f t="shared" si="45"/>
        <v>36.95280019564686</v>
      </c>
      <c r="BG98" s="216">
        <f t="shared" si="46"/>
        <v>66.27358490566037</v>
      </c>
      <c r="BH98" s="216">
        <f t="shared" si="47"/>
        <v>57.6006152268649</v>
      </c>
      <c r="BI98" s="216">
        <f t="shared" si="48"/>
        <v>203.81619937694703</v>
      </c>
      <c r="BJ98" s="216">
        <f t="shared" si="49"/>
        <v>0</v>
      </c>
      <c r="BK98" s="216">
        <f t="shared" si="50"/>
        <v>0</v>
      </c>
      <c r="BL98" s="216">
        <f t="shared" si="51"/>
        <v>0</v>
      </c>
      <c r="BM98" s="240">
        <f t="shared" si="52"/>
        <v>0</v>
      </c>
      <c r="BN98" s="482">
        <f t="shared" si="4"/>
        <v>41.036826978339434</v>
      </c>
      <c r="BO98" s="482">
        <f>SQRT(AVERAGE((BC98-$BN98)^2,(BD98-$BN98)^2,(BE98-$BN98)^2,(BF98-$BN98)^2,(BG98-$BN98)^2,(BH98-$BN98)^2,(BI98-$BN98)^2,(BJ98-$BN98)^2,(BK98-$BN98)^2,(BL98-$BN98)^2,(BM98-$BN98)^2))</f>
        <v>56.20496991438527</v>
      </c>
      <c r="BP98" s="586">
        <f>IF(AN98="n/a","n/a",IF(U98&lt;0,"n/a",IF(U98="n/a","n/a",I98+AN98-U98)))</f>
        <v>8.792621840602138</v>
      </c>
    </row>
    <row r="99" spans="1:68" ht="11.25" customHeight="1">
      <c r="A99" s="25" t="s">
        <v>27</v>
      </c>
      <c r="B99" s="26" t="s">
        <v>28</v>
      </c>
      <c r="C99" s="109" t="s">
        <v>518</v>
      </c>
      <c r="D99" s="133">
        <v>7</v>
      </c>
      <c r="E99" s="26">
        <v>378</v>
      </c>
      <c r="F99" s="65" t="s">
        <v>363</v>
      </c>
      <c r="G99" s="57" t="s">
        <v>363</v>
      </c>
      <c r="H99" s="208">
        <v>56.21</v>
      </c>
      <c r="I99" s="319">
        <f>(R99/H99)*100</f>
        <v>6.226650062266501</v>
      </c>
      <c r="J99" s="143">
        <v>0.865</v>
      </c>
      <c r="K99" s="143">
        <v>0.875</v>
      </c>
      <c r="L99" s="116">
        <f t="shared" si="40"/>
        <v>1.1560693641618602</v>
      </c>
      <c r="M99" s="158">
        <v>40850</v>
      </c>
      <c r="N99" s="31">
        <v>40854</v>
      </c>
      <c r="O99" s="32">
        <v>40861</v>
      </c>
      <c r="P99" s="104" t="s">
        <v>1388</v>
      </c>
      <c r="Q99" s="102" t="s">
        <v>858</v>
      </c>
      <c r="R99" s="316">
        <f>K99*4</f>
        <v>3.5</v>
      </c>
      <c r="S99" s="319">
        <f>R99/W99*100</f>
        <v>140.56224899598394</v>
      </c>
      <c r="T99" s="433">
        <f>(H99/SQRT(22.5*W99*(H99/Z99))-1)*100</f>
        <v>127.31048812102146</v>
      </c>
      <c r="U99" s="27">
        <f>H99/W99</f>
        <v>22.57429718875502</v>
      </c>
      <c r="V99" s="380">
        <v>12</v>
      </c>
      <c r="W99" s="168">
        <v>2.49</v>
      </c>
      <c r="X99" s="174">
        <v>2.66</v>
      </c>
      <c r="Y99" s="168">
        <v>6.78</v>
      </c>
      <c r="Z99" s="168">
        <v>5.15</v>
      </c>
      <c r="AA99" s="174">
        <v>2.59</v>
      </c>
      <c r="AB99" s="168">
        <v>2.9</v>
      </c>
      <c r="AC99" s="339">
        <f>(AB99/AA99-1)*100</f>
        <v>11.969111969111967</v>
      </c>
      <c r="AD99" s="339">
        <f>(H99/AA99)/X99</f>
        <v>8.158910790489738</v>
      </c>
      <c r="AE99" s="521">
        <v>7</v>
      </c>
      <c r="AF99" s="385">
        <v>1240</v>
      </c>
      <c r="AG99" s="565">
        <v>23.81</v>
      </c>
      <c r="AH99" s="565">
        <v>-7.93</v>
      </c>
      <c r="AI99" s="566">
        <v>9.17</v>
      </c>
      <c r="AJ99" s="567">
        <v>6.86</v>
      </c>
      <c r="AK99" s="350" t="s">
        <v>1977</v>
      </c>
      <c r="AL99" s="336">
        <f t="shared" si="53"/>
        <v>5.12820512820511</v>
      </c>
      <c r="AM99" s="337">
        <f>((AQ99/AT99)^(1/3)-1)*100</f>
        <v>5.604611060062603</v>
      </c>
      <c r="AN99" s="337">
        <f>((AQ99/AV99)^(1/5)-1)*100</f>
        <v>22.791186375164042</v>
      </c>
      <c r="AO99" s="339" t="s">
        <v>1977</v>
      </c>
      <c r="AP99" s="324"/>
      <c r="AQ99" s="285">
        <v>3.28</v>
      </c>
      <c r="AR99" s="285">
        <v>3.12</v>
      </c>
      <c r="AS99" s="28">
        <v>2.96</v>
      </c>
      <c r="AT99" s="28">
        <v>2.785</v>
      </c>
      <c r="AU99" s="28">
        <v>2.585</v>
      </c>
      <c r="AV99" s="28">
        <v>1.175</v>
      </c>
      <c r="AW99" s="278">
        <v>0</v>
      </c>
      <c r="AX99" s="278">
        <v>0</v>
      </c>
      <c r="AY99" s="278">
        <v>0</v>
      </c>
      <c r="AZ99" s="278">
        <v>0</v>
      </c>
      <c r="BA99" s="278">
        <v>0</v>
      </c>
      <c r="BB99" s="280">
        <v>0</v>
      </c>
      <c r="BC99" s="308">
        <f t="shared" si="42"/>
        <v>5.12820512820511</v>
      </c>
      <c r="BD99" s="216">
        <f t="shared" si="43"/>
        <v>5.405405405405417</v>
      </c>
      <c r="BE99" s="216">
        <f t="shared" si="44"/>
        <v>6.283662477558338</v>
      </c>
      <c r="BF99" s="216">
        <f t="shared" si="45"/>
        <v>7.73694390715669</v>
      </c>
      <c r="BG99" s="216">
        <f t="shared" si="46"/>
        <v>119.99999999999997</v>
      </c>
      <c r="BH99" s="216">
        <f t="shared" si="47"/>
        <v>0</v>
      </c>
      <c r="BI99" s="216">
        <f t="shared" si="48"/>
        <v>0</v>
      </c>
      <c r="BJ99" s="216">
        <f t="shared" si="49"/>
        <v>0</v>
      </c>
      <c r="BK99" s="216">
        <f t="shared" si="50"/>
        <v>0</v>
      </c>
      <c r="BL99" s="216">
        <f t="shared" si="51"/>
        <v>0</v>
      </c>
      <c r="BM99" s="240">
        <f t="shared" si="52"/>
        <v>0</v>
      </c>
      <c r="BN99" s="482">
        <f t="shared" si="4"/>
        <v>13.141292447120502</v>
      </c>
      <c r="BO99" s="482">
        <f>SQRT(AVERAGE((BC99-$BN99)^2,(BD99-$BN99)^2,(BE99-$BN99)^2,(BF99-$BN99)^2,(BG99-$BN99)^2,(BH99-$BN99)^2,(BI99-$BN99)^2,(BJ99-$BN99)^2,(BK99-$BN99)^2,(BL99-$BN99)^2,(BM99-$BN99)^2))</f>
        <v>33.918662564220355</v>
      </c>
      <c r="BP99" s="586">
        <f>IF(AN99="n/a","n/a",IF(U99&lt;0,"n/a",IF(U99="n/a","n/a",I99+AN99-U99)))</f>
        <v>6.443539248675524</v>
      </c>
    </row>
    <row r="100" spans="1:68" ht="11.25" customHeight="1">
      <c r="A100" s="25" t="s">
        <v>1074</v>
      </c>
      <c r="B100" s="26" t="s">
        <v>1075</v>
      </c>
      <c r="C100" s="33" t="s">
        <v>170</v>
      </c>
      <c r="D100" s="133">
        <v>9</v>
      </c>
      <c r="E100" s="26">
        <v>259</v>
      </c>
      <c r="F100" s="44" t="s">
        <v>1939</v>
      </c>
      <c r="G100" s="45" t="s">
        <v>1939</v>
      </c>
      <c r="H100" s="208">
        <v>57.96</v>
      </c>
      <c r="I100" s="457">
        <f>(R100/H100)*100</f>
        <v>1.2422360248447204</v>
      </c>
      <c r="J100" s="143">
        <v>0.14</v>
      </c>
      <c r="K100" s="143">
        <v>0.18</v>
      </c>
      <c r="L100" s="93">
        <f t="shared" si="40"/>
        <v>28.57142857142856</v>
      </c>
      <c r="M100" s="158">
        <v>40611</v>
      </c>
      <c r="N100" s="31">
        <v>40613</v>
      </c>
      <c r="O100" s="32">
        <v>40627</v>
      </c>
      <c r="P100" s="104" t="s">
        <v>43</v>
      </c>
      <c r="Q100" s="26"/>
      <c r="R100" s="316">
        <f>K100*4</f>
        <v>0.72</v>
      </c>
      <c r="S100" s="319">
        <f>R100/W100*100</f>
        <v>11.707317073170731</v>
      </c>
      <c r="T100" s="433">
        <f>(H100/SQRT(22.5*W100*(H100/Z100))-1)*100</f>
        <v>-32.12158167136812</v>
      </c>
      <c r="U100" s="27">
        <f>H100/W100</f>
        <v>9.424390243902439</v>
      </c>
      <c r="V100" s="380">
        <v>12</v>
      </c>
      <c r="W100" s="168">
        <v>6.15</v>
      </c>
      <c r="X100" s="174">
        <v>2.36</v>
      </c>
      <c r="Y100" s="168">
        <v>0.72</v>
      </c>
      <c r="Z100" s="168">
        <v>1.1</v>
      </c>
      <c r="AA100" s="174">
        <v>2.34</v>
      </c>
      <c r="AB100" s="168">
        <v>3.06</v>
      </c>
      <c r="AC100" s="339">
        <f>(AB100/AA100-1)*100</f>
        <v>30.76923076923077</v>
      </c>
      <c r="AD100" s="339">
        <f>(H100/AA100)/X100</f>
        <v>10.495436766623207</v>
      </c>
      <c r="AE100" s="521">
        <v>6</v>
      </c>
      <c r="AF100" s="309">
        <v>708</v>
      </c>
      <c r="AG100" s="565">
        <v>32.81</v>
      </c>
      <c r="AH100" s="565">
        <v>-10.28</v>
      </c>
      <c r="AI100" s="566">
        <v>8.26</v>
      </c>
      <c r="AJ100" s="567">
        <v>9.05</v>
      </c>
      <c r="AK100" s="350" t="s">
        <v>1977</v>
      </c>
      <c r="AL100" s="336">
        <f t="shared" si="53"/>
        <v>16.666666666666675</v>
      </c>
      <c r="AM100" s="337">
        <f>((AQ100/AT100)^(1/3)-1)*100</f>
        <v>15.867554829548336</v>
      </c>
      <c r="AN100" s="337">
        <f>((AQ100/AV100)^(1/5)-1)*100</f>
        <v>18.466445254224407</v>
      </c>
      <c r="AO100" s="339" t="s">
        <v>1977</v>
      </c>
      <c r="AP100" s="324"/>
      <c r="AQ100" s="285">
        <v>0.56</v>
      </c>
      <c r="AR100" s="285">
        <v>0.48</v>
      </c>
      <c r="AS100" s="28">
        <v>0.44</v>
      </c>
      <c r="AT100" s="28">
        <v>0.36</v>
      </c>
      <c r="AU100" s="28">
        <v>0.3</v>
      </c>
      <c r="AV100" s="28">
        <v>0.24</v>
      </c>
      <c r="AW100" s="278">
        <v>0.22</v>
      </c>
      <c r="AX100" s="28">
        <v>0.165</v>
      </c>
      <c r="AY100" s="278">
        <v>0</v>
      </c>
      <c r="AZ100" s="278">
        <v>0</v>
      </c>
      <c r="BA100" s="278">
        <v>0</v>
      </c>
      <c r="BB100" s="280">
        <v>0</v>
      </c>
      <c r="BC100" s="308">
        <f t="shared" si="42"/>
        <v>16.666666666666675</v>
      </c>
      <c r="BD100" s="216">
        <f t="shared" si="43"/>
        <v>9.090909090909083</v>
      </c>
      <c r="BE100" s="216">
        <f t="shared" si="44"/>
        <v>22.222222222222232</v>
      </c>
      <c r="BF100" s="216">
        <f t="shared" si="45"/>
        <v>19.999999999999996</v>
      </c>
      <c r="BG100" s="216">
        <f t="shared" si="46"/>
        <v>25</v>
      </c>
      <c r="BH100" s="216">
        <f t="shared" si="47"/>
        <v>9.090909090909083</v>
      </c>
      <c r="BI100" s="216">
        <f t="shared" si="48"/>
        <v>33.33333333333333</v>
      </c>
      <c r="BJ100" s="216">
        <f t="shared" si="49"/>
        <v>0</v>
      </c>
      <c r="BK100" s="216">
        <f t="shared" si="50"/>
        <v>0</v>
      </c>
      <c r="BL100" s="216">
        <f t="shared" si="51"/>
        <v>0</v>
      </c>
      <c r="BM100" s="240">
        <f t="shared" si="52"/>
        <v>0</v>
      </c>
      <c r="BN100" s="482">
        <f t="shared" si="4"/>
        <v>12.309458218549128</v>
      </c>
      <c r="BO100" s="482">
        <f>SQRT(AVERAGE((BC100-$BN100)^2,(BD100-$BN100)^2,(BE100-$BN100)^2,(BF100-$BN100)^2,(BG100-$BN100)^2,(BH100-$BN100)^2,(BI100-$BN100)^2,(BJ100-$BN100)^2,(BK100-$BN100)^2,(BL100-$BN100)^2,(BM100-$BN100)^2))</f>
        <v>11.306695231365394</v>
      </c>
      <c r="BP100" s="586">
        <f>IF(AN100="n/a","n/a",IF(U100&lt;0,"n/a",IF(U100="n/a","n/a",I100+AN100-U100)))</f>
        <v>10.28429103516669</v>
      </c>
    </row>
    <row r="101" spans="1:68" ht="11.25" customHeight="1">
      <c r="A101" s="34" t="s">
        <v>1302</v>
      </c>
      <c r="B101" s="36" t="s">
        <v>1303</v>
      </c>
      <c r="C101" s="120" t="s">
        <v>528</v>
      </c>
      <c r="D101" s="134">
        <v>8</v>
      </c>
      <c r="E101" s="26">
        <v>322</v>
      </c>
      <c r="F101" s="46" t="s">
        <v>1939</v>
      </c>
      <c r="G101" s="48" t="s">
        <v>1939</v>
      </c>
      <c r="H101" s="209">
        <v>24.54</v>
      </c>
      <c r="I101" s="319">
        <f>(R101/H101)*100</f>
        <v>3.4229828850855744</v>
      </c>
      <c r="J101" s="142">
        <v>0.1812</v>
      </c>
      <c r="K101" s="142">
        <v>0.21</v>
      </c>
      <c r="L101" s="94">
        <f t="shared" si="40"/>
        <v>15.89403973509933</v>
      </c>
      <c r="M101" s="301">
        <v>40758</v>
      </c>
      <c r="N101" s="50">
        <v>40762</v>
      </c>
      <c r="O101" s="40">
        <v>40787</v>
      </c>
      <c r="P101" s="49" t="s">
        <v>1370</v>
      </c>
      <c r="Q101" s="269" t="s">
        <v>858</v>
      </c>
      <c r="R101" s="261">
        <f>K101*4</f>
        <v>0.84</v>
      </c>
      <c r="S101" s="319">
        <f>R101/W101*100</f>
        <v>36.36363636363636</v>
      </c>
      <c r="T101" s="434">
        <f>(H101/SQRT(22.5*W101*(H101/Z101))-1)*100</f>
        <v>15.184274219257144</v>
      </c>
      <c r="U101" s="37">
        <f>H101/W101</f>
        <v>10.623376623376624</v>
      </c>
      <c r="V101" s="381">
        <v>12</v>
      </c>
      <c r="W101" s="169">
        <v>2.31</v>
      </c>
      <c r="X101" s="176">
        <v>0.87</v>
      </c>
      <c r="Y101" s="169">
        <v>2.52</v>
      </c>
      <c r="Z101" s="169">
        <v>2.81</v>
      </c>
      <c r="AA101" s="176">
        <v>2.45</v>
      </c>
      <c r="AB101" s="169">
        <v>2.56</v>
      </c>
      <c r="AC101" s="344">
        <f>(AB101/AA101-1)*100</f>
        <v>4.489795918367334</v>
      </c>
      <c r="AD101" s="339">
        <f>(H101/AA101)/X101</f>
        <v>11.513019000703729</v>
      </c>
      <c r="AE101" s="521">
        <v>49</v>
      </c>
      <c r="AF101" s="387">
        <v>127460</v>
      </c>
      <c r="AG101" s="533">
        <v>28.08</v>
      </c>
      <c r="AH101" s="533">
        <v>-2.62</v>
      </c>
      <c r="AI101" s="562">
        <v>9.12</v>
      </c>
      <c r="AJ101" s="564">
        <v>11.95</v>
      </c>
      <c r="AK101" s="351">
        <f>AN101/AO101</f>
        <v>0.5904263609979271</v>
      </c>
      <c r="AL101" s="336">
        <f t="shared" si="53"/>
        <v>12.5</v>
      </c>
      <c r="AM101" s="337">
        <f>((AQ101/AT101)^(1/3)-1)*100</f>
        <v>11.868894208139679</v>
      </c>
      <c r="AN101" s="337">
        <f>((AQ101/AV101)^(1/5)-1)*100</f>
        <v>14.50860244617913</v>
      </c>
      <c r="AO101" s="339">
        <f>((AQ101/BA101)^(1/10)-1)*100</f>
        <v>24.57309396155174</v>
      </c>
      <c r="AP101" s="325"/>
      <c r="AQ101" s="286">
        <v>0.63</v>
      </c>
      <c r="AR101" s="286">
        <v>0.56</v>
      </c>
      <c r="AS101" s="38">
        <v>0.5475</v>
      </c>
      <c r="AT101" s="38">
        <v>0.45</v>
      </c>
      <c r="AU101" s="38">
        <v>0.4</v>
      </c>
      <c r="AV101" s="38">
        <v>0.32</v>
      </c>
      <c r="AW101" s="38">
        <v>0.16</v>
      </c>
      <c r="AX101" s="279">
        <v>0.08</v>
      </c>
      <c r="AY101" s="279">
        <v>0.08</v>
      </c>
      <c r="AZ101" s="38">
        <v>0.08</v>
      </c>
      <c r="BA101" s="38">
        <v>0.07</v>
      </c>
      <c r="BB101" s="277">
        <v>0.06</v>
      </c>
      <c r="BC101" s="308">
        <f t="shared" si="42"/>
        <v>12.5</v>
      </c>
      <c r="BD101" s="216">
        <f t="shared" si="43"/>
        <v>2.2831050228310668</v>
      </c>
      <c r="BE101" s="216">
        <f t="shared" si="44"/>
        <v>21.666666666666657</v>
      </c>
      <c r="BF101" s="216">
        <f t="shared" si="45"/>
        <v>12.5</v>
      </c>
      <c r="BG101" s="216">
        <f t="shared" si="46"/>
        <v>25</v>
      </c>
      <c r="BH101" s="216">
        <f t="shared" si="47"/>
        <v>100</v>
      </c>
      <c r="BI101" s="216">
        <f t="shared" si="48"/>
        <v>100</v>
      </c>
      <c r="BJ101" s="216">
        <f t="shared" si="49"/>
        <v>0</v>
      </c>
      <c r="BK101" s="216">
        <f t="shared" si="50"/>
        <v>0</v>
      </c>
      <c r="BL101" s="216">
        <f t="shared" si="51"/>
        <v>14.28571428571428</v>
      </c>
      <c r="BM101" s="240">
        <f t="shared" si="52"/>
        <v>16.666666666666675</v>
      </c>
      <c r="BN101" s="482">
        <f t="shared" si="4"/>
        <v>27.718377512898062</v>
      </c>
      <c r="BO101" s="482">
        <f>SQRT(AVERAGE((BC101-$BN101)^2,(BD101-$BN101)^2,(BE101-$BN101)^2,(BF101-$BN101)^2,(BG101-$BN101)^2,(BH101-$BN101)^2,(BI101-$BN101)^2,(BJ101-$BN101)^2,(BK101-$BN101)^2,(BL101-$BN101)^2,(BM101-$BN101)^2))</f>
        <v>34.95792724768355</v>
      </c>
      <c r="BP101" s="586">
        <f>IF(AN101="n/a","n/a",IF(U101&lt;0,"n/a",IF(U101="n/a","n/a",I101+AN101-U101)))</f>
        <v>7.308208707888083</v>
      </c>
    </row>
    <row r="102" spans="1:68" ht="11.25" customHeight="1">
      <c r="A102" s="15" t="s">
        <v>428</v>
      </c>
      <c r="B102" s="16" t="s">
        <v>429</v>
      </c>
      <c r="C102" s="24" t="s">
        <v>296</v>
      </c>
      <c r="D102" s="132">
        <v>9</v>
      </c>
      <c r="E102" s="26">
        <v>280</v>
      </c>
      <c r="F102" s="42" t="s">
        <v>1972</v>
      </c>
      <c r="G102" s="43" t="s">
        <v>1972</v>
      </c>
      <c r="H102" s="207">
        <v>60.56</v>
      </c>
      <c r="I102" s="318">
        <f>(R102/H102)*100</f>
        <v>2.047556142668428</v>
      </c>
      <c r="J102" s="144">
        <v>0.27</v>
      </c>
      <c r="K102" s="144">
        <v>0.31</v>
      </c>
      <c r="L102" s="107">
        <f t="shared" si="40"/>
        <v>14.814814814814813</v>
      </c>
      <c r="M102" s="118">
        <v>40805</v>
      </c>
      <c r="N102" s="22">
        <v>40807</v>
      </c>
      <c r="O102" s="23">
        <v>40821</v>
      </c>
      <c r="P102" s="395" t="s">
        <v>1386</v>
      </c>
      <c r="Q102" s="26"/>
      <c r="R102" s="317">
        <f>K102*4</f>
        <v>1.24</v>
      </c>
      <c r="S102" s="318">
        <f>R102/W102*100</f>
        <v>34.540389972144844</v>
      </c>
      <c r="T102" s="433">
        <f>(H102/SQRT(22.5*W102*(H102/Z102))-1)*100</f>
        <v>79.34244901982106</v>
      </c>
      <c r="U102" s="18">
        <f>H102/W102</f>
        <v>16.86908077994429</v>
      </c>
      <c r="V102" s="380">
        <v>12</v>
      </c>
      <c r="W102" s="190">
        <v>3.59</v>
      </c>
      <c r="X102" s="189">
        <v>2.59</v>
      </c>
      <c r="Y102" s="190">
        <v>1.86</v>
      </c>
      <c r="Z102" s="190">
        <v>4.29</v>
      </c>
      <c r="AA102" s="189">
        <v>3.86</v>
      </c>
      <c r="AB102" s="190">
        <v>4.29</v>
      </c>
      <c r="AC102" s="338">
        <f>(AB102/AA102-1)*100</f>
        <v>11.13989637305699</v>
      </c>
      <c r="AD102" s="471">
        <f>(H102/AA102)/X102</f>
        <v>6.057574969492069</v>
      </c>
      <c r="AE102" s="520">
        <v>13</v>
      </c>
      <c r="AF102" s="386">
        <v>4900</v>
      </c>
      <c r="AG102" s="553">
        <v>22.05</v>
      </c>
      <c r="AH102" s="553">
        <v>-8.64</v>
      </c>
      <c r="AI102" s="568">
        <v>2.91</v>
      </c>
      <c r="AJ102" s="569">
        <v>0.02</v>
      </c>
      <c r="AK102" s="349">
        <f>AN102/AO102</f>
        <v>-1.8448766837445647</v>
      </c>
      <c r="AL102" s="340">
        <f t="shared" si="53"/>
        <v>2.0000000000000018</v>
      </c>
      <c r="AM102" s="341">
        <f>((AQ102/AT102)^(1/3)-1)*100</f>
        <v>5.85236691193558</v>
      </c>
      <c r="AN102" s="341">
        <f>((AQ102/AV102)^(1/5)-1)*100</f>
        <v>7.214502590085092</v>
      </c>
      <c r="AO102" s="338">
        <f>((AQ102/BA102)^(1/10)-1)*100</f>
        <v>-3.9105608811976222</v>
      </c>
      <c r="AP102" s="324"/>
      <c r="AQ102" s="282">
        <v>1.02</v>
      </c>
      <c r="AR102" s="327">
        <v>1</v>
      </c>
      <c r="AS102" s="19">
        <v>0.94</v>
      </c>
      <c r="AT102" s="19">
        <v>0.86</v>
      </c>
      <c r="AU102" s="19">
        <v>0.74</v>
      </c>
      <c r="AV102" s="19">
        <v>0.72</v>
      </c>
      <c r="AW102" s="19">
        <v>0.67</v>
      </c>
      <c r="AX102" s="19">
        <v>0.62</v>
      </c>
      <c r="AY102" s="283">
        <v>0.6</v>
      </c>
      <c r="AZ102" s="283">
        <v>0.6</v>
      </c>
      <c r="BA102" s="283">
        <v>1.52</v>
      </c>
      <c r="BB102" s="276">
        <v>1.52</v>
      </c>
      <c r="BC102" s="460">
        <f t="shared" si="42"/>
        <v>2.0000000000000018</v>
      </c>
      <c r="BD102" s="461">
        <f t="shared" si="43"/>
        <v>6.382978723404253</v>
      </c>
      <c r="BE102" s="461">
        <f t="shared" si="44"/>
        <v>9.302325581395344</v>
      </c>
      <c r="BF102" s="461">
        <f t="shared" si="45"/>
        <v>16.216216216216207</v>
      </c>
      <c r="BG102" s="461">
        <f t="shared" si="46"/>
        <v>2.77777777777779</v>
      </c>
      <c r="BH102" s="461">
        <f t="shared" si="47"/>
        <v>7.462686567164178</v>
      </c>
      <c r="BI102" s="461">
        <f t="shared" si="48"/>
        <v>8.064516129032274</v>
      </c>
      <c r="BJ102" s="461">
        <f t="shared" si="49"/>
        <v>3.3333333333333437</v>
      </c>
      <c r="BK102" s="461">
        <f t="shared" si="50"/>
        <v>0</v>
      </c>
      <c r="BL102" s="461">
        <f t="shared" si="51"/>
        <v>0</v>
      </c>
      <c r="BM102" s="212">
        <f t="shared" si="52"/>
        <v>0</v>
      </c>
      <c r="BN102" s="145">
        <f t="shared" si="4"/>
        <v>5.0490758480294</v>
      </c>
      <c r="BO102" s="145">
        <f aca="true" t="shared" si="54" ref="BO102:BO107">SQRT(AVERAGE((BC102-$BN102)^2,(BD102-$BN102)^2,(BE102-$BN102)^2,(BF102-$BN102)^2,(BG102-$BN102)^2,(BH102-$BN102)^2,(BI102-$BN102)^2,(BJ102-$BN102)^2,(BK102-$BN102)^2,(BL102-$BN102)^2,(BM102-$BN102)^2))</f>
        <v>4.799353957992461</v>
      </c>
      <c r="BP102" s="588">
        <f>IF(AN102="n/a","n/a",IF(U102&lt;0,"n/a",IF(U102="n/a","n/a",I102+AN102-U102)))</f>
        <v>-7.607022047190771</v>
      </c>
    </row>
    <row r="103" spans="1:68" ht="11.25" customHeight="1">
      <c r="A103" s="25" t="s">
        <v>493</v>
      </c>
      <c r="B103" s="26" t="s">
        <v>494</v>
      </c>
      <c r="C103" s="33" t="s">
        <v>281</v>
      </c>
      <c r="D103" s="133">
        <v>6</v>
      </c>
      <c r="E103" s="26">
        <v>397</v>
      </c>
      <c r="F103" s="65" t="s">
        <v>363</v>
      </c>
      <c r="G103" s="57" t="s">
        <v>363</v>
      </c>
      <c r="H103" s="208">
        <v>23.86</v>
      </c>
      <c r="I103" s="457">
        <f>(R103/H103)*100</f>
        <v>0.7544006705783739</v>
      </c>
      <c r="J103" s="143">
        <v>0.16</v>
      </c>
      <c r="K103" s="143">
        <v>0.18</v>
      </c>
      <c r="L103" s="93">
        <f t="shared" si="40"/>
        <v>12.5</v>
      </c>
      <c r="M103" s="158">
        <v>40689</v>
      </c>
      <c r="N103" s="31">
        <v>40694</v>
      </c>
      <c r="O103" s="32">
        <v>40724</v>
      </c>
      <c r="P103" s="30" t="s">
        <v>402</v>
      </c>
      <c r="Q103" s="26" t="s">
        <v>398</v>
      </c>
      <c r="R103" s="316">
        <f>K103</f>
        <v>0.18</v>
      </c>
      <c r="S103" s="319">
        <f>R103/W103*100</f>
        <v>14.87603305785124</v>
      </c>
      <c r="T103" s="433">
        <f>(H103/SQRT(22.5*W103*(H103/Z103))-1)*100</f>
        <v>-7.798679169429768</v>
      </c>
      <c r="U103" s="27">
        <f>H103/W103</f>
        <v>19.71900826446281</v>
      </c>
      <c r="V103" s="380">
        <v>11</v>
      </c>
      <c r="W103" s="168">
        <v>1.21</v>
      </c>
      <c r="X103" s="174">
        <v>1.09</v>
      </c>
      <c r="Y103" s="168">
        <v>1.85</v>
      </c>
      <c r="Z103" s="168">
        <v>0.97</v>
      </c>
      <c r="AA103" s="174">
        <v>1.62</v>
      </c>
      <c r="AB103" s="168">
        <v>1.8</v>
      </c>
      <c r="AC103" s="339">
        <f>(AB103/AA103-1)*100</f>
        <v>11.111111111111116</v>
      </c>
      <c r="AD103" s="339">
        <f>(H103/AA103)/X103</f>
        <v>13.51228904745724</v>
      </c>
      <c r="AE103" s="521">
        <v>7</v>
      </c>
      <c r="AF103" s="385">
        <v>1130</v>
      </c>
      <c r="AG103" s="565">
        <v>18.82</v>
      </c>
      <c r="AH103" s="565">
        <v>-26.18</v>
      </c>
      <c r="AI103" s="566">
        <v>3.29</v>
      </c>
      <c r="AJ103" s="567">
        <v>-10.23</v>
      </c>
      <c r="AK103" s="350">
        <f>AN103/AO103</f>
        <v>2.10305425242207</v>
      </c>
      <c r="AL103" s="336">
        <f aca="true" t="shared" si="55" ref="AL103:AL127">((AQ103/AR103)^(1/1)-1)*100</f>
        <v>14.28571428571428</v>
      </c>
      <c r="AM103" s="337">
        <f>((AQ103/AT103)^(1/3)-1)*100</f>
        <v>16.96070952851465</v>
      </c>
      <c r="AN103" s="337">
        <f>((AQ103/AV103)^(1/5)-1)*100</f>
        <v>21.67286837864115</v>
      </c>
      <c r="AO103" s="339">
        <f>((AQ103/BA103)^(1/10)-1)*100</f>
        <v>10.30542524220699</v>
      </c>
      <c r="AP103" s="324"/>
      <c r="AQ103" s="285">
        <v>0.16</v>
      </c>
      <c r="AR103" s="285">
        <v>0.14</v>
      </c>
      <c r="AS103" s="28">
        <v>0.12</v>
      </c>
      <c r="AT103" s="28">
        <v>0.1</v>
      </c>
      <c r="AU103" s="28">
        <v>0.08</v>
      </c>
      <c r="AV103" s="278">
        <v>0.06</v>
      </c>
      <c r="AW103" s="278">
        <v>0.06</v>
      </c>
      <c r="AX103" s="278">
        <v>0.06</v>
      </c>
      <c r="AY103" s="278">
        <v>0.06</v>
      </c>
      <c r="AZ103" s="278">
        <v>0.06</v>
      </c>
      <c r="BA103" s="278">
        <v>0.06</v>
      </c>
      <c r="BB103" s="280">
        <v>0.06</v>
      </c>
      <c r="BC103" s="308">
        <f t="shared" si="42"/>
        <v>14.28571428571428</v>
      </c>
      <c r="BD103" s="216">
        <f t="shared" si="43"/>
        <v>16.666666666666675</v>
      </c>
      <c r="BE103" s="216">
        <f t="shared" si="44"/>
        <v>19.999999999999996</v>
      </c>
      <c r="BF103" s="216">
        <f t="shared" si="45"/>
        <v>25</v>
      </c>
      <c r="BG103" s="216">
        <f t="shared" si="46"/>
        <v>33.33333333333335</v>
      </c>
      <c r="BH103" s="216">
        <f t="shared" si="47"/>
        <v>0</v>
      </c>
      <c r="BI103" s="216">
        <f t="shared" si="48"/>
        <v>0</v>
      </c>
      <c r="BJ103" s="216">
        <f t="shared" si="49"/>
        <v>0</v>
      </c>
      <c r="BK103" s="216">
        <f t="shared" si="50"/>
        <v>0</v>
      </c>
      <c r="BL103" s="216">
        <f t="shared" si="51"/>
        <v>0</v>
      </c>
      <c r="BM103" s="240">
        <f t="shared" si="52"/>
        <v>0</v>
      </c>
      <c r="BN103" s="482">
        <f t="shared" si="4"/>
        <v>9.935064935064936</v>
      </c>
      <c r="BO103" s="482">
        <f t="shared" si="54"/>
        <v>11.802194917735452</v>
      </c>
      <c r="BP103" s="586">
        <f>IF(AN103="n/a","n/a",IF(U103&lt;0,"n/a",IF(U103="n/a","n/a",I103+AN103-U103)))</f>
        <v>2.708260784756714</v>
      </c>
    </row>
    <row r="104" spans="1:68" ht="11.25" customHeight="1">
      <c r="A104" s="25" t="s">
        <v>746</v>
      </c>
      <c r="B104" s="26" t="s">
        <v>747</v>
      </c>
      <c r="C104" s="33" t="s">
        <v>181</v>
      </c>
      <c r="D104" s="133">
        <v>7</v>
      </c>
      <c r="E104" s="26">
        <v>368</v>
      </c>
      <c r="F104" s="65" t="s">
        <v>363</v>
      </c>
      <c r="G104" s="57" t="s">
        <v>363</v>
      </c>
      <c r="H104" s="208">
        <v>72.68</v>
      </c>
      <c r="I104" s="457">
        <f>(R104/H104)*100</f>
        <v>1.9400110071546504</v>
      </c>
      <c r="J104" s="143">
        <v>0.335</v>
      </c>
      <c r="K104" s="143">
        <v>0.3525</v>
      </c>
      <c r="L104" s="93">
        <f t="shared" si="40"/>
        <v>5.223880597014907</v>
      </c>
      <c r="M104" s="158">
        <v>40785</v>
      </c>
      <c r="N104" s="31">
        <v>40787</v>
      </c>
      <c r="O104" s="32">
        <v>40801</v>
      </c>
      <c r="P104" s="30" t="s">
        <v>1371</v>
      </c>
      <c r="Q104" s="26"/>
      <c r="R104" s="316">
        <f>K104*4</f>
        <v>1.41</v>
      </c>
      <c r="S104" s="319">
        <f>R104/W104*100</f>
        <v>43.925233644859816</v>
      </c>
      <c r="T104" s="433">
        <f>(H104/SQRT(22.5*W104*(H104/Z104))-1)*100</f>
        <v>77.19072334716274</v>
      </c>
      <c r="U104" s="27">
        <f>H104/W104</f>
        <v>22.641744548286606</v>
      </c>
      <c r="V104" s="380">
        <v>12</v>
      </c>
      <c r="W104" s="168">
        <v>3.21</v>
      </c>
      <c r="X104" s="174">
        <v>1.21</v>
      </c>
      <c r="Y104" s="168">
        <v>5.05</v>
      </c>
      <c r="Z104" s="168">
        <v>3.12</v>
      </c>
      <c r="AA104" s="174">
        <v>3.31</v>
      </c>
      <c r="AB104" s="168">
        <v>4.04</v>
      </c>
      <c r="AC104" s="339">
        <f>(AB104/AA104-1)*100</f>
        <v>22.054380664652573</v>
      </c>
      <c r="AD104" s="472">
        <f>(H104/AA104)/X104</f>
        <v>18.146862749993762</v>
      </c>
      <c r="AE104" s="521">
        <v>9</v>
      </c>
      <c r="AF104" s="385">
        <v>3730</v>
      </c>
      <c r="AG104" s="565">
        <v>21.6</v>
      </c>
      <c r="AH104" s="565">
        <v>-7.87</v>
      </c>
      <c r="AI104" s="566">
        <v>-1.94</v>
      </c>
      <c r="AJ104" s="567">
        <v>0.79</v>
      </c>
      <c r="AK104" s="350" t="s">
        <v>1977</v>
      </c>
      <c r="AL104" s="336">
        <f t="shared" si="55"/>
        <v>4.800000000000004</v>
      </c>
      <c r="AM104" s="337">
        <f>((AQ104/AT104)^(1/3)-1)*100</f>
        <v>5.0503775006566</v>
      </c>
      <c r="AN104" s="337">
        <f>((AQ104/AV104)^(1/5)-1)*100</f>
        <v>20.06665137438386</v>
      </c>
      <c r="AO104" s="339" t="s">
        <v>1977</v>
      </c>
      <c r="AP104" s="324"/>
      <c r="AQ104" s="285">
        <v>1.31</v>
      </c>
      <c r="AR104" s="285">
        <v>1.25</v>
      </c>
      <c r="AS104" s="28">
        <v>1.19</v>
      </c>
      <c r="AT104" s="28">
        <v>1.13</v>
      </c>
      <c r="AU104" s="28">
        <v>1.075</v>
      </c>
      <c r="AV104" s="28">
        <v>0.525</v>
      </c>
      <c r="AW104" s="278">
        <v>0</v>
      </c>
      <c r="AX104" s="278">
        <v>0</v>
      </c>
      <c r="AY104" s="278">
        <v>0</v>
      </c>
      <c r="AZ104" s="278">
        <v>0</v>
      </c>
      <c r="BA104" s="278">
        <v>0</v>
      </c>
      <c r="BB104" s="280">
        <v>0</v>
      </c>
      <c r="BC104" s="308">
        <f t="shared" si="42"/>
        <v>4.800000000000004</v>
      </c>
      <c r="BD104" s="216">
        <f t="shared" si="43"/>
        <v>5.042016806722693</v>
      </c>
      <c r="BE104" s="216">
        <f t="shared" si="44"/>
        <v>5.3097345132743445</v>
      </c>
      <c r="BF104" s="216">
        <f t="shared" si="45"/>
        <v>5.116279069767438</v>
      </c>
      <c r="BG104" s="216">
        <f t="shared" si="46"/>
        <v>104.76190476190474</v>
      </c>
      <c r="BH104" s="216">
        <f t="shared" si="47"/>
        <v>0</v>
      </c>
      <c r="BI104" s="216">
        <f t="shared" si="48"/>
        <v>0</v>
      </c>
      <c r="BJ104" s="216">
        <f t="shared" si="49"/>
        <v>0</v>
      </c>
      <c r="BK104" s="216">
        <f t="shared" si="50"/>
        <v>0</v>
      </c>
      <c r="BL104" s="216">
        <f t="shared" si="51"/>
        <v>0</v>
      </c>
      <c r="BM104" s="240">
        <f t="shared" si="52"/>
        <v>0</v>
      </c>
      <c r="BN104" s="482">
        <f t="shared" si="4"/>
        <v>11.366357741060838</v>
      </c>
      <c r="BO104" s="482">
        <f t="shared" si="54"/>
        <v>29.62915217341217</v>
      </c>
      <c r="BP104" s="586">
        <f>IF(AN104="n/a","n/a",IF(U104&lt;0,"n/a",IF(U104="n/a","n/a",I104+AN104-U104)))</f>
        <v>-0.635082166748095</v>
      </c>
    </row>
    <row r="105" spans="1:68" ht="11.25" customHeight="1">
      <c r="A105" s="25" t="s">
        <v>1066</v>
      </c>
      <c r="B105" s="26" t="s">
        <v>1067</v>
      </c>
      <c r="C105" s="33" t="s">
        <v>2076</v>
      </c>
      <c r="D105" s="133">
        <v>8</v>
      </c>
      <c r="E105" s="26">
        <v>289</v>
      </c>
      <c r="F105" s="44" t="s">
        <v>1972</v>
      </c>
      <c r="G105" s="45" t="s">
        <v>1939</v>
      </c>
      <c r="H105" s="208">
        <v>45.6</v>
      </c>
      <c r="I105" s="319">
        <f>(R105/H105)*100</f>
        <v>2.1929824561403506</v>
      </c>
      <c r="J105" s="143">
        <v>0.2125</v>
      </c>
      <c r="K105" s="143">
        <v>0.25</v>
      </c>
      <c r="L105" s="93">
        <f t="shared" si="40"/>
        <v>17.647058823529417</v>
      </c>
      <c r="M105" s="300">
        <v>40238</v>
      </c>
      <c r="N105" s="71">
        <v>40240</v>
      </c>
      <c r="O105" s="72">
        <v>40269</v>
      </c>
      <c r="P105" s="30" t="s">
        <v>1360</v>
      </c>
      <c r="Q105" s="270" t="s">
        <v>785</v>
      </c>
      <c r="R105" s="316">
        <f>K105*4</f>
        <v>1</v>
      </c>
      <c r="S105" s="319">
        <f>R105/W105*100</f>
        <v>26.31578947368421</v>
      </c>
      <c r="T105" s="433">
        <f>(H105/SQRT(22.5*W105*(H105/Z105))-1)*100</f>
        <v>-5.624862031005929</v>
      </c>
      <c r="U105" s="27">
        <f>H105/W105</f>
        <v>12.000000000000002</v>
      </c>
      <c r="V105" s="380">
        <v>12</v>
      </c>
      <c r="W105" s="168">
        <v>3.8</v>
      </c>
      <c r="X105" s="174">
        <v>1.07</v>
      </c>
      <c r="Y105" s="168">
        <v>0.73</v>
      </c>
      <c r="Z105" s="168">
        <v>1.67</v>
      </c>
      <c r="AA105" s="174">
        <v>4.76</v>
      </c>
      <c r="AB105" s="168">
        <v>4.99</v>
      </c>
      <c r="AC105" s="339">
        <f>(AB105/AA105-1)*100</f>
        <v>4.831932773109249</v>
      </c>
      <c r="AD105" s="472">
        <f>(H105/AA105)/X105</f>
        <v>8.95311395586272</v>
      </c>
      <c r="AE105" s="521">
        <v>18</v>
      </c>
      <c r="AF105" s="385">
        <v>8450</v>
      </c>
      <c r="AG105" s="565">
        <v>15.06</v>
      </c>
      <c r="AH105" s="565">
        <v>-28.75</v>
      </c>
      <c r="AI105" s="566">
        <v>4.54</v>
      </c>
      <c r="AJ105" s="567">
        <v>-11.39</v>
      </c>
      <c r="AK105" s="350">
        <f>AN105/AO105</f>
        <v>1.7718819001574557</v>
      </c>
      <c r="AL105" s="336">
        <f t="shared" si="55"/>
        <v>17.647058823529417</v>
      </c>
      <c r="AM105" s="337">
        <f>((AQ105/AT105)^(1/3)-1)*100</f>
        <v>21.321375160129328</v>
      </c>
      <c r="AN105" s="337">
        <f>((AQ105/AV105)^(1/5)-1)*100</f>
        <v>22.67032046963888</v>
      </c>
      <c r="AO105" s="339">
        <f>((AQ105/BA105)^(1/10)-1)*100</f>
        <v>12.79448730054995</v>
      </c>
      <c r="AP105" s="324"/>
      <c r="AQ105" s="285">
        <v>1</v>
      </c>
      <c r="AR105" s="285">
        <v>0.85</v>
      </c>
      <c r="AS105" s="28">
        <v>0.7</v>
      </c>
      <c r="AT105" s="28">
        <v>0.56</v>
      </c>
      <c r="AU105" s="28">
        <v>0.44</v>
      </c>
      <c r="AV105" s="28">
        <v>0.36</v>
      </c>
      <c r="AW105" s="28">
        <v>0.34</v>
      </c>
      <c r="AX105" s="28">
        <v>0.32</v>
      </c>
      <c r="AY105" s="278">
        <v>0.3</v>
      </c>
      <c r="AZ105" s="278">
        <v>0.3</v>
      </c>
      <c r="BA105" s="278">
        <v>0.3</v>
      </c>
      <c r="BB105" s="280">
        <v>0.3</v>
      </c>
      <c r="BC105" s="308">
        <f t="shared" si="42"/>
        <v>17.647058823529417</v>
      </c>
      <c r="BD105" s="216">
        <f t="shared" si="43"/>
        <v>21.42857142857144</v>
      </c>
      <c r="BE105" s="216">
        <f t="shared" si="44"/>
        <v>24.99999999999998</v>
      </c>
      <c r="BF105" s="216">
        <f t="shared" si="45"/>
        <v>27.272727272727295</v>
      </c>
      <c r="BG105" s="216">
        <f t="shared" si="46"/>
        <v>22.222222222222232</v>
      </c>
      <c r="BH105" s="216">
        <f t="shared" si="47"/>
        <v>5.88235294117645</v>
      </c>
      <c r="BI105" s="216">
        <f t="shared" si="48"/>
        <v>6.25</v>
      </c>
      <c r="BJ105" s="216">
        <f t="shared" si="49"/>
        <v>6.666666666666665</v>
      </c>
      <c r="BK105" s="216">
        <f t="shared" si="50"/>
        <v>0</v>
      </c>
      <c r="BL105" s="216">
        <f t="shared" si="51"/>
        <v>0</v>
      </c>
      <c r="BM105" s="240">
        <f t="shared" si="52"/>
        <v>0</v>
      </c>
      <c r="BN105" s="482">
        <f t="shared" si="4"/>
        <v>12.033599941353952</v>
      </c>
      <c r="BO105" s="482">
        <f t="shared" si="54"/>
        <v>10.262275972582144</v>
      </c>
      <c r="BP105" s="586">
        <f>IF(AN105="n/a","n/a",IF(U105&lt;0,"n/a",IF(U105="n/a","n/a",I105+AN105-U105)))</f>
        <v>12.863302925779228</v>
      </c>
    </row>
    <row r="106" spans="1:68" ht="11.25" customHeight="1">
      <c r="A106" s="34" t="s">
        <v>788</v>
      </c>
      <c r="B106" s="36" t="s">
        <v>789</v>
      </c>
      <c r="C106" s="41" t="s">
        <v>296</v>
      </c>
      <c r="D106" s="134">
        <v>7</v>
      </c>
      <c r="E106" s="26">
        <v>340</v>
      </c>
      <c r="F106" s="74" t="s">
        <v>363</v>
      </c>
      <c r="G106" s="75" t="s">
        <v>363</v>
      </c>
      <c r="H106" s="209">
        <v>51.55</v>
      </c>
      <c r="I106" s="458">
        <f>(R106/H106)*100</f>
        <v>0.9117361784675072</v>
      </c>
      <c r="J106" s="142">
        <v>0.1075</v>
      </c>
      <c r="K106" s="142">
        <v>0.1175</v>
      </c>
      <c r="L106" s="94">
        <f t="shared" si="40"/>
        <v>9.302325581395344</v>
      </c>
      <c r="M106" s="643">
        <v>40525</v>
      </c>
      <c r="N106" s="513">
        <v>40527</v>
      </c>
      <c r="O106" s="554">
        <v>40548</v>
      </c>
      <c r="P106" s="392" t="s">
        <v>1386</v>
      </c>
      <c r="Q106" s="36"/>
      <c r="R106" s="261">
        <f>K106*4</f>
        <v>0.47</v>
      </c>
      <c r="S106" s="321">
        <f>R106/W106*100</f>
        <v>15.878378378378377</v>
      </c>
      <c r="T106" s="433">
        <f>(H106/SQRT(22.5*W106*(H106/Z106))-1)*100</f>
        <v>35.15534383429673</v>
      </c>
      <c r="U106" s="37">
        <f>H106/W106</f>
        <v>17.41554054054054</v>
      </c>
      <c r="V106" s="381">
        <v>9</v>
      </c>
      <c r="W106" s="169">
        <v>2.96</v>
      </c>
      <c r="X106" s="176" t="s">
        <v>2108</v>
      </c>
      <c r="Y106" s="169">
        <v>1.36</v>
      </c>
      <c r="Z106" s="169">
        <v>2.36</v>
      </c>
      <c r="AA106" s="176">
        <v>2.61</v>
      </c>
      <c r="AB106" s="169">
        <v>2.79</v>
      </c>
      <c r="AC106" s="344">
        <f>(AB106/AA106-1)*100</f>
        <v>6.896551724137945</v>
      </c>
      <c r="AD106" s="473" t="s">
        <v>1977</v>
      </c>
      <c r="AE106" s="522">
        <v>4</v>
      </c>
      <c r="AF106" s="310">
        <v>963</v>
      </c>
      <c r="AG106" s="533">
        <v>24.4</v>
      </c>
      <c r="AH106" s="533">
        <v>-7.25</v>
      </c>
      <c r="AI106" s="562">
        <v>5.83</v>
      </c>
      <c r="AJ106" s="564">
        <v>4.67</v>
      </c>
      <c r="AK106" s="351" t="s">
        <v>1977</v>
      </c>
      <c r="AL106" s="342">
        <f t="shared" si="55"/>
        <v>10.256410256410241</v>
      </c>
      <c r="AM106" s="343">
        <f>((AQ106/AT106)^(1/3)-1)*100</f>
        <v>8.142526799205418</v>
      </c>
      <c r="AN106" s="343">
        <f>((AQ106/AV106)^(1/5)-1)*100</f>
        <v>11.456573996486764</v>
      </c>
      <c r="AO106" s="344" t="s">
        <v>1977</v>
      </c>
      <c r="AP106" s="324"/>
      <c r="AQ106" s="286">
        <v>0.43</v>
      </c>
      <c r="AR106" s="286">
        <v>0.39</v>
      </c>
      <c r="AS106" s="38">
        <v>0.37</v>
      </c>
      <c r="AT106" s="38">
        <v>0.34</v>
      </c>
      <c r="AU106" s="38">
        <v>0.3</v>
      </c>
      <c r="AV106" s="38">
        <v>0.25</v>
      </c>
      <c r="AW106" s="279">
        <v>0</v>
      </c>
      <c r="AX106" s="279">
        <v>0</v>
      </c>
      <c r="AY106" s="279">
        <v>0</v>
      </c>
      <c r="AZ106" s="279">
        <v>0</v>
      </c>
      <c r="BA106" s="279">
        <v>0</v>
      </c>
      <c r="BB106" s="307">
        <v>0</v>
      </c>
      <c r="BC106" s="274">
        <f t="shared" si="42"/>
        <v>10.256410256410241</v>
      </c>
      <c r="BD106" s="462">
        <f t="shared" si="43"/>
        <v>5.405405405405417</v>
      </c>
      <c r="BE106" s="462">
        <f t="shared" si="44"/>
        <v>8.823529411764696</v>
      </c>
      <c r="BF106" s="462">
        <f t="shared" si="45"/>
        <v>13.333333333333353</v>
      </c>
      <c r="BG106" s="462">
        <f t="shared" si="46"/>
        <v>19.999999999999996</v>
      </c>
      <c r="BH106" s="462">
        <f t="shared" si="47"/>
        <v>0</v>
      </c>
      <c r="BI106" s="462">
        <f t="shared" si="48"/>
        <v>0</v>
      </c>
      <c r="BJ106" s="462">
        <f t="shared" si="49"/>
        <v>0</v>
      </c>
      <c r="BK106" s="462">
        <f t="shared" si="50"/>
        <v>0</v>
      </c>
      <c r="BL106" s="462">
        <f t="shared" si="51"/>
        <v>0</v>
      </c>
      <c r="BM106" s="258">
        <f t="shared" si="52"/>
        <v>0</v>
      </c>
      <c r="BN106" s="76">
        <f t="shared" si="4"/>
        <v>5.256243491537609</v>
      </c>
      <c r="BO106" s="76">
        <f t="shared" si="54"/>
        <v>6.647868803656975</v>
      </c>
      <c r="BP106" s="587">
        <f>IF(AN106="n/a","n/a",IF(U106&lt;0,"n/a",IF(U106="n/a","n/a",I106+AN106-U106)))</f>
        <v>-5.04723036558627</v>
      </c>
    </row>
    <row r="107" spans="1:68" ht="11.25" customHeight="1">
      <c r="A107" s="15" t="s">
        <v>55</v>
      </c>
      <c r="B107" s="16" t="s">
        <v>56</v>
      </c>
      <c r="C107" s="24" t="s">
        <v>1424</v>
      </c>
      <c r="D107" s="132">
        <v>8</v>
      </c>
      <c r="E107" s="26">
        <v>296</v>
      </c>
      <c r="F107" s="88" t="s">
        <v>363</v>
      </c>
      <c r="G107" s="58" t="s">
        <v>363</v>
      </c>
      <c r="H107" s="207">
        <v>42.31</v>
      </c>
      <c r="I107" s="456">
        <f>(R107/H107)*100</f>
        <v>1.2290238714251949</v>
      </c>
      <c r="J107" s="282">
        <v>0.12</v>
      </c>
      <c r="K107" s="144">
        <v>0.13</v>
      </c>
      <c r="L107" s="107">
        <f t="shared" si="40"/>
        <v>8.333333333333348</v>
      </c>
      <c r="M107" s="118">
        <v>40585</v>
      </c>
      <c r="N107" s="22">
        <v>40589</v>
      </c>
      <c r="O107" s="23">
        <v>40599</v>
      </c>
      <c r="P107" s="395" t="s">
        <v>129</v>
      </c>
      <c r="Q107" s="16"/>
      <c r="R107" s="317">
        <f>K107*4</f>
        <v>0.52</v>
      </c>
      <c r="S107" s="319">
        <f>R107/W107*100</f>
        <v>26.53061224489796</v>
      </c>
      <c r="T107" s="435">
        <f>(H107/SQRT(22.5*W107*(H107/Z107))-1)*100</f>
        <v>213.59140479451554</v>
      </c>
      <c r="U107" s="18">
        <f>H107/W107</f>
        <v>21.586734693877553</v>
      </c>
      <c r="V107" s="380">
        <v>12</v>
      </c>
      <c r="W107" s="190">
        <v>1.96</v>
      </c>
      <c r="X107" s="189">
        <v>1.17</v>
      </c>
      <c r="Y107" s="190">
        <v>1.18</v>
      </c>
      <c r="Z107" s="190">
        <v>10.25</v>
      </c>
      <c r="AA107" s="189">
        <v>2.09</v>
      </c>
      <c r="AB107" s="190">
        <v>2.43</v>
      </c>
      <c r="AC107" s="338">
        <f>(AB107/AA107-1)*100</f>
        <v>16.267942583732076</v>
      </c>
      <c r="AD107" s="339">
        <f>(H107/AA107)/X107</f>
        <v>17.302580460475202</v>
      </c>
      <c r="AE107" s="521">
        <v>30</v>
      </c>
      <c r="AF107" s="386">
        <v>4940</v>
      </c>
      <c r="AG107" s="553">
        <v>22.92</v>
      </c>
      <c r="AH107" s="553">
        <v>-13.86</v>
      </c>
      <c r="AI107" s="568">
        <v>7.71</v>
      </c>
      <c r="AJ107" s="569">
        <v>-2.04</v>
      </c>
      <c r="AK107" s="350">
        <f>AN107/AO107</f>
        <v>0.3377710130979437</v>
      </c>
      <c r="AL107" s="336">
        <f t="shared" si="55"/>
        <v>9.090909090909083</v>
      </c>
      <c r="AM107" s="337">
        <f>((AQ107/AT107)^(1/3)-1)*100</f>
        <v>10.064241629820891</v>
      </c>
      <c r="AN107" s="337">
        <f>((AQ107/AV107)^(1/5)-1)*100</f>
        <v>14.869835499703509</v>
      </c>
      <c r="AO107" s="339">
        <f>((AQ107/BA107)^(1/10)-1)*100</f>
        <v>44.02342096594207</v>
      </c>
      <c r="AP107" s="323"/>
      <c r="AQ107" s="285">
        <v>0.48</v>
      </c>
      <c r="AR107" s="285">
        <v>0.44</v>
      </c>
      <c r="AS107" s="28">
        <v>0.4</v>
      </c>
      <c r="AT107" s="28">
        <v>0.36</v>
      </c>
      <c r="AU107" s="28">
        <v>0.32</v>
      </c>
      <c r="AV107" s="28">
        <v>0.24</v>
      </c>
      <c r="AW107" s="28">
        <v>0.045</v>
      </c>
      <c r="AX107" s="278">
        <v>0</v>
      </c>
      <c r="AY107" s="278">
        <v>0</v>
      </c>
      <c r="AZ107" s="278">
        <v>0</v>
      </c>
      <c r="BA107" s="278">
        <v>0.0125</v>
      </c>
      <c r="BB107" s="119">
        <v>0.05</v>
      </c>
      <c r="BC107" s="308">
        <f t="shared" si="42"/>
        <v>9.090909090909083</v>
      </c>
      <c r="BD107" s="216">
        <f t="shared" si="43"/>
        <v>9.999999999999986</v>
      </c>
      <c r="BE107" s="216">
        <f t="shared" si="44"/>
        <v>11.111111111111116</v>
      </c>
      <c r="BF107" s="216">
        <f t="shared" si="45"/>
        <v>12.5</v>
      </c>
      <c r="BG107" s="216">
        <f t="shared" si="46"/>
        <v>33.33333333333335</v>
      </c>
      <c r="BH107" s="216">
        <f t="shared" si="47"/>
        <v>433.3333333333333</v>
      </c>
      <c r="BI107" s="216">
        <f t="shared" si="48"/>
        <v>0</v>
      </c>
      <c r="BJ107" s="216">
        <f t="shared" si="49"/>
        <v>0</v>
      </c>
      <c r="BK107" s="216">
        <f t="shared" si="50"/>
        <v>0</v>
      </c>
      <c r="BL107" s="216">
        <f t="shared" si="51"/>
        <v>0</v>
      </c>
      <c r="BM107" s="240">
        <f t="shared" si="52"/>
        <v>0</v>
      </c>
      <c r="BN107" s="482">
        <f t="shared" si="4"/>
        <v>46.30624426078971</v>
      </c>
      <c r="BO107" s="482">
        <f t="shared" si="54"/>
        <v>122.75781385023276</v>
      </c>
      <c r="BP107" s="588">
        <f>IF(AN107="n/a","n/a",IF(U107&lt;0,"n/a",IF(U107="n/a","n/a",I107+AN107-U107)))</f>
        <v>-5.487875322748849</v>
      </c>
    </row>
    <row r="108" spans="1:68" ht="11.25" customHeight="1">
      <c r="A108" s="25" t="s">
        <v>211</v>
      </c>
      <c r="B108" s="26" t="s">
        <v>212</v>
      </c>
      <c r="C108" s="303" t="s">
        <v>2076</v>
      </c>
      <c r="D108" s="133">
        <v>5</v>
      </c>
      <c r="E108" s="26">
        <v>439</v>
      </c>
      <c r="F108" s="65" t="s">
        <v>363</v>
      </c>
      <c r="G108" s="57" t="s">
        <v>363</v>
      </c>
      <c r="H108" s="208">
        <v>31.46</v>
      </c>
      <c r="I108" s="319">
        <f>(R108/H108)*100</f>
        <v>2.542911633820725</v>
      </c>
      <c r="J108" s="285">
        <v>0.19</v>
      </c>
      <c r="K108" s="143">
        <v>0.2</v>
      </c>
      <c r="L108" s="93">
        <f t="shared" si="40"/>
        <v>5.263157894736836</v>
      </c>
      <c r="M108" s="158">
        <v>40794</v>
      </c>
      <c r="N108" s="31">
        <v>40798</v>
      </c>
      <c r="O108" s="32">
        <v>40819</v>
      </c>
      <c r="P108" s="30" t="s">
        <v>644</v>
      </c>
      <c r="Q108" s="102"/>
      <c r="R108" s="316">
        <f>K108*4</f>
        <v>0.8</v>
      </c>
      <c r="S108" s="319">
        <f>R108/W108*100</f>
        <v>52.28758169934641</v>
      </c>
      <c r="T108" s="433">
        <f>(H108/SQRT(22.5*W108*(H108/Z108))-1)*100</f>
        <v>17.859387190305576</v>
      </c>
      <c r="U108" s="27">
        <f>H108/W108</f>
        <v>20.562091503267975</v>
      </c>
      <c r="V108" s="380">
        <v>12</v>
      </c>
      <c r="W108" s="168">
        <v>1.53</v>
      </c>
      <c r="X108" s="174">
        <v>1.67</v>
      </c>
      <c r="Y108" s="168">
        <v>2.35</v>
      </c>
      <c r="Z108" s="168">
        <v>1.52</v>
      </c>
      <c r="AA108" s="174">
        <v>1.82</v>
      </c>
      <c r="AB108" s="168">
        <v>2.09</v>
      </c>
      <c r="AC108" s="339">
        <f>(AB108/AA108-1)*100</f>
        <v>14.835164835164827</v>
      </c>
      <c r="AD108" s="339">
        <f>(H108/AA108)/X108</f>
        <v>10.350727117194182</v>
      </c>
      <c r="AE108" s="521">
        <v>7</v>
      </c>
      <c r="AF108" s="385">
        <v>1020</v>
      </c>
      <c r="AG108" s="565">
        <v>18.94</v>
      </c>
      <c r="AH108" s="565">
        <v>-24.57</v>
      </c>
      <c r="AI108" s="566">
        <v>3.86</v>
      </c>
      <c r="AJ108" s="567">
        <v>-8.28</v>
      </c>
      <c r="AK108" s="350">
        <f>AN108/AO108</f>
        <v>1.6843225760571165</v>
      </c>
      <c r="AL108" s="336">
        <f t="shared" si="55"/>
        <v>5.797101449275366</v>
      </c>
      <c r="AM108" s="337">
        <f>((AQ108/AT108)^(1/3)-1)*100</f>
        <v>12.698350957532734</v>
      </c>
      <c r="AN108" s="337">
        <f>((AQ108/AV108)^(1/5)-1)*100</f>
        <v>8.746759523109526</v>
      </c>
      <c r="AO108" s="339">
        <f>((AQ108/BA108)^(1/10)-1)*100</f>
        <v>5.19304297611749</v>
      </c>
      <c r="AP108" s="324"/>
      <c r="AQ108" s="285">
        <v>0.73</v>
      </c>
      <c r="AR108" s="285">
        <v>0.69</v>
      </c>
      <c r="AS108" s="28">
        <v>0.62</v>
      </c>
      <c r="AT108" s="28">
        <v>0.51</v>
      </c>
      <c r="AU108" s="278">
        <v>0.48</v>
      </c>
      <c r="AV108" s="278">
        <v>0.48</v>
      </c>
      <c r="AW108" s="278">
        <v>0.48</v>
      </c>
      <c r="AX108" s="278">
        <v>0.48</v>
      </c>
      <c r="AY108" s="278">
        <v>0.48</v>
      </c>
      <c r="AZ108" s="28">
        <v>0.48</v>
      </c>
      <c r="BA108" s="28">
        <v>0.44</v>
      </c>
      <c r="BB108" s="280">
        <v>0.39</v>
      </c>
      <c r="BC108" s="308">
        <f aca="true" t="shared" si="56" ref="BC108:BC139">IF(AR108=0,0,IF(AR108&gt;AQ108,0,((AQ108/AR108)-1)*100))</f>
        <v>5.797101449275366</v>
      </c>
      <c r="BD108" s="216">
        <f t="shared" si="43"/>
        <v>11.290322580645151</v>
      </c>
      <c r="BE108" s="216">
        <f t="shared" si="44"/>
        <v>21.568627450980383</v>
      </c>
      <c r="BF108" s="216">
        <f t="shared" si="45"/>
        <v>6.25</v>
      </c>
      <c r="BG108" s="216">
        <f t="shared" si="46"/>
        <v>0</v>
      </c>
      <c r="BH108" s="216">
        <f t="shared" si="47"/>
        <v>0</v>
      </c>
      <c r="BI108" s="216">
        <f t="shared" si="48"/>
        <v>0</v>
      </c>
      <c r="BJ108" s="216">
        <f t="shared" si="49"/>
        <v>0</v>
      </c>
      <c r="BK108" s="216">
        <f t="shared" si="50"/>
        <v>0</v>
      </c>
      <c r="BL108" s="216">
        <f t="shared" si="51"/>
        <v>9.090909090909083</v>
      </c>
      <c r="BM108" s="240">
        <f t="shared" si="52"/>
        <v>12.82051282051282</v>
      </c>
      <c r="BN108" s="482">
        <f t="shared" si="4"/>
        <v>6.074315762938436</v>
      </c>
      <c r="BO108" s="482">
        <f>SQRT(AVERAGE((BC108-$BN108)^2,(BD108-$BN108)^2,(BE108-$BN108)^2,(BF108-$BN108)^2,(BG108-$BN108)^2,(BH108-$BN108)^2,(BI108-$BN108)^2,(BJ108-$BN108)^2,(BK108-$BN108)^2,(BL108-$BN108)^2,(BM108-$BN108)^2))</f>
        <v>6.785584348929467</v>
      </c>
      <c r="BP108" s="586">
        <f>IF(AN108="n/a","n/a",IF(U108&lt;0,"n/a",IF(U108="n/a","n/a",I108+AN108-U108)))</f>
        <v>-9.272420346337725</v>
      </c>
    </row>
    <row r="109" spans="1:68" ht="11.25" customHeight="1">
      <c r="A109" s="25" t="s">
        <v>1880</v>
      </c>
      <c r="B109" s="26" t="s">
        <v>866</v>
      </c>
      <c r="C109" s="33" t="s">
        <v>296</v>
      </c>
      <c r="D109" s="133">
        <v>7</v>
      </c>
      <c r="E109" s="26">
        <v>369</v>
      </c>
      <c r="F109" s="44" t="s">
        <v>1972</v>
      </c>
      <c r="G109" s="45" t="s">
        <v>1972</v>
      </c>
      <c r="H109" s="208">
        <v>54.21</v>
      </c>
      <c r="I109" s="319">
        <f>(R109/H109)*100</f>
        <v>3.1728463383139642</v>
      </c>
      <c r="J109" s="143">
        <v>0.405</v>
      </c>
      <c r="K109" s="143">
        <v>0.43</v>
      </c>
      <c r="L109" s="93">
        <f t="shared" si="40"/>
        <v>6.1728395061728225</v>
      </c>
      <c r="M109" s="158">
        <v>40785</v>
      </c>
      <c r="N109" s="31">
        <v>40787</v>
      </c>
      <c r="O109" s="32">
        <v>40801</v>
      </c>
      <c r="P109" s="30" t="s">
        <v>1371</v>
      </c>
      <c r="Q109" s="275"/>
      <c r="R109" s="316">
        <f>K109*4</f>
        <v>1.72</v>
      </c>
      <c r="S109" s="319">
        <f>R109/W109*100</f>
        <v>51.49700598802396</v>
      </c>
      <c r="T109" s="433">
        <f>(H109/SQRT(22.5*W109*(H109/Z109))-1)*100</f>
        <v>140.52620292063227</v>
      </c>
      <c r="U109" s="27">
        <f>H109/W109</f>
        <v>16.230538922155688</v>
      </c>
      <c r="V109" s="380">
        <v>12</v>
      </c>
      <c r="W109" s="168">
        <v>3.34</v>
      </c>
      <c r="X109" s="174">
        <v>1.77</v>
      </c>
      <c r="Y109" s="168">
        <v>1.54</v>
      </c>
      <c r="Z109" s="168">
        <v>8.02</v>
      </c>
      <c r="AA109" s="174">
        <v>3.48</v>
      </c>
      <c r="AB109" s="168">
        <v>3.78</v>
      </c>
      <c r="AC109" s="339">
        <f>(AB109/AA109-1)*100</f>
        <v>8.620689655172399</v>
      </c>
      <c r="AD109" s="339">
        <f>(H109/AA109)/X109</f>
        <v>8.800896162088447</v>
      </c>
      <c r="AE109" s="521">
        <v>22</v>
      </c>
      <c r="AF109" s="385">
        <v>19620</v>
      </c>
      <c r="AG109" s="565">
        <v>11.75</v>
      </c>
      <c r="AH109" s="565">
        <v>-6.05</v>
      </c>
      <c r="AI109" s="566">
        <v>0.8</v>
      </c>
      <c r="AJ109" s="567">
        <v>-1.06</v>
      </c>
      <c r="AK109" s="350">
        <f>AN109/AO109</f>
        <v>1.8083255308738801</v>
      </c>
      <c r="AL109" s="336">
        <f t="shared" si="55"/>
        <v>9.090909090909104</v>
      </c>
      <c r="AM109" s="337">
        <f>((AQ109/AT109)^(1/3)-1)*100</f>
        <v>9.139288306110593</v>
      </c>
      <c r="AN109" s="337">
        <f>((AQ109/AV109)^(1/5)-1)*100</f>
        <v>8.034818492488416</v>
      </c>
      <c r="AO109" s="339">
        <f>((AQ109/BA109)^(1/10)-1)*100</f>
        <v>4.4432367708736376</v>
      </c>
      <c r="AP109" s="324"/>
      <c r="AQ109" s="285">
        <v>1.56</v>
      </c>
      <c r="AR109" s="285">
        <v>1.43</v>
      </c>
      <c r="AS109" s="28">
        <v>1.3</v>
      </c>
      <c r="AT109" s="28">
        <v>1.2</v>
      </c>
      <c r="AU109" s="28">
        <v>1.14</v>
      </c>
      <c r="AV109" s="28">
        <v>1.06</v>
      </c>
      <c r="AW109" s="278">
        <v>1.01</v>
      </c>
      <c r="AX109" s="278">
        <v>1.01</v>
      </c>
      <c r="AY109" s="278">
        <v>1.01</v>
      </c>
      <c r="AZ109" s="278">
        <v>1.01</v>
      </c>
      <c r="BA109" s="28">
        <v>1.01</v>
      </c>
      <c r="BB109" s="119">
        <v>0.96</v>
      </c>
      <c r="BC109" s="308">
        <f t="shared" si="56"/>
        <v>9.090909090909104</v>
      </c>
      <c r="BD109" s="216">
        <f t="shared" si="43"/>
        <v>9.999999999999986</v>
      </c>
      <c r="BE109" s="216">
        <f t="shared" si="44"/>
        <v>8.333333333333348</v>
      </c>
      <c r="BF109" s="216">
        <f t="shared" si="45"/>
        <v>5.263157894736836</v>
      </c>
      <c r="BG109" s="216">
        <f t="shared" si="46"/>
        <v>7.547169811320731</v>
      </c>
      <c r="BH109" s="216">
        <f t="shared" si="47"/>
        <v>4.950495049504955</v>
      </c>
      <c r="BI109" s="216">
        <f t="shared" si="48"/>
        <v>0</v>
      </c>
      <c r="BJ109" s="216">
        <f t="shared" si="49"/>
        <v>0</v>
      </c>
      <c r="BK109" s="216">
        <f t="shared" si="50"/>
        <v>0</v>
      </c>
      <c r="BL109" s="216">
        <f t="shared" si="51"/>
        <v>0</v>
      </c>
      <c r="BM109" s="240">
        <f t="shared" si="52"/>
        <v>5.208333333333348</v>
      </c>
      <c r="BN109" s="482">
        <f t="shared" si="4"/>
        <v>4.581218046648936</v>
      </c>
      <c r="BO109" s="482">
        <f>SQRT(AVERAGE((BC109-$BN109)^2,(BD109-$BN109)^2,(BE109-$BN109)^2,(BF109-$BN109)^2,(BG109-$BN109)^2,(BH109-$BN109)^2,(BI109-$BN109)^2,(BJ109-$BN109)^2,(BK109-$BN109)^2,(BL109-$BN109)^2,(BM109-$BN109)^2))</f>
        <v>3.7841855900022003</v>
      </c>
      <c r="BP109" s="586">
        <f>IF(AN109="n/a","n/a",IF(U109&lt;0,"n/a",IF(U109="n/a","n/a",I109+AN109-U109)))</f>
        <v>-5.022874091353309</v>
      </c>
    </row>
    <row r="110" spans="1:68" ht="11.25" customHeight="1">
      <c r="A110" s="25" t="s">
        <v>623</v>
      </c>
      <c r="B110" s="26" t="s">
        <v>624</v>
      </c>
      <c r="C110" s="33" t="s">
        <v>1424</v>
      </c>
      <c r="D110" s="133">
        <v>7</v>
      </c>
      <c r="E110" s="26">
        <v>337</v>
      </c>
      <c r="F110" s="65" t="s">
        <v>363</v>
      </c>
      <c r="G110" s="57" t="s">
        <v>363</v>
      </c>
      <c r="H110" s="208">
        <v>15.2</v>
      </c>
      <c r="I110" s="457">
        <f>(R110/H110)*100</f>
        <v>1.5789473684210527</v>
      </c>
      <c r="J110" s="285">
        <v>0.05</v>
      </c>
      <c r="K110" s="143">
        <v>0.06</v>
      </c>
      <c r="L110" s="93">
        <f t="shared" si="40"/>
        <v>19.999999999999996</v>
      </c>
      <c r="M110" s="300">
        <v>40331</v>
      </c>
      <c r="N110" s="71">
        <v>40333</v>
      </c>
      <c r="O110" s="72">
        <v>40354</v>
      </c>
      <c r="P110" s="30" t="s">
        <v>43</v>
      </c>
      <c r="Q110" s="26"/>
      <c r="R110" s="316">
        <f>K110*4</f>
        <v>0.24</v>
      </c>
      <c r="S110" s="319">
        <f>R110/W110*100</f>
        <v>34.78260869565217</v>
      </c>
      <c r="T110" s="433">
        <f>(H110/SQRT(22.5*W110*(H110/Z110))-1)*100</f>
        <v>61.98447272558811</v>
      </c>
      <c r="U110" s="27">
        <f>H110/W110</f>
        <v>22.02898550724638</v>
      </c>
      <c r="V110" s="380">
        <v>12</v>
      </c>
      <c r="W110" s="168">
        <v>0.69</v>
      </c>
      <c r="X110" s="174">
        <v>1.32</v>
      </c>
      <c r="Y110" s="168">
        <v>1.49</v>
      </c>
      <c r="Z110" s="168">
        <v>2.68</v>
      </c>
      <c r="AA110" s="174">
        <v>0.74</v>
      </c>
      <c r="AB110" s="168">
        <v>0.88</v>
      </c>
      <c r="AC110" s="339">
        <f>(AB110/AA110-1)*100</f>
        <v>18.918918918918926</v>
      </c>
      <c r="AD110" s="339">
        <f>(H110/AA110)/X110</f>
        <v>15.56101556101556</v>
      </c>
      <c r="AE110" s="521">
        <v>25</v>
      </c>
      <c r="AF110" s="385">
        <v>1210</v>
      </c>
      <c r="AG110" s="565">
        <v>20.35</v>
      </c>
      <c r="AH110" s="565">
        <v>-24.6</v>
      </c>
      <c r="AI110" s="566">
        <v>6.22</v>
      </c>
      <c r="AJ110" s="567">
        <v>-4.58</v>
      </c>
      <c r="AK110" s="350" t="s">
        <v>1977</v>
      </c>
      <c r="AL110" s="336">
        <f t="shared" si="55"/>
        <v>21.052631578947366</v>
      </c>
      <c r="AM110" s="337">
        <f>((AQ110/AT110)^(1/3)-1)*100</f>
        <v>27.872861448303944</v>
      </c>
      <c r="AN110" s="337">
        <f>((AQ110/AV110)^(1/5)-1)*100</f>
        <v>33.95765582561905</v>
      </c>
      <c r="AO110" s="339" t="s">
        <v>1977</v>
      </c>
      <c r="AP110" s="324"/>
      <c r="AQ110" s="285">
        <v>0.23</v>
      </c>
      <c r="AR110" s="285">
        <v>0.19</v>
      </c>
      <c r="AS110" s="28">
        <v>0.15</v>
      </c>
      <c r="AT110" s="28">
        <v>0.11</v>
      </c>
      <c r="AU110" s="28">
        <v>0.08</v>
      </c>
      <c r="AV110" s="28">
        <v>0.05332</v>
      </c>
      <c r="AW110" s="28">
        <v>0.01333</v>
      </c>
      <c r="AX110" s="278">
        <v>0</v>
      </c>
      <c r="AY110" s="278">
        <v>0</v>
      </c>
      <c r="AZ110" s="278">
        <v>0</v>
      </c>
      <c r="BA110" s="278">
        <v>0</v>
      </c>
      <c r="BB110" s="280">
        <v>0</v>
      </c>
      <c r="BC110" s="308">
        <f t="shared" si="56"/>
        <v>21.052631578947366</v>
      </c>
      <c r="BD110" s="216">
        <f t="shared" si="43"/>
        <v>26.666666666666682</v>
      </c>
      <c r="BE110" s="216">
        <f t="shared" si="44"/>
        <v>36.36363636363635</v>
      </c>
      <c r="BF110" s="216">
        <f t="shared" si="45"/>
        <v>37.5</v>
      </c>
      <c r="BG110" s="216">
        <f t="shared" si="46"/>
        <v>50.03750937734435</v>
      </c>
      <c r="BH110" s="216">
        <f t="shared" si="47"/>
        <v>300</v>
      </c>
      <c r="BI110" s="216">
        <f t="shared" si="48"/>
        <v>0</v>
      </c>
      <c r="BJ110" s="216">
        <f t="shared" si="49"/>
        <v>0</v>
      </c>
      <c r="BK110" s="216">
        <f t="shared" si="50"/>
        <v>0</v>
      </c>
      <c r="BL110" s="216">
        <f t="shared" si="51"/>
        <v>0</v>
      </c>
      <c r="BM110" s="240">
        <f t="shared" si="52"/>
        <v>0</v>
      </c>
      <c r="BN110" s="482">
        <f t="shared" si="4"/>
        <v>42.87458581696316</v>
      </c>
      <c r="BO110" s="482">
        <f>SQRT(AVERAGE((BC110-$BN110)^2,(BD110-$BN110)^2,(BE110-$BN110)^2,(BF110-$BN110)^2,(BG110-$BN110)^2,(BH110-$BN110)^2,(BI110-$BN110)^2,(BJ110-$BN110)^2,(BK110-$BN110)^2,(BL110-$BN110)^2,(BM110-$BN110)^2))</f>
        <v>83.21172863301898</v>
      </c>
      <c r="BP110" s="586">
        <f>IF(AN110="n/a","n/a",IF(U110&lt;0,"n/a",IF(U110="n/a","n/a",I110+AN110-U110)))</f>
        <v>13.507617686793726</v>
      </c>
    </row>
    <row r="111" spans="1:68" ht="11.25" customHeight="1">
      <c r="A111" s="34" t="s">
        <v>1907</v>
      </c>
      <c r="B111" s="36" t="s">
        <v>1908</v>
      </c>
      <c r="C111" s="120" t="s">
        <v>531</v>
      </c>
      <c r="D111" s="134">
        <v>6</v>
      </c>
      <c r="E111" s="26">
        <v>416</v>
      </c>
      <c r="F111" s="74" t="s">
        <v>363</v>
      </c>
      <c r="G111" s="75" t="s">
        <v>363</v>
      </c>
      <c r="H111" s="209">
        <v>23.18</v>
      </c>
      <c r="I111" s="458">
        <f>(R111/H111)*100</f>
        <v>1.9844693701466785</v>
      </c>
      <c r="J111" s="142">
        <v>0.105</v>
      </c>
      <c r="K111" s="142">
        <v>0.115</v>
      </c>
      <c r="L111" s="94">
        <f t="shared" si="40"/>
        <v>9.523809523809534</v>
      </c>
      <c r="M111" s="301">
        <v>40858</v>
      </c>
      <c r="N111" s="50">
        <v>40862</v>
      </c>
      <c r="O111" s="40">
        <v>40878</v>
      </c>
      <c r="P111" s="49" t="s">
        <v>1370</v>
      </c>
      <c r="Q111" s="36"/>
      <c r="R111" s="261">
        <f>K111*4</f>
        <v>0.46</v>
      </c>
      <c r="S111" s="319">
        <f>R111/W111*100</f>
        <v>23.958333333333336</v>
      </c>
      <c r="T111" s="434">
        <f>(H111/SQRT(22.5*W111*(H111/Z111))-1)*100</f>
        <v>19.46911889844325</v>
      </c>
      <c r="U111" s="37">
        <f>H111/W111</f>
        <v>12.072916666666668</v>
      </c>
      <c r="V111" s="381">
        <v>1</v>
      </c>
      <c r="W111" s="169">
        <v>1.92</v>
      </c>
      <c r="X111" s="176">
        <v>1.09</v>
      </c>
      <c r="Y111" s="169">
        <v>0.16</v>
      </c>
      <c r="Z111" s="169">
        <v>2.66</v>
      </c>
      <c r="AA111" s="176">
        <v>1.96</v>
      </c>
      <c r="AB111" s="169">
        <v>2.15</v>
      </c>
      <c r="AC111" s="344">
        <f>(AB111/AA111-1)*100</f>
        <v>9.693877551020403</v>
      </c>
      <c r="AD111" s="339">
        <f>(H111/AA111)/X111</f>
        <v>10.850028084628347</v>
      </c>
      <c r="AE111" s="521">
        <v>21</v>
      </c>
      <c r="AF111" s="387">
        <v>13840</v>
      </c>
      <c r="AG111" s="533">
        <v>12.91</v>
      </c>
      <c r="AH111" s="533">
        <v>-10.33</v>
      </c>
      <c r="AI111" s="562">
        <v>3.21</v>
      </c>
      <c r="AJ111" s="564">
        <v>-2.24</v>
      </c>
      <c r="AK111" s="350" t="s">
        <v>1977</v>
      </c>
      <c r="AL111" s="336">
        <f t="shared" si="55"/>
        <v>6.849315068493156</v>
      </c>
      <c r="AM111" s="337">
        <f>((AQ111/AT111)^(1/3)-1)*100</f>
        <v>10.37961367337601</v>
      </c>
      <c r="AN111" s="337" t="s">
        <v>1977</v>
      </c>
      <c r="AO111" s="339" t="s">
        <v>1977</v>
      </c>
      <c r="AP111" s="325"/>
      <c r="AQ111" s="285">
        <v>0.39</v>
      </c>
      <c r="AR111" s="285">
        <v>0.365</v>
      </c>
      <c r="AS111" s="28">
        <v>0.345</v>
      </c>
      <c r="AT111" s="28">
        <v>0.29</v>
      </c>
      <c r="AU111" s="28">
        <v>0.195</v>
      </c>
      <c r="AV111" s="278">
        <v>0</v>
      </c>
      <c r="AW111" s="278">
        <v>0</v>
      </c>
      <c r="AX111" s="278">
        <v>0</v>
      </c>
      <c r="AY111" s="278">
        <v>0</v>
      </c>
      <c r="AZ111" s="278">
        <v>0</v>
      </c>
      <c r="BA111" s="278">
        <v>0</v>
      </c>
      <c r="BB111" s="280">
        <v>0</v>
      </c>
      <c r="BC111" s="308">
        <f t="shared" si="56"/>
        <v>6.849315068493156</v>
      </c>
      <c r="BD111" s="216">
        <f t="shared" si="43"/>
        <v>5.797101449275366</v>
      </c>
      <c r="BE111" s="216">
        <f t="shared" si="44"/>
        <v>18.965517241379317</v>
      </c>
      <c r="BF111" s="216">
        <f t="shared" si="45"/>
        <v>48.7179487179487</v>
      </c>
      <c r="BG111" s="216">
        <f t="shared" si="46"/>
        <v>0</v>
      </c>
      <c r="BH111" s="216">
        <f t="shared" si="47"/>
        <v>0</v>
      </c>
      <c r="BI111" s="216">
        <f t="shared" si="48"/>
        <v>0</v>
      </c>
      <c r="BJ111" s="216">
        <f t="shared" si="49"/>
        <v>0</v>
      </c>
      <c r="BK111" s="216">
        <f t="shared" si="50"/>
        <v>0</v>
      </c>
      <c r="BL111" s="216">
        <f t="shared" si="51"/>
        <v>0</v>
      </c>
      <c r="BM111" s="240">
        <f t="shared" si="52"/>
        <v>0</v>
      </c>
      <c r="BN111" s="482">
        <f t="shared" si="4"/>
        <v>7.302716588826957</v>
      </c>
      <c r="BO111" s="482">
        <f>SQRT(AVERAGE((BC111-$BN111)^2,(BD111-$BN111)^2,(BE111-$BN111)^2,(BF111-$BN111)^2,(BG111-$BN111)^2,(BH111-$BN111)^2,(BI111-$BN111)^2,(BJ111-$BN111)^2,(BK111-$BN111)^2,(BL111-$BN111)^2,(BM111-$BN111)^2))</f>
        <v>14.228724175523519</v>
      </c>
      <c r="BP111" s="587" t="str">
        <f>IF(AN111="n/a","n/a",IF(U111&lt;0,"n/a",IF(U111="n/a","n/a",I111+AN111-U111)))</f>
        <v>n/a</v>
      </c>
    </row>
    <row r="112" spans="1:68" ht="11.25" customHeight="1">
      <c r="A112" s="15" t="s">
        <v>53</v>
      </c>
      <c r="B112" s="16" t="s">
        <v>54</v>
      </c>
      <c r="C112" s="24" t="s">
        <v>1425</v>
      </c>
      <c r="D112" s="132">
        <v>8</v>
      </c>
      <c r="E112" s="26">
        <v>299</v>
      </c>
      <c r="F112" s="88" t="s">
        <v>363</v>
      </c>
      <c r="G112" s="58" t="s">
        <v>363</v>
      </c>
      <c r="H112" s="207">
        <v>67.78</v>
      </c>
      <c r="I112" s="319">
        <f>(R112/H112)*100</f>
        <v>2.655650634405429</v>
      </c>
      <c r="J112" s="282">
        <v>0.4</v>
      </c>
      <c r="K112" s="144">
        <v>0.45</v>
      </c>
      <c r="L112" s="107">
        <f t="shared" si="40"/>
        <v>12.5</v>
      </c>
      <c r="M112" s="118">
        <v>40599</v>
      </c>
      <c r="N112" s="22">
        <v>40603</v>
      </c>
      <c r="O112" s="23">
        <v>40617</v>
      </c>
      <c r="P112" s="21" t="s">
        <v>1371</v>
      </c>
      <c r="Q112" s="16"/>
      <c r="R112" s="317">
        <f>K112*4</f>
        <v>1.8</v>
      </c>
      <c r="S112" s="318">
        <f>R112/W112*100</f>
        <v>20.642201834862384</v>
      </c>
      <c r="T112" s="433">
        <f>(H112/SQRT(22.5*W112*(H112/Z112))-1)*100</f>
        <v>-38.9180126853102</v>
      </c>
      <c r="U112" s="18">
        <f>H112/W112</f>
        <v>7.772935779816513</v>
      </c>
      <c r="V112" s="380">
        <v>12</v>
      </c>
      <c r="W112" s="190">
        <v>8.72</v>
      </c>
      <c r="X112" s="189">
        <v>1.12</v>
      </c>
      <c r="Y112" s="190">
        <v>0.47</v>
      </c>
      <c r="Z112" s="190">
        <v>1.08</v>
      </c>
      <c r="AA112" s="189">
        <v>8.71</v>
      </c>
      <c r="AB112" s="190">
        <v>8.95</v>
      </c>
      <c r="AC112" s="338">
        <f>(AB112/AA112-1)*100</f>
        <v>2.7554535017221493</v>
      </c>
      <c r="AD112" s="471">
        <f>(H112/AA112)/X112</f>
        <v>6.948089224208625</v>
      </c>
      <c r="AE112" s="520">
        <v>19</v>
      </c>
      <c r="AF112" s="386">
        <v>7020</v>
      </c>
      <c r="AG112" s="553">
        <v>16.26</v>
      </c>
      <c r="AH112" s="553">
        <v>-23.46</v>
      </c>
      <c r="AI112" s="568">
        <v>3.31</v>
      </c>
      <c r="AJ112" s="569">
        <v>-9.36</v>
      </c>
      <c r="AK112" s="349" t="s">
        <v>1977</v>
      </c>
      <c r="AL112" s="340">
        <f t="shared" si="55"/>
        <v>14.285714285714302</v>
      </c>
      <c r="AM112" s="341">
        <f>((AQ112/AT112)^(1/3)-1)*100</f>
        <v>16.96070952851465</v>
      </c>
      <c r="AN112" s="341">
        <f>((AQ112/AV112)^(1/5)-1)*100</f>
        <v>26.19146889603865</v>
      </c>
      <c r="AO112" s="338" t="s">
        <v>1977</v>
      </c>
      <c r="AP112" s="324"/>
      <c r="AQ112" s="282">
        <v>1.6</v>
      </c>
      <c r="AR112" s="282">
        <v>1.4</v>
      </c>
      <c r="AS112" s="19">
        <v>1.2</v>
      </c>
      <c r="AT112" s="19">
        <v>1</v>
      </c>
      <c r="AU112" s="19">
        <v>0.75</v>
      </c>
      <c r="AV112" s="19">
        <v>0.5</v>
      </c>
      <c r="AW112" s="19">
        <v>0.4</v>
      </c>
      <c r="AX112" s="283">
        <v>0</v>
      </c>
      <c r="AY112" s="283">
        <v>0</v>
      </c>
      <c r="AZ112" s="283">
        <v>0</v>
      </c>
      <c r="BA112" s="283">
        <v>0</v>
      </c>
      <c r="BB112" s="284">
        <v>0</v>
      </c>
      <c r="BC112" s="460">
        <f t="shared" si="56"/>
        <v>14.285714285714302</v>
      </c>
      <c r="BD112" s="461">
        <f t="shared" si="43"/>
        <v>16.666666666666675</v>
      </c>
      <c r="BE112" s="461">
        <f t="shared" si="44"/>
        <v>19.999999999999996</v>
      </c>
      <c r="BF112" s="461">
        <f t="shared" si="45"/>
        <v>33.33333333333333</v>
      </c>
      <c r="BG112" s="461">
        <f t="shared" si="46"/>
        <v>50</v>
      </c>
      <c r="BH112" s="461">
        <f t="shared" si="47"/>
        <v>25</v>
      </c>
      <c r="BI112" s="461">
        <f t="shared" si="48"/>
        <v>0</v>
      </c>
      <c r="BJ112" s="461">
        <f t="shared" si="49"/>
        <v>0</v>
      </c>
      <c r="BK112" s="461">
        <f t="shared" si="50"/>
        <v>0</v>
      </c>
      <c r="BL112" s="461">
        <f t="shared" si="51"/>
        <v>0</v>
      </c>
      <c r="BM112" s="212">
        <f t="shared" si="52"/>
        <v>0</v>
      </c>
      <c r="BN112" s="145">
        <f t="shared" si="4"/>
        <v>14.480519480519483</v>
      </c>
      <c r="BO112" s="145">
        <f>SQRT(AVERAGE((BC112-$BN112)^2,(BD112-$BN112)^2,(BE112-$BN112)^2,(BF112-$BN112)^2,(BG112-$BN112)^2,(BH112-$BN112)^2,(BI112-$BN112)^2,(BJ112-$BN112)^2,(BK112-$BN112)^2,(BL112-$BN112)^2,(BM112-$BN112)^2))</f>
        <v>15.987013573122416</v>
      </c>
      <c r="BP112" s="586">
        <f>IF(AN112="n/a","n/a",IF(U112&lt;0,"n/a",IF(U112="n/a","n/a",I112+AN112-U112)))</f>
        <v>21.074183750627565</v>
      </c>
    </row>
    <row r="113" spans="1:68" ht="11.25" customHeight="1">
      <c r="A113" s="96" t="s">
        <v>70</v>
      </c>
      <c r="B113" s="26" t="s">
        <v>69</v>
      </c>
      <c r="C113" s="33" t="s">
        <v>277</v>
      </c>
      <c r="D113" s="133">
        <v>8</v>
      </c>
      <c r="E113" s="26">
        <v>291</v>
      </c>
      <c r="F113" s="44" t="s">
        <v>1972</v>
      </c>
      <c r="G113" s="45" t="s">
        <v>1972</v>
      </c>
      <c r="H113" s="208">
        <v>40.12</v>
      </c>
      <c r="I113" s="319">
        <f>(R113/H113)*100</f>
        <v>4.037886340977069</v>
      </c>
      <c r="J113" s="285">
        <v>0.395</v>
      </c>
      <c r="K113" s="143">
        <v>0.405</v>
      </c>
      <c r="L113" s="93">
        <f t="shared" si="40"/>
        <v>2.5316455696202445</v>
      </c>
      <c r="M113" s="654">
        <v>40520</v>
      </c>
      <c r="N113" s="511">
        <v>40522</v>
      </c>
      <c r="O113" s="512">
        <v>40547</v>
      </c>
      <c r="P113" s="30" t="s">
        <v>1374</v>
      </c>
      <c r="Q113" s="26"/>
      <c r="R113" s="316">
        <f>K113*4</f>
        <v>1.62</v>
      </c>
      <c r="S113" s="319">
        <f>R113/W113*100</f>
        <v>55.670103092783506</v>
      </c>
      <c r="T113" s="433">
        <f>(H113/SQRT(22.5*W113*(H113/Z113))-1)*100</f>
        <v>-1.2945186405490694</v>
      </c>
      <c r="U113" s="27">
        <f>H113/W113</f>
        <v>13.786941580756013</v>
      </c>
      <c r="V113" s="380">
        <v>9</v>
      </c>
      <c r="W113" s="168">
        <v>2.91</v>
      </c>
      <c r="X113" s="174">
        <v>4.06</v>
      </c>
      <c r="Y113" s="168">
        <v>0.57</v>
      </c>
      <c r="Z113" s="168">
        <v>1.59</v>
      </c>
      <c r="AA113" s="174">
        <v>2.95</v>
      </c>
      <c r="AB113" s="168">
        <v>2.62</v>
      </c>
      <c r="AC113" s="339">
        <f>(AB113/AA113-1)*100</f>
        <v>-11.186440677966104</v>
      </c>
      <c r="AD113" s="472">
        <f>(H113/AA113)/X113</f>
        <v>3.3497536945812807</v>
      </c>
      <c r="AE113" s="521">
        <v>2</v>
      </c>
      <c r="AF113" s="309">
        <v>900</v>
      </c>
      <c r="AG113" s="565">
        <v>21.95</v>
      </c>
      <c r="AH113" s="565">
        <v>-6.28</v>
      </c>
      <c r="AI113" s="566">
        <v>2.79</v>
      </c>
      <c r="AJ113" s="567">
        <v>5.94</v>
      </c>
      <c r="AK113" s="350">
        <f>AN113/AO113</f>
        <v>1.6516948218357914</v>
      </c>
      <c r="AL113" s="336">
        <f t="shared" si="55"/>
        <v>2.5974025974025983</v>
      </c>
      <c r="AM113" s="337">
        <f>((AQ113/AT113)^(1/3)-1)*100</f>
        <v>2.6679153188025717</v>
      </c>
      <c r="AN113" s="337">
        <f>((AQ113/AV113)^(1/5)-1)*100</f>
        <v>2.7437943119875463</v>
      </c>
      <c r="AO113" s="339">
        <f>((AQ113/BA113)^(1/10)-1)*100</f>
        <v>1.6611993182481077</v>
      </c>
      <c r="AP113" s="324"/>
      <c r="AQ113" s="285">
        <v>1.58</v>
      </c>
      <c r="AR113" s="285">
        <v>1.54</v>
      </c>
      <c r="AS113" s="28">
        <v>1.5</v>
      </c>
      <c r="AT113" s="28">
        <v>1.46</v>
      </c>
      <c r="AU113" s="28">
        <v>1.42</v>
      </c>
      <c r="AV113" s="28">
        <v>1.38</v>
      </c>
      <c r="AW113" s="28">
        <v>1.36</v>
      </c>
      <c r="AX113" s="278">
        <v>1.34</v>
      </c>
      <c r="AY113" s="278">
        <v>1.34</v>
      </c>
      <c r="AZ113" s="278">
        <v>1.34</v>
      </c>
      <c r="BA113" s="278">
        <v>1.34</v>
      </c>
      <c r="BB113" s="280">
        <v>1.34</v>
      </c>
      <c r="BC113" s="308">
        <f t="shared" si="56"/>
        <v>2.5974025974025983</v>
      </c>
      <c r="BD113" s="216">
        <f t="shared" si="43"/>
        <v>2.6666666666666616</v>
      </c>
      <c r="BE113" s="216">
        <f t="shared" si="44"/>
        <v>2.7397260273972712</v>
      </c>
      <c r="BF113" s="216">
        <f t="shared" si="45"/>
        <v>2.8169014084507005</v>
      </c>
      <c r="BG113" s="216">
        <f t="shared" si="46"/>
        <v>2.898550724637694</v>
      </c>
      <c r="BH113" s="216">
        <f t="shared" si="47"/>
        <v>1.4705882352941124</v>
      </c>
      <c r="BI113" s="216">
        <f t="shared" si="48"/>
        <v>1.4925373134328401</v>
      </c>
      <c r="BJ113" s="216">
        <f t="shared" si="49"/>
        <v>0</v>
      </c>
      <c r="BK113" s="216">
        <f t="shared" si="50"/>
        <v>0</v>
      </c>
      <c r="BL113" s="216">
        <f t="shared" si="51"/>
        <v>0</v>
      </c>
      <c r="BM113" s="240">
        <f t="shared" si="52"/>
        <v>0</v>
      </c>
      <c r="BN113" s="482">
        <f t="shared" si="4"/>
        <v>1.5165793612074436</v>
      </c>
      <c r="BO113" s="482">
        <f>SQRT(AVERAGE((BC113-$BN113)^2,(BD113-$BN113)^2,(BE113-$BN113)^2,(BF113-$BN113)^2,(BG113-$BN113)^2,(BH113-$BN113)^2,(BI113-$BN113)^2,(BJ113-$BN113)^2,(BK113-$BN113)^2,(BL113-$BN113)^2,(BM113-$BN113)^2))</f>
        <v>1.2354754241352062</v>
      </c>
      <c r="BP113" s="586">
        <f>IF(AN113="n/a","n/a",IF(U113&lt;0,"n/a",IF(U113="n/a","n/a",I113+AN113-U113)))</f>
        <v>-7.005260927791397</v>
      </c>
    </row>
    <row r="114" spans="1:68" ht="11.25" customHeight="1">
      <c r="A114" s="25" t="s">
        <v>2049</v>
      </c>
      <c r="B114" s="26" t="s">
        <v>2050</v>
      </c>
      <c r="C114" s="33" t="s">
        <v>173</v>
      </c>
      <c r="D114" s="133">
        <v>6</v>
      </c>
      <c r="E114" s="26">
        <v>387</v>
      </c>
      <c r="F114" s="65" t="s">
        <v>363</v>
      </c>
      <c r="G114" s="57" t="s">
        <v>363</v>
      </c>
      <c r="H114" s="208">
        <v>9.6</v>
      </c>
      <c r="I114" s="319">
        <f>(R114/H114)*100</f>
        <v>2.916666666666667</v>
      </c>
      <c r="J114" s="143">
        <v>0.06</v>
      </c>
      <c r="K114" s="143">
        <v>0.07</v>
      </c>
      <c r="L114" s="93">
        <f t="shared" si="40"/>
        <v>16.666666666666675</v>
      </c>
      <c r="M114" s="158">
        <v>40577</v>
      </c>
      <c r="N114" s="31">
        <v>40581</v>
      </c>
      <c r="O114" s="32">
        <v>40596</v>
      </c>
      <c r="P114" s="104" t="s">
        <v>1213</v>
      </c>
      <c r="Q114" s="26"/>
      <c r="R114" s="316">
        <f>K114*4</f>
        <v>0.28</v>
      </c>
      <c r="S114" s="319">
        <f>R114/W114*100</f>
        <v>44.44444444444445</v>
      </c>
      <c r="T114" s="433">
        <f>(H114/SQRT(22.5*W114*(H114/Z114))-1)*100</f>
        <v>-20.637460358096536</v>
      </c>
      <c r="U114" s="27">
        <f>H114/W114</f>
        <v>15.238095238095237</v>
      </c>
      <c r="V114" s="380">
        <v>12</v>
      </c>
      <c r="W114" s="168">
        <v>0.63</v>
      </c>
      <c r="X114" s="174" t="s">
        <v>363</v>
      </c>
      <c r="Y114" s="168">
        <v>3.55</v>
      </c>
      <c r="Z114" s="168">
        <v>0.93</v>
      </c>
      <c r="AA114" s="174" t="s">
        <v>363</v>
      </c>
      <c r="AB114" s="168" t="s">
        <v>363</v>
      </c>
      <c r="AC114" s="339" t="s">
        <v>1977</v>
      </c>
      <c r="AD114" s="472" t="s">
        <v>1977</v>
      </c>
      <c r="AE114" s="521">
        <v>0</v>
      </c>
      <c r="AF114" s="309">
        <v>55</v>
      </c>
      <c r="AG114" s="565">
        <v>20</v>
      </c>
      <c r="AH114" s="565">
        <v>-31.43</v>
      </c>
      <c r="AI114" s="566">
        <v>-1.03</v>
      </c>
      <c r="AJ114" s="567">
        <v>-6.16</v>
      </c>
      <c r="AK114" s="350" t="s">
        <v>1977</v>
      </c>
      <c r="AL114" s="336">
        <f t="shared" si="55"/>
        <v>19.999999999999996</v>
      </c>
      <c r="AM114" s="337">
        <f>((AQ114/AT114)^(1/3)-1)*100</f>
        <v>22.674970759304223</v>
      </c>
      <c r="AN114" s="337" t="s">
        <v>1977</v>
      </c>
      <c r="AO114" s="339" t="s">
        <v>1977</v>
      </c>
      <c r="AP114" s="324"/>
      <c r="AQ114" s="285">
        <v>0.24</v>
      </c>
      <c r="AR114" s="287">
        <v>0.2</v>
      </c>
      <c r="AS114" s="28">
        <v>0.19</v>
      </c>
      <c r="AT114" s="28">
        <v>0.13</v>
      </c>
      <c r="AU114" s="28">
        <v>0.03</v>
      </c>
      <c r="AV114" s="278">
        <v>0</v>
      </c>
      <c r="AW114" s="278">
        <v>0</v>
      </c>
      <c r="AX114" s="278">
        <v>0</v>
      </c>
      <c r="AY114" s="278">
        <v>0</v>
      </c>
      <c r="AZ114" s="278">
        <v>0</v>
      </c>
      <c r="BA114" s="278">
        <v>0</v>
      </c>
      <c r="BB114" s="280">
        <v>0</v>
      </c>
      <c r="BC114" s="308">
        <f t="shared" si="56"/>
        <v>19.999999999999996</v>
      </c>
      <c r="BD114" s="216">
        <f t="shared" si="43"/>
        <v>5.263157894736836</v>
      </c>
      <c r="BE114" s="216">
        <f t="shared" si="44"/>
        <v>46.153846153846146</v>
      </c>
      <c r="BF114" s="216">
        <f t="shared" si="45"/>
        <v>333.33333333333337</v>
      </c>
      <c r="BG114" s="216">
        <f t="shared" si="46"/>
        <v>0</v>
      </c>
      <c r="BH114" s="216">
        <f t="shared" si="47"/>
        <v>0</v>
      </c>
      <c r="BI114" s="216">
        <f t="shared" si="48"/>
        <v>0</v>
      </c>
      <c r="BJ114" s="216">
        <f t="shared" si="49"/>
        <v>0</v>
      </c>
      <c r="BK114" s="216">
        <f t="shared" si="50"/>
        <v>0</v>
      </c>
      <c r="BL114" s="216">
        <f t="shared" si="51"/>
        <v>0</v>
      </c>
      <c r="BM114" s="240">
        <f t="shared" si="52"/>
        <v>0</v>
      </c>
      <c r="BN114" s="482">
        <f t="shared" si="4"/>
        <v>36.79548521653785</v>
      </c>
      <c r="BO114" s="482">
        <f>SQRT(AVERAGE((BC114-$BN114)^2,(BD114-$BN114)^2,(BE114-$BN114)^2,(BF114-$BN114)^2,(BG114-$BN114)^2,(BH114-$BN114)^2,(BI114-$BN114)^2,(BJ114-$BN114)^2,(BK114-$BN114)^2,(BL114-$BN114)^2,(BM114-$BN114)^2))</f>
        <v>94.76094535072978</v>
      </c>
      <c r="BP114" s="586" t="str">
        <f>IF(AN114="n/a","n/a",IF(U114&lt;0,"n/a",IF(U114="n/a","n/a",I114+AN114-U114)))</f>
        <v>n/a</v>
      </c>
    </row>
    <row r="115" spans="1:68" ht="11.25" customHeight="1">
      <c r="A115" s="95" t="s">
        <v>591</v>
      </c>
      <c r="B115" s="26" t="s">
        <v>592</v>
      </c>
      <c r="C115" s="33" t="s">
        <v>169</v>
      </c>
      <c r="D115" s="133">
        <v>9</v>
      </c>
      <c r="E115" s="26">
        <v>251</v>
      </c>
      <c r="F115" s="65" t="s">
        <v>363</v>
      </c>
      <c r="G115" s="57" t="s">
        <v>363</v>
      </c>
      <c r="H115" s="208">
        <v>51.25</v>
      </c>
      <c r="I115" s="319">
        <f>(R115/H115)*100</f>
        <v>4.2926829268292686</v>
      </c>
      <c r="J115" s="143">
        <v>0.538</v>
      </c>
      <c r="K115" s="143">
        <v>0.55</v>
      </c>
      <c r="L115" s="93">
        <f t="shared" si="40"/>
        <v>2.230483271375472</v>
      </c>
      <c r="M115" s="654">
        <v>40520</v>
      </c>
      <c r="N115" s="511">
        <v>40522</v>
      </c>
      <c r="O115" s="512">
        <v>40546</v>
      </c>
      <c r="P115" s="30" t="s">
        <v>644</v>
      </c>
      <c r="Q115" s="26"/>
      <c r="R115" s="316">
        <f>K115*4</f>
        <v>2.2</v>
      </c>
      <c r="S115" s="319">
        <f>R115/W115*100</f>
        <v>86.95652173913044</v>
      </c>
      <c r="T115" s="433">
        <f>(H115/SQRT(22.5*W115*(H115/Z115))-1)*100</f>
        <v>128.90585829792425</v>
      </c>
      <c r="U115" s="27">
        <f>H115/W115</f>
        <v>20.256916996047433</v>
      </c>
      <c r="V115" s="380">
        <v>9</v>
      </c>
      <c r="W115" s="168">
        <v>2.53</v>
      </c>
      <c r="X115" s="174">
        <v>1.59</v>
      </c>
      <c r="Y115" s="168">
        <v>4.16</v>
      </c>
      <c r="Z115" s="168">
        <v>5.82</v>
      </c>
      <c r="AA115" s="174">
        <v>2.64</v>
      </c>
      <c r="AB115" s="168">
        <v>2.81</v>
      </c>
      <c r="AC115" s="339">
        <f>(AB115/AA115-1)*100</f>
        <v>6.439393939393945</v>
      </c>
      <c r="AD115" s="472">
        <f>(H115/AA115)/X115</f>
        <v>12.209357728225651</v>
      </c>
      <c r="AE115" s="521">
        <v>4</v>
      </c>
      <c r="AF115" s="309">
        <v>483</v>
      </c>
      <c r="AG115" s="565">
        <v>16.4</v>
      </c>
      <c r="AH115" s="565">
        <v>-26.24</v>
      </c>
      <c r="AI115" s="566">
        <v>4.04</v>
      </c>
      <c r="AJ115" s="567">
        <v>-6.34</v>
      </c>
      <c r="AK115" s="350">
        <f>AN115/AO115</f>
        <v>1.0970805513297999</v>
      </c>
      <c r="AL115" s="336">
        <f t="shared" si="55"/>
        <v>2.3809523809523725</v>
      </c>
      <c r="AM115" s="337">
        <f>((AQ115/AT115)^(1/3)-1)*100</f>
        <v>4.206534447032539</v>
      </c>
      <c r="AN115" s="337">
        <f>((AQ115/AV115)^(1/5)-1)*100</f>
        <v>4.808838399458915</v>
      </c>
      <c r="AO115" s="339">
        <f>((AQ115/BA115)^(1/10)-1)*100</f>
        <v>4.383304757002571</v>
      </c>
      <c r="AP115" s="324"/>
      <c r="AQ115" s="285">
        <v>2.15</v>
      </c>
      <c r="AR115" s="285">
        <v>2.1</v>
      </c>
      <c r="AS115" s="28">
        <v>2</v>
      </c>
      <c r="AT115" s="28">
        <v>1.9</v>
      </c>
      <c r="AU115" s="28">
        <v>1.8</v>
      </c>
      <c r="AV115" s="28">
        <v>1.7</v>
      </c>
      <c r="AW115" s="28">
        <v>1.6</v>
      </c>
      <c r="AX115" s="28">
        <v>1.5</v>
      </c>
      <c r="AY115" s="278">
        <v>1.4</v>
      </c>
      <c r="AZ115" s="278">
        <v>1.4</v>
      </c>
      <c r="BA115" s="278">
        <v>1.4</v>
      </c>
      <c r="BB115" s="280">
        <v>1.4</v>
      </c>
      <c r="BC115" s="308">
        <f t="shared" si="56"/>
        <v>2.3809523809523725</v>
      </c>
      <c r="BD115" s="216">
        <f t="shared" si="43"/>
        <v>5.000000000000004</v>
      </c>
      <c r="BE115" s="216">
        <f t="shared" si="44"/>
        <v>5.263157894736836</v>
      </c>
      <c r="BF115" s="216">
        <f t="shared" si="45"/>
        <v>5.555555555555558</v>
      </c>
      <c r="BG115" s="216">
        <f t="shared" si="46"/>
        <v>5.882352941176472</v>
      </c>
      <c r="BH115" s="216">
        <f t="shared" si="47"/>
        <v>6.25</v>
      </c>
      <c r="BI115" s="216">
        <f t="shared" si="48"/>
        <v>6.666666666666665</v>
      </c>
      <c r="BJ115" s="216">
        <f t="shared" si="49"/>
        <v>7.14285714285714</v>
      </c>
      <c r="BK115" s="216">
        <f t="shared" si="50"/>
        <v>0</v>
      </c>
      <c r="BL115" s="216">
        <f t="shared" si="51"/>
        <v>0</v>
      </c>
      <c r="BM115" s="240">
        <f t="shared" si="52"/>
        <v>0</v>
      </c>
      <c r="BN115" s="482">
        <f t="shared" si="4"/>
        <v>4.01286750744955</v>
      </c>
      <c r="BO115" s="482">
        <f>SQRT(AVERAGE((BC115-$BN115)^2,(BD115-$BN115)^2,(BE115-$BN115)^2,(BF115-$BN115)^2,(BG115-$BN115)^2,(BH115-$BN115)^2,(BI115-$BN115)^2,(BJ115-$BN115)^2,(BK115-$BN115)^2,(BL115-$BN115)^2,(BM115-$BN115)^2))</f>
        <v>2.717439128240994</v>
      </c>
      <c r="BP115" s="586">
        <f>IF(AN115="n/a","n/a",IF(U115&lt;0,"n/a",IF(U115="n/a","n/a",I115+AN115-U115)))</f>
        <v>-11.155395669759251</v>
      </c>
    </row>
    <row r="116" spans="1:68" ht="11.25" customHeight="1">
      <c r="A116" s="34" t="s">
        <v>94</v>
      </c>
      <c r="B116" s="36" t="s">
        <v>95</v>
      </c>
      <c r="C116" s="41" t="s">
        <v>1424</v>
      </c>
      <c r="D116" s="134">
        <v>7</v>
      </c>
      <c r="E116" s="26">
        <v>365</v>
      </c>
      <c r="F116" s="74" t="s">
        <v>363</v>
      </c>
      <c r="G116" s="75" t="s">
        <v>363</v>
      </c>
      <c r="H116" s="209">
        <v>44.63</v>
      </c>
      <c r="I116" s="457">
        <f>(R116/H116)*100</f>
        <v>0.49294196728657846</v>
      </c>
      <c r="J116" s="142">
        <v>0.05</v>
      </c>
      <c r="K116" s="142">
        <v>0.055</v>
      </c>
      <c r="L116" s="94">
        <f t="shared" si="40"/>
        <v>9.999999999999986</v>
      </c>
      <c r="M116" s="301">
        <v>40759</v>
      </c>
      <c r="N116" s="50">
        <v>40763</v>
      </c>
      <c r="O116" s="40">
        <v>40781</v>
      </c>
      <c r="P116" s="392" t="s">
        <v>1000</v>
      </c>
      <c r="Q116" s="36"/>
      <c r="R116" s="261">
        <f>K116*4</f>
        <v>0.22</v>
      </c>
      <c r="S116" s="321">
        <f>R116/W116*100</f>
        <v>10.091743119266054</v>
      </c>
      <c r="T116" s="433">
        <f>(H116/SQRT(22.5*W116*(H116/Z116))-1)*100</f>
        <v>164.17494126478536</v>
      </c>
      <c r="U116" s="37">
        <f>H116/W116</f>
        <v>20.472477064220183</v>
      </c>
      <c r="V116" s="381">
        <v>12</v>
      </c>
      <c r="W116" s="169">
        <v>2.18</v>
      </c>
      <c r="X116" s="176">
        <v>1.22</v>
      </c>
      <c r="Y116" s="169">
        <v>0.85</v>
      </c>
      <c r="Z116" s="169">
        <v>7.67</v>
      </c>
      <c r="AA116" s="176">
        <v>2.3</v>
      </c>
      <c r="AB116" s="169">
        <v>2.63</v>
      </c>
      <c r="AC116" s="344">
        <f>(AB116/AA116-1)*100</f>
        <v>14.347826086956527</v>
      </c>
      <c r="AD116" s="473">
        <f>(H116/AA116)/X116</f>
        <v>15.905203136136851</v>
      </c>
      <c r="AE116" s="522">
        <v>25</v>
      </c>
      <c r="AF116" s="387">
        <v>2090</v>
      </c>
      <c r="AG116" s="533">
        <v>24.49</v>
      </c>
      <c r="AH116" s="533">
        <v>-10.13</v>
      </c>
      <c r="AI116" s="562">
        <v>6.92</v>
      </c>
      <c r="AJ116" s="564">
        <v>1.69</v>
      </c>
      <c r="AK116" s="351" t="s">
        <v>1977</v>
      </c>
      <c r="AL116" s="342">
        <f t="shared" si="55"/>
        <v>11.764705882352944</v>
      </c>
      <c r="AM116" s="343">
        <f>((AQ116/AT116)^(1/3)-1)*100</f>
        <v>12.06584689329877</v>
      </c>
      <c r="AN116" s="343">
        <f>((AQ116/AV116)^(1/5)-1)*100</f>
        <v>30.604072496980052</v>
      </c>
      <c r="AO116" s="344" t="s">
        <v>1977</v>
      </c>
      <c r="AP116" s="324"/>
      <c r="AQ116" s="286">
        <v>0.19</v>
      </c>
      <c r="AR116" s="286">
        <v>0.17</v>
      </c>
      <c r="AS116" s="38">
        <v>0.155</v>
      </c>
      <c r="AT116" s="38">
        <v>0.135</v>
      </c>
      <c r="AU116" s="38">
        <v>0.11</v>
      </c>
      <c r="AV116" s="38">
        <v>0.05</v>
      </c>
      <c r="AW116" s="279">
        <v>0</v>
      </c>
      <c r="AX116" s="279">
        <v>0</v>
      </c>
      <c r="AY116" s="279">
        <v>0</v>
      </c>
      <c r="AZ116" s="279">
        <v>0</v>
      </c>
      <c r="BA116" s="279">
        <v>0</v>
      </c>
      <c r="BB116" s="307">
        <v>0</v>
      </c>
      <c r="BC116" s="274">
        <f t="shared" si="56"/>
        <v>11.764705882352944</v>
      </c>
      <c r="BD116" s="462">
        <f t="shared" si="43"/>
        <v>9.677419354838722</v>
      </c>
      <c r="BE116" s="462">
        <f t="shared" si="44"/>
        <v>14.814814814814813</v>
      </c>
      <c r="BF116" s="462">
        <f t="shared" si="45"/>
        <v>22.72727272727273</v>
      </c>
      <c r="BG116" s="462">
        <f t="shared" si="46"/>
        <v>119.99999999999997</v>
      </c>
      <c r="BH116" s="462">
        <f t="shared" si="47"/>
        <v>0</v>
      </c>
      <c r="BI116" s="462">
        <f t="shared" si="48"/>
        <v>0</v>
      </c>
      <c r="BJ116" s="462">
        <f t="shared" si="49"/>
        <v>0</v>
      </c>
      <c r="BK116" s="462">
        <f t="shared" si="50"/>
        <v>0</v>
      </c>
      <c r="BL116" s="462">
        <f t="shared" si="51"/>
        <v>0</v>
      </c>
      <c r="BM116" s="258">
        <f t="shared" si="52"/>
        <v>0</v>
      </c>
      <c r="BN116" s="76">
        <f t="shared" si="4"/>
        <v>16.27129207084356</v>
      </c>
      <c r="BO116" s="76">
        <f>SQRT(AVERAGE((BC116-$BN116)^2,(BD116-$BN116)^2,(BE116-$BN116)^2,(BF116-$BN116)^2,(BG116-$BN116)^2,(BH116-$BN116)^2,(BI116-$BN116)^2,(BJ116-$BN116)^2,(BK116-$BN116)^2,(BL116-$BN116)^2,(BM116-$BN116)^2))</f>
        <v>33.65029246297747</v>
      </c>
      <c r="BP116" s="586">
        <f>IF(AN116="n/a","n/a",IF(U116&lt;0,"n/a",IF(U116="n/a","n/a",I116+AN116-U116)))</f>
        <v>10.62453740004645</v>
      </c>
    </row>
    <row r="117" spans="1:68" ht="11.25" customHeight="1">
      <c r="A117" s="15" t="s">
        <v>13</v>
      </c>
      <c r="B117" s="16" t="s">
        <v>14</v>
      </c>
      <c r="C117" s="24" t="s">
        <v>2080</v>
      </c>
      <c r="D117" s="132">
        <v>9</v>
      </c>
      <c r="E117" s="26">
        <v>273</v>
      </c>
      <c r="F117" s="88" t="s">
        <v>363</v>
      </c>
      <c r="G117" s="58" t="s">
        <v>363</v>
      </c>
      <c r="H117" s="207">
        <v>58.1</v>
      </c>
      <c r="I117" s="456">
        <f>(R117/H117)*100</f>
        <v>0.6196213425129087</v>
      </c>
      <c r="J117" s="144">
        <v>0.085</v>
      </c>
      <c r="K117" s="144">
        <v>0.09</v>
      </c>
      <c r="L117" s="107">
        <f t="shared" si="40"/>
        <v>5.88235294117645</v>
      </c>
      <c r="M117" s="118">
        <v>40770</v>
      </c>
      <c r="N117" s="22">
        <v>40772</v>
      </c>
      <c r="O117" s="23">
        <v>40786</v>
      </c>
      <c r="P117" s="21" t="s">
        <v>1418</v>
      </c>
      <c r="Q117" s="16"/>
      <c r="R117" s="317">
        <f>K117*4</f>
        <v>0.36</v>
      </c>
      <c r="S117" s="319">
        <f>R117/W117*100</f>
        <v>12.413793103448276</v>
      </c>
      <c r="T117" s="435">
        <f>(H117/SQRT(22.5*W117*(H117/Z117))-1)*100</f>
        <v>57.6158577703705</v>
      </c>
      <c r="U117" s="18">
        <f>H117/W117</f>
        <v>20.03448275862069</v>
      </c>
      <c r="V117" s="380">
        <v>8</v>
      </c>
      <c r="W117" s="190">
        <v>2.9</v>
      </c>
      <c r="X117" s="189">
        <v>0.99</v>
      </c>
      <c r="Y117" s="190">
        <v>1.6</v>
      </c>
      <c r="Z117" s="190">
        <v>2.79</v>
      </c>
      <c r="AA117" s="189">
        <v>3.13</v>
      </c>
      <c r="AB117" s="190">
        <v>3.47</v>
      </c>
      <c r="AC117" s="338">
        <f>(AB117/AA117-1)*100</f>
        <v>10.862619808306718</v>
      </c>
      <c r="AD117" s="339">
        <f>(H117/AA117)/X117</f>
        <v>18.74979830251396</v>
      </c>
      <c r="AE117" s="521">
        <v>5</v>
      </c>
      <c r="AF117" s="397">
        <v>738</v>
      </c>
      <c r="AG117" s="553">
        <v>26.22</v>
      </c>
      <c r="AH117" s="553">
        <v>-32.34</v>
      </c>
      <c r="AI117" s="568">
        <v>2.83</v>
      </c>
      <c r="AJ117" s="569">
        <v>-6.43</v>
      </c>
      <c r="AK117" s="350">
        <f>AN117/AO117</f>
        <v>0.8363054814040051</v>
      </c>
      <c r="AL117" s="336">
        <f t="shared" si="55"/>
        <v>6.451612903225823</v>
      </c>
      <c r="AM117" s="337">
        <f>((AQ117/AT117)^(1/3)-1)*100</f>
        <v>6.917810999860885</v>
      </c>
      <c r="AN117" s="337">
        <f>((AQ117/AV117)^(1/5)-1)*100</f>
        <v>7.487316557532875</v>
      </c>
      <c r="AO117" s="339">
        <f>((AQ117/BA117)^(1/10)-1)*100</f>
        <v>8.952848838157834</v>
      </c>
      <c r="AP117" s="323"/>
      <c r="AQ117" s="285">
        <v>0.33</v>
      </c>
      <c r="AR117" s="285">
        <v>0.31</v>
      </c>
      <c r="AS117" s="28">
        <v>0.29</v>
      </c>
      <c r="AT117" s="28">
        <v>0.27</v>
      </c>
      <c r="AU117" s="28">
        <v>0.25</v>
      </c>
      <c r="AV117" s="28">
        <v>0.23</v>
      </c>
      <c r="AW117" s="28">
        <v>0.21</v>
      </c>
      <c r="AX117" s="28">
        <v>0.17</v>
      </c>
      <c r="AY117" s="278">
        <v>0.14</v>
      </c>
      <c r="AZ117" s="278">
        <v>0.14</v>
      </c>
      <c r="BA117" s="28">
        <v>0.14</v>
      </c>
      <c r="BB117" s="119">
        <v>0.13</v>
      </c>
      <c r="BC117" s="308">
        <f t="shared" si="56"/>
        <v>6.451612903225823</v>
      </c>
      <c r="BD117" s="216">
        <f t="shared" si="43"/>
        <v>6.896551724137945</v>
      </c>
      <c r="BE117" s="216">
        <f t="shared" si="44"/>
        <v>7.407407407407396</v>
      </c>
      <c r="BF117" s="216">
        <f t="shared" si="45"/>
        <v>8.000000000000007</v>
      </c>
      <c r="BG117" s="216">
        <f t="shared" si="46"/>
        <v>8.695652173913038</v>
      </c>
      <c r="BH117" s="216">
        <f t="shared" si="47"/>
        <v>9.523809523809534</v>
      </c>
      <c r="BI117" s="216">
        <f t="shared" si="48"/>
        <v>23.529411764705866</v>
      </c>
      <c r="BJ117" s="216">
        <f t="shared" si="49"/>
        <v>21.42857142857142</v>
      </c>
      <c r="BK117" s="216">
        <f t="shared" si="50"/>
        <v>0</v>
      </c>
      <c r="BL117" s="216">
        <f t="shared" si="51"/>
        <v>0</v>
      </c>
      <c r="BM117" s="240">
        <f t="shared" si="52"/>
        <v>7.692307692307709</v>
      </c>
      <c r="BN117" s="482">
        <f t="shared" si="4"/>
        <v>9.056847692552612</v>
      </c>
      <c r="BO117" s="482">
        <f>SQRT(AVERAGE((BC117-$BN117)^2,(BD117-$BN117)^2,(BE117-$BN117)^2,(BF117-$BN117)^2,(BG117-$BN117)^2,(BH117-$BN117)^2,(BI117-$BN117)^2,(BJ117-$BN117)^2,(BK117-$BN117)^2,(BL117-$BN117)^2,(BM117-$BN117)^2))</f>
        <v>7.0328439321911</v>
      </c>
      <c r="BP117" s="588">
        <f>IF(AN117="n/a","n/a",IF(U117&lt;0,"n/a",IF(U117="n/a","n/a",I117+AN117-U117)))</f>
        <v>-11.927544858574906</v>
      </c>
    </row>
    <row r="118" spans="1:68" ht="11.25" customHeight="1">
      <c r="A118" s="25" t="s">
        <v>689</v>
      </c>
      <c r="B118" s="26" t="s">
        <v>690</v>
      </c>
      <c r="C118" s="33" t="s">
        <v>1425</v>
      </c>
      <c r="D118" s="133">
        <v>9</v>
      </c>
      <c r="E118" s="26">
        <v>288</v>
      </c>
      <c r="F118" s="44" t="s">
        <v>1972</v>
      </c>
      <c r="G118" s="45" t="s">
        <v>1972</v>
      </c>
      <c r="H118" s="208">
        <v>75.9</v>
      </c>
      <c r="I118" s="319">
        <f>(R118/H118)*100</f>
        <v>5.270092226613966</v>
      </c>
      <c r="J118" s="285">
        <v>0.75</v>
      </c>
      <c r="K118" s="143">
        <v>1</v>
      </c>
      <c r="L118" s="93">
        <f t="shared" si="40"/>
        <v>33.33333333333333</v>
      </c>
      <c r="M118" s="158">
        <v>40876</v>
      </c>
      <c r="N118" s="31">
        <v>40878</v>
      </c>
      <c r="O118" s="32">
        <v>40907</v>
      </c>
      <c r="P118" s="104" t="s">
        <v>1359</v>
      </c>
      <c r="Q118" s="26"/>
      <c r="R118" s="316">
        <f>K118*4</f>
        <v>4</v>
      </c>
      <c r="S118" s="319">
        <f>R118/W118*100</f>
        <v>46.783625730994146</v>
      </c>
      <c r="T118" s="433">
        <f>(H118/SQRT(22.5*W118*(H118/Z118))-1)*100</f>
        <v>80.1965571820752</v>
      </c>
      <c r="U118" s="27">
        <f>H118/W118</f>
        <v>8.87719298245614</v>
      </c>
      <c r="V118" s="380">
        <v>12</v>
      </c>
      <c r="W118" s="168">
        <v>8.55</v>
      </c>
      <c r="X118" s="174">
        <v>1.05</v>
      </c>
      <c r="Y118" s="168">
        <v>0.51</v>
      </c>
      <c r="Z118" s="168">
        <v>8.23</v>
      </c>
      <c r="AA118" s="174">
        <v>7.54</v>
      </c>
      <c r="AB118" s="168">
        <v>8.53</v>
      </c>
      <c r="AC118" s="339">
        <f>(AB118/AA118-1)*100</f>
        <v>13.129973474801048</v>
      </c>
      <c r="AD118" s="339">
        <f>(H118/AA118)/X118</f>
        <v>9.586964759378553</v>
      </c>
      <c r="AE118" s="521">
        <v>25</v>
      </c>
      <c r="AF118" s="385">
        <v>24390</v>
      </c>
      <c r="AG118" s="565">
        <v>14.38</v>
      </c>
      <c r="AH118" s="565">
        <v>-7.92</v>
      </c>
      <c r="AI118" s="566">
        <v>1.81</v>
      </c>
      <c r="AJ118" s="567">
        <v>-0.67</v>
      </c>
      <c r="AK118" s="350">
        <f>AN118/AO118</f>
        <v>1.0319155256105372</v>
      </c>
      <c r="AL118" s="336">
        <f t="shared" si="55"/>
        <v>12.820512820512842</v>
      </c>
      <c r="AM118" s="337">
        <f>((AQ118/AT118)^(1/3)-1)*100</f>
        <v>21.552024717571605</v>
      </c>
      <c r="AN118" s="337">
        <f>((AQ118/AV118)^(1/5)-1)*100</f>
        <v>20.249402070384104</v>
      </c>
      <c r="AO118" s="339">
        <f>((AQ118/BA118)^(1/10)-1)*100</f>
        <v>19.623119885131544</v>
      </c>
      <c r="AP118" s="324"/>
      <c r="AQ118" s="285">
        <v>2.64</v>
      </c>
      <c r="AR118" s="285">
        <v>2.34</v>
      </c>
      <c r="AS118" s="28">
        <v>1.83</v>
      </c>
      <c r="AT118" s="28">
        <v>1.47</v>
      </c>
      <c r="AU118" s="28">
        <v>1.25</v>
      </c>
      <c r="AV118" s="28">
        <v>1.05</v>
      </c>
      <c r="AW118" s="28">
        <v>0.91</v>
      </c>
      <c r="AX118" s="28">
        <v>0.58</v>
      </c>
      <c r="AY118" s="278">
        <v>0.44</v>
      </c>
      <c r="AZ118" s="278">
        <v>0.44</v>
      </c>
      <c r="BA118" s="278">
        <v>0.44</v>
      </c>
      <c r="BB118" s="119">
        <v>0.88</v>
      </c>
      <c r="BC118" s="308">
        <f t="shared" si="56"/>
        <v>12.820512820512842</v>
      </c>
      <c r="BD118" s="216">
        <f t="shared" si="43"/>
        <v>27.86885245901638</v>
      </c>
      <c r="BE118" s="216">
        <f t="shared" si="44"/>
        <v>24.489795918367353</v>
      </c>
      <c r="BF118" s="216">
        <f t="shared" si="45"/>
        <v>17.599999999999994</v>
      </c>
      <c r="BG118" s="216">
        <f t="shared" si="46"/>
        <v>19.047619047619047</v>
      </c>
      <c r="BH118" s="216">
        <f t="shared" si="47"/>
        <v>15.384615384615397</v>
      </c>
      <c r="BI118" s="216">
        <f t="shared" si="48"/>
        <v>56.89655172413794</v>
      </c>
      <c r="BJ118" s="216">
        <f t="shared" si="49"/>
        <v>31.818181818181813</v>
      </c>
      <c r="BK118" s="216">
        <f t="shared" si="50"/>
        <v>0</v>
      </c>
      <c r="BL118" s="216">
        <f t="shared" si="51"/>
        <v>0</v>
      </c>
      <c r="BM118" s="240">
        <f t="shared" si="52"/>
        <v>0</v>
      </c>
      <c r="BN118" s="482">
        <f t="shared" si="4"/>
        <v>18.720557197495523</v>
      </c>
      <c r="BO118" s="482">
        <f>SQRT(AVERAGE((BC118-$BN118)^2,(BD118-$BN118)^2,(BE118-$BN118)^2,(BF118-$BN118)^2,(BG118-$BN118)^2,(BH118-$BN118)^2,(BI118-$BN118)^2,(BJ118-$BN118)^2,(BK118-$BN118)^2,(BL118-$BN118)^2,(BM118-$BN118)^2))</f>
        <v>16.08107070463754</v>
      </c>
      <c r="BP118" s="586">
        <f>IF(AN118="n/a","n/a",IF(U118&lt;0,"n/a",IF(U118="n/a","n/a",I118+AN118-U118)))</f>
        <v>16.64230131454193</v>
      </c>
    </row>
    <row r="119" spans="1:68" ht="11.25" customHeight="1">
      <c r="A119" s="95" t="s">
        <v>2045</v>
      </c>
      <c r="B119" s="26" t="s">
        <v>2046</v>
      </c>
      <c r="C119" s="109" t="s">
        <v>529</v>
      </c>
      <c r="D119" s="133">
        <v>7</v>
      </c>
      <c r="E119" s="26">
        <v>381</v>
      </c>
      <c r="F119" s="44" t="s">
        <v>1972</v>
      </c>
      <c r="G119" s="45" t="s">
        <v>1939</v>
      </c>
      <c r="H119" s="208">
        <v>26.63</v>
      </c>
      <c r="I119" s="319">
        <f>(R119/H119)*100</f>
        <v>3.004130679684567</v>
      </c>
      <c r="J119" s="285">
        <v>0.16</v>
      </c>
      <c r="K119" s="143">
        <v>0.2</v>
      </c>
      <c r="L119" s="93">
        <f t="shared" si="40"/>
        <v>25</v>
      </c>
      <c r="M119" s="158">
        <v>40862</v>
      </c>
      <c r="N119" s="31">
        <v>40864</v>
      </c>
      <c r="O119" s="32">
        <v>40885</v>
      </c>
      <c r="P119" s="104" t="s">
        <v>1383</v>
      </c>
      <c r="Q119" s="26"/>
      <c r="R119" s="316">
        <f>K119*4</f>
        <v>0.8</v>
      </c>
      <c r="S119" s="319">
        <f>R119/W119*100</f>
        <v>29.090909090909093</v>
      </c>
      <c r="T119" s="433">
        <f>(H119/SQRT(22.5*W119*(H119/Z119))-1)*100</f>
        <v>28.22114734419834</v>
      </c>
      <c r="U119" s="27">
        <f>H119/W119</f>
        <v>9.683636363636364</v>
      </c>
      <c r="V119" s="380">
        <v>6</v>
      </c>
      <c r="W119" s="168">
        <v>2.75</v>
      </c>
      <c r="X119" s="174">
        <v>0.99</v>
      </c>
      <c r="Y119" s="168">
        <v>3.19</v>
      </c>
      <c r="Z119" s="168">
        <v>3.82</v>
      </c>
      <c r="AA119" s="174">
        <v>2.79</v>
      </c>
      <c r="AB119" s="168">
        <v>3.08</v>
      </c>
      <c r="AC119" s="339">
        <f>(AB119/AA119-1)*100</f>
        <v>10.39426523297491</v>
      </c>
      <c r="AD119" s="339">
        <f>(H119/AA119)/X119</f>
        <v>9.641215017559103</v>
      </c>
      <c r="AE119" s="521">
        <v>31</v>
      </c>
      <c r="AF119" s="385">
        <v>224020</v>
      </c>
      <c r="AG119" s="565">
        <v>12.6</v>
      </c>
      <c r="AH119" s="565">
        <v>-9.61</v>
      </c>
      <c r="AI119" s="566">
        <v>0.95</v>
      </c>
      <c r="AJ119" s="567">
        <v>3.5</v>
      </c>
      <c r="AK119" s="350" t="s">
        <v>1977</v>
      </c>
      <c r="AL119" s="336">
        <f t="shared" si="55"/>
        <v>5.769230769230771</v>
      </c>
      <c r="AM119" s="337">
        <f>((AQ119/AT119)^(1/3)-1)*100</f>
        <v>10.287496281391139</v>
      </c>
      <c r="AN119" s="337">
        <f>((AQ119/AV119)^(1/5)-1)*100</f>
        <v>11.440369201675926</v>
      </c>
      <c r="AO119" s="339" t="s">
        <v>1977</v>
      </c>
      <c r="AP119" s="324"/>
      <c r="AQ119" s="285">
        <v>0.55</v>
      </c>
      <c r="AR119" s="287">
        <v>0.52</v>
      </c>
      <c r="AS119" s="28">
        <v>0.46</v>
      </c>
      <c r="AT119" s="28">
        <v>0.41</v>
      </c>
      <c r="AU119" s="28">
        <v>0.37</v>
      </c>
      <c r="AV119" s="278">
        <v>0.32</v>
      </c>
      <c r="AW119" s="278">
        <v>0.16</v>
      </c>
      <c r="AX119" s="28">
        <v>0.24</v>
      </c>
      <c r="AY119" s="278">
        <v>0</v>
      </c>
      <c r="AZ119" s="278">
        <v>0</v>
      </c>
      <c r="BA119" s="278">
        <v>0</v>
      </c>
      <c r="BB119" s="280">
        <v>0</v>
      </c>
      <c r="BC119" s="308">
        <f t="shared" si="56"/>
        <v>5.769230769230771</v>
      </c>
      <c r="BD119" s="216">
        <f t="shared" si="43"/>
        <v>13.043478260869556</v>
      </c>
      <c r="BE119" s="216">
        <f t="shared" si="44"/>
        <v>12.195121951219523</v>
      </c>
      <c r="BF119" s="216">
        <f t="shared" si="45"/>
        <v>10.81081081081081</v>
      </c>
      <c r="BG119" s="216">
        <f t="shared" si="46"/>
        <v>15.625</v>
      </c>
      <c r="BH119" s="216">
        <f t="shared" si="47"/>
        <v>100</v>
      </c>
      <c r="BI119" s="216">
        <f t="shared" si="48"/>
        <v>0</v>
      </c>
      <c r="BJ119" s="216">
        <f t="shared" si="49"/>
        <v>0</v>
      </c>
      <c r="BK119" s="216">
        <f t="shared" si="50"/>
        <v>0</v>
      </c>
      <c r="BL119" s="216">
        <f t="shared" si="51"/>
        <v>0</v>
      </c>
      <c r="BM119" s="240">
        <f t="shared" si="52"/>
        <v>0</v>
      </c>
      <c r="BN119" s="482">
        <f t="shared" si="4"/>
        <v>14.313058344739153</v>
      </c>
      <c r="BO119" s="482">
        <f>SQRT(AVERAGE((BC119-$BN119)^2,(BD119-$BN119)^2,(BE119-$BN119)^2,(BF119-$BN119)^2,(BG119-$BN119)^2,(BH119-$BN119)^2,(BI119-$BN119)^2,(BJ119-$BN119)^2,(BK119-$BN119)^2,(BL119-$BN119)^2,(BM119-$BN119)^2))</f>
        <v>27.73191724123815</v>
      </c>
      <c r="BP119" s="586">
        <f>IF(AN119="n/a","n/a",IF(U119&lt;0,"n/a",IF(U119="n/a","n/a",I119+AN119-U119)))</f>
        <v>4.760863517724129</v>
      </c>
    </row>
    <row r="120" spans="1:68" ht="11.25" customHeight="1">
      <c r="A120" s="95" t="s">
        <v>636</v>
      </c>
      <c r="B120" s="26" t="s">
        <v>637</v>
      </c>
      <c r="C120" s="33" t="s">
        <v>2081</v>
      </c>
      <c r="D120" s="133">
        <v>9</v>
      </c>
      <c r="E120" s="26">
        <v>263</v>
      </c>
      <c r="F120" s="65" t="s">
        <v>363</v>
      </c>
      <c r="G120" s="57" t="s">
        <v>363</v>
      </c>
      <c r="H120" s="208">
        <v>15.57</v>
      </c>
      <c r="I120" s="319">
        <f>(R120/H120)*100</f>
        <v>2.5690430314707773</v>
      </c>
      <c r="J120" s="143">
        <v>0.095</v>
      </c>
      <c r="K120" s="143">
        <v>0.1</v>
      </c>
      <c r="L120" s="93">
        <f t="shared" si="40"/>
        <v>5.263157894736836</v>
      </c>
      <c r="M120" s="158">
        <v>40667</v>
      </c>
      <c r="N120" s="31">
        <v>40669</v>
      </c>
      <c r="O120" s="32">
        <v>40683</v>
      </c>
      <c r="P120" s="104" t="s">
        <v>1417</v>
      </c>
      <c r="Q120" s="26"/>
      <c r="R120" s="316">
        <f>K120*4</f>
        <v>0.4</v>
      </c>
      <c r="S120" s="319">
        <f>R120/W120*100</f>
        <v>43.47826086956522</v>
      </c>
      <c r="T120" s="433">
        <f>(H120/SQRT(22.5*W120*(H120/Z120))-1)*100</f>
        <v>39.57544321199946</v>
      </c>
      <c r="U120" s="27">
        <f>H120/W120</f>
        <v>16.92391304347826</v>
      </c>
      <c r="V120" s="380">
        <v>12</v>
      </c>
      <c r="W120" s="168">
        <v>0.92</v>
      </c>
      <c r="X120" s="174" t="s">
        <v>363</v>
      </c>
      <c r="Y120" s="168">
        <v>2.31</v>
      </c>
      <c r="Z120" s="168">
        <v>2.59</v>
      </c>
      <c r="AA120" s="174" t="s">
        <v>363</v>
      </c>
      <c r="AB120" s="168" t="s">
        <v>363</v>
      </c>
      <c r="AC120" s="339" t="s">
        <v>1977</v>
      </c>
      <c r="AD120" s="339" t="s">
        <v>1977</v>
      </c>
      <c r="AE120" s="521">
        <v>0</v>
      </c>
      <c r="AF120" s="309">
        <v>83</v>
      </c>
      <c r="AG120" s="565">
        <v>31.39</v>
      </c>
      <c r="AH120" s="565">
        <v>-11.88</v>
      </c>
      <c r="AI120" s="566">
        <v>4.01</v>
      </c>
      <c r="AJ120" s="567">
        <v>2.84</v>
      </c>
      <c r="AK120" s="350">
        <f>AN120/AO120</f>
        <v>1.0517910513841588</v>
      </c>
      <c r="AL120" s="336">
        <f t="shared" si="55"/>
        <v>4.166666666666674</v>
      </c>
      <c r="AM120" s="337">
        <f>((AQ120/AT120)^(1/3)-1)*100</f>
        <v>6.550753340344162</v>
      </c>
      <c r="AN120" s="337">
        <f>((AQ120/AV120)^(1/5)-1)*100</f>
        <v>6.016789231717423</v>
      </c>
      <c r="AO120" s="339">
        <f>((AQ120/BA120)^(1/10)-1)*100</f>
        <v>5.720517610222409</v>
      </c>
      <c r="AP120" s="324"/>
      <c r="AQ120" s="285">
        <v>0.375</v>
      </c>
      <c r="AR120" s="285">
        <v>0.36</v>
      </c>
      <c r="AS120" s="28">
        <v>0.33</v>
      </c>
      <c r="AT120" s="28">
        <v>0.31</v>
      </c>
      <c r="AU120" s="28">
        <v>0.3</v>
      </c>
      <c r="AV120" s="28">
        <v>0.28</v>
      </c>
      <c r="AW120" s="278">
        <v>0.26</v>
      </c>
      <c r="AX120" s="28">
        <v>0.255</v>
      </c>
      <c r="AY120" s="278">
        <v>0.24</v>
      </c>
      <c r="AZ120" s="28">
        <v>0.24</v>
      </c>
      <c r="BA120" s="28">
        <v>0.215</v>
      </c>
      <c r="BB120" s="280">
        <v>0.2</v>
      </c>
      <c r="BC120" s="308">
        <f t="shared" si="56"/>
        <v>4.166666666666674</v>
      </c>
      <c r="BD120" s="216">
        <f t="shared" si="43"/>
        <v>9.090909090909083</v>
      </c>
      <c r="BE120" s="216">
        <f t="shared" si="44"/>
        <v>6.451612903225823</v>
      </c>
      <c r="BF120" s="216">
        <f t="shared" si="45"/>
        <v>3.3333333333333437</v>
      </c>
      <c r="BG120" s="216">
        <f t="shared" si="46"/>
        <v>7.14285714285714</v>
      </c>
      <c r="BH120" s="216">
        <f t="shared" si="47"/>
        <v>7.692307692307709</v>
      </c>
      <c r="BI120" s="216">
        <f t="shared" si="48"/>
        <v>1.9607843137254832</v>
      </c>
      <c r="BJ120" s="216">
        <f t="shared" si="49"/>
        <v>6.25</v>
      </c>
      <c r="BK120" s="216">
        <f t="shared" si="50"/>
        <v>0</v>
      </c>
      <c r="BL120" s="216">
        <f t="shared" si="51"/>
        <v>11.627906976744185</v>
      </c>
      <c r="BM120" s="240">
        <f t="shared" si="52"/>
        <v>7.499999999999996</v>
      </c>
      <c r="BN120" s="482">
        <f t="shared" si="4"/>
        <v>5.928761647251767</v>
      </c>
      <c r="BO120" s="482">
        <f>SQRT(AVERAGE((BC120-$BN120)^2,(BD120-$BN120)^2,(BE120-$BN120)^2,(BF120-$BN120)^2,(BG120-$BN120)^2,(BH120-$BN120)^2,(BI120-$BN120)^2,(BJ120-$BN120)^2,(BK120-$BN120)^2,(BL120-$BN120)^2,(BM120-$BN120)^2))</f>
        <v>3.17153819271683</v>
      </c>
      <c r="BP120" s="586">
        <f>IF(AN120="n/a","n/a",IF(U120&lt;0,"n/a",IF(U120="n/a","n/a",I120+AN120-U120)))</f>
        <v>-8.338080780290062</v>
      </c>
    </row>
    <row r="121" spans="1:68" ht="11.25" customHeight="1">
      <c r="A121" s="113" t="s">
        <v>51</v>
      </c>
      <c r="B121" s="36" t="s">
        <v>52</v>
      </c>
      <c r="C121" s="41" t="s">
        <v>2082</v>
      </c>
      <c r="D121" s="134">
        <v>7</v>
      </c>
      <c r="E121" s="26">
        <v>372</v>
      </c>
      <c r="F121" s="74" t="s">
        <v>363</v>
      </c>
      <c r="G121" s="75" t="s">
        <v>363</v>
      </c>
      <c r="H121" s="209">
        <v>37.09</v>
      </c>
      <c r="I121" s="458">
        <f>(R121/H121)*100</f>
        <v>0.9706120248045295</v>
      </c>
      <c r="J121" s="142">
        <v>0.08</v>
      </c>
      <c r="K121" s="142">
        <v>0.09</v>
      </c>
      <c r="L121" s="94">
        <f t="shared" si="40"/>
        <v>12.5</v>
      </c>
      <c r="M121" s="301">
        <v>40787</v>
      </c>
      <c r="N121" s="50">
        <v>40792</v>
      </c>
      <c r="O121" s="40">
        <v>40802</v>
      </c>
      <c r="P121" s="392" t="s">
        <v>41</v>
      </c>
      <c r="Q121" s="603"/>
      <c r="R121" s="261">
        <f>K121*4</f>
        <v>0.36</v>
      </c>
      <c r="S121" s="321">
        <f>R121/W121*100</f>
        <v>23.2258064516129</v>
      </c>
      <c r="T121" s="434">
        <f>(H121/SQRT(22.5*W121*(H121/Z121))-1)*100</f>
        <v>103.13612858955264</v>
      </c>
      <c r="U121" s="37">
        <f>H121/W121</f>
        <v>23.929032258064517</v>
      </c>
      <c r="V121" s="381">
        <v>3</v>
      </c>
      <c r="W121" s="169">
        <v>1.55</v>
      </c>
      <c r="X121" s="176">
        <v>0.91</v>
      </c>
      <c r="Y121" s="169">
        <v>1.83</v>
      </c>
      <c r="Z121" s="169">
        <v>3.88</v>
      </c>
      <c r="AA121" s="176">
        <v>1.71</v>
      </c>
      <c r="AB121" s="169">
        <v>2.01</v>
      </c>
      <c r="AC121" s="344">
        <f>(AB121/AA121-1)*100</f>
        <v>17.543859649122794</v>
      </c>
      <c r="AD121" s="339">
        <f>(H121/AA121)/X121</f>
        <v>23.835229098386993</v>
      </c>
      <c r="AE121" s="521">
        <v>7</v>
      </c>
      <c r="AF121" s="387">
        <v>1200</v>
      </c>
      <c r="AG121" s="533">
        <v>29.23</v>
      </c>
      <c r="AH121" s="533">
        <v>-10.39</v>
      </c>
      <c r="AI121" s="562">
        <v>3.63</v>
      </c>
      <c r="AJ121" s="564">
        <v>8.04</v>
      </c>
      <c r="AK121" s="350" t="s">
        <v>1977</v>
      </c>
      <c r="AL121" s="336">
        <f t="shared" si="55"/>
        <v>37.031276040219964</v>
      </c>
      <c r="AM121" s="337">
        <f>((AQ121/AT121)^(1/3)-1)*100</f>
        <v>20.148555321632355</v>
      </c>
      <c r="AN121" s="337">
        <f>((AQ121/AV121)^(1/5)-1)*100</f>
        <v>40.88620041123865</v>
      </c>
      <c r="AO121" s="339" t="s">
        <v>1977</v>
      </c>
      <c r="AP121" s="325"/>
      <c r="AQ121" s="285">
        <v>0.24667</v>
      </c>
      <c r="AR121" s="285">
        <v>0.18001000000000003</v>
      </c>
      <c r="AS121" s="278">
        <v>0.16</v>
      </c>
      <c r="AT121" s="28">
        <v>0.14222</v>
      </c>
      <c r="AU121" s="28">
        <v>0.10666</v>
      </c>
      <c r="AV121" s="28">
        <v>0.04444</v>
      </c>
      <c r="AW121" s="278">
        <v>0</v>
      </c>
      <c r="AX121" s="278">
        <v>0</v>
      </c>
      <c r="AY121" s="278">
        <v>0</v>
      </c>
      <c r="AZ121" s="278">
        <v>0</v>
      </c>
      <c r="BA121" s="278">
        <v>0</v>
      </c>
      <c r="BB121" s="280">
        <v>0</v>
      </c>
      <c r="BC121" s="308">
        <f t="shared" si="56"/>
        <v>37.031276040219964</v>
      </c>
      <c r="BD121" s="216">
        <f t="shared" si="43"/>
        <v>12.506250000000009</v>
      </c>
      <c r="BE121" s="216">
        <f t="shared" si="44"/>
        <v>12.501757839966231</v>
      </c>
      <c r="BF121" s="216">
        <f t="shared" si="45"/>
        <v>33.339583723982756</v>
      </c>
      <c r="BG121" s="216">
        <f t="shared" si="46"/>
        <v>140.00900090009</v>
      </c>
      <c r="BH121" s="216">
        <f t="shared" si="47"/>
        <v>0</v>
      </c>
      <c r="BI121" s="216">
        <f t="shared" si="48"/>
        <v>0</v>
      </c>
      <c r="BJ121" s="216">
        <f t="shared" si="49"/>
        <v>0</v>
      </c>
      <c r="BK121" s="216">
        <f t="shared" si="50"/>
        <v>0</v>
      </c>
      <c r="BL121" s="216">
        <f t="shared" si="51"/>
        <v>0</v>
      </c>
      <c r="BM121" s="240">
        <f t="shared" si="52"/>
        <v>0</v>
      </c>
      <c r="BN121" s="482">
        <f t="shared" si="4"/>
        <v>21.398897136750815</v>
      </c>
      <c r="BO121" s="482">
        <f>SQRT(AVERAGE((BC121-$BN121)^2,(BD121-$BN121)^2,(BE121-$BN121)^2,(BF121-$BN121)^2,(BG121-$BN121)^2,(BH121-$BN121)^2,(BI121-$BN121)^2,(BJ121-$BN121)^2,(BK121-$BN121)^2,(BL121-$BN121)^2,(BM121-$BN121)^2))</f>
        <v>39.72750711109921</v>
      </c>
      <c r="BP121" s="587">
        <f>IF(AN121="n/a","n/a",IF(U121&lt;0,"n/a",IF(U121="n/a","n/a",I121+AN121-U121)))</f>
        <v>17.92778017797866</v>
      </c>
    </row>
    <row r="122" spans="1:68" ht="11.25" customHeight="1">
      <c r="A122" s="267" t="s">
        <v>897</v>
      </c>
      <c r="B122" s="16" t="s">
        <v>898</v>
      </c>
      <c r="C122" s="24" t="s">
        <v>2076</v>
      </c>
      <c r="D122" s="132">
        <v>9</v>
      </c>
      <c r="E122" s="26">
        <v>286</v>
      </c>
      <c r="F122" s="88" t="s">
        <v>363</v>
      </c>
      <c r="G122" s="58" t="s">
        <v>363</v>
      </c>
      <c r="H122" s="207">
        <v>68.01</v>
      </c>
      <c r="I122" s="456">
        <f>(R122/H122)*100</f>
        <v>1.4703720041170414</v>
      </c>
      <c r="J122" s="144">
        <v>0.22</v>
      </c>
      <c r="K122" s="144">
        <v>0.25</v>
      </c>
      <c r="L122" s="107">
        <f t="shared" si="40"/>
        <v>13.636363636363647</v>
      </c>
      <c r="M122" s="118">
        <v>40849</v>
      </c>
      <c r="N122" s="22">
        <v>40851</v>
      </c>
      <c r="O122" s="23">
        <v>40865</v>
      </c>
      <c r="P122" s="21" t="s">
        <v>1190</v>
      </c>
      <c r="Q122" s="16"/>
      <c r="R122" s="317">
        <f>K122*4</f>
        <v>1</v>
      </c>
      <c r="S122" s="318">
        <f>R122/W122*100</f>
        <v>29.154518950437314</v>
      </c>
      <c r="T122" s="433">
        <f>(H122/SQRT(22.5*W122*(H122/Z122))-1)*100</f>
        <v>96.91300807778791</v>
      </c>
      <c r="U122" s="18">
        <f>H122/W122</f>
        <v>19.82798833819242</v>
      </c>
      <c r="V122" s="380">
        <v>8</v>
      </c>
      <c r="W122" s="190">
        <v>3.43</v>
      </c>
      <c r="X122" s="189">
        <v>1.25</v>
      </c>
      <c r="Y122" s="190">
        <v>2.16</v>
      </c>
      <c r="Z122" s="190">
        <v>4.4</v>
      </c>
      <c r="AA122" s="189">
        <v>3.38</v>
      </c>
      <c r="AB122" s="190">
        <v>3.94</v>
      </c>
      <c r="AC122" s="338">
        <f>(AB122/AA122-1)*100</f>
        <v>16.568047337278102</v>
      </c>
      <c r="AD122" s="471">
        <f>(H122/AA122)/X122</f>
        <v>16.097041420118344</v>
      </c>
      <c r="AE122" s="520">
        <v>10</v>
      </c>
      <c r="AF122" s="386">
        <v>4270</v>
      </c>
      <c r="AG122" s="553">
        <v>36.79</v>
      </c>
      <c r="AH122" s="553">
        <v>-14.15</v>
      </c>
      <c r="AI122" s="568">
        <v>9.84</v>
      </c>
      <c r="AJ122" s="569">
        <v>5.36</v>
      </c>
      <c r="AK122" s="349" t="s">
        <v>1977</v>
      </c>
      <c r="AL122" s="340">
        <f t="shared" si="55"/>
        <v>4.999999999999982</v>
      </c>
      <c r="AM122" s="341">
        <f>((AQ122/AT122)^(1/3)-1)*100</f>
        <v>7.297628793540634</v>
      </c>
      <c r="AN122" s="341">
        <f>((AQ122/AV122)^(1/5)-1)*100</f>
        <v>12.79875101706811</v>
      </c>
      <c r="AO122" s="338" t="s">
        <v>1977</v>
      </c>
      <c r="AP122" s="324"/>
      <c r="AQ122" s="282">
        <v>0.84</v>
      </c>
      <c r="AR122" s="327">
        <v>0.8</v>
      </c>
      <c r="AS122" s="19">
        <v>0.76</v>
      </c>
      <c r="AT122" s="19">
        <v>0.68</v>
      </c>
      <c r="AU122" s="19">
        <v>0.56</v>
      </c>
      <c r="AV122" s="19">
        <v>0.46</v>
      </c>
      <c r="AW122" s="19">
        <v>0.34</v>
      </c>
      <c r="AX122" s="19">
        <v>0.1</v>
      </c>
      <c r="AY122" s="283">
        <v>0</v>
      </c>
      <c r="AZ122" s="283">
        <v>0</v>
      </c>
      <c r="BA122" s="283">
        <v>0</v>
      </c>
      <c r="BB122" s="284">
        <v>0</v>
      </c>
      <c r="BC122" s="460">
        <f t="shared" si="56"/>
        <v>4.999999999999982</v>
      </c>
      <c r="BD122" s="461">
        <f t="shared" si="43"/>
        <v>5.263157894736836</v>
      </c>
      <c r="BE122" s="461">
        <f t="shared" si="44"/>
        <v>11.764705882352944</v>
      </c>
      <c r="BF122" s="461">
        <f t="shared" si="45"/>
        <v>21.42857142857142</v>
      </c>
      <c r="BG122" s="461">
        <f t="shared" si="46"/>
        <v>21.739130434782616</v>
      </c>
      <c r="BH122" s="461">
        <f t="shared" si="47"/>
        <v>35.29411764705881</v>
      </c>
      <c r="BI122" s="461">
        <f t="shared" si="48"/>
        <v>240</v>
      </c>
      <c r="BJ122" s="461">
        <f t="shared" si="49"/>
        <v>0</v>
      </c>
      <c r="BK122" s="461">
        <f t="shared" si="50"/>
        <v>0</v>
      </c>
      <c r="BL122" s="461">
        <f t="shared" si="51"/>
        <v>0</v>
      </c>
      <c r="BM122" s="212">
        <f t="shared" si="52"/>
        <v>0</v>
      </c>
      <c r="BN122" s="145">
        <f t="shared" si="4"/>
        <v>30.953607571591146</v>
      </c>
      <c r="BO122" s="145">
        <f>SQRT(AVERAGE((BC122-$BN122)^2,(BD122-$BN122)^2,(BE122-$BN122)^2,(BF122-$BN122)^2,(BG122-$BN122)^2,(BH122-$BN122)^2,(BI122-$BN122)^2,(BJ122-$BN122)^2,(BK122-$BN122)^2,(BL122-$BN122)^2,(BM122-$BN122)^2))</f>
        <v>67.03403023355227</v>
      </c>
      <c r="BP122" s="586">
        <f>IF(AN122="n/a","n/a",IF(U122&lt;0,"n/a",IF(U122="n/a","n/a",I122+AN122-U122)))</f>
        <v>-5.5588653170072675</v>
      </c>
    </row>
    <row r="123" spans="1:68" ht="11.25" customHeight="1">
      <c r="A123" s="95" t="s">
        <v>668</v>
      </c>
      <c r="B123" s="26" t="s">
        <v>669</v>
      </c>
      <c r="C123" s="303" t="s">
        <v>1661</v>
      </c>
      <c r="D123" s="133">
        <v>8</v>
      </c>
      <c r="E123" s="26">
        <v>321</v>
      </c>
      <c r="F123" s="65" t="s">
        <v>363</v>
      </c>
      <c r="G123" s="57" t="s">
        <v>363</v>
      </c>
      <c r="H123" s="208">
        <v>38.31</v>
      </c>
      <c r="I123" s="319">
        <f>(R123/H123)*100</f>
        <v>3.132341425215348</v>
      </c>
      <c r="J123" s="285">
        <v>0.28</v>
      </c>
      <c r="K123" s="143">
        <v>0.3</v>
      </c>
      <c r="L123" s="93">
        <f t="shared" si="40"/>
        <v>7.14285714285714</v>
      </c>
      <c r="M123" s="158">
        <v>40722</v>
      </c>
      <c r="N123" s="31">
        <v>40724</v>
      </c>
      <c r="O123" s="32">
        <v>40787</v>
      </c>
      <c r="P123" s="30" t="s">
        <v>1370</v>
      </c>
      <c r="Q123" s="26"/>
      <c r="R123" s="316">
        <f>K123*4</f>
        <v>1.2</v>
      </c>
      <c r="S123" s="319" t="s">
        <v>1977</v>
      </c>
      <c r="T123" s="433" t="s">
        <v>1977</v>
      </c>
      <c r="U123" s="27" t="s">
        <v>1977</v>
      </c>
      <c r="V123" s="380">
        <v>12</v>
      </c>
      <c r="W123" s="168" t="s">
        <v>363</v>
      </c>
      <c r="X123" s="174">
        <v>1.09</v>
      </c>
      <c r="Y123" s="168" t="s">
        <v>2108</v>
      </c>
      <c r="Z123" s="168" t="s">
        <v>2108</v>
      </c>
      <c r="AA123" s="174">
        <v>2.82</v>
      </c>
      <c r="AB123" s="168">
        <v>2.22</v>
      </c>
      <c r="AC123" s="339">
        <f>(AB123/AA123-1)*100</f>
        <v>-21.276595744680836</v>
      </c>
      <c r="AD123" s="472">
        <f>(H123/AA123)/X123</f>
        <v>12.463400351356627</v>
      </c>
      <c r="AE123" s="521">
        <v>2</v>
      </c>
      <c r="AF123" s="385" t="s">
        <v>2108</v>
      </c>
      <c r="AG123" s="565">
        <v>27.83</v>
      </c>
      <c r="AH123" s="565">
        <v>-27.83</v>
      </c>
      <c r="AI123" s="566">
        <v>10.72</v>
      </c>
      <c r="AJ123" s="567">
        <v>-8.04</v>
      </c>
      <c r="AK123" s="350" t="s">
        <v>1977</v>
      </c>
      <c r="AL123" s="336">
        <f t="shared" si="55"/>
        <v>8.000000000000007</v>
      </c>
      <c r="AM123" s="337">
        <f aca="true" t="shared" si="57" ref="AM123:AM152">((AQ123/AT123)^(1/3)-1)*100</f>
        <v>11.457607795906144</v>
      </c>
      <c r="AN123" s="337">
        <f>((AQ123/AV123)^(1/5)-1)*100</f>
        <v>14.44905555881899</v>
      </c>
      <c r="AO123" s="339" t="s">
        <v>1977</v>
      </c>
      <c r="AP123" s="324"/>
      <c r="AQ123" s="285">
        <v>1.08</v>
      </c>
      <c r="AR123" s="285">
        <v>1</v>
      </c>
      <c r="AS123" s="28">
        <v>0.9</v>
      </c>
      <c r="AT123" s="28">
        <v>0.78</v>
      </c>
      <c r="AU123" s="28">
        <v>0.66</v>
      </c>
      <c r="AV123" s="28">
        <v>0.55</v>
      </c>
      <c r="AW123" s="28">
        <v>0.375</v>
      </c>
      <c r="AX123" s="278">
        <v>0</v>
      </c>
      <c r="AY123" s="278">
        <v>0</v>
      </c>
      <c r="AZ123" s="278">
        <v>0</v>
      </c>
      <c r="BA123" s="278">
        <v>0</v>
      </c>
      <c r="BB123" s="280">
        <v>0</v>
      </c>
      <c r="BC123" s="308">
        <f t="shared" si="56"/>
        <v>8.000000000000007</v>
      </c>
      <c r="BD123" s="216">
        <f t="shared" si="43"/>
        <v>11.111111111111116</v>
      </c>
      <c r="BE123" s="216">
        <f t="shared" si="44"/>
        <v>15.384615384615374</v>
      </c>
      <c r="BF123" s="216">
        <f t="shared" si="45"/>
        <v>18.181818181818187</v>
      </c>
      <c r="BG123" s="216">
        <f t="shared" si="46"/>
        <v>19.999999999999996</v>
      </c>
      <c r="BH123" s="216">
        <f t="shared" si="47"/>
        <v>46.66666666666668</v>
      </c>
      <c r="BI123" s="216">
        <f t="shared" si="48"/>
        <v>0</v>
      </c>
      <c r="BJ123" s="216">
        <f t="shared" si="49"/>
        <v>0</v>
      </c>
      <c r="BK123" s="216">
        <f t="shared" si="50"/>
        <v>0</v>
      </c>
      <c r="BL123" s="216">
        <f t="shared" si="51"/>
        <v>0</v>
      </c>
      <c r="BM123" s="240">
        <f t="shared" si="52"/>
        <v>0</v>
      </c>
      <c r="BN123" s="482">
        <f t="shared" si="4"/>
        <v>10.849473758564669</v>
      </c>
      <c r="BO123" s="482">
        <f>SQRT(AVERAGE((BC123-$BN123)^2,(BD123-$BN123)^2,(BE123-$BN123)^2,(BF123-$BN123)^2,(BG123-$BN123)^2,(BH123-$BN123)^2,(BI123-$BN123)^2,(BJ123-$BN123)^2,(BK123-$BN123)^2,(BL123-$BN123)^2,(BM123-$BN123)^2))</f>
        <v>13.610415736135378</v>
      </c>
      <c r="BP123" s="586" t="str">
        <f>IF(AN123="n/a","n/a",IF(U123&lt;0,"n/a",IF(U123="n/a","n/a",I123+AN123-U123)))</f>
        <v>n/a</v>
      </c>
    </row>
    <row r="124" spans="1:68" ht="11.25" customHeight="1">
      <c r="A124" s="25" t="s">
        <v>59</v>
      </c>
      <c r="B124" s="26" t="s">
        <v>60</v>
      </c>
      <c r="C124" s="109" t="s">
        <v>530</v>
      </c>
      <c r="D124" s="133">
        <v>9</v>
      </c>
      <c r="E124" s="26">
        <v>254</v>
      </c>
      <c r="F124" s="65" t="s">
        <v>363</v>
      </c>
      <c r="G124" s="57" t="s">
        <v>363</v>
      </c>
      <c r="H124" s="208">
        <v>26.71</v>
      </c>
      <c r="I124" s="457">
        <f>(R124/H124)*100</f>
        <v>1.497566454511419</v>
      </c>
      <c r="J124" s="143">
        <v>0.08666666666666667</v>
      </c>
      <c r="K124" s="143">
        <v>0.1</v>
      </c>
      <c r="L124" s="93">
        <f t="shared" si="40"/>
        <v>15.384615384615397</v>
      </c>
      <c r="M124" s="158">
        <v>40576</v>
      </c>
      <c r="N124" s="31">
        <v>40578</v>
      </c>
      <c r="O124" s="32">
        <v>40595</v>
      </c>
      <c r="P124" s="30" t="s">
        <v>38</v>
      </c>
      <c r="Q124" s="270"/>
      <c r="R124" s="316">
        <f>K124*4</f>
        <v>0.4</v>
      </c>
      <c r="S124" s="319">
        <f>R124/W124*100</f>
        <v>44.44444444444445</v>
      </c>
      <c r="T124" s="433">
        <f>(H124/SQRT(22.5*W124*(H124/Z124))-1)*100</f>
        <v>131.12767034693186</v>
      </c>
      <c r="U124" s="27">
        <f>H124/W124</f>
        <v>29.677777777777777</v>
      </c>
      <c r="V124" s="380">
        <v>12</v>
      </c>
      <c r="W124" s="168">
        <v>0.9</v>
      </c>
      <c r="X124" s="174">
        <v>2.41</v>
      </c>
      <c r="Y124" s="168">
        <v>3.36</v>
      </c>
      <c r="Z124" s="168">
        <v>4.05</v>
      </c>
      <c r="AA124" s="174">
        <v>0.98</v>
      </c>
      <c r="AB124" s="168">
        <v>1.24</v>
      </c>
      <c r="AC124" s="339">
        <f>(AB124/AA124-1)*100</f>
        <v>26.530612244897966</v>
      </c>
      <c r="AD124" s="472">
        <f>(H124/AA124)/X124</f>
        <v>11.309170971293081</v>
      </c>
      <c r="AE124" s="521">
        <v>6</v>
      </c>
      <c r="AF124" s="385">
        <v>3210</v>
      </c>
      <c r="AG124" s="565">
        <v>25.28</v>
      </c>
      <c r="AH124" s="565">
        <v>-19.55</v>
      </c>
      <c r="AI124" s="566">
        <v>8.23</v>
      </c>
      <c r="AJ124" s="567">
        <v>-1.48</v>
      </c>
      <c r="AK124" s="350" t="s">
        <v>1977</v>
      </c>
      <c r="AL124" s="336">
        <f t="shared" si="55"/>
        <v>8.333333333333325</v>
      </c>
      <c r="AM124" s="337">
        <f t="shared" si="57"/>
        <v>15.21476602058922</v>
      </c>
      <c r="AN124" s="337">
        <f>((AQ124/AV124)^(1/5)-1)*100</f>
        <v>21.05832751075947</v>
      </c>
      <c r="AO124" s="339" t="s">
        <v>1977</v>
      </c>
      <c r="AP124" s="324"/>
      <c r="AQ124" s="285">
        <v>0.3466666666666667</v>
      </c>
      <c r="AR124" s="285">
        <v>0.32</v>
      </c>
      <c r="AS124" s="28">
        <v>0.29333333333333333</v>
      </c>
      <c r="AT124" s="28">
        <v>0.22666666666666668</v>
      </c>
      <c r="AU124" s="28">
        <v>0.16</v>
      </c>
      <c r="AV124" s="278">
        <v>0.13333333333333333</v>
      </c>
      <c r="AW124" s="28">
        <v>0.12222</v>
      </c>
      <c r="AX124" s="28">
        <v>0.04444</v>
      </c>
      <c r="AY124" s="278">
        <v>0</v>
      </c>
      <c r="AZ124" s="278">
        <v>0</v>
      </c>
      <c r="BA124" s="278">
        <v>0</v>
      </c>
      <c r="BB124" s="280">
        <v>0</v>
      </c>
      <c r="BC124" s="308">
        <f t="shared" si="56"/>
        <v>8.333333333333325</v>
      </c>
      <c r="BD124" s="216">
        <f t="shared" si="43"/>
        <v>9.090909090909083</v>
      </c>
      <c r="BE124" s="216">
        <f t="shared" si="44"/>
        <v>29.411764705882337</v>
      </c>
      <c r="BF124" s="216">
        <f t="shared" si="45"/>
        <v>41.66666666666667</v>
      </c>
      <c r="BG124" s="216">
        <f t="shared" si="46"/>
        <v>19.999999999999996</v>
      </c>
      <c r="BH124" s="216">
        <f t="shared" si="47"/>
        <v>9.092892598047243</v>
      </c>
      <c r="BI124" s="216">
        <f t="shared" si="48"/>
        <v>175.02250225022502</v>
      </c>
      <c r="BJ124" s="216">
        <f t="shared" si="49"/>
        <v>0</v>
      </c>
      <c r="BK124" s="216">
        <f t="shared" si="50"/>
        <v>0</v>
      </c>
      <c r="BL124" s="216">
        <f t="shared" si="51"/>
        <v>0</v>
      </c>
      <c r="BM124" s="240">
        <f t="shared" si="52"/>
        <v>0</v>
      </c>
      <c r="BN124" s="482">
        <f t="shared" si="4"/>
        <v>26.601642604096696</v>
      </c>
      <c r="BO124" s="482">
        <f>SQRT(AVERAGE((BC124-$BN124)^2,(BD124-$BN124)^2,(BE124-$BN124)^2,(BF124-$BN124)^2,(BG124-$BN124)^2,(BH124-$BN124)^2,(BI124-$BN124)^2,(BJ124-$BN124)^2,(BK124-$BN124)^2,(BL124-$BN124)^2,(BM124-$BN124)^2))</f>
        <v>48.69635770857979</v>
      </c>
      <c r="BP124" s="586">
        <f>IF(AN124="n/a","n/a",IF(U124&lt;0,"n/a",IF(U124="n/a","n/a",I124+AN124-U124)))</f>
        <v>-7.121883812506891</v>
      </c>
    </row>
    <row r="125" spans="1:68" ht="11.25" customHeight="1">
      <c r="A125" s="25" t="s">
        <v>1327</v>
      </c>
      <c r="B125" s="26" t="s">
        <v>1328</v>
      </c>
      <c r="C125" s="33" t="s">
        <v>170</v>
      </c>
      <c r="D125" s="133">
        <v>7</v>
      </c>
      <c r="E125" s="26">
        <v>345</v>
      </c>
      <c r="F125" s="65" t="s">
        <v>363</v>
      </c>
      <c r="G125" s="57" t="s">
        <v>363</v>
      </c>
      <c r="H125" s="208">
        <v>26.6</v>
      </c>
      <c r="I125" s="457">
        <f>(R125/H125)*100</f>
        <v>1.3533834586466165</v>
      </c>
      <c r="J125" s="143">
        <v>0.08</v>
      </c>
      <c r="K125" s="143">
        <v>0.09</v>
      </c>
      <c r="L125" s="93">
        <f t="shared" si="40"/>
        <v>12.5</v>
      </c>
      <c r="M125" s="158">
        <v>40609</v>
      </c>
      <c r="N125" s="31">
        <v>40611</v>
      </c>
      <c r="O125" s="32">
        <v>40620</v>
      </c>
      <c r="P125" s="104" t="s">
        <v>1372</v>
      </c>
      <c r="Q125" s="26"/>
      <c r="R125" s="316">
        <f>K125*4</f>
        <v>0.36</v>
      </c>
      <c r="S125" s="319">
        <f>R125/W125*100</f>
        <v>18</v>
      </c>
      <c r="T125" s="433">
        <f>(H125/SQRT(22.5*W125*(H125/Z125))-1)*100</f>
        <v>-3.3586239980226917</v>
      </c>
      <c r="U125" s="27">
        <f>H125/W125</f>
        <v>13.3</v>
      </c>
      <c r="V125" s="380">
        <v>12</v>
      </c>
      <c r="W125" s="168">
        <v>2</v>
      </c>
      <c r="X125" s="174">
        <v>1.07</v>
      </c>
      <c r="Y125" s="168">
        <v>1.13</v>
      </c>
      <c r="Z125" s="168">
        <v>1.58</v>
      </c>
      <c r="AA125" s="174">
        <v>1.85</v>
      </c>
      <c r="AB125" s="168">
        <v>2.08</v>
      </c>
      <c r="AC125" s="339">
        <f>(AB125/AA125-1)*100</f>
        <v>12.432432432432439</v>
      </c>
      <c r="AD125" s="472">
        <f>(H125/AA125)/X125</f>
        <v>13.437736802222783</v>
      </c>
      <c r="AE125" s="521">
        <v>5</v>
      </c>
      <c r="AF125" s="309">
        <v>517</v>
      </c>
      <c r="AG125" s="565">
        <v>42.55</v>
      </c>
      <c r="AH125" s="565">
        <v>-3.87</v>
      </c>
      <c r="AI125" s="566">
        <v>17.08</v>
      </c>
      <c r="AJ125" s="567">
        <v>19.39</v>
      </c>
      <c r="AK125" s="350" t="s">
        <v>1977</v>
      </c>
      <c r="AL125" s="336">
        <f t="shared" si="55"/>
        <v>14.28571428571428</v>
      </c>
      <c r="AM125" s="337">
        <f t="shared" si="57"/>
        <v>16.96070952851465</v>
      </c>
      <c r="AN125" s="337">
        <f>((AQ125/AV125)^(1/5)-1)*100</f>
        <v>31.95079107728942</v>
      </c>
      <c r="AO125" s="339" t="s">
        <v>1977</v>
      </c>
      <c r="AP125" s="324"/>
      <c r="AQ125" s="285">
        <v>0.32</v>
      </c>
      <c r="AR125" s="285">
        <v>0.28</v>
      </c>
      <c r="AS125" s="28">
        <v>0.24</v>
      </c>
      <c r="AT125" s="28">
        <v>0.2</v>
      </c>
      <c r="AU125" s="278">
        <v>0.16</v>
      </c>
      <c r="AV125" s="28">
        <v>0.08</v>
      </c>
      <c r="AW125" s="278">
        <v>0</v>
      </c>
      <c r="AX125" s="278">
        <v>0</v>
      </c>
      <c r="AY125" s="278">
        <v>0</v>
      </c>
      <c r="AZ125" s="278">
        <v>0</v>
      </c>
      <c r="BA125" s="278">
        <v>0</v>
      </c>
      <c r="BB125" s="280">
        <v>0</v>
      </c>
      <c r="BC125" s="308">
        <f t="shared" si="56"/>
        <v>14.28571428571428</v>
      </c>
      <c r="BD125" s="216">
        <f t="shared" si="43"/>
        <v>16.666666666666675</v>
      </c>
      <c r="BE125" s="216">
        <f t="shared" si="44"/>
        <v>19.999999999999996</v>
      </c>
      <c r="BF125" s="216">
        <f t="shared" si="45"/>
        <v>25</v>
      </c>
      <c r="BG125" s="216">
        <f t="shared" si="46"/>
        <v>100</v>
      </c>
      <c r="BH125" s="216">
        <f t="shared" si="47"/>
        <v>0</v>
      </c>
      <c r="BI125" s="216">
        <f t="shared" si="48"/>
        <v>0</v>
      </c>
      <c r="BJ125" s="216">
        <f t="shared" si="49"/>
        <v>0</v>
      </c>
      <c r="BK125" s="216">
        <f t="shared" si="50"/>
        <v>0</v>
      </c>
      <c r="BL125" s="216">
        <f t="shared" si="51"/>
        <v>0</v>
      </c>
      <c r="BM125" s="240">
        <f t="shared" si="52"/>
        <v>0</v>
      </c>
      <c r="BN125" s="482">
        <f t="shared" si="4"/>
        <v>15.995670995670997</v>
      </c>
      <c r="BO125" s="482">
        <f>SQRT(AVERAGE((BC125-$BN125)^2,(BD125-$BN125)^2,(BE125-$BN125)^2,(BF125-$BN125)^2,(BG125-$BN125)^2,(BH125-$BN125)^2,(BI125-$BN125)^2,(BJ125-$BN125)^2,(BK125-$BN125)^2,(BL125-$BN125)^2,(BM125-$BN125)^2))</f>
        <v>28.11079219124276</v>
      </c>
      <c r="BP125" s="586">
        <f>IF(AN125="n/a","n/a",IF(U125&lt;0,"n/a",IF(U125="n/a","n/a",I125+AN125-U125)))</f>
        <v>20.004174535936034</v>
      </c>
    </row>
    <row r="126" spans="1:68" ht="11.25" customHeight="1">
      <c r="A126" s="34" t="s">
        <v>1094</v>
      </c>
      <c r="B126" s="36" t="s">
        <v>1095</v>
      </c>
      <c r="C126" s="41" t="s">
        <v>309</v>
      </c>
      <c r="D126" s="134">
        <v>8</v>
      </c>
      <c r="E126" s="26">
        <v>301</v>
      </c>
      <c r="F126" s="74" t="s">
        <v>363</v>
      </c>
      <c r="G126" s="75" t="s">
        <v>363</v>
      </c>
      <c r="H126" s="209">
        <v>95.5</v>
      </c>
      <c r="I126" s="321">
        <f>(R126/H126)*100</f>
        <v>8.638743455497382</v>
      </c>
      <c r="J126" s="142">
        <v>8.15</v>
      </c>
      <c r="K126" s="142">
        <v>8.25</v>
      </c>
      <c r="L126" s="197">
        <f t="shared" si="40"/>
        <v>1.2269938650306678</v>
      </c>
      <c r="M126" s="301">
        <v>40604</v>
      </c>
      <c r="N126" s="50">
        <v>40606</v>
      </c>
      <c r="O126" s="40">
        <v>40617</v>
      </c>
      <c r="P126" s="49" t="s">
        <v>1099</v>
      </c>
      <c r="Q126" s="624" t="s">
        <v>1098</v>
      </c>
      <c r="R126" s="261">
        <f>K126</f>
        <v>8.25</v>
      </c>
      <c r="S126" s="321">
        <f>R126/W126*100</f>
        <v>98.44868735083531</v>
      </c>
      <c r="T126" s="433">
        <f>(H126/SQRT(22.5*W126*(H126/Z126))-1)*100</f>
        <v>4.837893072683341</v>
      </c>
      <c r="U126" s="37">
        <f>H126/W126</f>
        <v>11.396181384248209</v>
      </c>
      <c r="V126" s="381">
        <v>12</v>
      </c>
      <c r="W126" s="169">
        <v>8.38</v>
      </c>
      <c r="X126" s="176" t="s">
        <v>2108</v>
      </c>
      <c r="Y126" s="169">
        <v>1.46</v>
      </c>
      <c r="Z126" s="169">
        <v>2.17</v>
      </c>
      <c r="AA126" s="176" t="s">
        <v>2108</v>
      </c>
      <c r="AB126" s="169" t="s">
        <v>2108</v>
      </c>
      <c r="AC126" s="344" t="s">
        <v>1977</v>
      </c>
      <c r="AD126" s="473" t="s">
        <v>1977</v>
      </c>
      <c r="AE126" s="522">
        <v>1</v>
      </c>
      <c r="AF126" s="387">
        <v>656</v>
      </c>
      <c r="AG126" s="533">
        <v>15.39</v>
      </c>
      <c r="AH126" s="533">
        <v>-30.29</v>
      </c>
      <c r="AI126" s="562">
        <v>3.85</v>
      </c>
      <c r="AJ126" s="564">
        <v>-3.06</v>
      </c>
      <c r="AK126" s="350">
        <f>AN126/AO126</f>
        <v>2.568672957057565</v>
      </c>
      <c r="AL126" s="342">
        <f t="shared" si="55"/>
        <v>46.84684684684686</v>
      </c>
      <c r="AM126" s="343">
        <f t="shared" si="57"/>
        <v>28.960884763624883</v>
      </c>
      <c r="AN126" s="343">
        <f>((AQ126/AV126)^(1/5)-1)*100</f>
        <v>37.30559280684118</v>
      </c>
      <c r="AO126" s="344">
        <f>((AQ126/BA126)^(1/10)-1)*100</f>
        <v>14.523294101859907</v>
      </c>
      <c r="AP126" s="324"/>
      <c r="AQ126" s="285">
        <v>8.15</v>
      </c>
      <c r="AR126" s="285">
        <v>5.55</v>
      </c>
      <c r="AS126" s="28">
        <v>4.25</v>
      </c>
      <c r="AT126" s="28">
        <v>3.8</v>
      </c>
      <c r="AU126" s="28">
        <v>2.12</v>
      </c>
      <c r="AV126" s="28">
        <v>1.67</v>
      </c>
      <c r="AW126" s="28">
        <v>1.17</v>
      </c>
      <c r="AX126" s="278">
        <v>0.92</v>
      </c>
      <c r="AY126" s="278">
        <v>0.92</v>
      </c>
      <c r="AZ126" s="278">
        <v>2</v>
      </c>
      <c r="BA126" s="28">
        <v>2.1</v>
      </c>
      <c r="BB126" s="280">
        <v>2</v>
      </c>
      <c r="BC126" s="274">
        <f t="shared" si="56"/>
        <v>46.84684684684686</v>
      </c>
      <c r="BD126" s="462">
        <f t="shared" si="43"/>
        <v>30.58823529411765</v>
      </c>
      <c r="BE126" s="462">
        <f t="shared" si="44"/>
        <v>11.842105263157897</v>
      </c>
      <c r="BF126" s="462">
        <f t="shared" si="45"/>
        <v>79.24528301886791</v>
      </c>
      <c r="BG126" s="462">
        <f t="shared" si="46"/>
        <v>26.94610778443114</v>
      </c>
      <c r="BH126" s="462">
        <f t="shared" si="47"/>
        <v>42.73504273504274</v>
      </c>
      <c r="BI126" s="462">
        <f t="shared" si="48"/>
        <v>27.173913043478247</v>
      </c>
      <c r="BJ126" s="462">
        <f t="shared" si="49"/>
        <v>0</v>
      </c>
      <c r="BK126" s="462">
        <f t="shared" si="50"/>
        <v>0</v>
      </c>
      <c r="BL126" s="462">
        <f t="shared" si="51"/>
        <v>0</v>
      </c>
      <c r="BM126" s="258">
        <f t="shared" si="52"/>
        <v>5.000000000000004</v>
      </c>
      <c r="BN126" s="76">
        <f t="shared" si="4"/>
        <v>24.579775816903858</v>
      </c>
      <c r="BO126" s="76">
        <f>SQRT(AVERAGE((BC126-$BN126)^2,(BD126-$BN126)^2,(BE126-$BN126)^2,(BF126-$BN126)^2,(BG126-$BN126)^2,(BH126-$BN126)^2,(BI126-$BN126)^2,(BJ126-$BN126)^2,(BK126-$BN126)^2,(BL126-$BN126)^2,(BM126-$BN126)^2))</f>
        <v>23.779854951758253</v>
      </c>
      <c r="BP126" s="586">
        <f>IF(AN126="n/a","n/a",IF(U126&lt;0,"n/a",IF(U126="n/a","n/a",I126+AN126-U126)))</f>
        <v>34.54815487809036</v>
      </c>
    </row>
    <row r="127" spans="1:68" ht="11.25" customHeight="1">
      <c r="A127" s="15" t="s">
        <v>1056</v>
      </c>
      <c r="B127" s="16" t="s">
        <v>1057</v>
      </c>
      <c r="C127" s="24" t="s">
        <v>169</v>
      </c>
      <c r="D127" s="132">
        <v>7</v>
      </c>
      <c r="E127" s="26">
        <v>347</v>
      </c>
      <c r="F127" s="88" t="s">
        <v>363</v>
      </c>
      <c r="G127" s="58" t="s">
        <v>363</v>
      </c>
      <c r="H127" s="207">
        <v>33.4</v>
      </c>
      <c r="I127" s="319">
        <f>(R127/H127)*100</f>
        <v>2.634730538922156</v>
      </c>
      <c r="J127" s="282">
        <v>0.19</v>
      </c>
      <c r="K127" s="144">
        <v>0.22</v>
      </c>
      <c r="L127" s="107">
        <f t="shared" si="40"/>
        <v>15.789473684210531</v>
      </c>
      <c r="M127" s="118">
        <v>40604</v>
      </c>
      <c r="N127" s="22">
        <v>40606</v>
      </c>
      <c r="O127" s="23">
        <v>40633</v>
      </c>
      <c r="P127" s="21" t="s">
        <v>1373</v>
      </c>
      <c r="Q127" s="16"/>
      <c r="R127" s="317">
        <f>K127*4</f>
        <v>0.88</v>
      </c>
      <c r="S127" s="319">
        <f>R127/W127*100</f>
        <v>62.85714285714287</v>
      </c>
      <c r="T127" s="435">
        <f>(H127/SQRT(22.5*W127*(H127/Z127))-1)*100</f>
        <v>113.5266980816469</v>
      </c>
      <c r="U127" s="18">
        <f>H127/W127</f>
        <v>23.857142857142858</v>
      </c>
      <c r="V127" s="380">
        <v>12</v>
      </c>
      <c r="W127" s="190">
        <v>1.4</v>
      </c>
      <c r="X127" s="189">
        <v>1.07</v>
      </c>
      <c r="Y127" s="190">
        <v>3.22</v>
      </c>
      <c r="Z127" s="190">
        <v>4.3</v>
      </c>
      <c r="AA127" s="189">
        <v>1.63</v>
      </c>
      <c r="AB127" s="190">
        <v>2.11</v>
      </c>
      <c r="AC127" s="338">
        <f>(AB127/AA127-1)*100</f>
        <v>29.447852760736204</v>
      </c>
      <c r="AD127" s="471">
        <f>(H127/AA127)/X127</f>
        <v>19.1502780803853</v>
      </c>
      <c r="AE127" s="520">
        <v>2</v>
      </c>
      <c r="AF127" s="386">
        <v>224</v>
      </c>
      <c r="AG127" s="553">
        <v>26.76</v>
      </c>
      <c r="AH127" s="553">
        <v>-24.84</v>
      </c>
      <c r="AI127" s="568">
        <v>3.12</v>
      </c>
      <c r="AJ127" s="569">
        <v>-2.62</v>
      </c>
      <c r="AK127" s="349" t="s">
        <v>1977</v>
      </c>
      <c r="AL127" s="336">
        <f t="shared" si="55"/>
        <v>18.75</v>
      </c>
      <c r="AM127" s="337">
        <f t="shared" si="57"/>
        <v>16.553177619681136</v>
      </c>
      <c r="AN127" s="337">
        <f>((AQ127/AV127)^(1/5)-1)*100</f>
        <v>18.88654957871243</v>
      </c>
      <c r="AO127" s="339" t="s">
        <v>1977</v>
      </c>
      <c r="AP127" s="323"/>
      <c r="AQ127" s="282">
        <v>0.76</v>
      </c>
      <c r="AR127" s="282">
        <v>0.64</v>
      </c>
      <c r="AS127" s="19">
        <v>0.56</v>
      </c>
      <c r="AT127" s="19">
        <v>0.48</v>
      </c>
      <c r="AU127" s="19">
        <v>0.4</v>
      </c>
      <c r="AV127" s="19">
        <v>0.32</v>
      </c>
      <c r="AW127" s="283">
        <v>0</v>
      </c>
      <c r="AX127" s="283">
        <v>0</v>
      </c>
      <c r="AY127" s="283">
        <v>0</v>
      </c>
      <c r="AZ127" s="283">
        <v>0</v>
      </c>
      <c r="BA127" s="283">
        <v>0</v>
      </c>
      <c r="BB127" s="284">
        <v>0</v>
      </c>
      <c r="BC127" s="308">
        <f t="shared" si="56"/>
        <v>18.75</v>
      </c>
      <c r="BD127" s="216">
        <f t="shared" si="43"/>
        <v>14.28571428571428</v>
      </c>
      <c r="BE127" s="216">
        <f t="shared" si="44"/>
        <v>16.666666666666675</v>
      </c>
      <c r="BF127" s="216">
        <f t="shared" si="45"/>
        <v>19.999999999999996</v>
      </c>
      <c r="BG127" s="216">
        <f t="shared" si="46"/>
        <v>25</v>
      </c>
      <c r="BH127" s="216">
        <f t="shared" si="47"/>
        <v>0</v>
      </c>
      <c r="BI127" s="216">
        <f t="shared" si="48"/>
        <v>0</v>
      </c>
      <c r="BJ127" s="216">
        <f t="shared" si="49"/>
        <v>0</v>
      </c>
      <c r="BK127" s="216">
        <f t="shared" si="50"/>
        <v>0</v>
      </c>
      <c r="BL127" s="216">
        <f t="shared" si="51"/>
        <v>0</v>
      </c>
      <c r="BM127" s="240">
        <f t="shared" si="52"/>
        <v>0</v>
      </c>
      <c r="BN127" s="482">
        <f t="shared" si="4"/>
        <v>8.609307359307358</v>
      </c>
      <c r="BO127" s="482">
        <f>SQRT(AVERAGE((BC127-$BN127)^2,(BD127-$BN127)^2,(BE127-$BN127)^2,(BF127-$BN127)^2,(BG127-$BN127)^2,(BH127-$BN127)^2,(BI127-$BN127)^2,(BJ127-$BN127)^2,(BK127-$BN127)^2,(BL127-$BN127)^2,(BM127-$BN127)^2))</f>
        <v>9.737929615466507</v>
      </c>
      <c r="BP127" s="588">
        <f>IF(AN127="n/a","n/a",IF(U127&lt;0,"n/a",IF(U127="n/a","n/a",I127+AN127-U127)))</f>
        <v>-2.335862739508272</v>
      </c>
    </row>
    <row r="128" spans="1:68" ht="11.25" customHeight="1">
      <c r="A128" s="96" t="s">
        <v>2064</v>
      </c>
      <c r="B128" s="26" t="s">
        <v>2065</v>
      </c>
      <c r="C128" s="109" t="s">
        <v>522</v>
      </c>
      <c r="D128" s="133">
        <v>9</v>
      </c>
      <c r="E128" s="26">
        <v>284</v>
      </c>
      <c r="F128" s="65" t="s">
        <v>363</v>
      </c>
      <c r="G128" s="57" t="s">
        <v>363</v>
      </c>
      <c r="H128" s="208">
        <v>29.6</v>
      </c>
      <c r="I128" s="319">
        <f>(R128/H128)*100</f>
        <v>7.4324324324324325</v>
      </c>
      <c r="J128" s="143">
        <v>0.54</v>
      </c>
      <c r="K128" s="143">
        <v>0.55</v>
      </c>
      <c r="L128" s="116">
        <f t="shared" si="40"/>
        <v>1.85185185185186</v>
      </c>
      <c r="M128" s="158">
        <v>40849</v>
      </c>
      <c r="N128" s="31">
        <v>40851</v>
      </c>
      <c r="O128" s="32">
        <v>40861</v>
      </c>
      <c r="P128" s="30" t="s">
        <v>1388</v>
      </c>
      <c r="Q128" s="26"/>
      <c r="R128" s="316">
        <f>K128*4</f>
        <v>2.2</v>
      </c>
      <c r="S128" s="319">
        <f>R128/W128*100</f>
        <v>123.59550561797754</v>
      </c>
      <c r="T128" s="433">
        <f>(H128/SQRT(22.5*W128*(H128/Z128))-1)*100</f>
        <v>72.58264408306425</v>
      </c>
      <c r="U128" s="27">
        <f>H128/W128</f>
        <v>16.629213483146067</v>
      </c>
      <c r="V128" s="380">
        <v>12</v>
      </c>
      <c r="W128" s="168">
        <v>1.78</v>
      </c>
      <c r="X128" s="174">
        <v>4.14</v>
      </c>
      <c r="Y128" s="168">
        <v>9.48</v>
      </c>
      <c r="Z128" s="168">
        <v>4.03</v>
      </c>
      <c r="AA128" s="174">
        <v>1.73</v>
      </c>
      <c r="AB128" s="168">
        <v>1.91</v>
      </c>
      <c r="AC128" s="339">
        <f>(AB128/AA128-1)*100</f>
        <v>10.404624277456653</v>
      </c>
      <c r="AD128" s="472">
        <f>(H128/AA128)/X128</f>
        <v>4.1328083549747285</v>
      </c>
      <c r="AE128" s="521">
        <v>8</v>
      </c>
      <c r="AF128" s="385">
        <v>3140</v>
      </c>
      <c r="AG128" s="565">
        <v>26.71</v>
      </c>
      <c r="AH128" s="565">
        <v>-21.69</v>
      </c>
      <c r="AI128" s="566">
        <v>5.79</v>
      </c>
      <c r="AJ128" s="567">
        <v>-3.52</v>
      </c>
      <c r="AK128" s="350" t="s">
        <v>1977</v>
      </c>
      <c r="AL128" s="336">
        <f aca="true" t="shared" si="58" ref="AL128:AL134">((AQ128/AR128)^(1/1)-1)*100</f>
        <v>0.23201856148493682</v>
      </c>
      <c r="AM128" s="337">
        <f t="shared" si="57"/>
        <v>5.585892231130818</v>
      </c>
      <c r="AN128" s="337">
        <f>((AQ128/AV128)^(1/5)-1)*100</f>
        <v>9.044338729914013</v>
      </c>
      <c r="AO128" s="339" t="s">
        <v>1977</v>
      </c>
      <c r="AP128" s="324"/>
      <c r="AQ128" s="287">
        <v>2.16</v>
      </c>
      <c r="AR128" s="285">
        <v>2.155</v>
      </c>
      <c r="AS128" s="28">
        <v>2.02</v>
      </c>
      <c r="AT128" s="28">
        <v>1.835</v>
      </c>
      <c r="AU128" s="28">
        <v>1.6115</v>
      </c>
      <c r="AV128" s="28">
        <v>1.4010000000000002</v>
      </c>
      <c r="AW128" s="28">
        <v>1.188</v>
      </c>
      <c r="AX128" s="28">
        <v>1.0035</v>
      </c>
      <c r="AY128" s="278">
        <v>0</v>
      </c>
      <c r="AZ128" s="278">
        <v>0</v>
      </c>
      <c r="BA128" s="278">
        <v>0</v>
      </c>
      <c r="BB128" s="280">
        <v>0</v>
      </c>
      <c r="BC128" s="308">
        <f t="shared" si="56"/>
        <v>0.23201856148493682</v>
      </c>
      <c r="BD128" s="216">
        <f t="shared" si="43"/>
        <v>6.683168316831667</v>
      </c>
      <c r="BE128" s="216">
        <f t="shared" si="44"/>
        <v>10.081743869209813</v>
      </c>
      <c r="BF128" s="216">
        <f t="shared" si="45"/>
        <v>13.869066087496119</v>
      </c>
      <c r="BG128" s="216">
        <f t="shared" si="46"/>
        <v>15.024982155603105</v>
      </c>
      <c r="BH128" s="216">
        <f t="shared" si="47"/>
        <v>17.92929292929295</v>
      </c>
      <c r="BI128" s="216">
        <f t="shared" si="48"/>
        <v>18.385650224215233</v>
      </c>
      <c r="BJ128" s="216">
        <f t="shared" si="49"/>
        <v>0</v>
      </c>
      <c r="BK128" s="216">
        <f t="shared" si="50"/>
        <v>0</v>
      </c>
      <c r="BL128" s="216">
        <f t="shared" si="51"/>
        <v>0</v>
      </c>
      <c r="BM128" s="240">
        <f t="shared" si="52"/>
        <v>0</v>
      </c>
      <c r="BN128" s="482">
        <f t="shared" si="4"/>
        <v>7.473265649466711</v>
      </c>
      <c r="BO128" s="482">
        <f>SQRT(AVERAGE((BC128-$BN128)^2,(BD128-$BN128)^2,(BE128-$BN128)^2,(BF128-$BN128)^2,(BG128-$BN128)^2,(BH128-$BN128)^2,(BI128-$BN128)^2,(BJ128-$BN128)^2,(BK128-$BN128)^2,(BL128-$BN128)^2,(BM128-$BN128)^2))</f>
        <v>7.444376759388392</v>
      </c>
      <c r="BP128" s="586">
        <f>IF(AN128="n/a","n/a",IF(U128&lt;0,"n/a",IF(U128="n/a","n/a",I128+AN128-U128)))</f>
        <v>-0.15244232079962217</v>
      </c>
    </row>
    <row r="129" spans="1:68" ht="11.25" customHeight="1">
      <c r="A129" s="25" t="s">
        <v>222</v>
      </c>
      <c r="B129" s="26" t="s">
        <v>223</v>
      </c>
      <c r="C129" s="109" t="s">
        <v>294</v>
      </c>
      <c r="D129" s="133">
        <v>7</v>
      </c>
      <c r="E129" s="26">
        <v>382</v>
      </c>
      <c r="F129" s="65" t="s">
        <v>363</v>
      </c>
      <c r="G129" s="57" t="s">
        <v>363</v>
      </c>
      <c r="H129" s="208">
        <v>194.14</v>
      </c>
      <c r="I129" s="457">
        <f>(R129/H129)*100</f>
        <v>1.5452766045122077</v>
      </c>
      <c r="J129" s="285">
        <v>0.6</v>
      </c>
      <c r="K129" s="143">
        <v>0.75</v>
      </c>
      <c r="L129" s="93">
        <f t="shared" si="40"/>
        <v>25</v>
      </c>
      <c r="M129" s="158">
        <v>40890</v>
      </c>
      <c r="N129" s="31">
        <v>40892</v>
      </c>
      <c r="O129" s="32">
        <v>40909</v>
      </c>
      <c r="P129" s="30" t="s">
        <v>1360</v>
      </c>
      <c r="Q129" s="102"/>
      <c r="R129" s="316">
        <f>K129*4</f>
        <v>3</v>
      </c>
      <c r="S129" s="319">
        <f>R129/W129*100</f>
        <v>21.45922746781116</v>
      </c>
      <c r="T129" s="433">
        <f>(H129/SQRT(22.5*W129*(H129/Z129))-1)*100</f>
        <v>73.37127716455345</v>
      </c>
      <c r="U129" s="27">
        <f>H129/W129</f>
        <v>13.88698140200286</v>
      </c>
      <c r="V129" s="380">
        <v>12</v>
      </c>
      <c r="W129" s="168">
        <v>13.98</v>
      </c>
      <c r="X129" s="174">
        <v>1.45</v>
      </c>
      <c r="Y129" s="168">
        <v>1.36</v>
      </c>
      <c r="Z129" s="168">
        <v>4.87</v>
      </c>
      <c r="AA129" s="174">
        <v>14.74</v>
      </c>
      <c r="AB129" s="168">
        <v>16.16</v>
      </c>
      <c r="AC129" s="339">
        <f>(AB129/AA129-1)*100</f>
        <v>9.633649932157384</v>
      </c>
      <c r="AD129" s="472">
        <f>(H129/AA129)/X129</f>
        <v>9.083423010340148</v>
      </c>
      <c r="AE129" s="521">
        <v>5</v>
      </c>
      <c r="AF129" s="408">
        <v>2690</v>
      </c>
      <c r="AG129" s="565">
        <v>68.64</v>
      </c>
      <c r="AH129" s="565">
        <v>-2.94</v>
      </c>
      <c r="AI129" s="566">
        <v>17.85</v>
      </c>
      <c r="AJ129" s="567">
        <v>17.62</v>
      </c>
      <c r="AK129" s="350" t="s">
        <v>1977</v>
      </c>
      <c r="AL129" s="336">
        <f t="shared" si="58"/>
        <v>66.66666666666666</v>
      </c>
      <c r="AM129" s="337">
        <f t="shared" si="57"/>
        <v>44.22495703074083</v>
      </c>
      <c r="AN129" s="337" t="s">
        <v>1977</v>
      </c>
      <c r="AO129" s="339" t="s">
        <v>1977</v>
      </c>
      <c r="AP129" s="324"/>
      <c r="AQ129" s="285">
        <v>1.5</v>
      </c>
      <c r="AR129" s="285">
        <v>0.9</v>
      </c>
      <c r="AS129" s="28">
        <v>0.8</v>
      </c>
      <c r="AT129" s="28">
        <v>0.5</v>
      </c>
      <c r="AU129" s="28">
        <v>0.375</v>
      </c>
      <c r="AV129" s="278">
        <v>0</v>
      </c>
      <c r="AW129" s="278">
        <v>0</v>
      </c>
      <c r="AX129" s="278">
        <v>0</v>
      </c>
      <c r="AY129" s="278">
        <v>0</v>
      </c>
      <c r="AZ129" s="278">
        <v>0</v>
      </c>
      <c r="BA129" s="278">
        <v>0.1875</v>
      </c>
      <c r="BB129" s="280">
        <v>0.25</v>
      </c>
      <c r="BC129" s="308">
        <f t="shared" si="56"/>
        <v>66.66666666666666</v>
      </c>
      <c r="BD129" s="216">
        <f t="shared" si="43"/>
        <v>12.5</v>
      </c>
      <c r="BE129" s="216">
        <f t="shared" si="44"/>
        <v>60.00000000000001</v>
      </c>
      <c r="BF129" s="216">
        <f t="shared" si="45"/>
        <v>33.33333333333333</v>
      </c>
      <c r="BG129" s="216">
        <f t="shared" si="46"/>
        <v>0</v>
      </c>
      <c r="BH129" s="216">
        <f t="shared" si="47"/>
        <v>0</v>
      </c>
      <c r="BI129" s="216">
        <f t="shared" si="48"/>
        <v>0</v>
      </c>
      <c r="BJ129" s="216">
        <f t="shared" si="49"/>
        <v>0</v>
      </c>
      <c r="BK129" s="216">
        <f t="shared" si="50"/>
        <v>0</v>
      </c>
      <c r="BL129" s="216">
        <f t="shared" si="51"/>
        <v>0</v>
      </c>
      <c r="BM129" s="240">
        <f t="shared" si="52"/>
        <v>0</v>
      </c>
      <c r="BN129" s="482">
        <f t="shared" si="4"/>
        <v>15.681818181818182</v>
      </c>
      <c r="BO129" s="482">
        <f>SQRT(AVERAGE((BC129-$BN129)^2,(BD129-$BN129)^2,(BE129-$BN129)^2,(BF129-$BN129)^2,(BG129-$BN129)^2,(BH129-$BN129)^2,(BI129-$BN129)^2,(BJ129-$BN129)^2,(BK129-$BN129)^2,(BL129-$BN129)^2,(BM129-$BN129)^2))</f>
        <v>24.50731230245729</v>
      </c>
      <c r="BP129" s="586" t="str">
        <f>IF(AN129="n/a","n/a",IF(U129&lt;0,"n/a",IF(U129="n/a","n/a",I129+AN129-U129)))</f>
        <v>n/a</v>
      </c>
    </row>
    <row r="130" spans="1:68" ht="11.25" customHeight="1">
      <c r="A130" s="95" t="s">
        <v>67</v>
      </c>
      <c r="B130" s="26" t="s">
        <v>68</v>
      </c>
      <c r="C130" s="33" t="s">
        <v>313</v>
      </c>
      <c r="D130" s="133">
        <v>9</v>
      </c>
      <c r="E130" s="26">
        <v>250</v>
      </c>
      <c r="F130" s="44" t="s">
        <v>1939</v>
      </c>
      <c r="G130" s="45" t="s">
        <v>1939</v>
      </c>
      <c r="H130" s="208">
        <v>96.35</v>
      </c>
      <c r="I130" s="457">
        <f>(R130/H130)*100</f>
        <v>1.2869745718733785</v>
      </c>
      <c r="J130" s="143">
        <v>0.27</v>
      </c>
      <c r="K130" s="143">
        <v>0.31</v>
      </c>
      <c r="L130" s="93">
        <f t="shared" si="40"/>
        <v>14.814814814814813</v>
      </c>
      <c r="M130" s="654">
        <v>40514</v>
      </c>
      <c r="N130" s="511">
        <v>40518</v>
      </c>
      <c r="O130" s="512">
        <v>40542</v>
      </c>
      <c r="P130" s="30" t="s">
        <v>1359</v>
      </c>
      <c r="Q130" s="26"/>
      <c r="R130" s="316">
        <f>K130*4</f>
        <v>1.24</v>
      </c>
      <c r="S130" s="319">
        <f>R130/W130*100</f>
        <v>26.89804772234273</v>
      </c>
      <c r="T130" s="433">
        <f>(H130/SQRT(22.5*W130*(H130/Z130))-1)*100</f>
        <v>105.13191706414008</v>
      </c>
      <c r="U130" s="27">
        <f>H130/W130</f>
        <v>20.900216919739695</v>
      </c>
      <c r="V130" s="380">
        <v>5</v>
      </c>
      <c r="W130" s="168">
        <v>4.61</v>
      </c>
      <c r="X130" s="174">
        <v>1.66</v>
      </c>
      <c r="Y130" s="168">
        <v>2.06</v>
      </c>
      <c r="Z130" s="168">
        <v>4.53</v>
      </c>
      <c r="AA130" s="174">
        <v>4.97</v>
      </c>
      <c r="AB130" s="168">
        <v>5.73</v>
      </c>
      <c r="AC130" s="339">
        <f>(AB130/AA130-1)*100</f>
        <v>15.29175050301812</v>
      </c>
      <c r="AD130" s="472">
        <f>(H130/AA130)/X130</f>
        <v>11.678504763520884</v>
      </c>
      <c r="AE130" s="521">
        <v>21</v>
      </c>
      <c r="AF130" s="385">
        <v>44670</v>
      </c>
      <c r="AG130" s="565">
        <v>38.77</v>
      </c>
      <c r="AH130" s="565">
        <v>-0.6</v>
      </c>
      <c r="AI130" s="566">
        <v>7.68</v>
      </c>
      <c r="AJ130" s="567">
        <v>12.3</v>
      </c>
      <c r="AK130" s="350">
        <f>AN130/AO130</f>
        <v>0.96922636307317</v>
      </c>
      <c r="AL130" s="336">
        <f t="shared" si="58"/>
        <v>9.80392156862746</v>
      </c>
      <c r="AM130" s="337">
        <f t="shared" si="57"/>
        <v>12.576944033486814</v>
      </c>
      <c r="AN130" s="337">
        <f>((AQ130/AV130)^(1/5)-1)*100</f>
        <v>16.141767384673344</v>
      </c>
      <c r="AO130" s="339">
        <f>((AQ130/BA130)^(1/10)-1)*100</f>
        <v>16.654280155455027</v>
      </c>
      <c r="AP130" s="324"/>
      <c r="AQ130" s="285">
        <v>1.12</v>
      </c>
      <c r="AR130" s="285">
        <v>1.02</v>
      </c>
      <c r="AS130" s="28">
        <v>0.94</v>
      </c>
      <c r="AT130" s="28">
        <v>0.785</v>
      </c>
      <c r="AU130" s="28">
        <v>0.65</v>
      </c>
      <c r="AV130" s="28">
        <v>0.53</v>
      </c>
      <c r="AW130" s="28">
        <v>0.425</v>
      </c>
      <c r="AX130" s="28">
        <v>0.31</v>
      </c>
      <c r="AY130" s="28">
        <v>0.25</v>
      </c>
      <c r="AZ130" s="278">
        <v>0.24</v>
      </c>
      <c r="BA130" s="278">
        <v>0.24</v>
      </c>
      <c r="BB130" s="280">
        <v>0.24</v>
      </c>
      <c r="BC130" s="308">
        <f t="shared" si="56"/>
        <v>9.80392156862746</v>
      </c>
      <c r="BD130" s="216">
        <f t="shared" si="43"/>
        <v>8.510638297872353</v>
      </c>
      <c r="BE130" s="216">
        <f t="shared" si="44"/>
        <v>19.7452229299363</v>
      </c>
      <c r="BF130" s="216">
        <f t="shared" si="45"/>
        <v>20.769230769230763</v>
      </c>
      <c r="BG130" s="216">
        <f t="shared" si="46"/>
        <v>22.64150943396226</v>
      </c>
      <c r="BH130" s="216">
        <f t="shared" si="47"/>
        <v>24.705882352941178</v>
      </c>
      <c r="BI130" s="216">
        <f t="shared" si="48"/>
        <v>37.09677419354838</v>
      </c>
      <c r="BJ130" s="216">
        <f t="shared" si="49"/>
        <v>24</v>
      </c>
      <c r="BK130" s="216">
        <f t="shared" si="50"/>
        <v>4.166666666666674</v>
      </c>
      <c r="BL130" s="216">
        <f t="shared" si="51"/>
        <v>0</v>
      </c>
      <c r="BM130" s="240">
        <f t="shared" si="52"/>
        <v>0</v>
      </c>
      <c r="BN130" s="482">
        <f t="shared" si="4"/>
        <v>15.58544056479867</v>
      </c>
      <c r="BO130" s="482">
        <f>SQRT(AVERAGE((BC130-$BN130)^2,(BD130-$BN130)^2,(BE130-$BN130)^2,(BF130-$BN130)^2,(BG130-$BN130)^2,(BH130-$BN130)^2,(BI130-$BN130)^2,(BJ130-$BN130)^2,(BK130-$BN130)^2,(BL130-$BN130)^2,(BM130-$BN130)^2))</f>
        <v>11.323215986457623</v>
      </c>
      <c r="BP130" s="586">
        <f>IF(AN130="n/a","n/a",IF(U130&lt;0,"n/a",IF(U130="n/a","n/a",I130+AN130-U130)))</f>
        <v>-3.4714749631929713</v>
      </c>
    </row>
    <row r="131" spans="1:68" ht="11.25" customHeight="1">
      <c r="A131" s="113" t="s">
        <v>877</v>
      </c>
      <c r="B131" s="36" t="s">
        <v>878</v>
      </c>
      <c r="C131" s="41" t="s">
        <v>2075</v>
      </c>
      <c r="D131" s="134">
        <v>8</v>
      </c>
      <c r="E131" s="26">
        <v>330</v>
      </c>
      <c r="F131" s="74" t="s">
        <v>363</v>
      </c>
      <c r="G131" s="75" t="s">
        <v>363</v>
      </c>
      <c r="H131" s="209">
        <v>35.94</v>
      </c>
      <c r="I131" s="457">
        <f>(R131/H131)*100</f>
        <v>1.691708402893712</v>
      </c>
      <c r="J131" s="142">
        <v>0.1347</v>
      </c>
      <c r="K131" s="142">
        <v>0.152</v>
      </c>
      <c r="L131" s="94">
        <f t="shared" si="40"/>
        <v>12.843355605048256</v>
      </c>
      <c r="M131" s="301">
        <v>40850</v>
      </c>
      <c r="N131" s="50">
        <v>40854</v>
      </c>
      <c r="O131" s="40">
        <v>40864</v>
      </c>
      <c r="P131" s="392" t="s">
        <v>1389</v>
      </c>
      <c r="Q131" s="269" t="s">
        <v>1435</v>
      </c>
      <c r="R131" s="261">
        <f>K131*4</f>
        <v>0.608</v>
      </c>
      <c r="S131" s="319">
        <f>R131/W131*100</f>
        <v>45.03703703703703</v>
      </c>
      <c r="T131" s="434">
        <f>(H131/SQRT(22.5*W131*(H131/Z131))-1)*100</f>
        <v>23.545163431869742</v>
      </c>
      <c r="U131" s="37">
        <f>H131/W131</f>
        <v>26.62222222222222</v>
      </c>
      <c r="V131" s="381">
        <v>12</v>
      </c>
      <c r="W131" s="169">
        <v>1.35</v>
      </c>
      <c r="X131" s="176">
        <v>2.32</v>
      </c>
      <c r="Y131" s="169">
        <v>3.65</v>
      </c>
      <c r="Z131" s="169">
        <v>1.29</v>
      </c>
      <c r="AA131" s="176">
        <v>1.52</v>
      </c>
      <c r="AB131" s="169">
        <v>3.99</v>
      </c>
      <c r="AC131" s="344">
        <f>(AB131/AA131-1)*100</f>
        <v>162.5</v>
      </c>
      <c r="AD131" s="472">
        <f>(H131/AA131)/X131</f>
        <v>10.191696914700543</v>
      </c>
      <c r="AE131" s="521">
        <v>37</v>
      </c>
      <c r="AF131" s="387">
        <v>9040</v>
      </c>
      <c r="AG131" s="533">
        <v>31.5</v>
      </c>
      <c r="AH131" s="533">
        <v>-23.07</v>
      </c>
      <c r="AI131" s="562">
        <v>10.45</v>
      </c>
      <c r="AJ131" s="564">
        <v>-1.02</v>
      </c>
      <c r="AK131" s="351" t="s">
        <v>1977</v>
      </c>
      <c r="AL131" s="336">
        <f t="shared" si="58"/>
        <v>68.12573202952632</v>
      </c>
      <c r="AM131" s="337">
        <f t="shared" si="57"/>
        <v>37.00853008377991</v>
      </c>
      <c r="AN131" s="337">
        <f>((AQ131/AV131)^(1/5)-1)*100</f>
        <v>43.90994676036024</v>
      </c>
      <c r="AO131" s="339" t="s">
        <v>1977</v>
      </c>
      <c r="AP131" s="325"/>
      <c r="AQ131" s="286">
        <v>0.30862</v>
      </c>
      <c r="AR131" s="286">
        <v>0.183565</v>
      </c>
      <c r="AS131" s="38">
        <v>0.16</v>
      </c>
      <c r="AT131" s="38">
        <v>0.12</v>
      </c>
      <c r="AU131" s="38">
        <v>0.08</v>
      </c>
      <c r="AV131" s="38">
        <v>0.05</v>
      </c>
      <c r="AW131" s="279">
        <v>0</v>
      </c>
      <c r="AX131" s="279">
        <v>0</v>
      </c>
      <c r="AY131" s="279">
        <v>0</v>
      </c>
      <c r="AZ131" s="279">
        <v>0</v>
      </c>
      <c r="BA131" s="279">
        <v>0</v>
      </c>
      <c r="BB131" s="307">
        <v>0</v>
      </c>
      <c r="BC131" s="308">
        <f t="shared" si="56"/>
        <v>68.12573202952632</v>
      </c>
      <c r="BD131" s="216">
        <f t="shared" si="43"/>
        <v>14.728125000000002</v>
      </c>
      <c r="BE131" s="216">
        <f t="shared" si="44"/>
        <v>33.33333333333335</v>
      </c>
      <c r="BF131" s="216">
        <f t="shared" si="45"/>
        <v>50</v>
      </c>
      <c r="BG131" s="216">
        <f t="shared" si="46"/>
        <v>59.999999999999986</v>
      </c>
      <c r="BH131" s="216">
        <f t="shared" si="47"/>
        <v>0</v>
      </c>
      <c r="BI131" s="216">
        <f t="shared" si="48"/>
        <v>0</v>
      </c>
      <c r="BJ131" s="216">
        <f t="shared" si="49"/>
        <v>0</v>
      </c>
      <c r="BK131" s="216">
        <f t="shared" si="50"/>
        <v>0</v>
      </c>
      <c r="BL131" s="216">
        <f t="shared" si="51"/>
        <v>0</v>
      </c>
      <c r="BM131" s="240">
        <f t="shared" si="52"/>
        <v>0</v>
      </c>
      <c r="BN131" s="482">
        <f t="shared" si="4"/>
        <v>20.56247185116906</v>
      </c>
      <c r="BO131" s="482">
        <f>SQRT(AVERAGE((BC131-$BN131)^2,(BD131-$BN131)^2,(BE131-$BN131)^2,(BF131-$BN131)^2,(BG131-$BN131)^2,(BH131-$BN131)^2,(BI131-$BN131)^2,(BJ131-$BN131)^2,(BK131-$BN131)^2,(BL131-$BN131)^2,(BM131-$BN131)^2))</f>
        <v>25.968821177352172</v>
      </c>
      <c r="BP131" s="587">
        <f>IF(AN131="n/a","n/a",IF(U131&lt;0,"n/a",IF(U131="n/a","n/a",I131+AN131-U131)))</f>
        <v>18.97943294103173</v>
      </c>
    </row>
    <row r="132" spans="1:68" ht="11.25" customHeight="1">
      <c r="A132" s="15" t="s">
        <v>645</v>
      </c>
      <c r="B132" s="16" t="s">
        <v>646</v>
      </c>
      <c r="C132" s="24" t="s">
        <v>1425</v>
      </c>
      <c r="D132" s="132">
        <v>8</v>
      </c>
      <c r="E132" s="26">
        <v>313</v>
      </c>
      <c r="F132" s="42" t="s">
        <v>1972</v>
      </c>
      <c r="G132" s="43" t="s">
        <v>1972</v>
      </c>
      <c r="H132" s="207">
        <v>57.75</v>
      </c>
      <c r="I132" s="318">
        <f>(R132/H132)*100</f>
        <v>3.463203463203463</v>
      </c>
      <c r="J132" s="282">
        <v>0.47</v>
      </c>
      <c r="K132" s="144">
        <v>0.5</v>
      </c>
      <c r="L132" s="107">
        <f t="shared" si="40"/>
        <v>6.382978723404253</v>
      </c>
      <c r="M132" s="118">
        <v>40689</v>
      </c>
      <c r="N132" s="22">
        <v>40694</v>
      </c>
      <c r="O132" s="23">
        <v>40705</v>
      </c>
      <c r="P132" s="395" t="s">
        <v>1384</v>
      </c>
      <c r="Q132" s="16"/>
      <c r="R132" s="317">
        <f>K132*4</f>
        <v>2</v>
      </c>
      <c r="S132" s="318">
        <f>R132/W132*100</f>
        <v>29.761904761904763</v>
      </c>
      <c r="T132" s="433">
        <f>(H132/SQRT(22.5*W132*(H132/Z132))-1)*100</f>
        <v>-29.806814195868448</v>
      </c>
      <c r="U132" s="18">
        <f>H132/W132</f>
        <v>8.59375</v>
      </c>
      <c r="V132" s="380">
        <v>12</v>
      </c>
      <c r="W132" s="190">
        <v>6.72</v>
      </c>
      <c r="X132" s="189">
        <v>1.06</v>
      </c>
      <c r="Y132" s="190">
        <v>0.45</v>
      </c>
      <c r="Z132" s="190">
        <v>1.29</v>
      </c>
      <c r="AA132" s="189">
        <v>6.92</v>
      </c>
      <c r="AB132" s="190">
        <v>6.97</v>
      </c>
      <c r="AC132" s="338">
        <f>(AB132/AA132-1)*100</f>
        <v>0.7225433526011571</v>
      </c>
      <c r="AD132" s="471">
        <f>(H132/AA132)/X132</f>
        <v>7.87299596466354</v>
      </c>
      <c r="AE132" s="520">
        <v>22</v>
      </c>
      <c r="AF132" s="386">
        <v>15090</v>
      </c>
      <c r="AG132" s="553">
        <v>17.38</v>
      </c>
      <c r="AH132" s="553">
        <v>-20.34</v>
      </c>
      <c r="AI132" s="568">
        <v>7.58</v>
      </c>
      <c r="AJ132" s="569">
        <v>-3.02</v>
      </c>
      <c r="AK132" s="350">
        <f>AN132/AO132</f>
        <v>1.467398202217241</v>
      </c>
      <c r="AL132" s="340">
        <f t="shared" si="58"/>
        <v>8.875739644970416</v>
      </c>
      <c r="AM132" s="341">
        <f t="shared" si="57"/>
        <v>7.527290514768614</v>
      </c>
      <c r="AN132" s="341">
        <f>((AQ132/AV132)^(1/5)-1)*100</f>
        <v>12.745518925859244</v>
      </c>
      <c r="AO132" s="338">
        <f>((AQ132/BA132)^(1/10)-1)*100</f>
        <v>8.685794289921267</v>
      </c>
      <c r="AP132" s="324"/>
      <c r="AQ132" s="285">
        <v>1.84</v>
      </c>
      <c r="AR132" s="285">
        <v>1.69</v>
      </c>
      <c r="AS132" s="28">
        <v>1.57</v>
      </c>
      <c r="AT132" s="28">
        <v>1.48</v>
      </c>
      <c r="AU132" s="28">
        <v>1.16</v>
      </c>
      <c r="AV132" s="28">
        <v>1.01</v>
      </c>
      <c r="AW132" s="28">
        <v>0.89</v>
      </c>
      <c r="AX132" s="278">
        <v>0.8</v>
      </c>
      <c r="AY132" s="278">
        <v>0.8</v>
      </c>
      <c r="AZ132" s="278">
        <v>0.8</v>
      </c>
      <c r="BA132" s="278">
        <v>0.8</v>
      </c>
      <c r="BB132" s="280">
        <v>0.8</v>
      </c>
      <c r="BC132" s="460">
        <f t="shared" si="56"/>
        <v>8.875739644970416</v>
      </c>
      <c r="BD132" s="461">
        <f t="shared" si="43"/>
        <v>7.643312101910826</v>
      </c>
      <c r="BE132" s="461">
        <f t="shared" si="44"/>
        <v>6.081081081081097</v>
      </c>
      <c r="BF132" s="461">
        <f t="shared" si="45"/>
        <v>27.586206896551737</v>
      </c>
      <c r="BG132" s="461">
        <f t="shared" si="46"/>
        <v>14.851485148514843</v>
      </c>
      <c r="BH132" s="461">
        <f t="shared" si="47"/>
        <v>13.483146067415719</v>
      </c>
      <c r="BI132" s="461">
        <f t="shared" si="48"/>
        <v>11.250000000000004</v>
      </c>
      <c r="BJ132" s="461">
        <f t="shared" si="49"/>
        <v>0</v>
      </c>
      <c r="BK132" s="461">
        <f t="shared" si="50"/>
        <v>0</v>
      </c>
      <c r="BL132" s="461">
        <f t="shared" si="51"/>
        <v>0</v>
      </c>
      <c r="BM132" s="212">
        <f t="shared" si="52"/>
        <v>0</v>
      </c>
      <c r="BN132" s="145">
        <f t="shared" si="4"/>
        <v>8.16099735822224</v>
      </c>
      <c r="BO132" s="145">
        <f>SQRT(AVERAGE((BC132-$BN132)^2,(BD132-$BN132)^2,(BE132-$BN132)^2,(BF132-$BN132)^2,(BG132-$BN132)^2,(BH132-$BN132)^2,(BI132-$BN132)^2,(BJ132-$BN132)^2,(BK132-$BN132)^2,(BL132-$BN132)^2,(BM132-$BN132)^2))</f>
        <v>8.15464738933555</v>
      </c>
      <c r="BP132" s="586">
        <f>IF(AN132="n/a","n/a",IF(U132&lt;0,"n/a",IF(U132="n/a","n/a",I132+AN132-U132)))</f>
        <v>7.614972389062707</v>
      </c>
    </row>
    <row r="133" spans="1:68" ht="11.25" customHeight="1">
      <c r="A133" s="25" t="s">
        <v>370</v>
      </c>
      <c r="B133" s="26" t="s">
        <v>371</v>
      </c>
      <c r="C133" s="109" t="s">
        <v>520</v>
      </c>
      <c r="D133" s="133">
        <v>6</v>
      </c>
      <c r="E133" s="26">
        <v>400</v>
      </c>
      <c r="F133" s="65" t="s">
        <v>363</v>
      </c>
      <c r="G133" s="57" t="s">
        <v>363</v>
      </c>
      <c r="H133" s="208">
        <v>31.85</v>
      </c>
      <c r="I133" s="319">
        <f>(R133/H133)*100</f>
        <v>6.216640502354788</v>
      </c>
      <c r="J133" s="285">
        <v>0.48</v>
      </c>
      <c r="K133" s="143">
        <v>0.495</v>
      </c>
      <c r="L133" s="93">
        <f t="shared" si="40"/>
        <v>3.125</v>
      </c>
      <c r="M133" s="158">
        <v>40760</v>
      </c>
      <c r="N133" s="31">
        <v>40764</v>
      </c>
      <c r="O133" s="32">
        <v>40771</v>
      </c>
      <c r="P133" s="104" t="s">
        <v>1408</v>
      </c>
      <c r="Q133" s="26"/>
      <c r="R133" s="316">
        <f>K133*4</f>
        <v>1.98</v>
      </c>
      <c r="S133" s="319">
        <f>R133/W133*100</f>
        <v>129.41176470588235</v>
      </c>
      <c r="T133" s="433">
        <f>(H133/SQRT(22.5*W133*(H133/Z133))-1)*100</f>
        <v>53.899683441987456</v>
      </c>
      <c r="U133" s="27">
        <f>H133/W133</f>
        <v>20.81699346405229</v>
      </c>
      <c r="V133" s="380">
        <v>12</v>
      </c>
      <c r="W133" s="168">
        <v>1.53</v>
      </c>
      <c r="X133" s="174">
        <v>3.79</v>
      </c>
      <c r="Y133" s="168">
        <v>19.95</v>
      </c>
      <c r="Z133" s="168">
        <v>2.56</v>
      </c>
      <c r="AA133" s="174">
        <v>1.49</v>
      </c>
      <c r="AB133" s="168">
        <v>1.79</v>
      </c>
      <c r="AC133" s="339">
        <f>(AB133/AA133-1)*100</f>
        <v>20.134228187919454</v>
      </c>
      <c r="AD133" s="472">
        <f>(H133/AA133)/X133</f>
        <v>5.640063041206992</v>
      </c>
      <c r="AE133" s="521">
        <v>7</v>
      </c>
      <c r="AF133" s="385">
        <v>1360</v>
      </c>
      <c r="AG133" s="565">
        <v>13.99</v>
      </c>
      <c r="AH133" s="565">
        <v>-20.34</v>
      </c>
      <c r="AI133" s="566">
        <v>1.56</v>
      </c>
      <c r="AJ133" s="567">
        <v>-7.89</v>
      </c>
      <c r="AK133" s="350" t="s">
        <v>1977</v>
      </c>
      <c r="AL133" s="336">
        <f t="shared" si="58"/>
        <v>5.797101449275344</v>
      </c>
      <c r="AM133" s="337">
        <f t="shared" si="57"/>
        <v>10.845829267732498</v>
      </c>
      <c r="AN133" s="337" t="s">
        <v>1977</v>
      </c>
      <c r="AO133" s="339" t="s">
        <v>1977</v>
      </c>
      <c r="AP133" s="324"/>
      <c r="AQ133" s="285">
        <v>1.825</v>
      </c>
      <c r="AR133" s="285">
        <v>1.725</v>
      </c>
      <c r="AS133" s="28">
        <v>1.51</v>
      </c>
      <c r="AT133" s="28">
        <v>1.34</v>
      </c>
      <c r="AU133" s="28">
        <v>0.257</v>
      </c>
      <c r="AV133" s="278">
        <v>0</v>
      </c>
      <c r="AW133" s="278">
        <v>0</v>
      </c>
      <c r="AX133" s="278">
        <v>0</v>
      </c>
      <c r="AY133" s="278">
        <v>0</v>
      </c>
      <c r="AZ133" s="278">
        <v>0</v>
      </c>
      <c r="BA133" s="278">
        <v>0</v>
      </c>
      <c r="BB133" s="280">
        <v>0</v>
      </c>
      <c r="BC133" s="308">
        <f t="shared" si="56"/>
        <v>5.797101449275344</v>
      </c>
      <c r="BD133" s="216">
        <f t="shared" si="43"/>
        <v>14.238410596026485</v>
      </c>
      <c r="BE133" s="216">
        <f t="shared" si="44"/>
        <v>12.686567164179108</v>
      </c>
      <c r="BF133" s="216">
        <f t="shared" si="45"/>
        <v>421.40077821011675</v>
      </c>
      <c r="BG133" s="216">
        <f t="shared" si="46"/>
        <v>0</v>
      </c>
      <c r="BH133" s="216">
        <f t="shared" si="47"/>
        <v>0</v>
      </c>
      <c r="BI133" s="216">
        <f t="shared" si="48"/>
        <v>0</v>
      </c>
      <c r="BJ133" s="216">
        <f t="shared" si="49"/>
        <v>0</v>
      </c>
      <c r="BK133" s="216">
        <f t="shared" si="50"/>
        <v>0</v>
      </c>
      <c r="BL133" s="216">
        <f t="shared" si="51"/>
        <v>0</v>
      </c>
      <c r="BM133" s="240">
        <f t="shared" si="52"/>
        <v>0</v>
      </c>
      <c r="BN133" s="482">
        <f t="shared" si="4"/>
        <v>41.28389612905434</v>
      </c>
      <c r="BO133" s="482">
        <f>SQRT(AVERAGE((BC133-$BN133)^2,(BD133-$BN133)^2,(BE133-$BN133)^2,(BF133-$BN133)^2,(BG133-$BN133)^2,(BH133-$BN133)^2,(BI133-$BN133)^2,(BJ133-$BN133)^2,(BK133-$BN133)^2,(BL133-$BN133)^2,(BM133-$BN133)^2))</f>
        <v>120.31320592084847</v>
      </c>
      <c r="BP133" s="586" t="str">
        <f>IF(AN133="n/a","n/a",IF(U133&lt;0,"n/a",IF(U133="n/a","n/a",I133+AN133-U133)))</f>
        <v>n/a</v>
      </c>
    </row>
    <row r="134" spans="1:68" ht="11.25" customHeight="1">
      <c r="A134" s="25" t="s">
        <v>246</v>
      </c>
      <c r="B134" s="26" t="s">
        <v>213</v>
      </c>
      <c r="C134" s="33" t="s">
        <v>181</v>
      </c>
      <c r="D134" s="133">
        <v>5</v>
      </c>
      <c r="E134" s="26">
        <v>447</v>
      </c>
      <c r="F134" s="44" t="s">
        <v>1972</v>
      </c>
      <c r="G134" s="45" t="s">
        <v>1939</v>
      </c>
      <c r="H134" s="208">
        <v>16.04</v>
      </c>
      <c r="I134" s="319">
        <f>(R134/H134)*100</f>
        <v>3.2418952618453867</v>
      </c>
      <c r="J134" s="143">
        <v>0.12</v>
      </c>
      <c r="K134" s="143">
        <v>0.13</v>
      </c>
      <c r="L134" s="93">
        <f t="shared" si="40"/>
        <v>8.333333333333348</v>
      </c>
      <c r="M134" s="158">
        <v>40879</v>
      </c>
      <c r="N134" s="31">
        <v>40883</v>
      </c>
      <c r="O134" s="32">
        <v>40898</v>
      </c>
      <c r="P134" s="30" t="s">
        <v>1395</v>
      </c>
      <c r="Q134" s="26"/>
      <c r="R134" s="316">
        <f>K134*4</f>
        <v>0.52</v>
      </c>
      <c r="S134" s="319">
        <f>R134/W134*100</f>
        <v>59.77011494252874</v>
      </c>
      <c r="T134" s="433">
        <f>(H134/SQRT(22.5*W134*(H134/Z134))-1)*100</f>
        <v>-2.926605428733664</v>
      </c>
      <c r="U134" s="27">
        <f>H134/W134</f>
        <v>18.4367816091954</v>
      </c>
      <c r="V134" s="380">
        <v>12</v>
      </c>
      <c r="W134" s="168">
        <v>0.87</v>
      </c>
      <c r="X134" s="174">
        <v>1.83</v>
      </c>
      <c r="Y134" s="168">
        <v>1.23</v>
      </c>
      <c r="Z134" s="168">
        <v>1.15</v>
      </c>
      <c r="AA134" s="174">
        <v>0.84</v>
      </c>
      <c r="AB134" s="168">
        <v>1.24</v>
      </c>
      <c r="AC134" s="339">
        <f>(AB134/AA134-1)*100</f>
        <v>47.61904761904763</v>
      </c>
      <c r="AD134" s="472">
        <f>(H134/AA134)/X134</f>
        <v>10.43455633619568</v>
      </c>
      <c r="AE134" s="521">
        <v>14</v>
      </c>
      <c r="AF134" s="385">
        <v>3790</v>
      </c>
      <c r="AG134" s="565">
        <v>30.3</v>
      </c>
      <c r="AH134" s="565">
        <v>-1.29</v>
      </c>
      <c r="AI134" s="566">
        <v>7.72</v>
      </c>
      <c r="AJ134" s="567">
        <v>7.08</v>
      </c>
      <c r="AK134" s="350" t="s">
        <v>1977</v>
      </c>
      <c r="AL134" s="336">
        <f t="shared" si="58"/>
        <v>9.756097560975618</v>
      </c>
      <c r="AM134" s="337">
        <f t="shared" si="57"/>
        <v>41.155404332154276</v>
      </c>
      <c r="AN134" s="337" t="s">
        <v>1977</v>
      </c>
      <c r="AO134" s="339" t="s">
        <v>1977</v>
      </c>
      <c r="AP134" s="324"/>
      <c r="AQ134" s="285">
        <v>0.45</v>
      </c>
      <c r="AR134" s="285">
        <v>0.41</v>
      </c>
      <c r="AS134" s="28">
        <v>0.33</v>
      </c>
      <c r="AT134" s="28">
        <v>0.16</v>
      </c>
      <c r="AU134" s="278">
        <v>0</v>
      </c>
      <c r="AV134" s="278">
        <v>0</v>
      </c>
      <c r="AW134" s="278">
        <v>0</v>
      </c>
      <c r="AX134" s="278">
        <v>0</v>
      </c>
      <c r="AY134" s="278">
        <v>0.2</v>
      </c>
      <c r="AZ134" s="278">
        <v>0.85</v>
      </c>
      <c r="BA134" s="278">
        <v>1</v>
      </c>
      <c r="BB134" s="280">
        <v>0.9618</v>
      </c>
      <c r="BC134" s="308">
        <f t="shared" si="56"/>
        <v>9.756097560975618</v>
      </c>
      <c r="BD134" s="216">
        <f t="shared" si="43"/>
        <v>24.24242424242422</v>
      </c>
      <c r="BE134" s="216">
        <f t="shared" si="44"/>
        <v>106.25</v>
      </c>
      <c r="BF134" s="216">
        <f t="shared" si="45"/>
        <v>0</v>
      </c>
      <c r="BG134" s="216">
        <f t="shared" si="46"/>
        <v>0</v>
      </c>
      <c r="BH134" s="216">
        <f t="shared" si="47"/>
        <v>0</v>
      </c>
      <c r="BI134" s="216">
        <f t="shared" si="48"/>
        <v>0</v>
      </c>
      <c r="BJ134" s="216">
        <f t="shared" si="49"/>
        <v>0</v>
      </c>
      <c r="BK134" s="216">
        <f t="shared" si="50"/>
        <v>0</v>
      </c>
      <c r="BL134" s="216">
        <f t="shared" si="51"/>
        <v>0</v>
      </c>
      <c r="BM134" s="240">
        <f t="shared" si="52"/>
        <v>3.9717196922437026</v>
      </c>
      <c r="BN134" s="482">
        <f t="shared" si="4"/>
        <v>13.110931045058505</v>
      </c>
      <c r="BO134" s="482">
        <f>SQRT(AVERAGE((BC134-$BN134)^2,(BD134-$BN134)^2,(BE134-$BN134)^2,(BF134-$BN134)^2,(BG134-$BN134)^2,(BH134-$BN134)^2,(BI134-$BN134)^2,(BJ134-$BN134)^2,(BK134-$BN134)^2,(BL134-$BN134)^2,(BM134-$BN134)^2))</f>
        <v>30.29679249229295</v>
      </c>
      <c r="BP134" s="586" t="str">
        <f>IF(AN134="n/a","n/a",IF(U134&lt;0,"n/a",IF(U134="n/a","n/a",I134+AN134-U134)))</f>
        <v>n/a</v>
      </c>
    </row>
    <row r="135" spans="1:68" ht="11.25" customHeight="1">
      <c r="A135" s="25" t="s">
        <v>1321</v>
      </c>
      <c r="B135" s="26" t="s">
        <v>1322</v>
      </c>
      <c r="C135" s="33" t="s">
        <v>2075</v>
      </c>
      <c r="D135" s="133">
        <v>9</v>
      </c>
      <c r="E135" s="26">
        <v>260</v>
      </c>
      <c r="F135" s="44" t="s">
        <v>1972</v>
      </c>
      <c r="G135" s="45" t="s">
        <v>1972</v>
      </c>
      <c r="H135" s="208">
        <v>92.94</v>
      </c>
      <c r="I135" s="457">
        <f>(R135/H135)*100</f>
        <v>1.9797718958467831</v>
      </c>
      <c r="J135" s="285">
        <v>0.38</v>
      </c>
      <c r="K135" s="143">
        <v>0.46</v>
      </c>
      <c r="L135" s="93">
        <f aca="true" t="shared" si="59" ref="L135:L198">((K135/J135)-1)*100</f>
        <v>21.052631578947366</v>
      </c>
      <c r="M135" s="158">
        <v>40610</v>
      </c>
      <c r="N135" s="31">
        <v>40612</v>
      </c>
      <c r="O135" s="32">
        <v>40648</v>
      </c>
      <c r="P135" s="30" t="s">
        <v>1376</v>
      </c>
      <c r="Q135" s="26"/>
      <c r="R135" s="316">
        <f>K135*4</f>
        <v>1.84</v>
      </c>
      <c r="S135" s="319">
        <f>R135/W135*100</f>
        <v>23.58974358974359</v>
      </c>
      <c r="T135" s="433">
        <f>(H135/SQRT(22.5*W135*(H135/Z135))-1)*100</f>
        <v>9.399917186174678</v>
      </c>
      <c r="U135" s="27">
        <f>H135/W135</f>
        <v>11.915384615384616</v>
      </c>
      <c r="V135" s="380">
        <v>12</v>
      </c>
      <c r="W135" s="168">
        <v>7.8</v>
      </c>
      <c r="X135" s="174">
        <v>0.97</v>
      </c>
      <c r="Y135" s="168">
        <v>3.46</v>
      </c>
      <c r="Z135" s="168">
        <v>2.26</v>
      </c>
      <c r="AA135" s="174">
        <v>7.93</v>
      </c>
      <c r="AB135" s="168">
        <v>8.2</v>
      </c>
      <c r="AC135" s="339">
        <f>(AB135/AA135-1)*100</f>
        <v>3.4047919293820783</v>
      </c>
      <c r="AD135" s="472">
        <f>(H135/AA135)/X135</f>
        <v>12.082526228208161</v>
      </c>
      <c r="AE135" s="521">
        <v>22</v>
      </c>
      <c r="AF135" s="385">
        <v>75450</v>
      </c>
      <c r="AG135" s="565">
        <v>40.05</v>
      </c>
      <c r="AH135" s="565">
        <v>-21.16</v>
      </c>
      <c r="AI135" s="566">
        <v>14.81</v>
      </c>
      <c r="AJ135" s="567">
        <v>-1.19</v>
      </c>
      <c r="AK135" s="350">
        <f>AN135/AO135</f>
        <v>1.5728593198692402</v>
      </c>
      <c r="AL135" s="336">
        <f aca="true" t="shared" si="60" ref="AL135:AL166">((AQ135/AR135)^(1/1)-1)*100</f>
        <v>12.213740458015266</v>
      </c>
      <c r="AM135" s="337">
        <f t="shared" si="57"/>
        <v>16.072630575731182</v>
      </c>
      <c r="AN135" s="337">
        <f>((AQ135/AV135)^(1/5)-1)*100</f>
        <v>17.910240182314617</v>
      </c>
      <c r="AO135" s="339">
        <f>((AQ135/BA135)^(1/10)-1)*100</f>
        <v>11.38705792441983</v>
      </c>
      <c r="AP135" s="324"/>
      <c r="AQ135" s="285">
        <v>1.47</v>
      </c>
      <c r="AR135" s="285">
        <v>1.31</v>
      </c>
      <c r="AS135" s="28">
        <v>1.21</v>
      </c>
      <c r="AT135" s="28">
        <v>0.94</v>
      </c>
      <c r="AU135" s="28">
        <v>0.8</v>
      </c>
      <c r="AV135" s="28">
        <v>0.645</v>
      </c>
      <c r="AW135" s="28">
        <v>0.55</v>
      </c>
      <c r="AX135" s="28">
        <v>0.52</v>
      </c>
      <c r="AY135" s="278">
        <v>0.5</v>
      </c>
      <c r="AZ135" s="278">
        <v>0.5</v>
      </c>
      <c r="BA135" s="278">
        <v>0.5</v>
      </c>
      <c r="BB135" s="280">
        <v>0.5</v>
      </c>
      <c r="BC135" s="308">
        <f t="shared" si="56"/>
        <v>12.213740458015266</v>
      </c>
      <c r="BD135" s="216">
        <f t="shared" si="43"/>
        <v>8.264462809917372</v>
      </c>
      <c r="BE135" s="216">
        <f t="shared" si="44"/>
        <v>28.723404255319164</v>
      </c>
      <c r="BF135" s="216">
        <f t="shared" si="45"/>
        <v>17.499999999999982</v>
      </c>
      <c r="BG135" s="216">
        <f t="shared" si="46"/>
        <v>24.031007751937985</v>
      </c>
      <c r="BH135" s="216">
        <f t="shared" si="47"/>
        <v>17.272727272727263</v>
      </c>
      <c r="BI135" s="216">
        <f t="shared" si="48"/>
        <v>5.769230769230771</v>
      </c>
      <c r="BJ135" s="216">
        <f t="shared" si="49"/>
        <v>4.0000000000000036</v>
      </c>
      <c r="BK135" s="216">
        <f t="shared" si="50"/>
        <v>0</v>
      </c>
      <c r="BL135" s="216">
        <f t="shared" si="51"/>
        <v>0</v>
      </c>
      <c r="BM135" s="240">
        <f t="shared" si="52"/>
        <v>0</v>
      </c>
      <c r="BN135" s="482">
        <f t="shared" si="4"/>
        <v>10.706779392467983</v>
      </c>
      <c r="BO135" s="482">
        <f>SQRT(AVERAGE((BC135-$BN135)^2,(BD135-$BN135)^2,(BE135-$BN135)^2,(BF135-$BN135)^2,(BG135-$BN135)^2,(BH135-$BN135)^2,(BI135-$BN135)^2,(BJ135-$BN135)^2,(BK135-$BN135)^2,(BL135-$BN135)^2,(BM135-$BN135)^2))</f>
        <v>9.595902741456252</v>
      </c>
      <c r="BP135" s="586">
        <f>IF(AN135="n/a","n/a",IF(U135&lt;0,"n/a",IF(U135="n/a","n/a",I135+AN135-U135)))</f>
        <v>7.974627462776786</v>
      </c>
    </row>
    <row r="136" spans="1:68" ht="11.25" customHeight="1">
      <c r="A136" s="34" t="s">
        <v>1457</v>
      </c>
      <c r="B136" s="36" t="s">
        <v>1458</v>
      </c>
      <c r="C136" s="41" t="s">
        <v>2083</v>
      </c>
      <c r="D136" s="134">
        <v>5</v>
      </c>
      <c r="E136" s="26">
        <v>422</v>
      </c>
      <c r="F136" s="46" t="s">
        <v>1972</v>
      </c>
      <c r="G136" s="48" t="s">
        <v>1972</v>
      </c>
      <c r="H136" s="209">
        <v>51.74</v>
      </c>
      <c r="I136" s="321">
        <f>(R136/H136)*100</f>
        <v>2.899110939311944</v>
      </c>
      <c r="J136" s="142">
        <v>0.3625</v>
      </c>
      <c r="K136" s="142">
        <v>0.375</v>
      </c>
      <c r="L136" s="94">
        <f t="shared" si="59"/>
        <v>3.4482758620689724</v>
      </c>
      <c r="M136" s="301">
        <v>40549</v>
      </c>
      <c r="N136" s="50">
        <v>40553</v>
      </c>
      <c r="O136" s="40">
        <v>40571</v>
      </c>
      <c r="P136" s="49" t="s">
        <v>404</v>
      </c>
      <c r="Q136" s="36"/>
      <c r="R136" s="261">
        <f>K136*4</f>
        <v>1.5</v>
      </c>
      <c r="S136" s="321">
        <f>R136/W136*100</f>
        <v>46.15384615384615</v>
      </c>
      <c r="T136" s="433">
        <f>(H136/SQRT(22.5*W136*(H136/Z136))-1)*100</f>
        <v>23.051570038292834</v>
      </c>
      <c r="U136" s="37">
        <f>H136/W136</f>
        <v>15.92</v>
      </c>
      <c r="V136" s="381">
        <v>12</v>
      </c>
      <c r="W136" s="169">
        <v>3.25</v>
      </c>
      <c r="X136" s="176">
        <v>2.06</v>
      </c>
      <c r="Y136" s="169">
        <v>1.36</v>
      </c>
      <c r="Z136" s="169">
        <v>2.14</v>
      </c>
      <c r="AA136" s="176">
        <v>3.38</v>
      </c>
      <c r="AB136" s="169">
        <v>3.6</v>
      </c>
      <c r="AC136" s="344">
        <f>(AB136/AA136-1)*100</f>
        <v>6.5088757396449815</v>
      </c>
      <c r="AD136" s="473">
        <f>(H136/AA136)/X136</f>
        <v>7.43091859596714</v>
      </c>
      <c r="AE136" s="522">
        <v>8</v>
      </c>
      <c r="AF136" s="646">
        <v>5070</v>
      </c>
      <c r="AG136" s="533">
        <v>27.56</v>
      </c>
      <c r="AH136" s="533">
        <v>-3.51</v>
      </c>
      <c r="AI136" s="562">
        <v>5.4</v>
      </c>
      <c r="AJ136" s="564">
        <v>4.36</v>
      </c>
      <c r="AK136" s="350">
        <f>AN136/AO136</f>
        <v>2.0086758805981875</v>
      </c>
      <c r="AL136" s="342">
        <f t="shared" si="60"/>
        <v>2.1126760563380254</v>
      </c>
      <c r="AM136" s="343">
        <f t="shared" si="57"/>
        <v>2.1589368426195854</v>
      </c>
      <c r="AN136" s="343">
        <f>((AQ136/AV136)^(1/5)-1)*100</f>
        <v>1.7427032100487017</v>
      </c>
      <c r="AO136" s="344">
        <f>((AQ136/BA136)^(1/10)-1)*100</f>
        <v>0.8675880598166597</v>
      </c>
      <c r="AP136" s="324"/>
      <c r="AQ136" s="285">
        <v>1.45</v>
      </c>
      <c r="AR136" s="285">
        <v>1.42</v>
      </c>
      <c r="AS136" s="28">
        <v>1.39</v>
      </c>
      <c r="AT136" s="28">
        <v>1.36</v>
      </c>
      <c r="AU136" s="278">
        <v>1.33</v>
      </c>
      <c r="AV136" s="278">
        <v>1.33</v>
      </c>
      <c r="AW136" s="278">
        <v>1.33</v>
      </c>
      <c r="AX136" s="278">
        <v>1.33</v>
      </c>
      <c r="AY136" s="278">
        <v>1.33</v>
      </c>
      <c r="AZ136" s="278">
        <v>1.33</v>
      </c>
      <c r="BA136" s="278">
        <v>1.33</v>
      </c>
      <c r="BB136" s="280">
        <v>1.33</v>
      </c>
      <c r="BC136" s="274">
        <f t="shared" si="56"/>
        <v>2.1126760563380254</v>
      </c>
      <c r="BD136" s="462">
        <f t="shared" si="43"/>
        <v>2.158273381294973</v>
      </c>
      <c r="BE136" s="462">
        <f t="shared" si="44"/>
        <v>2.2058823529411686</v>
      </c>
      <c r="BF136" s="462">
        <f t="shared" si="45"/>
        <v>2.2556390977443552</v>
      </c>
      <c r="BG136" s="462">
        <f t="shared" si="46"/>
        <v>0</v>
      </c>
      <c r="BH136" s="462">
        <f t="shared" si="47"/>
        <v>0</v>
      </c>
      <c r="BI136" s="462">
        <f t="shared" si="48"/>
        <v>0</v>
      </c>
      <c r="BJ136" s="462">
        <f t="shared" si="49"/>
        <v>0</v>
      </c>
      <c r="BK136" s="462">
        <f t="shared" si="50"/>
        <v>0</v>
      </c>
      <c r="BL136" s="462">
        <f t="shared" si="51"/>
        <v>0</v>
      </c>
      <c r="BM136" s="258">
        <f t="shared" si="52"/>
        <v>0</v>
      </c>
      <c r="BN136" s="76">
        <f>AVERAGE(BC136:BM136)</f>
        <v>0.7938609898471384</v>
      </c>
      <c r="BO136" s="76">
        <f>SQRT(AVERAGE((BC136-$BN136)^2,(BD136-$BN136)^2,(BE136-$BN136)^2,(BF136-$BN136)^2,(BG136-$BN136)^2,(BH136-$BN136)^2,(BI136-$BN136)^2,(BJ136-$BN136)^2,(BK136-$BN136)^2,(BL136-$BN136)^2,(BM136-$BN136)^2))</f>
        <v>1.0506708168208454</v>
      </c>
      <c r="BP136" s="586">
        <f>IF(AN136="n/a","n/a",IF(U136&lt;0,"n/a",IF(U136="n/a","n/a",I136+AN136-U136)))</f>
        <v>-11.278185850639353</v>
      </c>
    </row>
    <row r="137" spans="1:68" ht="11.25" customHeight="1">
      <c r="A137" s="15" t="s">
        <v>1569</v>
      </c>
      <c r="B137" s="16" t="s">
        <v>1570</v>
      </c>
      <c r="C137" s="24" t="s">
        <v>294</v>
      </c>
      <c r="D137" s="132">
        <v>9</v>
      </c>
      <c r="E137" s="26">
        <v>274</v>
      </c>
      <c r="F137" s="88" t="s">
        <v>363</v>
      </c>
      <c r="G137" s="58" t="s">
        <v>363</v>
      </c>
      <c r="H137" s="207">
        <v>20.05</v>
      </c>
      <c r="I137" s="318">
        <f>(R137/H137)*100</f>
        <v>3.3915211970074814</v>
      </c>
      <c r="J137" s="144">
        <v>0.16</v>
      </c>
      <c r="K137" s="144">
        <v>0.17</v>
      </c>
      <c r="L137" s="107">
        <f t="shared" si="59"/>
        <v>6.25</v>
      </c>
      <c r="M137" s="118">
        <v>40772</v>
      </c>
      <c r="N137" s="22">
        <v>40774</v>
      </c>
      <c r="O137" s="23">
        <v>40788</v>
      </c>
      <c r="P137" s="395" t="s">
        <v>1247</v>
      </c>
      <c r="Q137" s="16"/>
      <c r="R137" s="317">
        <f>K137*4</f>
        <v>0.68</v>
      </c>
      <c r="S137" s="319">
        <f>R137/W137*100</f>
        <v>53.968253968253975</v>
      </c>
      <c r="T137" s="435">
        <f>(H137/SQRT(22.5*W137*(H137/Z137))-1)*100</f>
        <v>5.373276198762422</v>
      </c>
      <c r="U137" s="18">
        <f>H137/W137</f>
        <v>15.912698412698413</v>
      </c>
      <c r="V137" s="380">
        <v>7</v>
      </c>
      <c r="W137" s="190">
        <v>1.26</v>
      </c>
      <c r="X137" s="189" t="s">
        <v>2108</v>
      </c>
      <c r="Y137" s="190">
        <v>0.66</v>
      </c>
      <c r="Z137" s="190">
        <v>1.57</v>
      </c>
      <c r="AA137" s="189" t="s">
        <v>2108</v>
      </c>
      <c r="AB137" s="190" t="s">
        <v>2108</v>
      </c>
      <c r="AC137" s="338" t="s">
        <v>1977</v>
      </c>
      <c r="AD137" s="471" t="s">
        <v>1977</v>
      </c>
      <c r="AE137" s="520">
        <v>1</v>
      </c>
      <c r="AF137" s="397">
        <v>144</v>
      </c>
      <c r="AG137" s="553">
        <v>18.85</v>
      </c>
      <c r="AH137" s="553">
        <v>-12.83</v>
      </c>
      <c r="AI137" s="568">
        <v>5.69</v>
      </c>
      <c r="AJ137" s="569">
        <v>0.55</v>
      </c>
      <c r="AK137" s="349">
        <f>AN137/AO137</f>
        <v>1.4412169504856691</v>
      </c>
      <c r="AL137" s="336">
        <f t="shared" si="60"/>
        <v>6.896551724137945</v>
      </c>
      <c r="AM137" s="337">
        <f t="shared" si="57"/>
        <v>7.433707098896636</v>
      </c>
      <c r="AN137" s="337">
        <f>((AQ137/AV137)^(1/5)-1)*100</f>
        <v>11.485359272536089</v>
      </c>
      <c r="AO137" s="339">
        <f>((AQ137/BA137)^(1/10)-1)*100</f>
        <v>7.969209124737042</v>
      </c>
      <c r="AP137" s="323"/>
      <c r="AQ137" s="282">
        <v>0.62</v>
      </c>
      <c r="AR137" s="282">
        <v>0.58</v>
      </c>
      <c r="AS137" s="19">
        <v>0.54</v>
      </c>
      <c r="AT137" s="19">
        <v>0.5</v>
      </c>
      <c r="AU137" s="19">
        <v>0.432</v>
      </c>
      <c r="AV137" s="19">
        <v>0.36</v>
      </c>
      <c r="AW137" s="19">
        <v>0.32799999999999996</v>
      </c>
      <c r="AX137" s="19">
        <v>0.296</v>
      </c>
      <c r="AY137" s="283">
        <v>0.288</v>
      </c>
      <c r="AZ137" s="283">
        <v>0.288</v>
      </c>
      <c r="BA137" s="283">
        <v>0.288</v>
      </c>
      <c r="BB137" s="284">
        <v>0.288</v>
      </c>
      <c r="BC137" s="308">
        <f t="shared" si="56"/>
        <v>6.896551724137945</v>
      </c>
      <c r="BD137" s="216">
        <f t="shared" si="43"/>
        <v>7.407407407407396</v>
      </c>
      <c r="BE137" s="216">
        <f t="shared" si="44"/>
        <v>8.000000000000007</v>
      </c>
      <c r="BF137" s="216">
        <f t="shared" si="45"/>
        <v>15.740740740740744</v>
      </c>
      <c r="BG137" s="216">
        <f t="shared" si="46"/>
        <v>19.999999999999996</v>
      </c>
      <c r="BH137" s="216">
        <f t="shared" si="47"/>
        <v>9.756097560975618</v>
      </c>
      <c r="BI137" s="216">
        <f t="shared" si="48"/>
        <v>10.81081081081081</v>
      </c>
      <c r="BJ137" s="216">
        <f t="shared" si="49"/>
        <v>2.77777777777779</v>
      </c>
      <c r="BK137" s="216">
        <f t="shared" si="50"/>
        <v>0</v>
      </c>
      <c r="BL137" s="216">
        <f t="shared" si="51"/>
        <v>0</v>
      </c>
      <c r="BM137" s="240">
        <f t="shared" si="52"/>
        <v>0</v>
      </c>
      <c r="BN137" s="482">
        <f>AVERAGE(BC137:BM137)</f>
        <v>7.399035092895482</v>
      </c>
      <c r="BO137" s="482">
        <f>SQRT(AVERAGE((BC137-$BN137)^2,(BD137-$BN137)^2,(BE137-$BN137)^2,(BF137-$BN137)^2,(BG137-$BN137)^2,(BH137-$BN137)^2,(BI137-$BN137)^2,(BJ137-$BN137)^2,(BK137-$BN137)^2,(BL137-$BN137)^2,(BM137-$BN137)^2))</f>
        <v>6.265136037661741</v>
      </c>
      <c r="BP137" s="588">
        <f>IF(AN137="n/a","n/a",IF(U137&lt;0,"n/a",IF(U137="n/a","n/a",I137+AN137-U137)))</f>
        <v>-1.0358179431548429</v>
      </c>
    </row>
    <row r="138" spans="1:68" ht="11.25" customHeight="1">
      <c r="A138" s="25" t="s">
        <v>1881</v>
      </c>
      <c r="B138" s="26" t="s">
        <v>1882</v>
      </c>
      <c r="C138" s="33" t="s">
        <v>511</v>
      </c>
      <c r="D138" s="133">
        <v>9</v>
      </c>
      <c r="E138" s="26">
        <v>271</v>
      </c>
      <c r="F138" s="44" t="s">
        <v>1972</v>
      </c>
      <c r="G138" s="45" t="s">
        <v>1972</v>
      </c>
      <c r="H138" s="208">
        <v>17.76</v>
      </c>
      <c r="I138" s="319">
        <f>(R138/H138)*100</f>
        <v>9.00900900900901</v>
      </c>
      <c r="J138" s="143">
        <v>0.38</v>
      </c>
      <c r="K138" s="143">
        <v>0.4</v>
      </c>
      <c r="L138" s="93">
        <f t="shared" si="59"/>
        <v>5.263157894736836</v>
      </c>
      <c r="M138" s="158">
        <v>40752</v>
      </c>
      <c r="N138" s="31">
        <v>40756</v>
      </c>
      <c r="O138" s="32">
        <v>40770</v>
      </c>
      <c r="P138" s="104" t="s">
        <v>1381</v>
      </c>
      <c r="Q138" s="102" t="s">
        <v>858</v>
      </c>
      <c r="R138" s="316">
        <f>K138*4</f>
        <v>1.6</v>
      </c>
      <c r="S138" s="319">
        <f>R138/W138*100</f>
        <v>666.6666666666667</v>
      </c>
      <c r="T138" s="433">
        <f>(H138/SQRT(22.5*W138*(H138/Z138))-1)*100</f>
        <v>159.0238084295213</v>
      </c>
      <c r="U138" s="27">
        <f>H138/W138</f>
        <v>74.00000000000001</v>
      </c>
      <c r="V138" s="380">
        <v>12</v>
      </c>
      <c r="W138" s="168">
        <v>0.24</v>
      </c>
      <c r="X138" s="174">
        <v>1.82</v>
      </c>
      <c r="Y138" s="168">
        <v>6.51</v>
      </c>
      <c r="Z138" s="168">
        <v>2.04</v>
      </c>
      <c r="AA138" s="174">
        <v>1.86</v>
      </c>
      <c r="AB138" s="168">
        <v>1.92</v>
      </c>
      <c r="AC138" s="339">
        <f>(AB138/AA138-1)*100</f>
        <v>3.2258064516129004</v>
      </c>
      <c r="AD138" s="472">
        <f>(H138/AA138)/X138</f>
        <v>5.246366536689117</v>
      </c>
      <c r="AE138" s="521">
        <v>7</v>
      </c>
      <c r="AF138" s="385">
        <v>1830</v>
      </c>
      <c r="AG138" s="565">
        <v>23.33</v>
      </c>
      <c r="AH138" s="565">
        <v>-27.39</v>
      </c>
      <c r="AI138" s="566">
        <v>3.98</v>
      </c>
      <c r="AJ138" s="567">
        <v>-8.74</v>
      </c>
      <c r="AK138" s="350">
        <f>AN138/AO138</f>
        <v>3.132131545670003</v>
      </c>
      <c r="AL138" s="336">
        <f t="shared" si="60"/>
        <v>14.166666666666682</v>
      </c>
      <c r="AM138" s="337">
        <f t="shared" si="57"/>
        <v>8.251088135204409</v>
      </c>
      <c r="AN138" s="337">
        <f>((AQ138/AV138)^(1/5)-1)*100</f>
        <v>10.017134281288387</v>
      </c>
      <c r="AO138" s="339">
        <f>((AQ138/BA138)^(1/10)-1)*100</f>
        <v>3.198184410593008</v>
      </c>
      <c r="AP138" s="324"/>
      <c r="AQ138" s="285">
        <v>1.37</v>
      </c>
      <c r="AR138" s="287">
        <v>1.2</v>
      </c>
      <c r="AS138" s="28">
        <v>1.19</v>
      </c>
      <c r="AT138" s="28">
        <v>1.08</v>
      </c>
      <c r="AU138" s="28">
        <v>0.96</v>
      </c>
      <c r="AV138" s="28">
        <v>0.85</v>
      </c>
      <c r="AW138" s="28">
        <v>0.72</v>
      </c>
      <c r="AX138" s="28">
        <v>0.15</v>
      </c>
      <c r="AY138" s="278">
        <v>0</v>
      </c>
      <c r="AZ138" s="278">
        <v>0</v>
      </c>
      <c r="BA138" s="278">
        <v>1</v>
      </c>
      <c r="BB138" s="119">
        <v>2.8</v>
      </c>
      <c r="BC138" s="308">
        <f t="shared" si="56"/>
        <v>14.166666666666682</v>
      </c>
      <c r="BD138" s="216">
        <f t="shared" si="43"/>
        <v>0.8403361344537785</v>
      </c>
      <c r="BE138" s="216">
        <f t="shared" si="44"/>
        <v>10.185185185185164</v>
      </c>
      <c r="BF138" s="216">
        <f t="shared" si="45"/>
        <v>12.500000000000021</v>
      </c>
      <c r="BG138" s="216">
        <f t="shared" si="46"/>
        <v>12.941176470588234</v>
      </c>
      <c r="BH138" s="216">
        <f t="shared" si="47"/>
        <v>18.055555555555557</v>
      </c>
      <c r="BI138" s="216">
        <f t="shared" si="48"/>
        <v>380</v>
      </c>
      <c r="BJ138" s="216">
        <f t="shared" si="49"/>
        <v>0</v>
      </c>
      <c r="BK138" s="216">
        <f t="shared" si="50"/>
        <v>0</v>
      </c>
      <c r="BL138" s="216">
        <f t="shared" si="51"/>
        <v>0</v>
      </c>
      <c r="BM138" s="240">
        <f t="shared" si="52"/>
        <v>0</v>
      </c>
      <c r="BN138" s="482">
        <f>AVERAGE(BC138:BM138)</f>
        <v>40.789901819313584</v>
      </c>
      <c r="BO138" s="482">
        <f>SQRT(AVERAGE((BC138-$BN138)^2,(BD138-$BN138)^2,(BE138-$BN138)^2,(BF138-$BN138)^2,(BG138-$BN138)^2,(BH138-$BN138)^2,(BI138-$BN138)^2,(BJ138-$BN138)^2,(BK138-$BN138)^2,(BL138-$BN138)^2,(BM138-$BN138)^2))</f>
        <v>107.47214808187657</v>
      </c>
      <c r="BP138" s="586">
        <f>IF(AN138="n/a","n/a",IF(U138&lt;0,"n/a",IF(U138="n/a","n/a",I138+AN138-U138)))</f>
        <v>-54.973856709702616</v>
      </c>
    </row>
    <row r="139" spans="1:68" ht="11.25" customHeight="1">
      <c r="A139" s="25" t="s">
        <v>1307</v>
      </c>
      <c r="B139" s="26" t="s">
        <v>1308</v>
      </c>
      <c r="C139" s="33" t="s">
        <v>277</v>
      </c>
      <c r="D139" s="133">
        <v>9</v>
      </c>
      <c r="E139" s="26">
        <v>269</v>
      </c>
      <c r="F139" s="44" t="s">
        <v>1972</v>
      </c>
      <c r="G139" s="45" t="s">
        <v>1972</v>
      </c>
      <c r="H139" s="208">
        <v>76.05</v>
      </c>
      <c r="I139" s="319">
        <f>(R139/H139)*100</f>
        <v>2.9454306377383306</v>
      </c>
      <c r="J139" s="143">
        <v>0.52</v>
      </c>
      <c r="K139" s="143">
        <v>0.56</v>
      </c>
      <c r="L139" s="93">
        <f t="shared" si="59"/>
        <v>7.692307692307709</v>
      </c>
      <c r="M139" s="158">
        <v>40752</v>
      </c>
      <c r="N139" s="31">
        <v>40756</v>
      </c>
      <c r="O139" s="32">
        <v>40767</v>
      </c>
      <c r="P139" s="104" t="s">
        <v>1380</v>
      </c>
      <c r="Q139" s="102" t="s">
        <v>858</v>
      </c>
      <c r="R139" s="316">
        <f>K139*4</f>
        <v>2.24</v>
      </c>
      <c r="S139" s="319">
        <f>R139/W139*100</f>
        <v>74.91638795986623</v>
      </c>
      <c r="T139" s="433">
        <f>(H139/SQRT(22.5*W139*(H139/Z139))-1)*100</f>
        <v>101.17048793844315</v>
      </c>
      <c r="U139" s="27">
        <f>H139/W139</f>
        <v>25.43478260869565</v>
      </c>
      <c r="V139" s="380">
        <v>12</v>
      </c>
      <c r="W139" s="168">
        <v>2.99</v>
      </c>
      <c r="X139" s="174">
        <v>2.32</v>
      </c>
      <c r="Y139" s="168">
        <v>0.58</v>
      </c>
      <c r="Z139" s="168">
        <v>3.58</v>
      </c>
      <c r="AA139" s="174">
        <v>3.18</v>
      </c>
      <c r="AB139" s="168">
        <v>3.62</v>
      </c>
      <c r="AC139" s="339">
        <f>(AB139/AA139-1)*100</f>
        <v>13.83647798742138</v>
      </c>
      <c r="AD139" s="472">
        <f>(H139/AA139)/X139</f>
        <v>10.308230318802863</v>
      </c>
      <c r="AE139" s="521">
        <v>8</v>
      </c>
      <c r="AF139" s="385">
        <v>7870</v>
      </c>
      <c r="AG139" s="565">
        <v>53.36</v>
      </c>
      <c r="AH139" s="565">
        <v>-1.59</v>
      </c>
      <c r="AI139" s="566">
        <v>10.03</v>
      </c>
      <c r="AJ139" s="567">
        <v>9.2</v>
      </c>
      <c r="AK139" s="350">
        <f>AN139/AO139</f>
        <v>0.9496314861920917</v>
      </c>
      <c r="AL139" s="336">
        <f t="shared" si="60"/>
        <v>10.97560975609757</v>
      </c>
      <c r="AM139" s="337">
        <f t="shared" si="57"/>
        <v>9.139288306110593</v>
      </c>
      <c r="AN139" s="337">
        <f>((AQ139/AV139)^(1/5)-1)*100</f>
        <v>10.7972491631519</v>
      </c>
      <c r="AO139" s="339">
        <f>((AQ139/BA139)^(1/10)-1)*100</f>
        <v>11.369935938463428</v>
      </c>
      <c r="AP139" s="324"/>
      <c r="AQ139" s="285">
        <v>1.82</v>
      </c>
      <c r="AR139" s="285">
        <v>1.64</v>
      </c>
      <c r="AS139" s="28">
        <v>1.56</v>
      </c>
      <c r="AT139" s="28">
        <v>1.4</v>
      </c>
      <c r="AU139" s="28">
        <v>1.22</v>
      </c>
      <c r="AV139" s="28">
        <v>1.09</v>
      </c>
      <c r="AW139" s="28">
        <v>0.88</v>
      </c>
      <c r="AX139" s="28">
        <v>0.69</v>
      </c>
      <c r="AY139" s="278">
        <v>0.62</v>
      </c>
      <c r="AZ139" s="278">
        <v>0.62</v>
      </c>
      <c r="BA139" s="278">
        <v>0.62</v>
      </c>
      <c r="BB139" s="280">
        <v>0.62</v>
      </c>
      <c r="BC139" s="308">
        <f t="shared" si="56"/>
        <v>10.97560975609757</v>
      </c>
      <c r="BD139" s="216">
        <f t="shared" si="43"/>
        <v>5.12820512820511</v>
      </c>
      <c r="BE139" s="216">
        <f t="shared" si="44"/>
        <v>11.428571428571432</v>
      </c>
      <c r="BF139" s="216">
        <f t="shared" si="45"/>
        <v>14.754098360655732</v>
      </c>
      <c r="BG139" s="216">
        <f t="shared" si="46"/>
        <v>11.926605504587151</v>
      </c>
      <c r="BH139" s="216">
        <f t="shared" si="47"/>
        <v>23.863636363636374</v>
      </c>
      <c r="BI139" s="216">
        <f t="shared" si="48"/>
        <v>27.536231884057983</v>
      </c>
      <c r="BJ139" s="216">
        <f t="shared" si="49"/>
        <v>11.290322580645151</v>
      </c>
      <c r="BK139" s="216">
        <f t="shared" si="50"/>
        <v>0</v>
      </c>
      <c r="BL139" s="216">
        <f t="shared" si="51"/>
        <v>0</v>
      </c>
      <c r="BM139" s="240">
        <f t="shared" si="52"/>
        <v>0</v>
      </c>
      <c r="BN139" s="482">
        <f>AVERAGE(BC139:BM139)</f>
        <v>10.627571000586956</v>
      </c>
      <c r="BO139" s="482">
        <f>SQRT(AVERAGE((BC139-$BN139)^2,(BD139-$BN139)^2,(BE139-$BN139)^2,(BF139-$BN139)^2,(BG139-$BN139)^2,(BH139-$BN139)^2,(BI139-$BN139)^2,(BJ139-$BN139)^2,(BK139-$BN139)^2,(BL139-$BN139)^2,(BM139-$BN139)^2))</f>
        <v>8.790970322370697</v>
      </c>
      <c r="BP139" s="586">
        <f>IF(AN139="n/a","n/a",IF(U139&lt;0,"n/a",IF(U139="n/a","n/a",I139+AN139-U139)))</f>
        <v>-11.69210280780542</v>
      </c>
    </row>
    <row r="140" spans="1:68" ht="11.25" customHeight="1">
      <c r="A140" s="25" t="s">
        <v>17</v>
      </c>
      <c r="B140" s="26" t="s">
        <v>18</v>
      </c>
      <c r="C140" s="109" t="s">
        <v>518</v>
      </c>
      <c r="D140" s="133">
        <v>6</v>
      </c>
      <c r="E140" s="26">
        <v>414</v>
      </c>
      <c r="F140" s="65" t="s">
        <v>363</v>
      </c>
      <c r="G140" s="57" t="s">
        <v>363</v>
      </c>
      <c r="H140" s="208">
        <v>50</v>
      </c>
      <c r="I140" s="319">
        <f>(R140/H140)*100</f>
        <v>4.76</v>
      </c>
      <c r="J140" s="143">
        <v>0.585</v>
      </c>
      <c r="K140" s="143">
        <v>0.595</v>
      </c>
      <c r="L140" s="116">
        <f t="shared" si="59"/>
        <v>1.7094017094017033</v>
      </c>
      <c r="M140" s="158">
        <v>40850</v>
      </c>
      <c r="N140" s="31">
        <v>40854</v>
      </c>
      <c r="O140" s="32">
        <v>40861</v>
      </c>
      <c r="P140" s="104" t="s">
        <v>1388</v>
      </c>
      <c r="Q140" s="102" t="s">
        <v>858</v>
      </c>
      <c r="R140" s="316">
        <f>K140*4</f>
        <v>2.38</v>
      </c>
      <c r="S140" s="319">
        <f>R140/W140*100</f>
        <v>101.7094017094017</v>
      </c>
      <c r="T140" s="433">
        <f>(H140/SQRT(22.5*W140*(H140/Z140))-1)*100</f>
        <v>74.32545345616359</v>
      </c>
      <c r="U140" s="27">
        <f>H140/W140</f>
        <v>21.36752136752137</v>
      </c>
      <c r="V140" s="380">
        <v>12</v>
      </c>
      <c r="W140" s="168">
        <v>2.34</v>
      </c>
      <c r="X140" s="174">
        <v>2.05</v>
      </c>
      <c r="Y140" s="168">
        <v>1.05</v>
      </c>
      <c r="Z140" s="168">
        <v>3.2</v>
      </c>
      <c r="AA140" s="174">
        <v>2.52</v>
      </c>
      <c r="AB140" s="168">
        <v>2.48</v>
      </c>
      <c r="AC140" s="339">
        <f>(AB140/AA140-1)*100</f>
        <v>-1.5873015873015928</v>
      </c>
      <c r="AD140" s="472">
        <f>(H140/AA140)/X140</f>
        <v>9.678668215253582</v>
      </c>
      <c r="AE140" s="521">
        <v>14</v>
      </c>
      <c r="AF140" s="385">
        <v>10190</v>
      </c>
      <c r="AG140" s="565">
        <v>16.14</v>
      </c>
      <c r="AH140" s="565">
        <v>-1.96</v>
      </c>
      <c r="AI140" s="566">
        <v>5.02</v>
      </c>
      <c r="AJ140" s="567">
        <v>5.02</v>
      </c>
      <c r="AK140" s="350">
        <f>AN140/AO140</f>
        <v>1.2847395409961377</v>
      </c>
      <c r="AL140" s="336">
        <f t="shared" si="60"/>
        <v>3.002309468822162</v>
      </c>
      <c r="AM140" s="337">
        <f t="shared" si="57"/>
        <v>3.8685165039637592</v>
      </c>
      <c r="AN140" s="337">
        <f>((AQ140/AV140)^(1/5)-1)*100</f>
        <v>6.865365650505417</v>
      </c>
      <c r="AO140" s="339">
        <f>((AQ140/BA140)^(1/10)-1)*100</f>
        <v>5.343780144870669</v>
      </c>
      <c r="AP140" s="324"/>
      <c r="AQ140" s="285">
        <v>2.23</v>
      </c>
      <c r="AR140" s="285">
        <v>2.165</v>
      </c>
      <c r="AS140" s="28">
        <v>2.1025</v>
      </c>
      <c r="AT140" s="28">
        <v>1.99</v>
      </c>
      <c r="AU140" s="28">
        <v>1.8</v>
      </c>
      <c r="AV140" s="278">
        <v>1.6</v>
      </c>
      <c r="AW140" s="278">
        <v>1.6</v>
      </c>
      <c r="AX140" s="278">
        <v>1.6</v>
      </c>
      <c r="AY140" s="28">
        <v>1.6</v>
      </c>
      <c r="AZ140" s="28">
        <v>1.49375</v>
      </c>
      <c r="BA140" s="28">
        <v>1.325</v>
      </c>
      <c r="BB140" s="119">
        <v>1.22</v>
      </c>
      <c r="BC140" s="308">
        <f aca="true" t="shared" si="61" ref="BC140:BC171">IF(AR140=0,0,IF(AR140&gt;AQ140,0,((AQ140/AR140)-1)*100))</f>
        <v>3.002309468822162</v>
      </c>
      <c r="BD140" s="216">
        <f t="shared" si="43"/>
        <v>2.9726516052318575</v>
      </c>
      <c r="BE140" s="216">
        <f t="shared" si="44"/>
        <v>5.653266331658302</v>
      </c>
      <c r="BF140" s="216">
        <f t="shared" si="45"/>
        <v>10.555555555555562</v>
      </c>
      <c r="BG140" s="216">
        <f t="shared" si="46"/>
        <v>12.5</v>
      </c>
      <c r="BH140" s="216">
        <f t="shared" si="47"/>
        <v>0</v>
      </c>
      <c r="BI140" s="216">
        <f t="shared" si="48"/>
        <v>0</v>
      </c>
      <c r="BJ140" s="216">
        <f t="shared" si="49"/>
        <v>0</v>
      </c>
      <c r="BK140" s="216">
        <f t="shared" si="50"/>
        <v>7.112970711297084</v>
      </c>
      <c r="BL140" s="216">
        <f t="shared" si="51"/>
        <v>12.735849056603765</v>
      </c>
      <c r="BM140" s="240">
        <f t="shared" si="52"/>
        <v>8.606557377049185</v>
      </c>
      <c r="BN140" s="482">
        <f>AVERAGE(BC140:BM140)</f>
        <v>5.73992364601981</v>
      </c>
      <c r="BO140" s="482">
        <f>SQRT(AVERAGE((BC140-$BN140)^2,(BD140-$BN140)^2,(BE140-$BN140)^2,(BF140-$BN140)^2,(BG140-$BN140)^2,(BH140-$BN140)^2,(BI140-$BN140)^2,(BJ140-$BN140)^2,(BK140-$BN140)^2,(BL140-$BN140)^2,(BM140-$BN140)^2))</f>
        <v>4.689783561094574</v>
      </c>
      <c r="BP140" s="586">
        <f>IF(AN140="n/a","n/a",IF(U140&lt;0,"n/a",IF(U140="n/a","n/a",I140+AN140-U140)))</f>
        <v>-9.742155717015953</v>
      </c>
    </row>
    <row r="141" spans="1:68" ht="11.25" customHeight="1">
      <c r="A141" s="34" t="s">
        <v>666</v>
      </c>
      <c r="B141" s="36" t="s">
        <v>667</v>
      </c>
      <c r="C141" s="41" t="s">
        <v>254</v>
      </c>
      <c r="D141" s="134">
        <v>7</v>
      </c>
      <c r="E141" s="26">
        <v>343</v>
      </c>
      <c r="F141" s="46" t="s">
        <v>1972</v>
      </c>
      <c r="G141" s="48" t="s">
        <v>1972</v>
      </c>
      <c r="H141" s="209">
        <v>51.17</v>
      </c>
      <c r="I141" s="458">
        <f>(R141/H141)*100</f>
        <v>1.3679890560875512</v>
      </c>
      <c r="J141" s="142">
        <v>0.16</v>
      </c>
      <c r="K141" s="142">
        <v>0.175</v>
      </c>
      <c r="L141" s="94">
        <f t="shared" si="59"/>
        <v>9.375</v>
      </c>
      <c r="M141" s="301">
        <v>40578</v>
      </c>
      <c r="N141" s="50">
        <v>40582</v>
      </c>
      <c r="O141" s="40">
        <v>40597</v>
      </c>
      <c r="P141" s="49" t="s">
        <v>1409</v>
      </c>
      <c r="Q141" s="36"/>
      <c r="R141" s="261">
        <f>K141*4</f>
        <v>0.7</v>
      </c>
      <c r="S141" s="319">
        <f>R141/W141*100</f>
        <v>26.217228464419474</v>
      </c>
      <c r="T141" s="434">
        <f>(H141/SQRT(22.5*W141*(H141/Z141))-1)*100</f>
        <v>85.96184037521961</v>
      </c>
      <c r="U141" s="37">
        <f>H141/W141</f>
        <v>19.164794007490638</v>
      </c>
      <c r="V141" s="381">
        <v>7</v>
      </c>
      <c r="W141" s="169">
        <v>2.67</v>
      </c>
      <c r="X141" s="176">
        <v>1.27</v>
      </c>
      <c r="Y141" s="169">
        <v>2.21</v>
      </c>
      <c r="Z141" s="169">
        <v>4.06</v>
      </c>
      <c r="AA141" s="176">
        <v>3.13</v>
      </c>
      <c r="AB141" s="169">
        <v>3.51</v>
      </c>
      <c r="AC141" s="344">
        <f>(AB141/AA141-1)*100</f>
        <v>12.140575079872207</v>
      </c>
      <c r="AD141" s="473">
        <f>(H141/AA141)/X141</f>
        <v>12.872632135040629</v>
      </c>
      <c r="AE141" s="522">
        <v>11</v>
      </c>
      <c r="AF141" s="387">
        <v>5890</v>
      </c>
      <c r="AG141" s="533">
        <v>28.54</v>
      </c>
      <c r="AH141" s="533">
        <v>-14</v>
      </c>
      <c r="AI141" s="562">
        <v>11.82</v>
      </c>
      <c r="AJ141" s="564">
        <v>-0.06</v>
      </c>
      <c r="AK141" s="350" t="s">
        <v>1977</v>
      </c>
      <c r="AL141" s="336">
        <f t="shared" si="60"/>
        <v>10.344827586206918</v>
      </c>
      <c r="AM141" s="337">
        <f t="shared" si="57"/>
        <v>10.064241629820891</v>
      </c>
      <c r="AN141" s="337">
        <f>((AQ141/AV141)^(1/5)-1)*100</f>
        <v>9.856054330611762</v>
      </c>
      <c r="AO141" s="339">
        <f>((AQ141/BA141)^(1/10)-1)*100</f>
        <v>-0.3072436244311083</v>
      </c>
      <c r="AP141" s="325"/>
      <c r="AQ141" s="285">
        <v>0.64</v>
      </c>
      <c r="AR141" s="285">
        <v>0.58</v>
      </c>
      <c r="AS141" s="28">
        <v>0.51</v>
      </c>
      <c r="AT141" s="28">
        <v>0.48</v>
      </c>
      <c r="AU141" s="28">
        <v>0.44</v>
      </c>
      <c r="AV141" s="28">
        <v>0.4</v>
      </c>
      <c r="AW141" s="278">
        <v>0.36</v>
      </c>
      <c r="AX141" s="278">
        <v>0.36</v>
      </c>
      <c r="AY141" s="278">
        <v>0.44</v>
      </c>
      <c r="AZ141" s="28">
        <v>0.68</v>
      </c>
      <c r="BA141" s="28">
        <v>0.66</v>
      </c>
      <c r="BB141" s="119">
        <v>0.64</v>
      </c>
      <c r="BC141" s="308">
        <f t="shared" si="61"/>
        <v>10.344827586206918</v>
      </c>
      <c r="BD141" s="216">
        <f t="shared" si="43"/>
        <v>13.725490196078427</v>
      </c>
      <c r="BE141" s="216">
        <f t="shared" si="44"/>
        <v>6.25</v>
      </c>
      <c r="BF141" s="216">
        <f t="shared" si="45"/>
        <v>9.090909090909083</v>
      </c>
      <c r="BG141" s="216">
        <f t="shared" si="46"/>
        <v>9.999999999999986</v>
      </c>
      <c r="BH141" s="216">
        <f t="shared" si="47"/>
        <v>11.111111111111116</v>
      </c>
      <c r="BI141" s="216">
        <f t="shared" si="48"/>
        <v>0</v>
      </c>
      <c r="BJ141" s="216">
        <f t="shared" si="49"/>
        <v>0</v>
      </c>
      <c r="BK141" s="216">
        <f t="shared" si="50"/>
        <v>0</v>
      </c>
      <c r="BL141" s="216">
        <f t="shared" si="51"/>
        <v>3.0303030303030276</v>
      </c>
      <c r="BM141" s="240">
        <f t="shared" si="52"/>
        <v>3.125</v>
      </c>
      <c r="BN141" s="482">
        <f>AVERAGE(BC141:BM141)</f>
        <v>6.061603728600778</v>
      </c>
      <c r="BO141" s="482">
        <f>SQRT(AVERAGE((BC141-$BN141)^2,(BD141-$BN141)^2,(BE141-$BN141)^2,(BF141-$BN141)^2,(BG141-$BN141)^2,(BH141-$BN141)^2,(BI141-$BN141)^2,(BJ141-$BN141)^2,(BK141-$BN141)^2,(BL141-$BN141)^2,(BM141-$BN141)^2))</f>
        <v>4.81799072794903</v>
      </c>
      <c r="BP141" s="587">
        <f>IF(AN141="n/a","n/a",IF(U141&lt;0,"n/a",IF(U141="n/a","n/a",I141+AN141-U141)))</f>
        <v>-7.940750620791324</v>
      </c>
    </row>
    <row r="142" spans="1:68" ht="11.25" customHeight="1">
      <c r="A142" s="15" t="s">
        <v>208</v>
      </c>
      <c r="B142" s="16" t="s">
        <v>209</v>
      </c>
      <c r="C142" s="24" t="s">
        <v>275</v>
      </c>
      <c r="D142" s="132">
        <v>5</v>
      </c>
      <c r="E142" s="26">
        <v>425</v>
      </c>
      <c r="F142" s="88" t="s">
        <v>363</v>
      </c>
      <c r="G142" s="58" t="s">
        <v>363</v>
      </c>
      <c r="H142" s="207">
        <v>10.72</v>
      </c>
      <c r="I142" s="319">
        <f>(R142/H142)*100</f>
        <v>10.074626865671641</v>
      </c>
      <c r="J142" s="282">
        <v>0.26</v>
      </c>
      <c r="K142" s="144">
        <v>0.27</v>
      </c>
      <c r="L142" s="107">
        <f t="shared" si="59"/>
        <v>3.8461538461538547</v>
      </c>
      <c r="M142" s="118">
        <v>40613</v>
      </c>
      <c r="N142" s="22">
        <v>40617</v>
      </c>
      <c r="O142" s="23">
        <v>40634</v>
      </c>
      <c r="P142" s="21" t="s">
        <v>1360</v>
      </c>
      <c r="Q142" s="16"/>
      <c r="R142" s="317">
        <f>K142*4</f>
        <v>1.08</v>
      </c>
      <c r="S142" s="318">
        <f>R142/W142*100</f>
        <v>87.8048780487805</v>
      </c>
      <c r="T142" s="433">
        <f>(H142/SQRT(22.5*W142*(H142/Z142))-1)*100</f>
        <v>-38.07426425170646</v>
      </c>
      <c r="U142" s="18">
        <f>H142/W142</f>
        <v>8.715447154471546</v>
      </c>
      <c r="V142" s="380">
        <v>9</v>
      </c>
      <c r="W142" s="190">
        <v>1.23</v>
      </c>
      <c r="X142" s="189">
        <v>1.63</v>
      </c>
      <c r="Y142" s="190">
        <v>6.07</v>
      </c>
      <c r="Z142" s="190">
        <v>0.99</v>
      </c>
      <c r="AA142" s="189">
        <v>1.22</v>
      </c>
      <c r="AB142" s="190">
        <v>1.24</v>
      </c>
      <c r="AC142" s="338">
        <f>(AB142/AA142-1)*100</f>
        <v>1.6393442622950838</v>
      </c>
      <c r="AD142" s="339">
        <f>(H142/AA142)/X142</f>
        <v>5.390727144724933</v>
      </c>
      <c r="AE142" s="521">
        <v>14</v>
      </c>
      <c r="AF142" s="386">
        <v>489</v>
      </c>
      <c r="AG142" s="553">
        <v>33.83</v>
      </c>
      <c r="AH142" s="553">
        <v>-18.73</v>
      </c>
      <c r="AI142" s="568">
        <v>10.29</v>
      </c>
      <c r="AJ142" s="569">
        <v>-0.74</v>
      </c>
      <c r="AK142" s="349" t="s">
        <v>1977</v>
      </c>
      <c r="AL142" s="340">
        <f t="shared" si="60"/>
        <v>7.291666666666674</v>
      </c>
      <c r="AM142" s="341">
        <f t="shared" si="57"/>
        <v>41.96400448322506</v>
      </c>
      <c r="AN142" s="341" t="s">
        <v>1977</v>
      </c>
      <c r="AO142" s="338" t="s">
        <v>1977</v>
      </c>
      <c r="AP142" s="324"/>
      <c r="AQ142" s="282">
        <v>1.03</v>
      </c>
      <c r="AR142" s="327">
        <v>0.96</v>
      </c>
      <c r="AS142" s="19">
        <v>0.9</v>
      </c>
      <c r="AT142" s="19">
        <v>0.36</v>
      </c>
      <c r="AU142" s="283">
        <v>0</v>
      </c>
      <c r="AV142" s="283">
        <v>0</v>
      </c>
      <c r="AW142" s="283">
        <v>0</v>
      </c>
      <c r="AX142" s="283">
        <v>0</v>
      </c>
      <c r="AY142" s="283">
        <v>0</v>
      </c>
      <c r="AZ142" s="283">
        <v>0</v>
      </c>
      <c r="BA142" s="283">
        <v>0</v>
      </c>
      <c r="BB142" s="284">
        <v>0</v>
      </c>
      <c r="BC142" s="460">
        <f t="shared" si="61"/>
        <v>7.291666666666674</v>
      </c>
      <c r="BD142" s="461">
        <f t="shared" si="43"/>
        <v>6.666666666666665</v>
      </c>
      <c r="BE142" s="461">
        <f t="shared" si="44"/>
        <v>150</v>
      </c>
      <c r="BF142" s="461">
        <f t="shared" si="45"/>
        <v>0</v>
      </c>
      <c r="BG142" s="461">
        <f t="shared" si="46"/>
        <v>0</v>
      </c>
      <c r="BH142" s="461">
        <f t="shared" si="47"/>
        <v>0</v>
      </c>
      <c r="BI142" s="461">
        <f t="shared" si="48"/>
        <v>0</v>
      </c>
      <c r="BJ142" s="461">
        <f t="shared" si="49"/>
        <v>0</v>
      </c>
      <c r="BK142" s="461">
        <f t="shared" si="50"/>
        <v>0</v>
      </c>
      <c r="BL142" s="461">
        <f t="shared" si="51"/>
        <v>0</v>
      </c>
      <c r="BM142" s="212">
        <f t="shared" si="52"/>
        <v>0</v>
      </c>
      <c r="BN142" s="145">
        <f>AVERAGE(BC142:BM142)</f>
        <v>14.905303030303031</v>
      </c>
      <c r="BO142" s="145">
        <f>SQRT(AVERAGE((BC142-$BN142)^2,(BD142-$BN142)^2,(BE142-$BN142)^2,(BF142-$BN142)^2,(BG142-$BN142)^2,(BH142-$BN142)^2,(BI142-$BN142)^2,(BJ142-$BN142)^2,(BK142-$BN142)^2,(BL142-$BN142)^2,(BM142-$BN142)^2))</f>
        <v>42.80374261944163</v>
      </c>
      <c r="BP142" s="586" t="str">
        <f>IF(AN142="n/a","n/a",IF(U142&lt;0,"n/a",IF(U142="n/a","n/a",I142+AN142-U142)))</f>
        <v>n/a</v>
      </c>
    </row>
    <row r="143" spans="1:68" ht="11.25" customHeight="1">
      <c r="A143" s="25" t="s">
        <v>144</v>
      </c>
      <c r="B143" s="26" t="s">
        <v>145</v>
      </c>
      <c r="C143" s="33" t="s">
        <v>168</v>
      </c>
      <c r="D143" s="133">
        <v>9</v>
      </c>
      <c r="E143" s="26">
        <v>287</v>
      </c>
      <c r="F143" s="65" t="s">
        <v>363</v>
      </c>
      <c r="G143" s="57" t="s">
        <v>363</v>
      </c>
      <c r="H143" s="208">
        <v>90.28</v>
      </c>
      <c r="I143" s="457">
        <f>(R143/H143)*100</f>
        <v>0.35445281346920693</v>
      </c>
      <c r="J143" s="143">
        <v>0.07</v>
      </c>
      <c r="K143" s="143">
        <v>0.08</v>
      </c>
      <c r="L143" s="93">
        <f t="shared" si="59"/>
        <v>14.28571428571428</v>
      </c>
      <c r="M143" s="158">
        <v>40869</v>
      </c>
      <c r="N143" s="31">
        <v>40872</v>
      </c>
      <c r="O143" s="32">
        <v>40890</v>
      </c>
      <c r="P143" s="104" t="s">
        <v>2090</v>
      </c>
      <c r="Q143" s="26"/>
      <c r="R143" s="316">
        <f>K143*4</f>
        <v>0.32</v>
      </c>
      <c r="S143" s="319">
        <f>R143/W143*100</f>
        <v>8.938547486033519</v>
      </c>
      <c r="T143" s="433">
        <f>(H143/SQRT(22.5*W143*(H143/Z143))-1)*100</f>
        <v>146.6964600256746</v>
      </c>
      <c r="U143" s="27">
        <f>H143/W143</f>
        <v>25.217877094972067</v>
      </c>
      <c r="V143" s="380">
        <v>6</v>
      </c>
      <c r="W143" s="168">
        <v>3.58</v>
      </c>
      <c r="X143" s="174">
        <v>1.63</v>
      </c>
      <c r="Y143" s="168">
        <v>2.95</v>
      </c>
      <c r="Z143" s="168">
        <v>5.43</v>
      </c>
      <c r="AA143" s="174">
        <v>4.6</v>
      </c>
      <c r="AB143" s="168">
        <v>5.28</v>
      </c>
      <c r="AC143" s="339">
        <f>(AB143/AA143-1)*100</f>
        <v>14.782608695652177</v>
      </c>
      <c r="AD143" s="339">
        <f>(H143/AA143)/X143</f>
        <v>12.040544145105365</v>
      </c>
      <c r="AE143" s="521">
        <v>13</v>
      </c>
      <c r="AF143" s="385">
        <v>8410</v>
      </c>
      <c r="AG143" s="565">
        <v>54.99</v>
      </c>
      <c r="AH143" s="565">
        <v>-11.02</v>
      </c>
      <c r="AI143" s="566">
        <v>-5.54</v>
      </c>
      <c r="AJ143" s="567">
        <v>0.39</v>
      </c>
      <c r="AK143" s="350" t="s">
        <v>1977</v>
      </c>
      <c r="AL143" s="336">
        <f t="shared" si="60"/>
        <v>13.186813186813184</v>
      </c>
      <c r="AM143" s="337">
        <f t="shared" si="57"/>
        <v>11.652512828061102</v>
      </c>
      <c r="AN143" s="337">
        <f>((AQ143/AV143)^(1/5)-1)*100</f>
        <v>9.64397542334481</v>
      </c>
      <c r="AO143" s="339" t="s">
        <v>1977</v>
      </c>
      <c r="AP143" s="324"/>
      <c r="AQ143" s="285">
        <v>0.2575</v>
      </c>
      <c r="AR143" s="285">
        <v>0.2275</v>
      </c>
      <c r="AS143" s="28">
        <v>0.205</v>
      </c>
      <c r="AT143" s="28">
        <v>0.185</v>
      </c>
      <c r="AU143" s="28">
        <v>0.1725</v>
      </c>
      <c r="AV143" s="28">
        <v>0.1625</v>
      </c>
      <c r="AW143" s="28">
        <v>0.145</v>
      </c>
      <c r="AX143" s="28">
        <v>0.11</v>
      </c>
      <c r="AY143" s="278">
        <v>0</v>
      </c>
      <c r="AZ143" s="278">
        <v>0</v>
      </c>
      <c r="BA143" s="278">
        <v>0</v>
      </c>
      <c r="BB143" s="280">
        <v>0</v>
      </c>
      <c r="BC143" s="308">
        <f t="shared" si="61"/>
        <v>13.186813186813184</v>
      </c>
      <c r="BD143" s="216">
        <f t="shared" si="43"/>
        <v>10.97560975609757</v>
      </c>
      <c r="BE143" s="216">
        <f t="shared" si="44"/>
        <v>10.81081081081081</v>
      </c>
      <c r="BF143" s="216">
        <f t="shared" si="45"/>
        <v>7.246376811594213</v>
      </c>
      <c r="BG143" s="216">
        <f t="shared" si="46"/>
        <v>6.153846153846132</v>
      </c>
      <c r="BH143" s="216">
        <f t="shared" si="47"/>
        <v>12.068965517241391</v>
      </c>
      <c r="BI143" s="216">
        <f t="shared" si="48"/>
        <v>31.818181818181813</v>
      </c>
      <c r="BJ143" s="216">
        <f t="shared" si="49"/>
        <v>0</v>
      </c>
      <c r="BK143" s="216">
        <f t="shared" si="50"/>
        <v>0</v>
      </c>
      <c r="BL143" s="216">
        <f t="shared" si="51"/>
        <v>0</v>
      </c>
      <c r="BM143" s="240">
        <f t="shared" si="52"/>
        <v>0</v>
      </c>
      <c r="BN143" s="482">
        <f>AVERAGE(BC143:BM143)</f>
        <v>8.38732764132592</v>
      </c>
      <c r="BO143" s="482">
        <f>SQRT(AVERAGE((BC143-$BN143)^2,(BD143-$BN143)^2,(BE143-$BN143)^2,(BF143-$BN143)^2,(BG143-$BN143)^2,(BH143-$BN143)^2,(BI143-$BN143)^2,(BJ143-$BN143)^2,(BK143-$BN143)^2,(BL143-$BN143)^2,(BM143-$BN143)^2))</f>
        <v>8.973932904852836</v>
      </c>
      <c r="BP143" s="586">
        <f>IF(AN143="n/a","n/a",IF(U143&lt;0,"n/a",IF(U143="n/a","n/a",I143+AN143-U143)))</f>
        <v>-15.219448858158051</v>
      </c>
    </row>
    <row r="144" spans="1:68" ht="11.25" customHeight="1">
      <c r="A144" s="25" t="s">
        <v>1044</v>
      </c>
      <c r="B144" s="26" t="s">
        <v>1045</v>
      </c>
      <c r="C144" s="33" t="s">
        <v>2083</v>
      </c>
      <c r="D144" s="133">
        <v>6</v>
      </c>
      <c r="E144" s="26">
        <v>384</v>
      </c>
      <c r="F144" s="44" t="s">
        <v>1972</v>
      </c>
      <c r="G144" s="45" t="s">
        <v>1939</v>
      </c>
      <c r="H144" s="208">
        <v>42.9</v>
      </c>
      <c r="I144" s="319">
        <f>(R144/H144)*100</f>
        <v>4.242424242424243</v>
      </c>
      <c r="J144" s="285">
        <v>0.42</v>
      </c>
      <c r="K144" s="143">
        <v>0.455</v>
      </c>
      <c r="L144" s="93">
        <f t="shared" si="59"/>
        <v>8.333333333333348</v>
      </c>
      <c r="M144" s="300">
        <v>40266</v>
      </c>
      <c r="N144" s="71">
        <v>40268</v>
      </c>
      <c r="O144" s="72">
        <v>40283</v>
      </c>
      <c r="P144" s="30" t="s">
        <v>1376</v>
      </c>
      <c r="Q144" s="26"/>
      <c r="R144" s="316">
        <f>K144*4</f>
        <v>1.82</v>
      </c>
      <c r="S144" s="319">
        <f>R144/W144*100</f>
        <v>67.4074074074074</v>
      </c>
      <c r="T144" s="433">
        <f>(H144/SQRT(22.5*W144*(H144/Z144))-1)*100</f>
        <v>1.1904450669108613</v>
      </c>
      <c r="U144" s="27">
        <f>H144/W144</f>
        <v>15.888888888888888</v>
      </c>
      <c r="V144" s="380">
        <v>12</v>
      </c>
      <c r="W144" s="168">
        <v>2.7</v>
      </c>
      <c r="X144" s="174">
        <v>3.18</v>
      </c>
      <c r="Y144" s="168">
        <v>1.19</v>
      </c>
      <c r="Z144" s="168">
        <v>1.45</v>
      </c>
      <c r="AA144" s="174">
        <v>3.52</v>
      </c>
      <c r="AB144" s="168">
        <v>3.67</v>
      </c>
      <c r="AC144" s="339">
        <f>(AB144/AA144-1)*100</f>
        <v>4.261363636363624</v>
      </c>
      <c r="AD144" s="339">
        <f>(H144/AA144)/X144</f>
        <v>3.8325471698113205</v>
      </c>
      <c r="AE144" s="521">
        <v>20</v>
      </c>
      <c r="AF144" s="385">
        <v>17120</v>
      </c>
      <c r="AG144" s="565">
        <v>14.19</v>
      </c>
      <c r="AH144" s="565">
        <v>-11.78</v>
      </c>
      <c r="AI144" s="566">
        <v>1.47</v>
      </c>
      <c r="AJ144" s="567">
        <v>0.52</v>
      </c>
      <c r="AK144" s="350">
        <f>AN144/AO144</f>
        <v>3.6233600091831044</v>
      </c>
      <c r="AL144" s="336">
        <f t="shared" si="60"/>
        <v>8.18181818181818</v>
      </c>
      <c r="AM144" s="337">
        <f t="shared" si="57"/>
        <v>8.178187981278873</v>
      </c>
      <c r="AN144" s="337">
        <f>((AQ144/AV144)^(1/5)-1)*100</f>
        <v>14.67774439855727</v>
      </c>
      <c r="AO144" s="339">
        <f>((AQ144/BA144)^(1/10)-1)*100</f>
        <v>4.050865594740172</v>
      </c>
      <c r="AP144" s="324"/>
      <c r="AQ144" s="285">
        <v>1.785</v>
      </c>
      <c r="AR144" s="285">
        <v>1.65</v>
      </c>
      <c r="AS144" s="28">
        <v>1.53</v>
      </c>
      <c r="AT144" s="28">
        <v>1.41</v>
      </c>
      <c r="AU144" s="28">
        <v>1.32</v>
      </c>
      <c r="AV144" s="28">
        <v>0.9</v>
      </c>
      <c r="AW144" s="278">
        <v>0</v>
      </c>
      <c r="AX144" s="278">
        <v>0</v>
      </c>
      <c r="AY144" s="278">
        <v>0</v>
      </c>
      <c r="AZ144" s="278">
        <v>0.3</v>
      </c>
      <c r="BA144" s="278">
        <v>1.2</v>
      </c>
      <c r="BB144" s="280">
        <v>1.2</v>
      </c>
      <c r="BC144" s="308">
        <f t="shared" si="61"/>
        <v>8.18181818181818</v>
      </c>
      <c r="BD144" s="216">
        <f t="shared" si="43"/>
        <v>7.843137254901955</v>
      </c>
      <c r="BE144" s="216">
        <f t="shared" si="44"/>
        <v>8.510638297872353</v>
      </c>
      <c r="BF144" s="216">
        <f t="shared" si="45"/>
        <v>6.818181818181812</v>
      </c>
      <c r="BG144" s="216">
        <f t="shared" si="46"/>
        <v>46.66666666666668</v>
      </c>
      <c r="BH144" s="216">
        <f t="shared" si="47"/>
        <v>0</v>
      </c>
      <c r="BI144" s="216">
        <f t="shared" si="48"/>
        <v>0</v>
      </c>
      <c r="BJ144" s="216">
        <f t="shared" si="49"/>
        <v>0</v>
      </c>
      <c r="BK144" s="216">
        <f t="shared" si="50"/>
        <v>0</v>
      </c>
      <c r="BL144" s="216">
        <f t="shared" si="51"/>
        <v>0</v>
      </c>
      <c r="BM144" s="240">
        <f t="shared" si="52"/>
        <v>0</v>
      </c>
      <c r="BN144" s="482">
        <f>AVERAGE(BC144:BM144)</f>
        <v>7.092767474494635</v>
      </c>
      <c r="BO144" s="482">
        <f>SQRT(AVERAGE((BC144-$BN144)^2,(BD144-$BN144)^2,(BE144-$BN144)^2,(BF144-$BN144)^2,(BG144-$BN144)^2,(BH144-$BN144)^2,(BI144-$BN144)^2,(BJ144-$BN144)^2,(BK144-$BN144)^2,(BL144-$BN144)^2,(BM144-$BN144)^2))</f>
        <v>13.044582439258063</v>
      </c>
      <c r="BP144" s="586">
        <f>IF(AN144="n/a","n/a",IF(U144&lt;0,"n/a",IF(U144="n/a","n/a",I144+AN144-U144)))</f>
        <v>3.0312797520926242</v>
      </c>
    </row>
    <row r="145" spans="1:68" ht="11.25" customHeight="1">
      <c r="A145" s="25" t="s">
        <v>1428</v>
      </c>
      <c r="B145" s="26" t="s">
        <v>1429</v>
      </c>
      <c r="C145" s="109" t="s">
        <v>537</v>
      </c>
      <c r="D145" s="133">
        <v>6</v>
      </c>
      <c r="E145" s="26">
        <v>385</v>
      </c>
      <c r="F145" s="65" t="s">
        <v>363</v>
      </c>
      <c r="G145" s="57" t="s">
        <v>363</v>
      </c>
      <c r="H145" s="208">
        <v>32.99</v>
      </c>
      <c r="I145" s="457">
        <f>(R145/H145)*100</f>
        <v>1.8187329493785993</v>
      </c>
      <c r="J145" s="285">
        <v>0.1419</v>
      </c>
      <c r="K145" s="143">
        <v>0.15</v>
      </c>
      <c r="L145" s="93">
        <f t="shared" si="59"/>
        <v>5.708245243128962</v>
      </c>
      <c r="M145" s="300">
        <v>40340</v>
      </c>
      <c r="N145" s="71">
        <v>40344</v>
      </c>
      <c r="O145" s="72">
        <v>40358</v>
      </c>
      <c r="P145" s="30" t="s">
        <v>1410</v>
      </c>
      <c r="Q145" s="275" t="s">
        <v>564</v>
      </c>
      <c r="R145" s="316">
        <f>K145*4</f>
        <v>0.6</v>
      </c>
      <c r="S145" s="319">
        <f>R145/W145*100</f>
        <v>41.95804195804196</v>
      </c>
      <c r="T145" s="433">
        <f>(H145/SQRT(22.5*W145*(H145/Z145))-1)*100</f>
        <v>80.56993427894128</v>
      </c>
      <c r="U145" s="27">
        <f>H145/W145</f>
        <v>23.069930069930074</v>
      </c>
      <c r="V145" s="380">
        <v>12</v>
      </c>
      <c r="W145" s="168">
        <v>1.43</v>
      </c>
      <c r="X145" s="174">
        <v>1.21</v>
      </c>
      <c r="Y145" s="168">
        <v>2.43</v>
      </c>
      <c r="Z145" s="168">
        <v>3.18</v>
      </c>
      <c r="AA145" s="174">
        <v>1.6</v>
      </c>
      <c r="AB145" s="168">
        <v>1.86</v>
      </c>
      <c r="AC145" s="339">
        <f>(AB145/AA145-1)*100</f>
        <v>16.250000000000007</v>
      </c>
      <c r="AD145" s="339">
        <f>(H145/AA145)/X145</f>
        <v>17.040289256198346</v>
      </c>
      <c r="AE145" s="521">
        <v>13</v>
      </c>
      <c r="AF145" s="385">
        <v>3760</v>
      </c>
      <c r="AG145" s="565">
        <v>37.75</v>
      </c>
      <c r="AH145" s="565">
        <v>-0.78</v>
      </c>
      <c r="AI145" s="566">
        <v>8.99</v>
      </c>
      <c r="AJ145" s="567">
        <v>13.06</v>
      </c>
      <c r="AK145" s="350" t="s">
        <v>1977</v>
      </c>
      <c r="AL145" s="336">
        <f t="shared" si="60"/>
        <v>8.825151682294518</v>
      </c>
      <c r="AM145" s="337">
        <f t="shared" si="57"/>
        <v>48.787605410498045</v>
      </c>
      <c r="AN145" s="337">
        <f>((AQ145/AV145)^(1/5)-1)*100</f>
        <v>90.40723171641505</v>
      </c>
      <c r="AO145" s="339" t="s">
        <v>1977</v>
      </c>
      <c r="AP145" s="324"/>
      <c r="AQ145" s="285">
        <v>0.5919</v>
      </c>
      <c r="AR145" s="285">
        <v>0.5439</v>
      </c>
      <c r="AS145" s="28">
        <v>0.4021</v>
      </c>
      <c r="AT145" s="28">
        <v>0.1797</v>
      </c>
      <c r="AU145" s="28">
        <v>0.0993</v>
      </c>
      <c r="AV145" s="28">
        <v>0.02365</v>
      </c>
      <c r="AW145" s="278">
        <v>0</v>
      </c>
      <c r="AX145" s="278">
        <v>0</v>
      </c>
      <c r="AY145" s="278">
        <v>0</v>
      </c>
      <c r="AZ145" s="278">
        <v>0</v>
      </c>
      <c r="BA145" s="278">
        <v>0</v>
      </c>
      <c r="BB145" s="280">
        <v>0</v>
      </c>
      <c r="BC145" s="308">
        <f t="shared" si="61"/>
        <v>8.825151682294518</v>
      </c>
      <c r="BD145" s="216">
        <f t="shared" si="43"/>
        <v>35.26485948768965</v>
      </c>
      <c r="BE145" s="216">
        <f t="shared" si="44"/>
        <v>123.76182526432946</v>
      </c>
      <c r="BF145" s="216">
        <f t="shared" si="45"/>
        <v>80.96676737160121</v>
      </c>
      <c r="BG145" s="216">
        <f t="shared" si="46"/>
        <v>319.87315010570825</v>
      </c>
      <c r="BH145" s="216">
        <f t="shared" si="47"/>
        <v>0</v>
      </c>
      <c r="BI145" s="216">
        <f t="shared" si="48"/>
        <v>0</v>
      </c>
      <c r="BJ145" s="216">
        <f t="shared" si="49"/>
        <v>0</v>
      </c>
      <c r="BK145" s="216">
        <f t="shared" si="50"/>
        <v>0</v>
      </c>
      <c r="BL145" s="216">
        <f t="shared" si="51"/>
        <v>0</v>
      </c>
      <c r="BM145" s="240">
        <f t="shared" si="52"/>
        <v>0</v>
      </c>
      <c r="BN145" s="482">
        <f>AVERAGE(BC145:BM145)</f>
        <v>51.699250355602096</v>
      </c>
      <c r="BO145" s="482">
        <f>SQRT(AVERAGE((BC145-$BN145)^2,(BD145-$BN145)^2,(BE145-$BN145)^2,(BF145-$BN145)^2,(BG145-$BN145)^2,(BH145-$BN145)^2,(BI145-$BN145)^2,(BJ145-$BN145)^2,(BK145-$BN145)^2,(BL145-$BN145)^2,(BM145-$BN145)^2))</f>
        <v>93.47435001897719</v>
      </c>
      <c r="BP145" s="586">
        <f>IF(AN145="n/a","n/a",IF(U145&lt;0,"n/a",IF(U145="n/a","n/a",I145+AN145-U145)))</f>
        <v>69.15603459586359</v>
      </c>
    </row>
    <row r="146" spans="1:68" ht="11.25" customHeight="1">
      <c r="A146" s="34" t="s">
        <v>101</v>
      </c>
      <c r="B146" s="36" t="s">
        <v>102</v>
      </c>
      <c r="C146" s="41" t="s">
        <v>181</v>
      </c>
      <c r="D146" s="134">
        <v>6</v>
      </c>
      <c r="E146" s="26">
        <v>398</v>
      </c>
      <c r="F146" s="74" t="s">
        <v>363</v>
      </c>
      <c r="G146" s="75" t="s">
        <v>363</v>
      </c>
      <c r="H146" s="209">
        <v>24.54</v>
      </c>
      <c r="I146" s="319">
        <f>(R146/H146)*100</f>
        <v>4.319478402607987</v>
      </c>
      <c r="J146" s="286">
        <v>0.26</v>
      </c>
      <c r="K146" s="142">
        <v>0.265</v>
      </c>
      <c r="L146" s="197">
        <f t="shared" si="59"/>
        <v>1.9230769230769162</v>
      </c>
      <c r="M146" s="301">
        <v>40716</v>
      </c>
      <c r="N146" s="50">
        <v>40718</v>
      </c>
      <c r="O146" s="40">
        <v>40739</v>
      </c>
      <c r="P146" s="49" t="s">
        <v>1376</v>
      </c>
      <c r="Q146" s="36"/>
      <c r="R146" s="261">
        <f>K146*4</f>
        <v>1.06</v>
      </c>
      <c r="S146" s="321">
        <f>R146/W146*100</f>
        <v>48.401826484018265</v>
      </c>
      <c r="T146" s="433">
        <f>(H146/SQRT(22.5*W146*(H146/Z146))-1)*100</f>
        <v>-24.9823967893108</v>
      </c>
      <c r="U146" s="37">
        <f>H146/W146</f>
        <v>11.205479452054794</v>
      </c>
      <c r="V146" s="381">
        <v>12</v>
      </c>
      <c r="W146" s="169">
        <v>2.19</v>
      </c>
      <c r="X146" s="176">
        <v>2.33</v>
      </c>
      <c r="Y146" s="169">
        <v>1.02</v>
      </c>
      <c r="Z146" s="169">
        <v>1.13</v>
      </c>
      <c r="AA146" s="176">
        <v>2</v>
      </c>
      <c r="AB146" s="169">
        <v>1.93</v>
      </c>
      <c r="AC146" s="344">
        <f>(AB146/AA146-1)*100</f>
        <v>-3.500000000000003</v>
      </c>
      <c r="AD146" s="339">
        <f>(H146/AA146)/X146</f>
        <v>5.266094420600858</v>
      </c>
      <c r="AE146" s="521">
        <v>10</v>
      </c>
      <c r="AF146" s="387">
        <v>1850</v>
      </c>
      <c r="AG146" s="533">
        <v>18.67</v>
      </c>
      <c r="AH146" s="533">
        <v>-5.8</v>
      </c>
      <c r="AI146" s="562">
        <v>2.68</v>
      </c>
      <c r="AJ146" s="564">
        <v>0.16</v>
      </c>
      <c r="AK146" s="351" t="s">
        <v>1977</v>
      </c>
      <c r="AL146" s="342">
        <f t="shared" si="60"/>
        <v>3.0000000000000027</v>
      </c>
      <c r="AM146" s="343">
        <f t="shared" si="57"/>
        <v>3.8364421660247228</v>
      </c>
      <c r="AN146" s="343" t="s">
        <v>1977</v>
      </c>
      <c r="AO146" s="344" t="s">
        <v>1977</v>
      </c>
      <c r="AP146" s="324"/>
      <c r="AQ146" s="286">
        <v>1.03</v>
      </c>
      <c r="AR146" s="286">
        <v>1</v>
      </c>
      <c r="AS146" s="38">
        <v>0.96</v>
      </c>
      <c r="AT146" s="38">
        <v>0.92</v>
      </c>
      <c r="AU146" s="38">
        <v>0.45</v>
      </c>
      <c r="AV146" s="279">
        <v>0</v>
      </c>
      <c r="AW146" s="279">
        <v>0</v>
      </c>
      <c r="AX146" s="279">
        <v>0</v>
      </c>
      <c r="AY146" s="279">
        <v>0</v>
      </c>
      <c r="AZ146" s="279">
        <v>0</v>
      </c>
      <c r="BA146" s="279">
        <v>0</v>
      </c>
      <c r="BB146" s="307">
        <v>0</v>
      </c>
      <c r="BC146" s="274">
        <f t="shared" si="61"/>
        <v>3.0000000000000027</v>
      </c>
      <c r="BD146" s="462">
        <f aca="true" t="shared" si="62" ref="BD146:BD201">IF(AS146=0,0,IF(AS146&gt;AR146,0,((AR146/AS146)-1)*100))</f>
        <v>4.166666666666674</v>
      </c>
      <c r="BE146" s="462">
        <f aca="true" t="shared" si="63" ref="BE146:BE201">IF(AT146=0,0,IF(AT146&gt;AS146,0,((AS146/AT146)-1)*100))</f>
        <v>4.347826086956519</v>
      </c>
      <c r="BF146" s="462">
        <f aca="true" t="shared" si="64" ref="BF146:BF201">IF(AU146=0,0,IF(AU146&gt;AT146,0,((AT146/AU146)-1)*100))</f>
        <v>104.44444444444443</v>
      </c>
      <c r="BG146" s="462">
        <f aca="true" t="shared" si="65" ref="BG146:BG201">IF(AV146=0,0,IF(AV146&gt;AU146,0,((AU146/AV146)-1)*100))</f>
        <v>0</v>
      </c>
      <c r="BH146" s="462">
        <f aca="true" t="shared" si="66" ref="BH146:BH201">IF(AW146=0,0,IF(AW146&gt;AV146,0,((AV146/AW146)-1)*100))</f>
        <v>0</v>
      </c>
      <c r="BI146" s="462">
        <f aca="true" t="shared" si="67" ref="BI146:BI201">IF(AX146=0,0,IF(AX146&gt;AW146,0,((AW146/AX146)-1)*100))</f>
        <v>0</v>
      </c>
      <c r="BJ146" s="462">
        <f aca="true" t="shared" si="68" ref="BJ146:BJ201">IF(AY146=0,0,IF(AY146&gt;AX146,0,((AX146/AY146)-1)*100))</f>
        <v>0</v>
      </c>
      <c r="BK146" s="462">
        <f aca="true" t="shared" si="69" ref="BK146:BK201">IF(AZ146=0,0,IF(AZ146&gt;AY146,0,((AY146/AZ146)-1)*100))</f>
        <v>0</v>
      </c>
      <c r="BL146" s="462">
        <f aca="true" t="shared" si="70" ref="BL146:BL201">IF(BA146=0,0,IF(BA146&gt;AZ146,0,((AZ146/BA146)-1)*100))</f>
        <v>0</v>
      </c>
      <c r="BM146" s="258">
        <f aca="true" t="shared" si="71" ref="BM146:BM201">IF(BB146=0,0,IF(BB146&gt;BA146,0,((BA146/BB146)-1)*100))</f>
        <v>0</v>
      </c>
      <c r="BN146" s="76">
        <f>AVERAGE(BC146:BM146)</f>
        <v>10.541721563460692</v>
      </c>
      <c r="BO146" s="76">
        <f>SQRT(AVERAGE((BC146-$BN146)^2,(BD146-$BN146)^2,(BE146-$BN146)^2,(BF146-$BN146)^2,(BG146-$BN146)^2,(BH146-$BN146)^2,(BI146-$BN146)^2,(BJ146-$BN146)^2,(BK146-$BN146)^2,(BL146-$BN146)^2,(BM146-$BN146)^2))</f>
        <v>29.743601067923098</v>
      </c>
      <c r="BP146" s="586" t="str">
        <f>IF(AN146="n/a","n/a",IF(U146&lt;0,"n/a",IF(U146="n/a","n/a",I146+AN146-U146)))</f>
        <v>n/a</v>
      </c>
    </row>
    <row r="147" spans="1:68" ht="11.25" customHeight="1">
      <c r="A147" s="15" t="s">
        <v>1506</v>
      </c>
      <c r="B147" s="16" t="s">
        <v>1507</v>
      </c>
      <c r="C147" s="24" t="s">
        <v>181</v>
      </c>
      <c r="D147" s="132">
        <v>9</v>
      </c>
      <c r="E147" s="26">
        <v>248</v>
      </c>
      <c r="F147" s="42" t="s">
        <v>1972</v>
      </c>
      <c r="G147" s="43" t="s">
        <v>1972</v>
      </c>
      <c r="H147" s="207">
        <v>29.37</v>
      </c>
      <c r="I147" s="318">
        <f>(R147/H147)*100</f>
        <v>4.766768811712631</v>
      </c>
      <c r="J147" s="282">
        <v>0.345</v>
      </c>
      <c r="K147" s="144">
        <v>0.35</v>
      </c>
      <c r="L147" s="128">
        <f t="shared" si="59"/>
        <v>1.449275362318847</v>
      </c>
      <c r="M147" s="412">
        <v>40245</v>
      </c>
      <c r="N147" s="413">
        <v>40247</v>
      </c>
      <c r="O147" s="414">
        <v>40269</v>
      </c>
      <c r="P147" s="21" t="s">
        <v>1360</v>
      </c>
      <c r="Q147" s="16"/>
      <c r="R147" s="317">
        <f>K147*4</f>
        <v>1.4</v>
      </c>
      <c r="S147" s="319">
        <f>R147/W147*100</f>
        <v>59.0717299578059</v>
      </c>
      <c r="T147" s="435">
        <f>(H147/SQRT(22.5*W147*(H147/Z147))-1)*100</f>
        <v>-5.832838580889721</v>
      </c>
      <c r="U147" s="18">
        <f>H147/W147</f>
        <v>12.39240506329114</v>
      </c>
      <c r="V147" s="380">
        <v>12</v>
      </c>
      <c r="W147" s="190">
        <v>2.37</v>
      </c>
      <c r="X147" s="621">
        <v>279</v>
      </c>
      <c r="Y147" s="190">
        <v>1.82</v>
      </c>
      <c r="Z147" s="190">
        <v>1.61</v>
      </c>
      <c r="AA147" s="189">
        <v>2.59</v>
      </c>
      <c r="AB147" s="190">
        <v>2.47</v>
      </c>
      <c r="AC147" s="338">
        <f>(AB147/AA147-1)*100</f>
        <v>-4.633204633204624</v>
      </c>
      <c r="AD147" s="471">
        <f>(H147/AA147)/X147</f>
        <v>0.04064433096691161</v>
      </c>
      <c r="AE147" s="520">
        <v>14</v>
      </c>
      <c r="AF147" s="386">
        <v>16970</v>
      </c>
      <c r="AG147" s="553">
        <v>21.87</v>
      </c>
      <c r="AH147" s="553">
        <v>-1.38</v>
      </c>
      <c r="AI147" s="568">
        <v>2.76</v>
      </c>
      <c r="AJ147" s="569">
        <v>5.65</v>
      </c>
      <c r="AK147" s="349">
        <f>AN147/AO147</f>
        <v>0.7683508392513382</v>
      </c>
      <c r="AL147" s="336">
        <f t="shared" si="60"/>
        <v>1.449275362318847</v>
      </c>
      <c r="AM147" s="337">
        <f t="shared" si="57"/>
        <v>4.694227078317392</v>
      </c>
      <c r="AN147" s="337">
        <f>((AQ147/AV147)^(1/5)-1)*100</f>
        <v>7.8378847447948985</v>
      </c>
      <c r="AO147" s="339">
        <f>((AQ147/BA147)^(1/10)-1)*100</f>
        <v>10.2009190911172</v>
      </c>
      <c r="AP147" s="323"/>
      <c r="AQ147" s="282">
        <v>1.4</v>
      </c>
      <c r="AR147" s="282">
        <v>1.38</v>
      </c>
      <c r="AS147" s="19">
        <v>1.34</v>
      </c>
      <c r="AT147" s="19">
        <v>1.22</v>
      </c>
      <c r="AU147" s="19">
        <v>1.1</v>
      </c>
      <c r="AV147" s="19">
        <v>0.96</v>
      </c>
      <c r="AW147" s="19">
        <v>0.82</v>
      </c>
      <c r="AX147" s="19">
        <v>0.77</v>
      </c>
      <c r="AY147" s="19">
        <v>0.72</v>
      </c>
      <c r="AZ147" s="283">
        <v>0.53</v>
      </c>
      <c r="BA147" s="19">
        <v>0.53</v>
      </c>
      <c r="BB147" s="276">
        <v>0.5</v>
      </c>
      <c r="BC147" s="308">
        <f t="shared" si="61"/>
        <v>1.449275362318847</v>
      </c>
      <c r="BD147" s="216">
        <f t="shared" si="62"/>
        <v>2.985074626865658</v>
      </c>
      <c r="BE147" s="216">
        <f t="shared" si="63"/>
        <v>9.836065573770503</v>
      </c>
      <c r="BF147" s="216">
        <f t="shared" si="64"/>
        <v>10.90909090909089</v>
      </c>
      <c r="BG147" s="216">
        <f t="shared" si="65"/>
        <v>14.583333333333348</v>
      </c>
      <c r="BH147" s="216">
        <f t="shared" si="66"/>
        <v>17.07317073170731</v>
      </c>
      <c r="BI147" s="216">
        <f t="shared" si="67"/>
        <v>6.493506493506485</v>
      </c>
      <c r="BJ147" s="216">
        <f t="shared" si="68"/>
        <v>6.944444444444442</v>
      </c>
      <c r="BK147" s="216">
        <f t="shared" si="69"/>
        <v>35.849056603773576</v>
      </c>
      <c r="BL147" s="216">
        <f t="shared" si="70"/>
        <v>0</v>
      </c>
      <c r="BM147" s="240">
        <f t="shared" si="71"/>
        <v>6.000000000000005</v>
      </c>
      <c r="BN147" s="145">
        <f>AVERAGE(BC147:BM147)</f>
        <v>10.193001643528278</v>
      </c>
      <c r="BO147" s="482">
        <f>SQRT(AVERAGE((BC147-$BN147)^2,(BD147-$BN147)^2,(BE147-$BN147)^2,(BF147-$BN147)^2,(BG147-$BN147)^2,(BH147-$BN147)^2,(BI147-$BN147)^2,(BJ147-$BN147)^2,(BK147-$BN147)^2,(BL147-$BN147)^2,(BM147-$BN147)^2))</f>
        <v>9.532766349578981</v>
      </c>
      <c r="BP147" s="588">
        <f>IF(AN147="n/a","n/a",IF(U147&lt;0,"n/a",IF(U147="n/a","n/a",I147+AN147-U147)))</f>
        <v>0.21224849321638928</v>
      </c>
    </row>
    <row r="148" spans="1:68" ht="11.25" customHeight="1">
      <c r="A148" s="25" t="s">
        <v>120</v>
      </c>
      <c r="B148" s="26" t="s">
        <v>121</v>
      </c>
      <c r="C148" s="33" t="s">
        <v>2083</v>
      </c>
      <c r="D148" s="133">
        <v>7</v>
      </c>
      <c r="E148" s="26">
        <v>335</v>
      </c>
      <c r="F148" s="44" t="s">
        <v>1972</v>
      </c>
      <c r="G148" s="45" t="s">
        <v>1972</v>
      </c>
      <c r="H148" s="208">
        <v>33.7</v>
      </c>
      <c r="I148" s="319">
        <f>(R148/H148)*100</f>
        <v>4.065281899109792</v>
      </c>
      <c r="J148" s="285">
        <v>0.3325</v>
      </c>
      <c r="K148" s="143">
        <v>0.3425</v>
      </c>
      <c r="L148" s="93">
        <f t="shared" si="59"/>
        <v>3.007518796992481</v>
      </c>
      <c r="M148" s="300">
        <v>40245</v>
      </c>
      <c r="N148" s="71">
        <v>40247</v>
      </c>
      <c r="O148" s="72">
        <v>40268</v>
      </c>
      <c r="P148" s="30" t="s">
        <v>1373</v>
      </c>
      <c r="Q148" s="26"/>
      <c r="R148" s="316">
        <f>K148*4</f>
        <v>1.37</v>
      </c>
      <c r="S148" s="319">
        <f>R148/W148*100</f>
        <v>40.8955223880597</v>
      </c>
      <c r="T148" s="433">
        <f>(H148/SQRT(22.5*W148*(H148/Z148))-1)*100</f>
        <v>-12.818216639500413</v>
      </c>
      <c r="U148" s="27">
        <f>H148/W148</f>
        <v>10.059701492537314</v>
      </c>
      <c r="V148" s="380">
        <v>12</v>
      </c>
      <c r="W148" s="168">
        <v>3.35</v>
      </c>
      <c r="X148" s="644">
        <v>9.07</v>
      </c>
      <c r="Y148" s="168">
        <v>1.47</v>
      </c>
      <c r="Z148" s="168">
        <v>1.7</v>
      </c>
      <c r="AA148" s="174">
        <v>2.69</v>
      </c>
      <c r="AB148" s="168">
        <v>2.51</v>
      </c>
      <c r="AC148" s="339">
        <f>(AB148/AA148-1)*100</f>
        <v>-6.691449814126404</v>
      </c>
      <c r="AD148" s="472">
        <f>(H148/AA148)/X148</f>
        <v>1.3812437751810578</v>
      </c>
      <c r="AE148" s="521">
        <v>15</v>
      </c>
      <c r="AF148" s="385">
        <v>17050</v>
      </c>
      <c r="AG148" s="565">
        <v>20.49</v>
      </c>
      <c r="AH148" s="565">
        <v>-5.02</v>
      </c>
      <c r="AI148" s="566">
        <v>0.96</v>
      </c>
      <c r="AJ148" s="567">
        <v>3.63</v>
      </c>
      <c r="AK148" s="350">
        <f>AN148/AO148</f>
        <v>1.7083164419583192</v>
      </c>
      <c r="AL148" s="336">
        <f t="shared" si="60"/>
        <v>3.007518796992481</v>
      </c>
      <c r="AM148" s="337">
        <f t="shared" si="57"/>
        <v>5.401041380784233</v>
      </c>
      <c r="AN148" s="337">
        <f>((AQ148/AV148)^(1/5)-1)*100</f>
        <v>4.111932758460823</v>
      </c>
      <c r="AO148" s="339">
        <f>((AQ148/BA148)^(1/10)-1)*100</f>
        <v>2.407008828965629</v>
      </c>
      <c r="AP148" s="324"/>
      <c r="AQ148" s="285">
        <v>1.37</v>
      </c>
      <c r="AR148" s="285">
        <v>1.33</v>
      </c>
      <c r="AS148" s="28">
        <v>1.29</v>
      </c>
      <c r="AT148" s="28">
        <v>1.17</v>
      </c>
      <c r="AU148" s="28">
        <v>1.14</v>
      </c>
      <c r="AV148" s="28">
        <v>1.12</v>
      </c>
      <c r="AW148" s="28">
        <v>1.1</v>
      </c>
      <c r="AX148" s="278">
        <v>1.08</v>
      </c>
      <c r="AY148" s="278">
        <v>1.08</v>
      </c>
      <c r="AZ148" s="278">
        <v>1.08</v>
      </c>
      <c r="BA148" s="278">
        <v>1.08</v>
      </c>
      <c r="BB148" s="280">
        <v>1.08</v>
      </c>
      <c r="BC148" s="308">
        <f t="shared" si="61"/>
        <v>3.007518796992481</v>
      </c>
      <c r="BD148" s="216">
        <f t="shared" si="62"/>
        <v>3.100775193798455</v>
      </c>
      <c r="BE148" s="216">
        <f t="shared" si="63"/>
        <v>10.256410256410264</v>
      </c>
      <c r="BF148" s="216">
        <f t="shared" si="64"/>
        <v>2.6315789473684292</v>
      </c>
      <c r="BG148" s="216">
        <f t="shared" si="65"/>
        <v>1.7857142857142572</v>
      </c>
      <c r="BH148" s="216">
        <f t="shared" si="66"/>
        <v>1.81818181818183</v>
      </c>
      <c r="BI148" s="216">
        <f t="shared" si="67"/>
        <v>1.85185185185186</v>
      </c>
      <c r="BJ148" s="216">
        <f t="shared" si="68"/>
        <v>0</v>
      </c>
      <c r="BK148" s="216">
        <f t="shared" si="69"/>
        <v>0</v>
      </c>
      <c r="BL148" s="216">
        <f t="shared" si="70"/>
        <v>0</v>
      </c>
      <c r="BM148" s="240">
        <f t="shared" si="71"/>
        <v>0</v>
      </c>
      <c r="BN148" s="482">
        <f>AVERAGE(BC148:BM148)</f>
        <v>2.222911922756143</v>
      </c>
      <c r="BO148" s="482">
        <f>SQRT(AVERAGE((BC148-$BN148)^2,(BD148-$BN148)^2,(BE148-$BN148)^2,(BF148-$BN148)^2,(BG148-$BN148)^2,(BH148-$BN148)^2,(BI148-$BN148)^2,(BJ148-$BN148)^2,(BK148-$BN148)^2,(BL148-$BN148)^2,(BM148-$BN148)^2))</f>
        <v>2.801758207017708</v>
      </c>
      <c r="BP148" s="586">
        <f>IF(AN148="n/a","n/a",IF(U148&lt;0,"n/a",IF(U148="n/a","n/a",I148+AN148-U148)))</f>
        <v>-1.8824868349666986</v>
      </c>
    </row>
    <row r="149" spans="1:68" ht="11.25" customHeight="1">
      <c r="A149" s="25" t="s">
        <v>1046</v>
      </c>
      <c r="B149" s="26" t="s">
        <v>1047</v>
      </c>
      <c r="C149" s="33" t="s">
        <v>2077</v>
      </c>
      <c r="D149" s="133">
        <v>9</v>
      </c>
      <c r="E149" s="26">
        <v>266</v>
      </c>
      <c r="F149" s="44" t="s">
        <v>1972</v>
      </c>
      <c r="G149" s="45" t="s">
        <v>1939</v>
      </c>
      <c r="H149" s="208">
        <v>51.6</v>
      </c>
      <c r="I149" s="457">
        <f>(R149/H149)*100</f>
        <v>1.6666666666666667</v>
      </c>
      <c r="J149" s="143">
        <v>0.19</v>
      </c>
      <c r="K149" s="143">
        <v>0.215</v>
      </c>
      <c r="L149" s="93">
        <f t="shared" si="59"/>
        <v>13.157894736842103</v>
      </c>
      <c r="M149" s="158">
        <v>40688</v>
      </c>
      <c r="N149" s="31">
        <v>40690</v>
      </c>
      <c r="O149" s="32">
        <v>40718</v>
      </c>
      <c r="P149" s="104" t="s">
        <v>399</v>
      </c>
      <c r="Q149" s="275"/>
      <c r="R149" s="316">
        <f>K149*4</f>
        <v>0.86</v>
      </c>
      <c r="S149" s="319">
        <f>R149/W149*100</f>
        <v>35.24590163934426</v>
      </c>
      <c r="T149" s="433">
        <f>(H149/SQRT(22.5*W149*(H149/Z149))-1)*100</f>
        <v>78.76320693309758</v>
      </c>
      <c r="U149" s="27">
        <f>H149/W149</f>
        <v>21.147540983606557</v>
      </c>
      <c r="V149" s="380">
        <v>9</v>
      </c>
      <c r="W149" s="168">
        <v>2.44</v>
      </c>
      <c r="X149" s="174">
        <v>1.03</v>
      </c>
      <c r="Y149" s="168">
        <v>6.48</v>
      </c>
      <c r="Z149" s="168">
        <v>3.4</v>
      </c>
      <c r="AA149" s="174">
        <v>3.19</v>
      </c>
      <c r="AB149" s="168">
        <v>3.48</v>
      </c>
      <c r="AC149" s="339">
        <f>(AB149/AA149-1)*100</f>
        <v>9.090909090909083</v>
      </c>
      <c r="AD149" s="472">
        <f>(H149/AA149)/X149</f>
        <v>15.704416106156984</v>
      </c>
      <c r="AE149" s="521">
        <v>36</v>
      </c>
      <c r="AF149" s="385">
        <v>86670</v>
      </c>
      <c r="AG149" s="565">
        <v>15.82</v>
      </c>
      <c r="AH149" s="565">
        <v>-13.77</v>
      </c>
      <c r="AI149" s="566">
        <v>-0.52</v>
      </c>
      <c r="AJ149" s="567">
        <v>-4.05</v>
      </c>
      <c r="AK149" s="350" t="s">
        <v>1977</v>
      </c>
      <c r="AL149" s="336">
        <f t="shared" si="60"/>
        <v>10.447761194029837</v>
      </c>
      <c r="AM149" s="337">
        <f t="shared" si="57"/>
        <v>11.07406172153178</v>
      </c>
      <c r="AN149" s="337">
        <f>((AQ149/AV149)^(1/5)-1)*100</f>
        <v>16.828973416570705</v>
      </c>
      <c r="AO149" s="339" t="s">
        <v>1977</v>
      </c>
      <c r="AP149" s="324"/>
      <c r="AQ149" s="285">
        <v>0.74</v>
      </c>
      <c r="AR149" s="285">
        <v>0.67</v>
      </c>
      <c r="AS149" s="28">
        <v>0.62</v>
      </c>
      <c r="AT149" s="28">
        <v>0.54</v>
      </c>
      <c r="AU149" s="28">
        <v>0.45</v>
      </c>
      <c r="AV149" s="28">
        <v>0.34</v>
      </c>
      <c r="AW149" s="28">
        <v>0.225</v>
      </c>
      <c r="AX149" s="28">
        <v>0.12</v>
      </c>
      <c r="AY149" s="278">
        <v>0</v>
      </c>
      <c r="AZ149" s="278">
        <v>0</v>
      </c>
      <c r="BA149" s="278">
        <v>0</v>
      </c>
      <c r="BB149" s="280">
        <v>0</v>
      </c>
      <c r="BC149" s="308">
        <f t="shared" si="61"/>
        <v>10.447761194029837</v>
      </c>
      <c r="BD149" s="216">
        <f t="shared" si="62"/>
        <v>8.064516129032274</v>
      </c>
      <c r="BE149" s="216">
        <f t="shared" si="63"/>
        <v>14.814814814814813</v>
      </c>
      <c r="BF149" s="216">
        <f t="shared" si="64"/>
        <v>19.999999999999996</v>
      </c>
      <c r="BG149" s="216">
        <f t="shared" si="65"/>
        <v>32.35294117647059</v>
      </c>
      <c r="BH149" s="216">
        <f t="shared" si="66"/>
        <v>51.11111111111111</v>
      </c>
      <c r="BI149" s="216">
        <f t="shared" si="67"/>
        <v>87.50000000000003</v>
      </c>
      <c r="BJ149" s="216">
        <f t="shared" si="68"/>
        <v>0</v>
      </c>
      <c r="BK149" s="216">
        <f t="shared" si="69"/>
        <v>0</v>
      </c>
      <c r="BL149" s="216">
        <f t="shared" si="70"/>
        <v>0</v>
      </c>
      <c r="BM149" s="240">
        <f t="shared" si="71"/>
        <v>0</v>
      </c>
      <c r="BN149" s="482">
        <f>AVERAGE(BC149:BM149)</f>
        <v>20.390104038678057</v>
      </c>
      <c r="BO149" s="482">
        <f>SQRT(AVERAGE((BC149-$BN149)^2,(BD149-$BN149)^2,(BE149-$BN149)^2,(BF149-$BN149)^2,(BG149-$BN149)^2,(BH149-$BN149)^2,(BI149-$BN149)^2,(BJ149-$BN149)^2,(BK149-$BN149)^2,(BL149-$BN149)^2,(BM149-$BN149)^2))</f>
        <v>26.173650150748248</v>
      </c>
      <c r="BP149" s="586">
        <f>IF(AN149="n/a","n/a",IF(U149&lt;0,"n/a",IF(U149="n/a","n/a",I149+AN149-U149)))</f>
        <v>-2.651900900369185</v>
      </c>
    </row>
    <row r="150" spans="1:68" ht="11.25" customHeight="1">
      <c r="A150" s="25" t="s">
        <v>2052</v>
      </c>
      <c r="B150" s="26" t="s">
        <v>2053</v>
      </c>
      <c r="C150" s="33" t="s">
        <v>2072</v>
      </c>
      <c r="D150" s="133">
        <v>5</v>
      </c>
      <c r="E150" s="26">
        <v>428</v>
      </c>
      <c r="F150" s="65" t="s">
        <v>363</v>
      </c>
      <c r="G150" s="57" t="s">
        <v>363</v>
      </c>
      <c r="H150" s="208">
        <v>109.57</v>
      </c>
      <c r="I150" s="620">
        <f>(R150)/H150*100</f>
        <v>0.18253171488546135</v>
      </c>
      <c r="J150" s="285">
        <v>0.17</v>
      </c>
      <c r="K150" s="143">
        <v>0.2</v>
      </c>
      <c r="L150" s="93">
        <f t="shared" si="59"/>
        <v>17.647058823529417</v>
      </c>
      <c r="M150" s="158">
        <v>40674</v>
      </c>
      <c r="N150" s="31">
        <v>40676</v>
      </c>
      <c r="O150" s="32">
        <v>40690</v>
      </c>
      <c r="P150" s="104" t="s">
        <v>1416</v>
      </c>
      <c r="Q150" s="102" t="s">
        <v>2054</v>
      </c>
      <c r="R150" s="316">
        <f>K150</f>
        <v>0.2</v>
      </c>
      <c r="S150" s="319">
        <f>R150/W150*100</f>
        <v>9.04977375565611</v>
      </c>
      <c r="T150" s="433">
        <f>(H150/SQRT(22.5*W150*(H150/Z150))-1)*100</f>
        <v>241.09503370925256</v>
      </c>
      <c r="U150" s="27">
        <f>H150/W150</f>
        <v>49.57918552036199</v>
      </c>
      <c r="V150" s="380">
        <v>12</v>
      </c>
      <c r="W150" s="168">
        <v>2.21</v>
      </c>
      <c r="X150" s="174">
        <v>0.49</v>
      </c>
      <c r="Y150" s="168">
        <v>13.07</v>
      </c>
      <c r="Z150" s="168">
        <v>5.28</v>
      </c>
      <c r="AA150" s="174">
        <v>4.94</v>
      </c>
      <c r="AB150" s="168">
        <v>7.38</v>
      </c>
      <c r="AC150" s="339">
        <f>(AB150/AA150-1)*100</f>
        <v>49.392712550607264</v>
      </c>
      <c r="AD150" s="472">
        <f>(H150/AA150)/X150</f>
        <v>45.26563661902007</v>
      </c>
      <c r="AE150" s="521">
        <v>8</v>
      </c>
      <c r="AF150" s="385">
        <v>9990</v>
      </c>
      <c r="AG150" s="565">
        <v>56.13</v>
      </c>
      <c r="AH150" s="565">
        <v>-4.72</v>
      </c>
      <c r="AI150" s="566">
        <v>5.86</v>
      </c>
      <c r="AJ150" s="567">
        <v>19.28</v>
      </c>
      <c r="AK150" s="350" t="s">
        <v>1977</v>
      </c>
      <c r="AL150" s="336">
        <f t="shared" si="60"/>
        <v>30.76923076923077</v>
      </c>
      <c r="AM150" s="337">
        <f t="shared" si="57"/>
        <v>19.348319192733697</v>
      </c>
      <c r="AN150" s="337" t="s">
        <v>1977</v>
      </c>
      <c r="AO150" s="339" t="s">
        <v>1977</v>
      </c>
      <c r="AP150" s="324"/>
      <c r="AQ150" s="285">
        <v>0.17</v>
      </c>
      <c r="AR150" s="285">
        <v>0.13</v>
      </c>
      <c r="AS150" s="28">
        <v>0.12</v>
      </c>
      <c r="AT150" s="28">
        <v>0.1</v>
      </c>
      <c r="AU150" s="278">
        <v>0</v>
      </c>
      <c r="AV150" s="278">
        <v>0</v>
      </c>
      <c r="AW150" s="278">
        <v>0</v>
      </c>
      <c r="AX150" s="278">
        <v>0</v>
      </c>
      <c r="AY150" s="278">
        <v>0</v>
      </c>
      <c r="AZ150" s="278">
        <v>0</v>
      </c>
      <c r="BA150" s="278">
        <v>0</v>
      </c>
      <c r="BB150" s="280">
        <v>0</v>
      </c>
      <c r="BC150" s="308">
        <f t="shared" si="61"/>
        <v>30.76923076923077</v>
      </c>
      <c r="BD150" s="216">
        <f t="shared" si="62"/>
        <v>8.333333333333348</v>
      </c>
      <c r="BE150" s="216">
        <f t="shared" si="63"/>
        <v>19.999999999999996</v>
      </c>
      <c r="BF150" s="216">
        <f t="shared" si="64"/>
        <v>0</v>
      </c>
      <c r="BG150" s="216">
        <f t="shared" si="65"/>
        <v>0</v>
      </c>
      <c r="BH150" s="216">
        <f t="shared" si="66"/>
        <v>0</v>
      </c>
      <c r="BI150" s="216">
        <f t="shared" si="67"/>
        <v>0</v>
      </c>
      <c r="BJ150" s="216">
        <f t="shared" si="68"/>
        <v>0</v>
      </c>
      <c r="BK150" s="216">
        <f t="shared" si="69"/>
        <v>0</v>
      </c>
      <c r="BL150" s="216">
        <f t="shared" si="70"/>
        <v>0</v>
      </c>
      <c r="BM150" s="240">
        <f t="shared" si="71"/>
        <v>0</v>
      </c>
      <c r="BN150" s="482">
        <f>AVERAGE(BC150:BM150)</f>
        <v>5.3729603729603745</v>
      </c>
      <c r="BO150" s="482">
        <f>SQRT(AVERAGE((BC150-$BN150)^2,(BD150-$BN150)^2,(BE150-$BN150)^2,(BF150-$BN150)^2,(BG150-$BN150)^2,(BH150-$BN150)^2,(BI150-$BN150)^2,(BJ150-$BN150)^2,(BK150-$BN150)^2,(BL150-$BN150)^2,(BM150-$BN150)^2))</f>
        <v>9.993790216070972</v>
      </c>
      <c r="BP150" s="586" t="str">
        <f>IF(AN150="n/a","n/a",IF(U150&lt;0,"n/a",IF(U150="n/a","n/a",I150+AN150-U150)))</f>
        <v>n/a</v>
      </c>
    </row>
    <row r="151" spans="1:68" ht="11.25" customHeight="1">
      <c r="A151" s="34" t="s">
        <v>1048</v>
      </c>
      <c r="B151" s="36" t="s">
        <v>1049</v>
      </c>
      <c r="C151" s="41" t="s">
        <v>1425</v>
      </c>
      <c r="D151" s="134">
        <v>7</v>
      </c>
      <c r="E151" s="26">
        <v>352</v>
      </c>
      <c r="F151" s="46" t="s">
        <v>1972</v>
      </c>
      <c r="G151" s="48" t="s">
        <v>1972</v>
      </c>
      <c r="H151" s="209">
        <v>44.19</v>
      </c>
      <c r="I151" s="321">
        <f>(R151/H151)*100</f>
        <v>3.892283322018556</v>
      </c>
      <c r="J151" s="142">
        <v>0.375</v>
      </c>
      <c r="K151" s="142">
        <v>0.43</v>
      </c>
      <c r="L151" s="94">
        <f t="shared" si="59"/>
        <v>14.666666666666671</v>
      </c>
      <c r="M151" s="301">
        <v>40637</v>
      </c>
      <c r="N151" s="50">
        <v>40639</v>
      </c>
      <c r="O151" s="40">
        <v>40661</v>
      </c>
      <c r="P151" s="392" t="s">
        <v>404</v>
      </c>
      <c r="Q151" s="36"/>
      <c r="R151" s="261">
        <f>K151*4</f>
        <v>1.72</v>
      </c>
      <c r="S151" s="319">
        <f>R151/W151*100</f>
        <v>35.17382413087935</v>
      </c>
      <c r="T151" s="434">
        <f>(H151/SQRT(22.5*W151*(H151/Z151))-1)*100</f>
        <v>-22.641249505187787</v>
      </c>
      <c r="U151" s="37">
        <f>H151/W151</f>
        <v>9.036809815950921</v>
      </c>
      <c r="V151" s="381">
        <v>12</v>
      </c>
      <c r="W151" s="169">
        <v>4.89</v>
      </c>
      <c r="X151" s="176">
        <v>0.97</v>
      </c>
      <c r="Y151" s="169">
        <v>0.6</v>
      </c>
      <c r="Z151" s="169">
        <v>1.49</v>
      </c>
      <c r="AA151" s="176">
        <v>5</v>
      </c>
      <c r="AB151" s="169">
        <v>5.43</v>
      </c>
      <c r="AC151" s="344">
        <f>(AB151/AA151-1)*100</f>
        <v>8.599999999999985</v>
      </c>
      <c r="AD151" s="473">
        <f>(H151/AA151)/X151</f>
        <v>9.111340206185567</v>
      </c>
      <c r="AE151" s="522">
        <v>22</v>
      </c>
      <c r="AF151" s="387">
        <v>15490</v>
      </c>
      <c r="AG151" s="533">
        <v>15.23</v>
      </c>
      <c r="AH151" s="533">
        <v>-16.81</v>
      </c>
      <c r="AI151" s="562">
        <v>6.25</v>
      </c>
      <c r="AJ151" s="564">
        <v>-2.58</v>
      </c>
      <c r="AK151" s="350">
        <f>AN151/AO151</f>
        <v>0.09667516279317018</v>
      </c>
      <c r="AL151" s="336">
        <f t="shared" si="60"/>
        <v>18.595041322314067</v>
      </c>
      <c r="AM151" s="337">
        <f t="shared" si="57"/>
        <v>12.606107535136847</v>
      </c>
      <c r="AN151" s="337">
        <f>((AQ151/AV151)^(1/5)-1)*100</f>
        <v>10.782379709834222</v>
      </c>
      <c r="AO151" s="576">
        <f>((AQ151/BA151)^(1/10)-1)*100</f>
        <v>111.53205640731505</v>
      </c>
      <c r="AP151" s="325"/>
      <c r="AQ151" s="286">
        <v>1.435</v>
      </c>
      <c r="AR151" s="286">
        <v>1.21</v>
      </c>
      <c r="AS151" s="38">
        <v>1.095</v>
      </c>
      <c r="AT151" s="38">
        <v>1.005</v>
      </c>
      <c r="AU151" s="38">
        <v>0.94</v>
      </c>
      <c r="AV151" s="38">
        <v>0.86</v>
      </c>
      <c r="AW151" s="279">
        <v>0.8</v>
      </c>
      <c r="AX151" s="38">
        <v>0.8</v>
      </c>
      <c r="AY151" s="38">
        <v>0.2006</v>
      </c>
      <c r="AZ151" s="279">
        <v>0.0008</v>
      </c>
      <c r="BA151" s="279">
        <v>0.0008</v>
      </c>
      <c r="BB151" s="307">
        <v>0.0008</v>
      </c>
      <c r="BC151" s="308">
        <f t="shared" si="61"/>
        <v>18.595041322314067</v>
      </c>
      <c r="BD151" s="216">
        <f t="shared" si="62"/>
        <v>10.502283105022837</v>
      </c>
      <c r="BE151" s="216">
        <f t="shared" si="63"/>
        <v>8.955223880597018</v>
      </c>
      <c r="BF151" s="216">
        <f t="shared" si="64"/>
        <v>6.914893617021267</v>
      </c>
      <c r="BG151" s="216">
        <f t="shared" si="65"/>
        <v>9.302325581395344</v>
      </c>
      <c r="BH151" s="216">
        <f t="shared" si="66"/>
        <v>7.499999999999996</v>
      </c>
      <c r="BI151" s="216">
        <f t="shared" si="67"/>
        <v>0</v>
      </c>
      <c r="BJ151" s="216">
        <f t="shared" si="68"/>
        <v>298.8035892323031</v>
      </c>
      <c r="BK151" s="577">
        <f t="shared" si="69"/>
        <v>24975</v>
      </c>
      <c r="BL151" s="216">
        <f t="shared" si="70"/>
        <v>0</v>
      </c>
      <c r="BM151" s="240">
        <f t="shared" si="71"/>
        <v>0</v>
      </c>
      <c r="BN151" s="76">
        <f>AVERAGE(BC151:BM151)</f>
        <v>2303.2339415216957</v>
      </c>
      <c r="BO151" s="482">
        <f>SQRT(AVERAGE((BC151-$BN151)^2,(BD151-$BN151)^2,(BE151-$BN151)^2,(BF151-$BN151)^2,(BG151-$BN151)^2,(BH151-$BN151)^2,(BI151-$BN151)^2,(BJ151-$BN151)^2,(BK151-$BN151)^2,(BL151-$BN151)^2,(BM151-$BN151)^2))</f>
        <v>7169.930156692581</v>
      </c>
      <c r="BP151" s="587">
        <f>IF(AN151="n/a","n/a",IF(U151&lt;0,"n/a",IF(U151="n/a","n/a",I151+AN151-U151)))</f>
        <v>5.637853215901858</v>
      </c>
    </row>
    <row r="152" spans="1:68" ht="11.25" customHeight="1">
      <c r="A152" s="15" t="s">
        <v>1334</v>
      </c>
      <c r="B152" s="16" t="s">
        <v>1335</v>
      </c>
      <c r="C152" s="24" t="s">
        <v>2079</v>
      </c>
      <c r="D152" s="132">
        <v>7</v>
      </c>
      <c r="E152" s="26">
        <v>361</v>
      </c>
      <c r="F152" s="88" t="s">
        <v>363</v>
      </c>
      <c r="G152" s="58" t="s">
        <v>363</v>
      </c>
      <c r="H152" s="207">
        <v>53.13</v>
      </c>
      <c r="I152" s="456">
        <f>(R152/H152)*100</f>
        <v>1.3551665725578768</v>
      </c>
      <c r="J152" s="144">
        <v>0.17</v>
      </c>
      <c r="K152" s="144">
        <v>0.18</v>
      </c>
      <c r="L152" s="107">
        <f t="shared" si="59"/>
        <v>5.88235294117645</v>
      </c>
      <c r="M152" s="118">
        <v>40723</v>
      </c>
      <c r="N152" s="22">
        <v>40725</v>
      </c>
      <c r="O152" s="23">
        <v>40739</v>
      </c>
      <c r="P152" s="395" t="s">
        <v>1376</v>
      </c>
      <c r="Q152" s="16"/>
      <c r="R152" s="317">
        <f>K152*4</f>
        <v>0.72</v>
      </c>
      <c r="S152" s="318">
        <f>R152/W152*100</f>
        <v>19.672131147540984</v>
      </c>
      <c r="T152" s="433">
        <f>(H152/SQRT(22.5*W152*(H152/Z152))-1)*100</f>
        <v>-1.2978575075255239</v>
      </c>
      <c r="U152" s="18">
        <f>H152/W152</f>
        <v>14.51639344262295</v>
      </c>
      <c r="V152" s="380">
        <v>12</v>
      </c>
      <c r="W152" s="190">
        <v>3.66</v>
      </c>
      <c r="X152" s="189">
        <v>0.88</v>
      </c>
      <c r="Y152" s="190">
        <v>0.88</v>
      </c>
      <c r="Z152" s="190">
        <v>1.51</v>
      </c>
      <c r="AA152" s="189">
        <v>4.29</v>
      </c>
      <c r="AB152" s="190">
        <v>5.21</v>
      </c>
      <c r="AC152" s="338">
        <f>(AB152/AA152-1)*100</f>
        <v>21.445221445221453</v>
      </c>
      <c r="AD152" s="471">
        <f>(H152/AA152)/X152</f>
        <v>14.073426573426573</v>
      </c>
      <c r="AE152" s="520">
        <v>12</v>
      </c>
      <c r="AF152" s="386">
        <v>2060</v>
      </c>
      <c r="AG152" s="553">
        <v>27.56</v>
      </c>
      <c r="AH152" s="553">
        <v>-30.68</v>
      </c>
      <c r="AI152" s="568">
        <v>3.19</v>
      </c>
      <c r="AJ152" s="569">
        <v>-13.47</v>
      </c>
      <c r="AK152" s="349">
        <f>AN152/AO152</f>
        <v>1.7645438742589394</v>
      </c>
      <c r="AL152" s="340">
        <f t="shared" si="60"/>
        <v>3.125</v>
      </c>
      <c r="AM152" s="341">
        <f t="shared" si="57"/>
        <v>4.401157562250901</v>
      </c>
      <c r="AN152" s="341">
        <f>((AQ152/AV152)^(1/5)-1)*100</f>
        <v>5.709686837461603</v>
      </c>
      <c r="AO152" s="338">
        <f>((AQ152/BA152)^(1/10)-1)*100</f>
        <v>3.2357862679155636</v>
      </c>
      <c r="AP152" s="324"/>
      <c r="AQ152" s="282">
        <v>0.66</v>
      </c>
      <c r="AR152" s="327">
        <v>0.64</v>
      </c>
      <c r="AS152" s="19">
        <v>0.62</v>
      </c>
      <c r="AT152" s="19">
        <v>0.58</v>
      </c>
      <c r="AU152" s="19">
        <v>0.54</v>
      </c>
      <c r="AV152" s="19">
        <v>0.5</v>
      </c>
      <c r="AW152" s="283">
        <v>0.48</v>
      </c>
      <c r="AX152" s="283">
        <v>0.48</v>
      </c>
      <c r="AY152" s="283">
        <v>0.48</v>
      </c>
      <c r="AZ152" s="283">
        <v>0.48</v>
      </c>
      <c r="BA152" s="283">
        <v>0.48</v>
      </c>
      <c r="BB152" s="284">
        <v>0.48</v>
      </c>
      <c r="BC152" s="460">
        <f t="shared" si="61"/>
        <v>3.125</v>
      </c>
      <c r="BD152" s="461">
        <f t="shared" si="62"/>
        <v>3.2258064516129004</v>
      </c>
      <c r="BE152" s="461">
        <f t="shared" si="63"/>
        <v>6.896551724137945</v>
      </c>
      <c r="BF152" s="461">
        <f t="shared" si="64"/>
        <v>7.407407407407396</v>
      </c>
      <c r="BG152" s="461">
        <f t="shared" si="65"/>
        <v>8.000000000000007</v>
      </c>
      <c r="BH152" s="461">
        <f t="shared" si="66"/>
        <v>4.166666666666674</v>
      </c>
      <c r="BI152" s="461">
        <f t="shared" si="67"/>
        <v>0</v>
      </c>
      <c r="BJ152" s="461">
        <f t="shared" si="68"/>
        <v>0</v>
      </c>
      <c r="BK152" s="461">
        <f t="shared" si="69"/>
        <v>0</v>
      </c>
      <c r="BL152" s="461">
        <f t="shared" si="70"/>
        <v>0</v>
      </c>
      <c r="BM152" s="212">
        <f t="shared" si="71"/>
        <v>0</v>
      </c>
      <c r="BN152" s="482">
        <f>AVERAGE(BC152:BM152)</f>
        <v>2.983766568165902</v>
      </c>
      <c r="BO152" s="145">
        <f>SQRT(AVERAGE((BC152-$BN152)^2,(BD152-$BN152)^2,(BE152-$BN152)^2,(BF152-$BN152)^2,(BG152-$BN152)^2,(BH152-$BN152)^2,(BI152-$BN152)^2,(BJ152-$BN152)^2,(BK152-$BN152)^2,(BL152-$BN152)^2,(BM152-$BN152)^2))</f>
        <v>3.1047351122710047</v>
      </c>
      <c r="BP152" s="588">
        <f>IF(AN152="n/a","n/a",IF(U152&lt;0,"n/a",IF(U152="n/a","n/a",I152+AN152-U152)))</f>
        <v>-7.4515400326034715</v>
      </c>
    </row>
    <row r="153" spans="1:68" ht="11.25" customHeight="1">
      <c r="A153" s="25" t="s">
        <v>932</v>
      </c>
      <c r="B153" s="26" t="s">
        <v>933</v>
      </c>
      <c r="C153" s="33" t="s">
        <v>676</v>
      </c>
      <c r="D153" s="133">
        <v>9</v>
      </c>
      <c r="E153" s="26">
        <v>281</v>
      </c>
      <c r="F153" s="65" t="s">
        <v>363</v>
      </c>
      <c r="G153" s="57" t="s">
        <v>363</v>
      </c>
      <c r="H153" s="208">
        <v>28.46</v>
      </c>
      <c r="I153" s="319">
        <f>(R153/H153)*100</f>
        <v>3.0920590302178494</v>
      </c>
      <c r="J153" s="143">
        <v>0.2</v>
      </c>
      <c r="K153" s="143">
        <v>0.22</v>
      </c>
      <c r="L153" s="93">
        <f t="shared" si="59"/>
        <v>9.999999999999986</v>
      </c>
      <c r="M153" s="158">
        <v>40815</v>
      </c>
      <c r="N153" s="31">
        <v>40819</v>
      </c>
      <c r="O153" s="32">
        <v>40833</v>
      </c>
      <c r="P153" s="104" t="s">
        <v>126</v>
      </c>
      <c r="Q153" s="26"/>
      <c r="R153" s="316">
        <f>K153*4</f>
        <v>0.88</v>
      </c>
      <c r="S153" s="319">
        <f>R153/W153*100</f>
        <v>69.29133858267717</v>
      </c>
      <c r="T153" s="433">
        <f>(H153/SQRT(22.5*W153*(H153/Z153))-1)*100</f>
        <v>18.923724056565195</v>
      </c>
      <c r="U153" s="27">
        <f>H153/W153</f>
        <v>22.409448818897637</v>
      </c>
      <c r="V153" s="380">
        <v>12</v>
      </c>
      <c r="W153" s="168">
        <v>1.27</v>
      </c>
      <c r="X153" s="174">
        <v>1.24</v>
      </c>
      <c r="Y153" s="168">
        <v>1.34</v>
      </c>
      <c r="Z153" s="168">
        <v>1.42</v>
      </c>
      <c r="AA153" s="174">
        <v>1.88</v>
      </c>
      <c r="AB153" s="168">
        <v>2.07</v>
      </c>
      <c r="AC153" s="339">
        <f>(AB153/AA153-1)*100</f>
        <v>10.106382978723394</v>
      </c>
      <c r="AD153" s="472">
        <f>(H153/AA153)/X153</f>
        <v>12.208304735758409</v>
      </c>
      <c r="AE153" s="521">
        <v>8</v>
      </c>
      <c r="AF153" s="385">
        <v>10720</v>
      </c>
      <c r="AG153" s="565">
        <v>15.13</v>
      </c>
      <c r="AH153" s="565">
        <v>-14.02</v>
      </c>
      <c r="AI153" s="566">
        <v>0.14</v>
      </c>
      <c r="AJ153" s="567">
        <v>-4.08</v>
      </c>
      <c r="AK153" s="350" t="s">
        <v>1977</v>
      </c>
      <c r="AL153" s="336">
        <f t="shared" si="60"/>
        <v>1.3157894736842035</v>
      </c>
      <c r="AM153" s="337">
        <f>((AQ153/AT153)^(1/3)-1)*100</f>
        <v>16.25953832984841</v>
      </c>
      <c r="AN153" s="337">
        <f>((AQ153/AV153)^(1/5)-1)*100</f>
        <v>18.22879536419144</v>
      </c>
      <c r="AO153" s="339" t="s">
        <v>1977</v>
      </c>
      <c r="AP153" s="324"/>
      <c r="AQ153" s="285">
        <v>0.77</v>
      </c>
      <c r="AR153" s="287">
        <v>0.76</v>
      </c>
      <c r="AS153" s="28">
        <v>0.7</v>
      </c>
      <c r="AT153" s="28">
        <v>0.49001</v>
      </c>
      <c r="AU153" s="28">
        <v>0.38666</v>
      </c>
      <c r="AV153" s="28">
        <v>0.33333</v>
      </c>
      <c r="AW153" s="28">
        <v>0.2</v>
      </c>
      <c r="AX153" s="28">
        <v>0.04</v>
      </c>
      <c r="AY153" s="278">
        <v>0</v>
      </c>
      <c r="AZ153" s="278">
        <v>0</v>
      </c>
      <c r="BA153" s="278">
        <v>0</v>
      </c>
      <c r="BB153" s="280">
        <v>0</v>
      </c>
      <c r="BC153" s="308">
        <f t="shared" si="61"/>
        <v>1.3157894736842035</v>
      </c>
      <c r="BD153" s="216">
        <f t="shared" si="62"/>
        <v>8.571428571428585</v>
      </c>
      <c r="BE153" s="216">
        <f t="shared" si="63"/>
        <v>42.854227464745605</v>
      </c>
      <c r="BF153" s="216">
        <f t="shared" si="64"/>
        <v>26.728909119122733</v>
      </c>
      <c r="BG153" s="216">
        <f t="shared" si="65"/>
        <v>15.99915999159991</v>
      </c>
      <c r="BH153" s="216">
        <f t="shared" si="66"/>
        <v>66.66499999999999</v>
      </c>
      <c r="BI153" s="216">
        <f t="shared" si="67"/>
        <v>400</v>
      </c>
      <c r="BJ153" s="216">
        <f t="shared" si="68"/>
        <v>0</v>
      </c>
      <c r="BK153" s="216">
        <f t="shared" si="69"/>
        <v>0</v>
      </c>
      <c r="BL153" s="216">
        <f t="shared" si="70"/>
        <v>0</v>
      </c>
      <c r="BM153" s="240">
        <f t="shared" si="71"/>
        <v>0</v>
      </c>
      <c r="BN153" s="482">
        <f>AVERAGE(BC153:BM153)</f>
        <v>51.103137692780095</v>
      </c>
      <c r="BO153" s="482">
        <f>SQRT(AVERAGE((BC153-$BN153)^2,(BD153-$BN153)^2,(BE153-$BN153)^2,(BF153-$BN153)^2,(BG153-$BN153)^2,(BH153-$BN153)^2,(BI153-$BN153)^2,(BJ153-$BN153)^2,(BK153-$BN153)^2,(BL153-$BN153)^2,(BM153-$BN153)^2))</f>
        <v>112.24951019407605</v>
      </c>
      <c r="BP153" s="586">
        <f>IF(AN153="n/a","n/a",IF(U153&lt;0,"n/a",IF(U153="n/a","n/a",I153+AN153-U153)))</f>
        <v>-1.0885944244883454</v>
      </c>
    </row>
    <row r="154" spans="1:68" ht="11.25" customHeight="1">
      <c r="A154" s="25" t="s">
        <v>88</v>
      </c>
      <c r="B154" s="26" t="s">
        <v>89</v>
      </c>
      <c r="C154" s="33" t="s">
        <v>171</v>
      </c>
      <c r="D154" s="133">
        <v>8</v>
      </c>
      <c r="E154" s="26">
        <v>334</v>
      </c>
      <c r="F154" s="44" t="s">
        <v>1939</v>
      </c>
      <c r="G154" s="45" t="s">
        <v>1939</v>
      </c>
      <c r="H154" s="208">
        <v>38.68</v>
      </c>
      <c r="I154" s="319">
        <f>(R154/H154)*100</f>
        <v>5.79110651499483</v>
      </c>
      <c r="J154" s="285">
        <v>0.53</v>
      </c>
      <c r="K154" s="143">
        <v>0.56</v>
      </c>
      <c r="L154" s="93">
        <f t="shared" si="59"/>
        <v>5.660377358490565</v>
      </c>
      <c r="M154" s="158">
        <v>40884</v>
      </c>
      <c r="N154" s="31">
        <v>40886</v>
      </c>
      <c r="O154" s="32">
        <v>40911</v>
      </c>
      <c r="P154" s="30" t="s">
        <v>644</v>
      </c>
      <c r="Q154" s="102"/>
      <c r="R154" s="316">
        <f>K154*4</f>
        <v>2.24</v>
      </c>
      <c r="S154" s="319">
        <f>R154/W154*100</f>
        <v>98.67841409691631</v>
      </c>
      <c r="T154" s="433">
        <f>(H154/SQRT(22.5*W154*(H154/Z154))-1)*100</f>
        <v>60.46432869383156</v>
      </c>
      <c r="U154" s="27">
        <f>H154/W154</f>
        <v>17.03964757709251</v>
      </c>
      <c r="V154" s="380">
        <v>12</v>
      </c>
      <c r="W154" s="168">
        <v>2.27</v>
      </c>
      <c r="X154" s="174">
        <v>1.84</v>
      </c>
      <c r="Y154" s="168">
        <v>2.67</v>
      </c>
      <c r="Z154" s="168">
        <v>3.4</v>
      </c>
      <c r="AA154" s="174">
        <v>2.65</v>
      </c>
      <c r="AB154" s="168">
        <v>2.83</v>
      </c>
      <c r="AC154" s="339">
        <f>(AB154/AA154-1)*100</f>
        <v>6.792452830188678</v>
      </c>
      <c r="AD154" s="472">
        <f>(H154/AA154)/X154</f>
        <v>7.9327317473338805</v>
      </c>
      <c r="AE154" s="521">
        <v>10</v>
      </c>
      <c r="AF154" s="385">
        <v>22550</v>
      </c>
      <c r="AG154" s="565">
        <v>25.02</v>
      </c>
      <c r="AH154" s="565">
        <v>-3.15</v>
      </c>
      <c r="AI154" s="566">
        <v>1.47</v>
      </c>
      <c r="AJ154" s="567">
        <v>3.67</v>
      </c>
      <c r="AK154" s="350">
        <f>AN154/AO154</f>
        <v>1.3146467404800422</v>
      </c>
      <c r="AL154" s="336">
        <f t="shared" si="60"/>
        <v>6.666666666666665</v>
      </c>
      <c r="AM154" s="337">
        <f>((AQ154/AT154)^(1/3)-1)*100</f>
        <v>4.768955317164725</v>
      </c>
      <c r="AN154" s="337">
        <f>((AQ154/AV154)^(1/5)-1)*100</f>
        <v>11.873108308569847</v>
      </c>
      <c r="AO154" s="339">
        <f>((AQ154/BA154)^(1/10)-1)*100</f>
        <v>9.031405884925704</v>
      </c>
      <c r="AP154" s="324"/>
      <c r="AQ154" s="285">
        <v>1.84</v>
      </c>
      <c r="AR154" s="285">
        <v>1.725</v>
      </c>
      <c r="AS154" s="28">
        <v>1.7</v>
      </c>
      <c r="AT154" s="28">
        <v>1.6</v>
      </c>
      <c r="AU154" s="28">
        <v>1.375</v>
      </c>
      <c r="AV154" s="28">
        <v>1.05</v>
      </c>
      <c r="AW154" s="278">
        <v>0.95</v>
      </c>
      <c r="AX154" s="28">
        <v>0.95</v>
      </c>
      <c r="AY154" s="28">
        <v>0.9312</v>
      </c>
      <c r="AZ154" s="28">
        <v>0.825</v>
      </c>
      <c r="BA154" s="28">
        <v>0.775</v>
      </c>
      <c r="BB154" s="119">
        <v>0.3875</v>
      </c>
      <c r="BC154" s="308">
        <f t="shared" si="61"/>
        <v>6.666666666666665</v>
      </c>
      <c r="BD154" s="216">
        <f t="shared" si="62"/>
        <v>1.4705882352941346</v>
      </c>
      <c r="BE154" s="216">
        <f t="shared" si="63"/>
        <v>6.25</v>
      </c>
      <c r="BF154" s="216">
        <f t="shared" si="64"/>
        <v>16.36363636363638</v>
      </c>
      <c r="BG154" s="216">
        <f t="shared" si="65"/>
        <v>30.952380952380953</v>
      </c>
      <c r="BH154" s="216">
        <f t="shared" si="66"/>
        <v>10.526315789473696</v>
      </c>
      <c r="BI154" s="216">
        <f t="shared" si="67"/>
        <v>0</v>
      </c>
      <c r="BJ154" s="216">
        <f t="shared" si="68"/>
        <v>2.0189003436426045</v>
      </c>
      <c r="BK154" s="216">
        <f t="shared" si="69"/>
        <v>12.87272727272728</v>
      </c>
      <c r="BL154" s="216">
        <f t="shared" si="70"/>
        <v>6.451612903225801</v>
      </c>
      <c r="BM154" s="240">
        <f t="shared" si="71"/>
        <v>100</v>
      </c>
      <c r="BN154" s="482">
        <f>AVERAGE(BC154:BM154)</f>
        <v>17.59752986609523</v>
      </c>
      <c r="BO154" s="482">
        <f>SQRT(AVERAGE((BC154-$BN154)^2,(BD154-$BN154)^2,(BE154-$BN154)^2,(BF154-$BN154)^2,(BG154-$BN154)^2,(BH154-$BN154)^2,(BI154-$BN154)^2,(BJ154-$BN154)^2,(BK154-$BN154)^2,(BL154-$BN154)^2,(BM154-$BN154)^2))</f>
        <v>27.34841548307521</v>
      </c>
      <c r="BP154" s="586">
        <f>IF(AN154="n/a","n/a",IF(U154&lt;0,"n/a",IF(U154="n/a","n/a",I154+AN154-U154)))</f>
        <v>0.6245672464721679</v>
      </c>
    </row>
    <row r="155" spans="1:68" ht="11.25" customHeight="1">
      <c r="A155" s="25" t="s">
        <v>740</v>
      </c>
      <c r="B155" s="26" t="s">
        <v>741</v>
      </c>
      <c r="C155" s="33" t="s">
        <v>277</v>
      </c>
      <c r="D155" s="133">
        <v>8</v>
      </c>
      <c r="E155" s="26">
        <v>293</v>
      </c>
      <c r="F155" s="44" t="s">
        <v>1972</v>
      </c>
      <c r="G155" s="45" t="s">
        <v>1972</v>
      </c>
      <c r="H155" s="208">
        <v>17.96</v>
      </c>
      <c r="I155" s="319">
        <f>(R155/H155)*100</f>
        <v>3.78619153674833</v>
      </c>
      <c r="J155" s="143">
        <v>0.165</v>
      </c>
      <c r="K155" s="143">
        <v>0.17</v>
      </c>
      <c r="L155" s="93">
        <f t="shared" si="59"/>
        <v>3.0303030303030276</v>
      </c>
      <c r="M155" s="158">
        <v>40555</v>
      </c>
      <c r="N155" s="31">
        <v>40557</v>
      </c>
      <c r="O155" s="32">
        <v>40575</v>
      </c>
      <c r="P155" s="30" t="s">
        <v>1378</v>
      </c>
      <c r="Q155" s="270"/>
      <c r="R155" s="316">
        <f>K155*4</f>
        <v>0.68</v>
      </c>
      <c r="S155" s="319">
        <f>R155/W155*100</f>
        <v>68.68686868686869</v>
      </c>
      <c r="T155" s="433">
        <f>(H155/SQRT(22.5*W155*(H155/Z155))-1)*100</f>
        <v>15.690674693334206</v>
      </c>
      <c r="U155" s="27">
        <f>H155/W155</f>
        <v>18.141414141414142</v>
      </c>
      <c r="V155" s="380">
        <v>9</v>
      </c>
      <c r="W155" s="168">
        <v>0.99</v>
      </c>
      <c r="X155" s="174" t="s">
        <v>363</v>
      </c>
      <c r="Y155" s="168">
        <v>1.2</v>
      </c>
      <c r="Z155" s="168">
        <v>1.66</v>
      </c>
      <c r="AA155" s="174" t="s">
        <v>363</v>
      </c>
      <c r="AB155" s="168" t="s">
        <v>363</v>
      </c>
      <c r="AC155" s="339" t="s">
        <v>1977</v>
      </c>
      <c r="AD155" s="472" t="s">
        <v>1977</v>
      </c>
      <c r="AE155" s="521">
        <v>0</v>
      </c>
      <c r="AF155" s="309">
        <v>83</v>
      </c>
      <c r="AG155" s="565">
        <v>22.68</v>
      </c>
      <c r="AH155" s="565">
        <v>-7.9</v>
      </c>
      <c r="AI155" s="566">
        <v>-3.02</v>
      </c>
      <c r="AJ155" s="567">
        <v>4.85</v>
      </c>
      <c r="AK155" s="350">
        <f>AN155/AO155</f>
        <v>1.2324741297916002</v>
      </c>
      <c r="AL155" s="336">
        <f t="shared" si="60"/>
        <v>3.125</v>
      </c>
      <c r="AM155" s="337">
        <f>((AQ155/AT155)^(1/3)-1)*100</f>
        <v>2.6608132217047276</v>
      </c>
      <c r="AN155" s="337">
        <f>((AQ155/AV155)^(1/5)-1)*100</f>
        <v>2.2676755105512036</v>
      </c>
      <c r="AO155" s="339">
        <f>((AQ155/BA155)^(1/10)-1)*100</f>
        <v>1.839937614702425</v>
      </c>
      <c r="AP155" s="324"/>
      <c r="AQ155" s="285">
        <v>0.66</v>
      </c>
      <c r="AR155" s="285">
        <v>0.64</v>
      </c>
      <c r="AS155" s="28">
        <v>0.625</v>
      </c>
      <c r="AT155" s="28">
        <v>0.61</v>
      </c>
      <c r="AU155" s="28">
        <v>0.6</v>
      </c>
      <c r="AV155" s="278">
        <v>0.59</v>
      </c>
      <c r="AW155" s="28">
        <v>0.585</v>
      </c>
      <c r="AX155" s="278">
        <v>0.57</v>
      </c>
      <c r="AY155" s="28">
        <v>0.57</v>
      </c>
      <c r="AZ155" s="28">
        <v>0.56</v>
      </c>
      <c r="BA155" s="28">
        <v>0.55</v>
      </c>
      <c r="BB155" s="119">
        <v>0.54</v>
      </c>
      <c r="BC155" s="308">
        <f t="shared" si="61"/>
        <v>3.125</v>
      </c>
      <c r="BD155" s="216">
        <f t="shared" si="62"/>
        <v>2.400000000000002</v>
      </c>
      <c r="BE155" s="216">
        <f t="shared" si="63"/>
        <v>2.4590163934426146</v>
      </c>
      <c r="BF155" s="216">
        <f t="shared" si="64"/>
        <v>1.6666666666666607</v>
      </c>
      <c r="BG155" s="216">
        <f t="shared" si="65"/>
        <v>1.6949152542372836</v>
      </c>
      <c r="BH155" s="216">
        <f t="shared" si="66"/>
        <v>0.8547008547008517</v>
      </c>
      <c r="BI155" s="216">
        <f t="shared" si="67"/>
        <v>2.6315789473684292</v>
      </c>
      <c r="BJ155" s="216">
        <f t="shared" si="68"/>
        <v>0</v>
      </c>
      <c r="BK155" s="216">
        <f t="shared" si="69"/>
        <v>1.7857142857142572</v>
      </c>
      <c r="BL155" s="216">
        <f t="shared" si="70"/>
        <v>1.81818181818183</v>
      </c>
      <c r="BM155" s="240">
        <f t="shared" si="71"/>
        <v>1.85185185185186</v>
      </c>
      <c r="BN155" s="482">
        <f>AVERAGE(BC155:BM155)</f>
        <v>1.8443296429239808</v>
      </c>
      <c r="BO155" s="482">
        <f>SQRT(AVERAGE((BC155-$BN155)^2,(BD155-$BN155)^2,(BE155-$BN155)^2,(BF155-$BN155)^2,(BG155-$BN155)^2,(BH155-$BN155)^2,(BI155-$BN155)^2,(BJ155-$BN155)^2,(BK155-$BN155)^2,(BL155-$BN155)^2,(BM155-$BN155)^2))</f>
        <v>0.8193938554161776</v>
      </c>
      <c r="BP155" s="586">
        <f>IF(AN155="n/a","n/a",IF(U155&lt;0,"n/a",IF(U155="n/a","n/a",I155+AN155-U155)))</f>
        <v>-12.087547094114608</v>
      </c>
    </row>
    <row r="156" spans="1:68" ht="11.25" customHeight="1">
      <c r="A156" s="34" t="s">
        <v>792</v>
      </c>
      <c r="B156" s="36" t="s">
        <v>853</v>
      </c>
      <c r="C156" s="41" t="s">
        <v>169</v>
      </c>
      <c r="D156" s="134">
        <v>9</v>
      </c>
      <c r="E156" s="26">
        <v>275</v>
      </c>
      <c r="F156" s="74" t="s">
        <v>363</v>
      </c>
      <c r="G156" s="75" t="s">
        <v>363</v>
      </c>
      <c r="H156" s="209">
        <v>19.94</v>
      </c>
      <c r="I156" s="321">
        <f>(R156/H156)*100</f>
        <v>2.256770310932798</v>
      </c>
      <c r="J156" s="142">
        <v>0.105</v>
      </c>
      <c r="K156" s="142">
        <v>0.1125</v>
      </c>
      <c r="L156" s="94">
        <f t="shared" si="59"/>
        <v>7.14285714285714</v>
      </c>
      <c r="M156" s="301">
        <v>40772</v>
      </c>
      <c r="N156" s="50">
        <v>40774</v>
      </c>
      <c r="O156" s="40">
        <v>40795</v>
      </c>
      <c r="P156" s="392" t="s">
        <v>1415</v>
      </c>
      <c r="Q156" s="36"/>
      <c r="R156" s="261">
        <f>K156*4</f>
        <v>0.45</v>
      </c>
      <c r="S156" s="321">
        <f>R156/W156*100</f>
        <v>68.18181818181817</v>
      </c>
      <c r="T156" s="433">
        <f>(H156/SQRT(22.5*W156*(H156/Z156))-1)*100</f>
        <v>121.6868297961124</v>
      </c>
      <c r="U156" s="37">
        <f>H156/W156</f>
        <v>30.21212121212121</v>
      </c>
      <c r="V156" s="381">
        <v>12</v>
      </c>
      <c r="W156" s="169">
        <v>0.66</v>
      </c>
      <c r="X156" s="176">
        <v>1.5</v>
      </c>
      <c r="Y156" s="169">
        <v>6.17</v>
      </c>
      <c r="Z156" s="169">
        <v>3.66</v>
      </c>
      <c r="AA156" s="176">
        <v>0.71</v>
      </c>
      <c r="AB156" s="169">
        <v>0.98</v>
      </c>
      <c r="AC156" s="344">
        <f>(AB156/AA156-1)*100</f>
        <v>38.0281690140845</v>
      </c>
      <c r="AD156" s="473">
        <f>(H156/AA156)/X156</f>
        <v>18.723004694835684</v>
      </c>
      <c r="AE156" s="522">
        <v>15</v>
      </c>
      <c r="AF156" s="387">
        <v>2120</v>
      </c>
      <c r="AG156" s="533">
        <v>10.65</v>
      </c>
      <c r="AH156" s="533">
        <v>-37.2</v>
      </c>
      <c r="AI156" s="562">
        <v>-0.75</v>
      </c>
      <c r="AJ156" s="564">
        <v>-19.4</v>
      </c>
      <c r="AK156" s="351" t="s">
        <v>1977</v>
      </c>
      <c r="AL156" s="342">
        <f t="shared" si="60"/>
        <v>7.8947368421052655</v>
      </c>
      <c r="AM156" s="343">
        <f>((AQ156/AT156)^(1/3)-1)*100</f>
        <v>10.973904713454852</v>
      </c>
      <c r="AN156" s="343">
        <f>((AQ156/AV156)^(1/5)-1)*100</f>
        <v>16.223092873092803</v>
      </c>
      <c r="AO156" s="344" t="s">
        <v>1977</v>
      </c>
      <c r="AP156" s="324"/>
      <c r="AQ156" s="286">
        <v>0.41</v>
      </c>
      <c r="AR156" s="286">
        <v>0.38</v>
      </c>
      <c r="AS156" s="38">
        <v>0.34</v>
      </c>
      <c r="AT156" s="38">
        <v>0.3</v>
      </c>
      <c r="AU156" s="38">
        <v>0.26</v>
      </c>
      <c r="AV156" s="38">
        <v>0.19334</v>
      </c>
      <c r="AW156" s="38">
        <v>0.12334</v>
      </c>
      <c r="AX156" s="38">
        <v>0.05</v>
      </c>
      <c r="AY156" s="279">
        <v>0</v>
      </c>
      <c r="AZ156" s="279">
        <v>0</v>
      </c>
      <c r="BA156" s="279">
        <v>0</v>
      </c>
      <c r="BB156" s="307">
        <v>0</v>
      </c>
      <c r="BC156" s="274">
        <f t="shared" si="61"/>
        <v>7.8947368421052655</v>
      </c>
      <c r="BD156" s="462">
        <f t="shared" si="62"/>
        <v>11.764705882352944</v>
      </c>
      <c r="BE156" s="462">
        <f t="shared" si="63"/>
        <v>13.333333333333353</v>
      </c>
      <c r="BF156" s="462">
        <f t="shared" si="64"/>
        <v>15.384615384615374</v>
      </c>
      <c r="BG156" s="462">
        <f t="shared" si="65"/>
        <v>34.47812144408813</v>
      </c>
      <c r="BH156" s="462">
        <f t="shared" si="66"/>
        <v>56.753688989784344</v>
      </c>
      <c r="BI156" s="462">
        <f t="shared" si="67"/>
        <v>146.68</v>
      </c>
      <c r="BJ156" s="462">
        <f t="shared" si="68"/>
        <v>0</v>
      </c>
      <c r="BK156" s="462">
        <f t="shared" si="69"/>
        <v>0</v>
      </c>
      <c r="BL156" s="462">
        <f t="shared" si="70"/>
        <v>0</v>
      </c>
      <c r="BM156" s="258">
        <f t="shared" si="71"/>
        <v>0</v>
      </c>
      <c r="BN156" s="482">
        <f>AVERAGE(BC156:BM156)</f>
        <v>26.026291079661767</v>
      </c>
      <c r="BO156" s="76">
        <f>SQRT(AVERAGE((BC156-$BN156)^2,(BD156-$BN156)^2,(BE156-$BN156)^2,(BF156-$BN156)^2,(BG156-$BN156)^2,(BH156-$BN156)^2,(BI156-$BN156)^2,(BJ156-$BN156)^2,(BK156-$BN156)^2,(BL156-$BN156)^2,(BM156-$BN156)^2))</f>
        <v>41.65758439498803</v>
      </c>
      <c r="BP156" s="586">
        <f>IF(AN156="n/a","n/a",IF(U156&lt;0,"n/a",IF(U156="n/a","n/a",I156+AN156-U156)))</f>
        <v>-11.732258028095611</v>
      </c>
    </row>
    <row r="157" spans="1:68" ht="11.25" customHeight="1">
      <c r="A157" s="15" t="s">
        <v>2104</v>
      </c>
      <c r="B157" s="16" t="s">
        <v>2105</v>
      </c>
      <c r="C157" s="24" t="s">
        <v>254</v>
      </c>
      <c r="D157" s="132">
        <v>5</v>
      </c>
      <c r="E157" s="26">
        <v>423</v>
      </c>
      <c r="F157" s="42" t="s">
        <v>1972</v>
      </c>
      <c r="G157" s="43" t="s">
        <v>1972</v>
      </c>
      <c r="H157" s="207">
        <v>44.69</v>
      </c>
      <c r="I157" s="456">
        <f>(R157/H157)*100</f>
        <v>0.40277466994853434</v>
      </c>
      <c r="J157" s="144">
        <v>0.0425</v>
      </c>
      <c r="K157" s="144">
        <v>0.045</v>
      </c>
      <c r="L157" s="107">
        <f t="shared" si="59"/>
        <v>5.88235294117645</v>
      </c>
      <c r="M157" s="118">
        <v>40562</v>
      </c>
      <c r="N157" s="22">
        <v>40564</v>
      </c>
      <c r="O157" s="23">
        <v>40592</v>
      </c>
      <c r="P157" s="21" t="s">
        <v>1190</v>
      </c>
      <c r="Q157" s="16"/>
      <c r="R157" s="317">
        <f>K157*4</f>
        <v>0.18</v>
      </c>
      <c r="S157" s="319">
        <f>R157/W157*100</f>
        <v>5.555555555555555</v>
      </c>
      <c r="T157" s="435">
        <f>(H157/SQRT(22.5*W157*(H157/Z157))-1)*100</f>
        <v>6.206311117852126</v>
      </c>
      <c r="U157" s="18">
        <f>H157/W157</f>
        <v>13.793209876543209</v>
      </c>
      <c r="V157" s="380">
        <v>8</v>
      </c>
      <c r="W157" s="190">
        <v>3.24</v>
      </c>
      <c r="X157" s="189">
        <v>1.94</v>
      </c>
      <c r="Y157" s="190">
        <v>2.61</v>
      </c>
      <c r="Z157" s="190">
        <v>1.84</v>
      </c>
      <c r="AA157" s="189">
        <v>3.02</v>
      </c>
      <c r="AB157" s="190">
        <v>3.39</v>
      </c>
      <c r="AC157" s="338">
        <f>(AB157/AA157-1)*100</f>
        <v>12.25165562913908</v>
      </c>
      <c r="AD157" s="471">
        <f>(H157/AA157)/X157</f>
        <v>7.627841878883047</v>
      </c>
      <c r="AE157" s="520">
        <v>8</v>
      </c>
      <c r="AF157" s="386">
        <v>2050</v>
      </c>
      <c r="AG157" s="553">
        <v>59.21</v>
      </c>
      <c r="AH157" s="553">
        <v>-19.67</v>
      </c>
      <c r="AI157" s="568">
        <v>7.63</v>
      </c>
      <c r="AJ157" s="569">
        <v>1.18</v>
      </c>
      <c r="AK157" s="350">
        <f>AN157/AO157</f>
        <v>2.044493216110788</v>
      </c>
      <c r="AL157" s="336">
        <f t="shared" si="60"/>
        <v>6.25</v>
      </c>
      <c r="AM157" s="337">
        <f>((AQ157/AT157)^(1/3)-1)*100</f>
        <v>9.354129979287684</v>
      </c>
      <c r="AN157" s="337">
        <f>((AQ157/AV157)^(1/5)-1)*100</f>
        <v>9.096607850144967</v>
      </c>
      <c r="AO157" s="339">
        <f>((AQ157/BA157)^(1/10)-1)*100</f>
        <v>4.449321611078427</v>
      </c>
      <c r="AP157" s="323"/>
      <c r="AQ157" s="285">
        <v>0.17</v>
      </c>
      <c r="AR157" s="285">
        <v>0.16</v>
      </c>
      <c r="AS157" s="28">
        <v>0.15</v>
      </c>
      <c r="AT157" s="28">
        <v>0.13</v>
      </c>
      <c r="AU157" s="278">
        <v>0.11</v>
      </c>
      <c r="AV157" s="278">
        <v>0.11</v>
      </c>
      <c r="AW157" s="278">
        <v>0.11</v>
      </c>
      <c r="AX157" s="278">
        <v>0.11</v>
      </c>
      <c r="AY157" s="278">
        <v>0.11</v>
      </c>
      <c r="AZ157" s="278">
        <v>0.11</v>
      </c>
      <c r="BA157" s="278">
        <v>0.11</v>
      </c>
      <c r="BB157" s="280">
        <v>0.11</v>
      </c>
      <c r="BC157" s="308">
        <f t="shared" si="61"/>
        <v>6.25</v>
      </c>
      <c r="BD157" s="216">
        <f t="shared" si="62"/>
        <v>6.666666666666665</v>
      </c>
      <c r="BE157" s="216">
        <f t="shared" si="63"/>
        <v>15.384615384615374</v>
      </c>
      <c r="BF157" s="216">
        <f t="shared" si="64"/>
        <v>18.181818181818187</v>
      </c>
      <c r="BG157" s="216">
        <f t="shared" si="65"/>
        <v>0</v>
      </c>
      <c r="BH157" s="216">
        <f t="shared" si="66"/>
        <v>0</v>
      </c>
      <c r="BI157" s="216">
        <f t="shared" si="67"/>
        <v>0</v>
      </c>
      <c r="BJ157" s="216">
        <f t="shared" si="68"/>
        <v>0</v>
      </c>
      <c r="BK157" s="216">
        <f t="shared" si="69"/>
        <v>0</v>
      </c>
      <c r="BL157" s="216">
        <f t="shared" si="70"/>
        <v>0</v>
      </c>
      <c r="BM157" s="240">
        <f t="shared" si="71"/>
        <v>0</v>
      </c>
      <c r="BN157" s="145">
        <f>AVERAGE(BC157:BM157)</f>
        <v>4.225736384827293</v>
      </c>
      <c r="BO157" s="482">
        <f>SQRT(AVERAGE((BC157-$BN157)^2,(BD157-$BN157)^2,(BE157-$BN157)^2,(BF157-$BN157)^2,(BG157-$BN157)^2,(BH157-$BN157)^2,(BI157-$BN157)^2,(BJ157-$BN157)^2,(BK157-$BN157)^2,(BL157-$BN157)^2,(BM157-$BN157)^2))</f>
        <v>6.42683662776003</v>
      </c>
      <c r="BP157" s="588">
        <f>IF(AN157="n/a","n/a",IF(U157&lt;0,"n/a",IF(U157="n/a","n/a",I157+AN157-U157)))</f>
        <v>-4.293827356449707</v>
      </c>
    </row>
    <row r="158" spans="1:68" ht="11.25" customHeight="1">
      <c r="A158" s="25" t="s">
        <v>127</v>
      </c>
      <c r="B158" s="26" t="s">
        <v>128</v>
      </c>
      <c r="C158" s="33" t="s">
        <v>169</v>
      </c>
      <c r="D158" s="133">
        <v>8</v>
      </c>
      <c r="E158" s="26">
        <v>298</v>
      </c>
      <c r="F158" s="65" t="s">
        <v>363</v>
      </c>
      <c r="G158" s="57" t="s">
        <v>363</v>
      </c>
      <c r="H158" s="208">
        <v>26.43</v>
      </c>
      <c r="I158" s="319">
        <f>(R158/H158)*100</f>
        <v>2.118804388951949</v>
      </c>
      <c r="J158" s="143">
        <v>0.13</v>
      </c>
      <c r="K158" s="143">
        <v>0.14</v>
      </c>
      <c r="L158" s="93">
        <f t="shared" si="59"/>
        <v>7.692307692307709</v>
      </c>
      <c r="M158" s="158">
        <v>40597</v>
      </c>
      <c r="N158" s="31">
        <v>40599</v>
      </c>
      <c r="O158" s="32">
        <v>40617</v>
      </c>
      <c r="P158" s="104" t="s">
        <v>1371</v>
      </c>
      <c r="Q158" s="26"/>
      <c r="R158" s="316">
        <f>K158*4</f>
        <v>0.56</v>
      </c>
      <c r="S158" s="319">
        <f>R158/W158*100</f>
        <v>61.53846153846154</v>
      </c>
      <c r="T158" s="433">
        <f>(H158/SQRT(22.5*W158*(H158/Z158))-1)*100</f>
        <v>149.69519880785117</v>
      </c>
      <c r="U158" s="27">
        <f>H158/W158</f>
        <v>29.043956043956044</v>
      </c>
      <c r="V158" s="380">
        <v>12</v>
      </c>
      <c r="W158" s="168">
        <v>0.91</v>
      </c>
      <c r="X158" s="174">
        <v>0.91</v>
      </c>
      <c r="Y158" s="168">
        <v>1.08</v>
      </c>
      <c r="Z158" s="168">
        <v>4.83</v>
      </c>
      <c r="AA158" s="174">
        <v>1.05</v>
      </c>
      <c r="AB158" s="168">
        <v>1.44</v>
      </c>
      <c r="AC158" s="339">
        <f>(AB158/AA158-1)*100</f>
        <v>37.142857142857125</v>
      </c>
      <c r="AD158" s="472">
        <f>(H158/AA158)/X158</f>
        <v>27.660910518053374</v>
      </c>
      <c r="AE158" s="521">
        <v>17</v>
      </c>
      <c r="AF158" s="385">
        <v>3830</v>
      </c>
      <c r="AG158" s="565">
        <v>34.23</v>
      </c>
      <c r="AH158" s="565">
        <v>-22.85</v>
      </c>
      <c r="AI158" s="566">
        <v>14.51</v>
      </c>
      <c r="AJ158" s="567">
        <v>3.08</v>
      </c>
      <c r="AK158" s="350" t="s">
        <v>1977</v>
      </c>
      <c r="AL158" s="336">
        <f t="shared" si="60"/>
        <v>8.333333333333348</v>
      </c>
      <c r="AM158" s="337">
        <f>((AQ158/AT158)^(1/3)-1)*100</f>
        <v>9.139288306110593</v>
      </c>
      <c r="AN158" s="337">
        <f>((AQ158/AV158)^(1/5)-1)*100</f>
        <v>13.179836563100178</v>
      </c>
      <c r="AO158" s="339" t="s">
        <v>1977</v>
      </c>
      <c r="AP158" s="324"/>
      <c r="AQ158" s="285">
        <v>0.52</v>
      </c>
      <c r="AR158" s="285">
        <v>0.48</v>
      </c>
      <c r="AS158" s="28">
        <v>0.44</v>
      </c>
      <c r="AT158" s="28">
        <v>0.4</v>
      </c>
      <c r="AU158" s="28">
        <v>0.32</v>
      </c>
      <c r="AV158" s="28">
        <v>0.28</v>
      </c>
      <c r="AW158" s="28">
        <v>0.18</v>
      </c>
      <c r="AX158" s="278">
        <v>0</v>
      </c>
      <c r="AY158" s="278">
        <v>0</v>
      </c>
      <c r="AZ158" s="278">
        <v>0</v>
      </c>
      <c r="BA158" s="278">
        <v>0</v>
      </c>
      <c r="BB158" s="280">
        <v>0</v>
      </c>
      <c r="BC158" s="308">
        <f t="shared" si="61"/>
        <v>8.333333333333348</v>
      </c>
      <c r="BD158" s="216">
        <f t="shared" si="62"/>
        <v>9.090909090909083</v>
      </c>
      <c r="BE158" s="216">
        <f t="shared" si="63"/>
        <v>9.999999999999986</v>
      </c>
      <c r="BF158" s="216">
        <f t="shared" si="64"/>
        <v>25</v>
      </c>
      <c r="BG158" s="216">
        <f t="shared" si="65"/>
        <v>14.28571428571428</v>
      </c>
      <c r="BH158" s="216">
        <f t="shared" si="66"/>
        <v>55.55555555555558</v>
      </c>
      <c r="BI158" s="216">
        <f t="shared" si="67"/>
        <v>0</v>
      </c>
      <c r="BJ158" s="216">
        <f t="shared" si="68"/>
        <v>0</v>
      </c>
      <c r="BK158" s="216">
        <f t="shared" si="69"/>
        <v>0</v>
      </c>
      <c r="BL158" s="216">
        <f t="shared" si="70"/>
        <v>0</v>
      </c>
      <c r="BM158" s="240">
        <f t="shared" si="71"/>
        <v>0</v>
      </c>
      <c r="BN158" s="482">
        <f>AVERAGE(BC158:BM158)</f>
        <v>11.115046569592026</v>
      </c>
      <c r="BO158" s="482">
        <f>SQRT(AVERAGE((BC158-$BN158)^2,(BD158-$BN158)^2,(BE158-$BN158)^2,(BF158-$BN158)^2,(BG158-$BN158)^2,(BH158-$BN158)^2,(BI158-$BN158)^2,(BJ158-$BN158)^2,(BK158-$BN158)^2,(BL158-$BN158)^2,(BM158-$BN158)^2))</f>
        <v>15.97897367166361</v>
      </c>
      <c r="BP158" s="586">
        <f>IF(AN158="n/a","n/a",IF(U158&lt;0,"n/a",IF(U158="n/a","n/a",I158+AN158-U158)))</f>
        <v>-13.745315091903917</v>
      </c>
    </row>
    <row r="159" spans="1:68" ht="11.25" customHeight="1">
      <c r="A159" s="96" t="s">
        <v>2034</v>
      </c>
      <c r="B159" s="26" t="s">
        <v>2035</v>
      </c>
      <c r="C159" s="33" t="s">
        <v>174</v>
      </c>
      <c r="D159" s="133">
        <v>6</v>
      </c>
      <c r="E159" s="26">
        <v>393</v>
      </c>
      <c r="F159" s="65" t="s">
        <v>363</v>
      </c>
      <c r="G159" s="57" t="s">
        <v>363</v>
      </c>
      <c r="H159" s="208">
        <v>36.35</v>
      </c>
      <c r="I159" s="319">
        <f>(R159/H159)*100</f>
        <v>3.9064649243466296</v>
      </c>
      <c r="J159" s="285">
        <v>0.301</v>
      </c>
      <c r="K159" s="143">
        <v>0.355</v>
      </c>
      <c r="L159" s="93">
        <f t="shared" si="59"/>
        <v>17.94019933554818</v>
      </c>
      <c r="M159" s="158">
        <v>40618</v>
      </c>
      <c r="N159" s="31">
        <v>40620</v>
      </c>
      <c r="O159" s="32">
        <v>40634</v>
      </c>
      <c r="P159" s="30" t="s">
        <v>1360</v>
      </c>
      <c r="Q159" s="123" t="s">
        <v>452</v>
      </c>
      <c r="R159" s="316">
        <f>K159*4</f>
        <v>1.42</v>
      </c>
      <c r="S159" s="319">
        <f>R159/W159*100</f>
        <v>49.65034965034965</v>
      </c>
      <c r="T159" s="433">
        <f>(H159/SQRT(22.5*W159*(H159/Z159))-1)*100</f>
        <v>68.89765547934061</v>
      </c>
      <c r="U159" s="27">
        <f>H159/W159</f>
        <v>12.70979020979021</v>
      </c>
      <c r="V159" s="380">
        <v>12</v>
      </c>
      <c r="W159" s="168">
        <v>2.86</v>
      </c>
      <c r="X159" s="174">
        <v>1.69</v>
      </c>
      <c r="Y159" s="168">
        <v>1.56</v>
      </c>
      <c r="Z159" s="168">
        <v>5.05</v>
      </c>
      <c r="AA159" s="174">
        <v>3.12</v>
      </c>
      <c r="AB159" s="168">
        <v>3.29</v>
      </c>
      <c r="AC159" s="339">
        <f>(AB159/AA159-1)*100</f>
        <v>5.448717948717952</v>
      </c>
      <c r="AD159" s="472">
        <f>(H159/AA159)/X159</f>
        <v>6.893870429373388</v>
      </c>
      <c r="AE159" s="521">
        <v>8</v>
      </c>
      <c r="AF159" s="385">
        <v>19440</v>
      </c>
      <c r="AG159" s="565">
        <v>12.64</v>
      </c>
      <c r="AH159" s="565">
        <v>-10.67</v>
      </c>
      <c r="AI159" s="566">
        <v>1.68</v>
      </c>
      <c r="AJ159" s="567">
        <v>-2.34</v>
      </c>
      <c r="AK159" s="350">
        <f>AN159/AO159</f>
        <v>1.879517959928505</v>
      </c>
      <c r="AL159" s="336">
        <f t="shared" si="60"/>
        <v>28.63247863247862</v>
      </c>
      <c r="AM159" s="337">
        <f>((AQ159/AT159)^(1/3)-1)*100</f>
        <v>58.12956029787178</v>
      </c>
      <c r="AN159" s="337">
        <f>((AQ159/AV159)^(1/5)-1)*100</f>
        <v>88.94321309093422</v>
      </c>
      <c r="AO159" s="339">
        <f>((AQ159/BA159)^(1/10)-1)*100</f>
        <v>47.32235338379929</v>
      </c>
      <c r="AP159" s="324"/>
      <c r="AQ159" s="285">
        <v>1.204</v>
      </c>
      <c r="AR159" s="285">
        <v>0.936</v>
      </c>
      <c r="AS159" s="28">
        <v>0.849</v>
      </c>
      <c r="AT159" s="28">
        <v>0.3045</v>
      </c>
      <c r="AU159" s="28">
        <v>0.071</v>
      </c>
      <c r="AV159" s="278">
        <v>0.05</v>
      </c>
      <c r="AW159" s="28">
        <v>0.05</v>
      </c>
      <c r="AX159" s="28">
        <v>0.025</v>
      </c>
      <c r="AY159" s="278">
        <v>0</v>
      </c>
      <c r="AZ159" s="278">
        <v>0.025</v>
      </c>
      <c r="BA159" s="28">
        <v>0.025</v>
      </c>
      <c r="BB159" s="119">
        <v>0</v>
      </c>
      <c r="BC159" s="308">
        <f t="shared" si="61"/>
        <v>28.63247863247862</v>
      </c>
      <c r="BD159" s="216">
        <f t="shared" si="62"/>
        <v>10.24734982332156</v>
      </c>
      <c r="BE159" s="216">
        <f t="shared" si="63"/>
        <v>178.8177339901478</v>
      </c>
      <c r="BF159" s="216">
        <f t="shared" si="64"/>
        <v>328.87323943661977</v>
      </c>
      <c r="BG159" s="216">
        <f t="shared" si="65"/>
        <v>41.99999999999997</v>
      </c>
      <c r="BH159" s="216">
        <f t="shared" si="66"/>
        <v>0</v>
      </c>
      <c r="BI159" s="216">
        <f t="shared" si="67"/>
        <v>100</v>
      </c>
      <c r="BJ159" s="216">
        <f t="shared" si="68"/>
        <v>0</v>
      </c>
      <c r="BK159" s="216">
        <f t="shared" si="69"/>
        <v>0</v>
      </c>
      <c r="BL159" s="216">
        <f t="shared" si="70"/>
        <v>0</v>
      </c>
      <c r="BM159" s="240">
        <f t="shared" si="71"/>
        <v>0</v>
      </c>
      <c r="BN159" s="482">
        <f>AVERAGE(BC159:BM159)</f>
        <v>62.59734562568797</v>
      </c>
      <c r="BO159" s="482">
        <f>SQRT(AVERAGE((BC159-$BN159)^2,(BD159-$BN159)^2,(BE159-$BN159)^2,(BF159-$BN159)^2,(BG159-$BN159)^2,(BH159-$BN159)^2,(BI159-$BN159)^2,(BJ159-$BN159)^2,(BK159-$BN159)^2,(BL159-$BN159)^2,(BM159-$BN159)^2))</f>
        <v>99.8724241423428</v>
      </c>
      <c r="BP159" s="586">
        <f>IF(AN159="n/a","n/a",IF(U159&lt;0,"n/a",IF(U159="n/a","n/a",I159+AN159-U159)))</f>
        <v>80.13988780549064</v>
      </c>
    </row>
    <row r="160" spans="1:68" ht="11.25" customHeight="1">
      <c r="A160" s="25" t="s">
        <v>57</v>
      </c>
      <c r="B160" s="26" t="s">
        <v>58</v>
      </c>
      <c r="C160" s="33" t="s">
        <v>169</v>
      </c>
      <c r="D160" s="133">
        <v>9</v>
      </c>
      <c r="E160" s="26">
        <v>257</v>
      </c>
      <c r="F160" s="65" t="s">
        <v>363</v>
      </c>
      <c r="G160" s="57" t="s">
        <v>363</v>
      </c>
      <c r="H160" s="208">
        <v>21.78</v>
      </c>
      <c r="I160" s="457">
        <f>(R160/H160)*100</f>
        <v>1.2855831037649221</v>
      </c>
      <c r="J160" s="143">
        <v>0.06</v>
      </c>
      <c r="K160" s="143">
        <v>0.07</v>
      </c>
      <c r="L160" s="93">
        <f t="shared" si="59"/>
        <v>16.666666666666675</v>
      </c>
      <c r="M160" s="158">
        <v>40582</v>
      </c>
      <c r="N160" s="31">
        <v>40584</v>
      </c>
      <c r="O160" s="32">
        <v>40612</v>
      </c>
      <c r="P160" s="30" t="s">
        <v>1363</v>
      </c>
      <c r="Q160" s="270"/>
      <c r="R160" s="316">
        <f>K160*4</f>
        <v>0.28</v>
      </c>
      <c r="S160" s="319">
        <f>R160/W160*100</f>
        <v>43.07692307692308</v>
      </c>
      <c r="T160" s="433">
        <f>(H160/SQRT(22.5*W160*(H160/Z160))-1)*100</f>
        <v>295.8119211482607</v>
      </c>
      <c r="U160" s="27">
        <f>H160/W160</f>
        <v>33.50769230769231</v>
      </c>
      <c r="V160" s="380">
        <v>12</v>
      </c>
      <c r="W160" s="168">
        <v>0.65</v>
      </c>
      <c r="X160" s="174">
        <v>3.44</v>
      </c>
      <c r="Y160" s="168">
        <v>2.8</v>
      </c>
      <c r="Z160" s="168">
        <v>10.52</v>
      </c>
      <c r="AA160" s="174">
        <v>0.68</v>
      </c>
      <c r="AB160" s="168">
        <v>0.75</v>
      </c>
      <c r="AC160" s="339">
        <f>(AB160/AA160-1)*100</f>
        <v>10.294117647058808</v>
      </c>
      <c r="AD160" s="472">
        <f>(H160/AA160)/X160</f>
        <v>9.310875512995896</v>
      </c>
      <c r="AE160" s="521">
        <v>1</v>
      </c>
      <c r="AF160" s="385">
        <v>3200</v>
      </c>
      <c r="AG160" s="565">
        <v>31.92</v>
      </c>
      <c r="AH160" s="565">
        <v>-8.26</v>
      </c>
      <c r="AI160" s="566">
        <v>9.56</v>
      </c>
      <c r="AJ160" s="567">
        <v>10.33</v>
      </c>
      <c r="AK160" s="350">
        <f>AN160/AO160</f>
        <v>1.1111352932095764</v>
      </c>
      <c r="AL160" s="336">
        <f t="shared" si="60"/>
        <v>28.562245553889</v>
      </c>
      <c r="AM160" s="337">
        <f>((AQ160/AT160)^(1/3)-1)*100</f>
        <v>21.648094983139487</v>
      </c>
      <c r="AN160" s="337">
        <f>((AQ160/AV160)^(1/5)-1)*100</f>
        <v>21.977980603893776</v>
      </c>
      <c r="AO160" s="339">
        <f>((AQ160/BA160)^(1/10)-1)*100</f>
        <v>19.779752059183675</v>
      </c>
      <c r="AP160" s="324"/>
      <c r="AQ160" s="285">
        <v>0.24</v>
      </c>
      <c r="AR160" s="285">
        <v>0.18668</v>
      </c>
      <c r="AS160" s="28">
        <v>0.168</v>
      </c>
      <c r="AT160" s="28">
        <v>0.13332</v>
      </c>
      <c r="AU160" s="28">
        <v>0.112</v>
      </c>
      <c r="AV160" s="28">
        <v>0.08888</v>
      </c>
      <c r="AW160" s="28">
        <v>0.07112</v>
      </c>
      <c r="AX160" s="28">
        <v>0.05924</v>
      </c>
      <c r="AY160" s="278">
        <v>0.03948</v>
      </c>
      <c r="AZ160" s="278">
        <v>0.03948</v>
      </c>
      <c r="BA160" s="278">
        <v>0.03948</v>
      </c>
      <c r="BB160" s="280">
        <v>0.03948</v>
      </c>
      <c r="BC160" s="308">
        <f t="shared" si="61"/>
        <v>28.562245553889</v>
      </c>
      <c r="BD160" s="216">
        <f t="shared" si="62"/>
        <v>11.119047619047628</v>
      </c>
      <c r="BE160" s="216">
        <f t="shared" si="63"/>
        <v>26.012601260126033</v>
      </c>
      <c r="BF160" s="216">
        <f t="shared" si="64"/>
        <v>19.035714285714267</v>
      </c>
      <c r="BG160" s="216">
        <f t="shared" si="65"/>
        <v>26.01260126012601</v>
      </c>
      <c r="BH160" s="216">
        <f t="shared" si="66"/>
        <v>24.971878515185608</v>
      </c>
      <c r="BI160" s="216">
        <f t="shared" si="67"/>
        <v>20.054017555705617</v>
      </c>
      <c r="BJ160" s="216">
        <f t="shared" si="68"/>
        <v>50.05065856129687</v>
      </c>
      <c r="BK160" s="216">
        <f t="shared" si="69"/>
        <v>0</v>
      </c>
      <c r="BL160" s="216">
        <f t="shared" si="70"/>
        <v>0</v>
      </c>
      <c r="BM160" s="240">
        <f t="shared" si="71"/>
        <v>0</v>
      </c>
      <c r="BN160" s="482">
        <f>AVERAGE(BC160:BM160)</f>
        <v>18.71079678282646</v>
      </c>
      <c r="BO160" s="482">
        <f>SQRT(AVERAGE((BC160-$BN160)^2,(BD160-$BN160)^2,(BE160-$BN160)^2,(BF160-$BN160)^2,(BG160-$BN160)^2,(BH160-$BN160)^2,(BI160-$BN160)^2,(BJ160-$BN160)^2,(BK160-$BN160)^2,(BL160-$BN160)^2,(BM160-$BN160)^2))</f>
        <v>14.569264155718074</v>
      </c>
      <c r="BP160" s="586">
        <f>IF(AN160="n/a","n/a",IF(U160&lt;0,"n/a",IF(U160="n/a","n/a",I160+AN160-U160)))</f>
        <v>-10.244128600033612</v>
      </c>
    </row>
    <row r="161" spans="1:68" ht="11.25" customHeight="1">
      <c r="A161" s="34" t="s">
        <v>1883</v>
      </c>
      <c r="B161" s="36" t="s">
        <v>1884</v>
      </c>
      <c r="C161" s="41" t="s">
        <v>1424</v>
      </c>
      <c r="D161" s="134">
        <v>7</v>
      </c>
      <c r="E161" s="26">
        <v>371</v>
      </c>
      <c r="F161" s="46" t="s">
        <v>1939</v>
      </c>
      <c r="G161" s="48" t="s">
        <v>1939</v>
      </c>
      <c r="H161" s="209">
        <v>50.94</v>
      </c>
      <c r="I161" s="321">
        <f>(R161/H161)*100</f>
        <v>2.277188849627012</v>
      </c>
      <c r="J161" s="142">
        <v>0.27</v>
      </c>
      <c r="K161" s="142">
        <v>0.29</v>
      </c>
      <c r="L161" s="94">
        <f t="shared" si="59"/>
        <v>7.407407407407396</v>
      </c>
      <c r="M161" s="301">
        <v>40773</v>
      </c>
      <c r="N161" s="50">
        <v>40777</v>
      </c>
      <c r="O161" s="40">
        <v>40802</v>
      </c>
      <c r="P161" s="392" t="s">
        <v>41</v>
      </c>
      <c r="Q161" s="36"/>
      <c r="R161" s="261">
        <f>K161*4</f>
        <v>1.16</v>
      </c>
      <c r="S161" s="319">
        <f>R161/W161*100</f>
        <v>37.785016286644954</v>
      </c>
      <c r="T161" s="434">
        <f>(H161/SQRT(22.5*W161*(H161/Z161))-1)*100</f>
        <v>15.852315288278662</v>
      </c>
      <c r="U161" s="37">
        <f>H161/W161</f>
        <v>16.592833876221498</v>
      </c>
      <c r="V161" s="381">
        <v>12</v>
      </c>
      <c r="W161" s="169">
        <v>3.07</v>
      </c>
      <c r="X161" s="176">
        <v>1.32</v>
      </c>
      <c r="Y161" s="169">
        <v>0.45</v>
      </c>
      <c r="Z161" s="169">
        <v>1.82</v>
      </c>
      <c r="AA161" s="176">
        <v>3.47</v>
      </c>
      <c r="AB161" s="169">
        <v>4.08</v>
      </c>
      <c r="AC161" s="344">
        <f>(AB161/AA161-1)*100</f>
        <v>17.579250720461093</v>
      </c>
      <c r="AD161" s="473">
        <f>(H161/AA161)/X161</f>
        <v>11.121299449829708</v>
      </c>
      <c r="AE161" s="522">
        <v>15</v>
      </c>
      <c r="AF161" s="387">
        <v>2600</v>
      </c>
      <c r="AG161" s="533">
        <v>48.6</v>
      </c>
      <c r="AH161" s="533">
        <v>-15.63</v>
      </c>
      <c r="AI161" s="562">
        <v>18.52</v>
      </c>
      <c r="AJ161" s="564">
        <v>2.87</v>
      </c>
      <c r="AK161" s="350">
        <f>AN161/AO161</f>
        <v>1.7928130981711803</v>
      </c>
      <c r="AL161" s="336">
        <f t="shared" si="60"/>
        <v>6.25</v>
      </c>
      <c r="AM161" s="337">
        <f>((AQ161/AT161)^(1/3)-1)*100</f>
        <v>6.685884434218181</v>
      </c>
      <c r="AN161" s="337">
        <f>((AQ161/AV161)^(1/5)-1)*100</f>
        <v>9.770094871374502</v>
      </c>
      <c r="AO161" s="339">
        <f>((AQ161/BA161)^(1/10)-1)*100</f>
        <v>5.449589185476622</v>
      </c>
      <c r="AP161" s="325"/>
      <c r="AQ161" s="285">
        <v>1.02</v>
      </c>
      <c r="AR161" s="285">
        <v>0.96</v>
      </c>
      <c r="AS161" s="28">
        <v>0.92</v>
      </c>
      <c r="AT161" s="28">
        <v>0.84</v>
      </c>
      <c r="AU161" s="28">
        <v>0.72</v>
      </c>
      <c r="AV161" s="28">
        <v>0.64</v>
      </c>
      <c r="AW161" s="278">
        <v>0.6</v>
      </c>
      <c r="AX161" s="278">
        <v>0.6</v>
      </c>
      <c r="AY161" s="278">
        <v>0.6</v>
      </c>
      <c r="AZ161" s="278">
        <v>0.6</v>
      </c>
      <c r="BA161" s="278">
        <v>0.6</v>
      </c>
      <c r="BB161" s="280">
        <v>0.6</v>
      </c>
      <c r="BC161" s="308">
        <f t="shared" si="61"/>
        <v>6.25</v>
      </c>
      <c r="BD161" s="216">
        <f t="shared" si="62"/>
        <v>4.347826086956519</v>
      </c>
      <c r="BE161" s="216">
        <f t="shared" si="63"/>
        <v>9.523809523809534</v>
      </c>
      <c r="BF161" s="216">
        <f t="shared" si="64"/>
        <v>16.666666666666675</v>
      </c>
      <c r="BG161" s="216">
        <f t="shared" si="65"/>
        <v>12.5</v>
      </c>
      <c r="BH161" s="216">
        <f t="shared" si="66"/>
        <v>6.666666666666665</v>
      </c>
      <c r="BI161" s="216">
        <f t="shared" si="67"/>
        <v>0</v>
      </c>
      <c r="BJ161" s="216">
        <f t="shared" si="68"/>
        <v>0</v>
      </c>
      <c r="BK161" s="216">
        <f t="shared" si="69"/>
        <v>0</v>
      </c>
      <c r="BL161" s="216">
        <f t="shared" si="70"/>
        <v>0</v>
      </c>
      <c r="BM161" s="240">
        <f t="shared" si="71"/>
        <v>0</v>
      </c>
      <c r="BN161" s="76">
        <f>AVERAGE(BC161:BM161)</f>
        <v>5.086815358554491</v>
      </c>
      <c r="BO161" s="482">
        <f>SQRT(AVERAGE((BC161-$BN161)^2,(BD161-$BN161)^2,(BE161-$BN161)^2,(BF161-$BN161)^2,(BG161-$BN161)^2,(BH161-$BN161)^2,(BI161-$BN161)^2,(BJ161-$BN161)^2,(BK161-$BN161)^2,(BL161-$BN161)^2,(BM161-$BN161)^2))</f>
        <v>5.58006733698506</v>
      </c>
      <c r="BP161" s="587">
        <f>IF(AN161="n/a","n/a",IF(U161&lt;0,"n/a",IF(U161="n/a","n/a",I161+AN161-U161)))</f>
        <v>-4.545550155219985</v>
      </c>
    </row>
    <row r="162" spans="1:68" ht="11.25" customHeight="1">
      <c r="A162" s="15" t="s">
        <v>1032</v>
      </c>
      <c r="B162" s="16" t="s">
        <v>1033</v>
      </c>
      <c r="C162" s="263" t="s">
        <v>531</v>
      </c>
      <c r="D162" s="132">
        <v>7</v>
      </c>
      <c r="E162" s="26">
        <v>360</v>
      </c>
      <c r="F162" s="42" t="s">
        <v>1939</v>
      </c>
      <c r="G162" s="43" t="s">
        <v>1939</v>
      </c>
      <c r="H162" s="207">
        <v>19.37</v>
      </c>
      <c r="I162" s="319">
        <f>(R162/H162)*100</f>
        <v>2.9943211151264837</v>
      </c>
      <c r="J162" s="282">
        <v>0.12</v>
      </c>
      <c r="K162" s="144">
        <v>0.145</v>
      </c>
      <c r="L162" s="107">
        <f t="shared" si="59"/>
        <v>20.833333333333325</v>
      </c>
      <c r="M162" s="118">
        <v>40715</v>
      </c>
      <c r="N162" s="22">
        <v>40717</v>
      </c>
      <c r="O162" s="23">
        <v>40738</v>
      </c>
      <c r="P162" s="395" t="s">
        <v>1406</v>
      </c>
      <c r="Q162" s="16"/>
      <c r="R162" s="317">
        <f>K162*4</f>
        <v>0.58</v>
      </c>
      <c r="S162" s="318">
        <f>R162/W162*100</f>
        <v>39.189189189189186</v>
      </c>
      <c r="T162" s="433">
        <f>(H162/SQRT(22.5*W162*(H162/Z162))-1)*100</f>
        <v>-7.215901745563702</v>
      </c>
      <c r="U162" s="18">
        <f>H162/W162</f>
        <v>13.087837837837839</v>
      </c>
      <c r="V162" s="380">
        <v>12</v>
      </c>
      <c r="W162" s="190">
        <v>1.48</v>
      </c>
      <c r="X162" s="189">
        <v>1.24</v>
      </c>
      <c r="Y162" s="190">
        <v>0.16</v>
      </c>
      <c r="Z162" s="190">
        <v>1.48</v>
      </c>
      <c r="AA162" s="189">
        <v>1.72</v>
      </c>
      <c r="AB162" s="190">
        <v>1.85</v>
      </c>
      <c r="AC162" s="338">
        <f>(AB162/AA162-1)*100</f>
        <v>7.558139534883734</v>
      </c>
      <c r="AD162" s="339">
        <f>(H162/AA162)/X162</f>
        <v>9.081957989497376</v>
      </c>
      <c r="AE162" s="521">
        <v>20</v>
      </c>
      <c r="AF162" s="386">
        <v>6640</v>
      </c>
      <c r="AG162" s="553">
        <v>21.59</v>
      </c>
      <c r="AH162" s="553">
        <v>-23.83</v>
      </c>
      <c r="AI162" s="568">
        <v>9.19</v>
      </c>
      <c r="AJ162" s="569">
        <v>-7.54</v>
      </c>
      <c r="AK162" s="349" t="s">
        <v>1977</v>
      </c>
      <c r="AL162" s="340">
        <f t="shared" si="60"/>
        <v>20.547945205479444</v>
      </c>
      <c r="AM162" s="341">
        <f>((AQ162/AT162)^(1/3)-1)*100</f>
        <v>20.09907245527769</v>
      </c>
      <c r="AN162" s="341">
        <f>((AQ162/AV162)^(1/5)-1)*100</f>
        <v>34.49016775452185</v>
      </c>
      <c r="AO162" s="338" t="s">
        <v>1977</v>
      </c>
      <c r="AP162" s="324"/>
      <c r="AQ162" s="282">
        <v>0.44</v>
      </c>
      <c r="AR162" s="282">
        <v>0.365</v>
      </c>
      <c r="AS162" s="19">
        <v>0.30300000000000005</v>
      </c>
      <c r="AT162" s="19">
        <v>0.254</v>
      </c>
      <c r="AU162" s="19">
        <v>0.21600000000000003</v>
      </c>
      <c r="AV162" s="19">
        <v>0.1</v>
      </c>
      <c r="AW162" s="283">
        <v>0</v>
      </c>
      <c r="AX162" s="283">
        <v>0</v>
      </c>
      <c r="AY162" s="283">
        <v>0</v>
      </c>
      <c r="AZ162" s="283">
        <v>0</v>
      </c>
      <c r="BA162" s="283">
        <v>0</v>
      </c>
      <c r="BB162" s="284">
        <v>0</v>
      </c>
      <c r="BC162" s="460">
        <f t="shared" si="61"/>
        <v>20.547945205479444</v>
      </c>
      <c r="BD162" s="461">
        <f t="shared" si="62"/>
        <v>20.462046204620442</v>
      </c>
      <c r="BE162" s="461">
        <f t="shared" si="63"/>
        <v>19.291338582677177</v>
      </c>
      <c r="BF162" s="461">
        <f t="shared" si="64"/>
        <v>17.59259259259258</v>
      </c>
      <c r="BG162" s="461">
        <f t="shared" si="65"/>
        <v>116.00000000000001</v>
      </c>
      <c r="BH162" s="461">
        <f t="shared" si="66"/>
        <v>0</v>
      </c>
      <c r="BI162" s="461">
        <f t="shared" si="67"/>
        <v>0</v>
      </c>
      <c r="BJ162" s="461">
        <f t="shared" si="68"/>
        <v>0</v>
      </c>
      <c r="BK162" s="461">
        <f t="shared" si="69"/>
        <v>0</v>
      </c>
      <c r="BL162" s="461">
        <f t="shared" si="70"/>
        <v>0</v>
      </c>
      <c r="BM162" s="212">
        <f t="shared" si="71"/>
        <v>0</v>
      </c>
      <c r="BN162" s="482">
        <f>AVERAGE(BC162:BM162)</f>
        <v>17.626720235033602</v>
      </c>
      <c r="BO162" s="145">
        <f>SQRT(AVERAGE((BC162-$BN162)^2,(BD162-$BN162)^2,(BE162-$BN162)^2,(BF162-$BN162)^2,(BG162-$BN162)^2,(BH162-$BN162)^2,(BI162-$BN162)^2,(BJ162-$BN162)^2,(BK162-$BN162)^2,(BL162-$BN162)^2,(BM162-$BN162)^2))</f>
        <v>32.418926173683666</v>
      </c>
      <c r="BP162" s="586">
        <f>IF(AN162="n/a","n/a",IF(U162&lt;0,"n/a",IF(U162="n/a","n/a",I162+AN162-U162)))</f>
        <v>24.396651031810492</v>
      </c>
    </row>
    <row r="163" spans="1:68" ht="11.25" customHeight="1">
      <c r="A163" s="25" t="s">
        <v>90</v>
      </c>
      <c r="B163" s="26" t="s">
        <v>91</v>
      </c>
      <c r="C163" s="33" t="s">
        <v>296</v>
      </c>
      <c r="D163" s="133">
        <v>9</v>
      </c>
      <c r="E163" s="26">
        <v>249</v>
      </c>
      <c r="F163" s="44" t="s">
        <v>1939</v>
      </c>
      <c r="G163" s="45" t="s">
        <v>1939</v>
      </c>
      <c r="H163" s="208">
        <v>49.5</v>
      </c>
      <c r="I163" s="457">
        <f>(R163/H163)*100</f>
        <v>1.373737373737374</v>
      </c>
      <c r="J163" s="143">
        <v>0.15</v>
      </c>
      <c r="K163" s="143">
        <v>0.17</v>
      </c>
      <c r="L163" s="93">
        <f t="shared" si="59"/>
        <v>13.333333333333353</v>
      </c>
      <c r="M163" s="300">
        <v>40452</v>
      </c>
      <c r="N163" s="71">
        <v>40456</v>
      </c>
      <c r="O163" s="72">
        <v>40470</v>
      </c>
      <c r="P163" s="30" t="s">
        <v>1211</v>
      </c>
      <c r="Q163" s="26"/>
      <c r="R163" s="316">
        <f>K163*4</f>
        <v>0.68</v>
      </c>
      <c r="S163" s="319">
        <f>R163/W163*100</f>
        <v>-25.66037735849057</v>
      </c>
      <c r="T163" s="433" t="s">
        <v>1977</v>
      </c>
      <c r="U163" s="27">
        <f>H163/W163</f>
        <v>-18.67924528301887</v>
      </c>
      <c r="V163" s="380">
        <v>10</v>
      </c>
      <c r="W163" s="168">
        <v>-2.65</v>
      </c>
      <c r="X163" s="174">
        <v>-1.33</v>
      </c>
      <c r="Y163" s="168">
        <v>0.59</v>
      </c>
      <c r="Z163" s="168">
        <v>2.15</v>
      </c>
      <c r="AA163" s="174">
        <v>-4.09</v>
      </c>
      <c r="AB163" s="168">
        <v>1.79</v>
      </c>
      <c r="AC163" s="339" t="s">
        <v>1977</v>
      </c>
      <c r="AD163" s="339" t="s">
        <v>1977</v>
      </c>
      <c r="AE163" s="521">
        <v>10</v>
      </c>
      <c r="AF163" s="385">
        <v>1100</v>
      </c>
      <c r="AG163" s="565">
        <v>30.02</v>
      </c>
      <c r="AH163" s="565">
        <v>-6.02</v>
      </c>
      <c r="AI163" s="566">
        <v>8.24</v>
      </c>
      <c r="AJ163" s="567">
        <v>10.17</v>
      </c>
      <c r="AK163" s="350">
        <f>AN163/AO163</f>
        <v>0.48759067185943733</v>
      </c>
      <c r="AL163" s="336">
        <f t="shared" si="60"/>
        <v>8.771929824561408</v>
      </c>
      <c r="AM163" s="337">
        <f>((AQ163/AT163)^(1/3)-1)*100</f>
        <v>7.433707098896636</v>
      </c>
      <c r="AN163" s="337">
        <f>((AQ163/AV163)^(1/5)-1)*100</f>
        <v>8.100693430783124</v>
      </c>
      <c r="AO163" s="339">
        <f>((AQ163/BA163)^(1/10)-1)*100</f>
        <v>16.613716993171668</v>
      </c>
      <c r="AP163" s="324"/>
      <c r="AQ163" s="285">
        <v>0.62</v>
      </c>
      <c r="AR163" s="285">
        <v>0.57</v>
      </c>
      <c r="AS163" s="278">
        <v>0.56</v>
      </c>
      <c r="AT163" s="28">
        <v>0.5</v>
      </c>
      <c r="AU163" s="278">
        <v>0.48</v>
      </c>
      <c r="AV163" s="28">
        <v>0.42</v>
      </c>
      <c r="AW163" s="28">
        <v>0.32</v>
      </c>
      <c r="AX163" s="28">
        <v>0.27334</v>
      </c>
      <c r="AY163" s="28">
        <v>0.26668</v>
      </c>
      <c r="AZ163" s="278">
        <v>0.13332</v>
      </c>
      <c r="BA163" s="278">
        <v>0.13332</v>
      </c>
      <c r="BB163" s="280">
        <v>0.13332</v>
      </c>
      <c r="BC163" s="308">
        <f t="shared" si="61"/>
        <v>8.771929824561408</v>
      </c>
      <c r="BD163" s="216">
        <f t="shared" si="62"/>
        <v>1.7857142857142572</v>
      </c>
      <c r="BE163" s="216">
        <f t="shared" si="63"/>
        <v>12.00000000000001</v>
      </c>
      <c r="BF163" s="216">
        <f t="shared" si="64"/>
        <v>4.166666666666674</v>
      </c>
      <c r="BG163" s="216">
        <f t="shared" si="65"/>
        <v>14.28571428571428</v>
      </c>
      <c r="BH163" s="216">
        <f t="shared" si="66"/>
        <v>31.25</v>
      </c>
      <c r="BI163" s="216">
        <f t="shared" si="67"/>
        <v>17.07031535816199</v>
      </c>
      <c r="BJ163" s="216">
        <f t="shared" si="68"/>
        <v>2.497375131243462</v>
      </c>
      <c r="BK163" s="216">
        <f t="shared" si="69"/>
        <v>100.03000300030003</v>
      </c>
      <c r="BL163" s="216">
        <f t="shared" si="70"/>
        <v>0</v>
      </c>
      <c r="BM163" s="240">
        <f t="shared" si="71"/>
        <v>0</v>
      </c>
      <c r="BN163" s="482">
        <f>AVERAGE(BC163:BM163)</f>
        <v>17.441610777487465</v>
      </c>
      <c r="BO163" s="482">
        <f>SQRT(AVERAGE((BC163-$BN163)^2,(BD163-$BN163)^2,(BE163-$BN163)^2,(BF163-$BN163)^2,(BG163-$BN163)^2,(BH163-$BN163)^2,(BI163-$BN163)^2,(BJ163-$BN163)^2,(BK163-$BN163)^2,(BL163-$BN163)^2,(BM163-$BN163)^2))</f>
        <v>27.60017649760374</v>
      </c>
      <c r="BP163" s="586" t="str">
        <f>IF(AN163="n/a","n/a",IF(U163&lt;0,"n/a",IF(U163="n/a","n/a",I163+AN163-U163)))</f>
        <v>n/a</v>
      </c>
    </row>
    <row r="164" spans="1:68" ht="11.25" customHeight="1">
      <c r="A164" s="25" t="s">
        <v>1325</v>
      </c>
      <c r="B164" s="26" t="s">
        <v>1326</v>
      </c>
      <c r="C164" s="33" t="s">
        <v>277</v>
      </c>
      <c r="D164" s="133">
        <v>8</v>
      </c>
      <c r="E164" s="26">
        <v>306</v>
      </c>
      <c r="F164" s="44" t="s">
        <v>1972</v>
      </c>
      <c r="G164" s="45" t="s">
        <v>1972</v>
      </c>
      <c r="H164" s="208">
        <v>53.73</v>
      </c>
      <c r="I164" s="319">
        <f>(R164/H164)*100</f>
        <v>3.573422668900056</v>
      </c>
      <c r="J164" s="285">
        <v>0.39</v>
      </c>
      <c r="K164" s="143">
        <v>0.48</v>
      </c>
      <c r="L164" s="93">
        <f t="shared" si="59"/>
        <v>23.076923076923062</v>
      </c>
      <c r="M164" s="158">
        <v>40618</v>
      </c>
      <c r="N164" s="31">
        <v>40620</v>
      </c>
      <c r="O164" s="32">
        <v>40648</v>
      </c>
      <c r="P164" s="30" t="s">
        <v>1376</v>
      </c>
      <c r="Q164" s="26"/>
      <c r="R164" s="316">
        <f>K164*4</f>
        <v>1.92</v>
      </c>
      <c r="S164" s="319">
        <f>R164/W164*100</f>
        <v>39.58762886597938</v>
      </c>
      <c r="T164" s="433">
        <f>(H164/SQRT(22.5*W164*(H164/Z164))-1)*100</f>
        <v>-18.47080087920432</v>
      </c>
      <c r="U164" s="27">
        <f>H164/W164</f>
        <v>11.078350515463917</v>
      </c>
      <c r="V164" s="380">
        <v>12</v>
      </c>
      <c r="W164" s="168">
        <v>4.85</v>
      </c>
      <c r="X164" s="174">
        <v>1.88</v>
      </c>
      <c r="Y164" s="168">
        <v>1.39</v>
      </c>
      <c r="Z164" s="168">
        <v>1.35</v>
      </c>
      <c r="AA164" s="174">
        <v>4.21</v>
      </c>
      <c r="AB164" s="168">
        <v>4.46</v>
      </c>
      <c r="AC164" s="339">
        <f>(AB164/AA164-1)*100</f>
        <v>5.938242280285033</v>
      </c>
      <c r="AD164" s="339">
        <f>(H164/AA164)/X164</f>
        <v>6.78854803658968</v>
      </c>
      <c r="AE164" s="521">
        <v>10</v>
      </c>
      <c r="AF164" s="385">
        <v>12860</v>
      </c>
      <c r="AG164" s="565">
        <v>19.99</v>
      </c>
      <c r="AH164" s="565">
        <v>-4</v>
      </c>
      <c r="AI164" s="566">
        <v>3.51</v>
      </c>
      <c r="AJ164" s="567">
        <v>2.73</v>
      </c>
      <c r="AK164" s="350">
        <f>AN164/AO164</f>
        <v>2.1503636213828297</v>
      </c>
      <c r="AL164" s="336">
        <f t="shared" si="60"/>
        <v>2.6315789473684292</v>
      </c>
      <c r="AM164" s="337">
        <f>((AQ164/AT164)^(1/3)-1)*100</f>
        <v>8.244663738267333</v>
      </c>
      <c r="AN164" s="337">
        <f>((AQ164/AV164)^(1/5)-1)*100</f>
        <v>6.85167022962101</v>
      </c>
      <c r="AO164" s="339">
        <f>((AQ164/BA164)^(1/10)-1)*100</f>
        <v>3.1862844783501876</v>
      </c>
      <c r="AP164" s="324"/>
      <c r="AQ164" s="287">
        <v>1.56</v>
      </c>
      <c r="AR164" s="285">
        <v>1.52</v>
      </c>
      <c r="AS164" s="28">
        <v>1.33</v>
      </c>
      <c r="AT164" s="28">
        <v>1.23</v>
      </c>
      <c r="AU164" s="28">
        <v>1.19</v>
      </c>
      <c r="AV164" s="28">
        <v>1.12</v>
      </c>
      <c r="AW164" s="278">
        <v>1</v>
      </c>
      <c r="AX164" s="278">
        <v>1</v>
      </c>
      <c r="AY164" s="278">
        <v>1</v>
      </c>
      <c r="AZ164" s="278">
        <v>1</v>
      </c>
      <c r="BA164" s="278">
        <v>1.14</v>
      </c>
      <c r="BB164" s="280">
        <v>1.56</v>
      </c>
      <c r="BC164" s="308">
        <f t="shared" si="61"/>
        <v>2.6315789473684292</v>
      </c>
      <c r="BD164" s="216">
        <f t="shared" si="62"/>
        <v>14.28571428571428</v>
      </c>
      <c r="BE164" s="216">
        <f t="shared" si="63"/>
        <v>8.130081300813007</v>
      </c>
      <c r="BF164" s="216">
        <f t="shared" si="64"/>
        <v>3.3613445378151363</v>
      </c>
      <c r="BG164" s="216">
        <f t="shared" si="65"/>
        <v>6.249999999999978</v>
      </c>
      <c r="BH164" s="216">
        <f t="shared" si="66"/>
        <v>12.00000000000001</v>
      </c>
      <c r="BI164" s="216">
        <f t="shared" si="67"/>
        <v>0</v>
      </c>
      <c r="BJ164" s="216">
        <f t="shared" si="68"/>
        <v>0</v>
      </c>
      <c r="BK164" s="216">
        <f t="shared" si="69"/>
        <v>0</v>
      </c>
      <c r="BL164" s="216">
        <f t="shared" si="70"/>
        <v>0</v>
      </c>
      <c r="BM164" s="240">
        <f t="shared" si="71"/>
        <v>0</v>
      </c>
      <c r="BN164" s="482">
        <f>AVERAGE(BC164:BM164)</f>
        <v>4.241701733791894</v>
      </c>
      <c r="BO164" s="482">
        <f>SQRT(AVERAGE((BC164-$BN164)^2,(BD164-$BN164)^2,(BE164-$BN164)^2,(BF164-$BN164)^2,(BG164-$BN164)^2,(BH164-$BN164)^2,(BI164-$BN164)^2,(BJ164-$BN164)^2,(BK164-$BN164)^2,(BL164-$BN164)^2,(BM164-$BN164)^2))</f>
        <v>4.986835669002921</v>
      </c>
      <c r="BP164" s="586">
        <f>IF(AN164="n/a","n/a",IF(U164&lt;0,"n/a",IF(U164="n/a","n/a",I164+AN164-U164)))</f>
        <v>-0.6532576169428523</v>
      </c>
    </row>
    <row r="165" spans="1:68" ht="11.25" customHeight="1">
      <c r="A165" s="25" t="s">
        <v>707</v>
      </c>
      <c r="B165" s="26" t="s">
        <v>708</v>
      </c>
      <c r="C165" s="109" t="s">
        <v>527</v>
      </c>
      <c r="D165" s="133">
        <v>8</v>
      </c>
      <c r="E165" s="26">
        <v>328</v>
      </c>
      <c r="F165" s="44" t="s">
        <v>1972</v>
      </c>
      <c r="G165" s="45" t="s">
        <v>1972</v>
      </c>
      <c r="H165" s="208">
        <v>22.44</v>
      </c>
      <c r="I165" s="319">
        <f>(R165/H165)*100</f>
        <v>6.7736185383244205</v>
      </c>
      <c r="J165" s="143">
        <v>0.37</v>
      </c>
      <c r="K165" s="143">
        <v>0.38</v>
      </c>
      <c r="L165" s="93">
        <f t="shared" si="59"/>
        <v>2.7027027027026973</v>
      </c>
      <c r="M165" s="158">
        <v>40833</v>
      </c>
      <c r="N165" s="31">
        <v>40835</v>
      </c>
      <c r="O165" s="32">
        <v>40858</v>
      </c>
      <c r="P165" s="104" t="s">
        <v>1379</v>
      </c>
      <c r="Q165" s="26"/>
      <c r="R165" s="316">
        <f>K165*4</f>
        <v>1.52</v>
      </c>
      <c r="S165" s="319">
        <f>R165/W165*100</f>
        <v>142.05607476635512</v>
      </c>
      <c r="T165" s="433">
        <f>(H165/SQRT(22.5*W165*(H165/Z165))-1)*100</f>
        <v>19.80877806813941</v>
      </c>
      <c r="U165" s="27">
        <f>H165/W165</f>
        <v>20.97196261682243</v>
      </c>
      <c r="V165" s="380">
        <v>12</v>
      </c>
      <c r="W165" s="168">
        <v>1.07</v>
      </c>
      <c r="X165" s="174">
        <v>1.55</v>
      </c>
      <c r="Y165" s="168">
        <v>9.28</v>
      </c>
      <c r="Z165" s="168">
        <v>1.54</v>
      </c>
      <c r="AA165" s="174">
        <v>1.77</v>
      </c>
      <c r="AB165" s="168">
        <v>1.9</v>
      </c>
      <c r="AC165" s="339">
        <f>(AB165/AA165-1)*100</f>
        <v>7.34463276836157</v>
      </c>
      <c r="AD165" s="339">
        <f>(H165/AA165)/X165</f>
        <v>8.179332968835428</v>
      </c>
      <c r="AE165" s="521">
        <v>10</v>
      </c>
      <c r="AF165" s="385">
        <v>3440</v>
      </c>
      <c r="AG165" s="565">
        <v>17.55</v>
      </c>
      <c r="AH165" s="565">
        <v>-11.23</v>
      </c>
      <c r="AI165" s="566">
        <v>0.94</v>
      </c>
      <c r="AJ165" s="567">
        <v>-2.39</v>
      </c>
      <c r="AK165" s="350">
        <f>AN165/AO165</f>
        <v>0.5169980988263648</v>
      </c>
      <c r="AL165" s="336">
        <f t="shared" si="60"/>
        <v>1.3986013986013957</v>
      </c>
      <c r="AM165" s="337">
        <f>((AQ165/AT165)^(1/3)-1)*100</f>
        <v>1.6630118634690882</v>
      </c>
      <c r="AN165" s="337">
        <f>((AQ165/AV165)^(1/5)-1)*100</f>
        <v>2.5254316732103987</v>
      </c>
      <c r="AO165" s="339">
        <f>((AQ165/BA165)^(1/10)-1)*100</f>
        <v>4.884798762206999</v>
      </c>
      <c r="AP165" s="324"/>
      <c r="AQ165" s="285">
        <v>1.45</v>
      </c>
      <c r="AR165" s="285">
        <v>1.43</v>
      </c>
      <c r="AS165" s="278">
        <v>1.4</v>
      </c>
      <c r="AT165" s="28">
        <v>1.38</v>
      </c>
      <c r="AU165" s="28">
        <v>1.32</v>
      </c>
      <c r="AV165" s="278">
        <v>1.28</v>
      </c>
      <c r="AW165" s="28">
        <v>1.26</v>
      </c>
      <c r="AX165" s="278">
        <v>1.24</v>
      </c>
      <c r="AY165" s="28">
        <v>1.24</v>
      </c>
      <c r="AZ165" s="278">
        <v>1.2</v>
      </c>
      <c r="BA165" s="28">
        <v>0.9</v>
      </c>
      <c r="BB165" s="280">
        <v>0</v>
      </c>
      <c r="BC165" s="308">
        <f t="shared" si="61"/>
        <v>1.3986013986013957</v>
      </c>
      <c r="BD165" s="216">
        <f t="shared" si="62"/>
        <v>2.1428571428571352</v>
      </c>
      <c r="BE165" s="216">
        <f t="shared" si="63"/>
        <v>1.449275362318847</v>
      </c>
      <c r="BF165" s="216">
        <f t="shared" si="64"/>
        <v>4.545454545454541</v>
      </c>
      <c r="BG165" s="216">
        <f t="shared" si="65"/>
        <v>3.125</v>
      </c>
      <c r="BH165" s="216">
        <f t="shared" si="66"/>
        <v>1.5873015873015817</v>
      </c>
      <c r="BI165" s="216">
        <f t="shared" si="67"/>
        <v>1.6129032258064502</v>
      </c>
      <c r="BJ165" s="216">
        <f t="shared" si="68"/>
        <v>0</v>
      </c>
      <c r="BK165" s="216">
        <f t="shared" si="69"/>
        <v>3.3333333333333437</v>
      </c>
      <c r="BL165" s="216">
        <f t="shared" si="70"/>
        <v>33.33333333333333</v>
      </c>
      <c r="BM165" s="240">
        <f t="shared" si="71"/>
        <v>0</v>
      </c>
      <c r="BN165" s="482">
        <f>AVERAGE(BC165:BM165)</f>
        <v>4.775278175364239</v>
      </c>
      <c r="BO165" s="482">
        <f>SQRT(AVERAGE((BC165-$BN165)^2,(BD165-$BN165)^2,(BE165-$BN165)^2,(BF165-$BN165)^2,(BG165-$BN165)^2,(BH165-$BN165)^2,(BI165-$BN165)^2,(BJ165-$BN165)^2,(BK165-$BN165)^2,(BL165-$BN165)^2,(BM165-$BN165)^2))</f>
        <v>9.123307867521419</v>
      </c>
      <c r="BP165" s="586">
        <f>IF(AN165="n/a","n/a",IF(U165&lt;0,"n/a",IF(U165="n/a","n/a",I165+AN165-U165)))</f>
        <v>-11.672912405287612</v>
      </c>
    </row>
    <row r="166" spans="1:68" ht="11.25" customHeight="1">
      <c r="A166" s="34" t="s">
        <v>631</v>
      </c>
      <c r="B166" s="36" t="s">
        <v>632</v>
      </c>
      <c r="C166" s="41" t="s">
        <v>296</v>
      </c>
      <c r="D166" s="134">
        <v>6</v>
      </c>
      <c r="E166" s="26">
        <v>388</v>
      </c>
      <c r="F166" s="46" t="s">
        <v>1972</v>
      </c>
      <c r="G166" s="48" t="s">
        <v>1972</v>
      </c>
      <c r="H166" s="209">
        <v>36.96</v>
      </c>
      <c r="I166" s="319">
        <f>(R166/H166)*100</f>
        <v>2.2727272727272725</v>
      </c>
      <c r="J166" s="286">
        <v>0.2</v>
      </c>
      <c r="K166" s="142">
        <v>0.21</v>
      </c>
      <c r="L166" s="94">
        <f t="shared" si="59"/>
        <v>4.999999999999982</v>
      </c>
      <c r="M166" s="301">
        <v>40581</v>
      </c>
      <c r="N166" s="50">
        <v>40583</v>
      </c>
      <c r="O166" s="40">
        <v>40603</v>
      </c>
      <c r="P166" s="49" t="s">
        <v>1370</v>
      </c>
      <c r="Q166" s="36"/>
      <c r="R166" s="261">
        <f>K166*4</f>
        <v>0.84</v>
      </c>
      <c r="S166" s="321">
        <f>R166/W166*100</f>
        <v>35.59322033898305</v>
      </c>
      <c r="T166" s="433">
        <f>(H166/SQRT(22.5*W166*(H166/Z166))-1)*100</f>
        <v>12.861096568499075</v>
      </c>
      <c r="U166" s="37">
        <f>H166/W166</f>
        <v>15.661016949152543</v>
      </c>
      <c r="V166" s="381">
        <v>12</v>
      </c>
      <c r="W166" s="169">
        <v>2.36</v>
      </c>
      <c r="X166" s="176">
        <v>2.47</v>
      </c>
      <c r="Y166" s="169">
        <v>1.32</v>
      </c>
      <c r="Z166" s="169">
        <v>1.83</v>
      </c>
      <c r="AA166" s="176">
        <v>2.39</v>
      </c>
      <c r="AB166" s="169">
        <v>2.56</v>
      </c>
      <c r="AC166" s="344">
        <f>(AB166/AA166-1)*100</f>
        <v>7.112970711297062</v>
      </c>
      <c r="AD166" s="339">
        <f>(H166/AA166)/X166</f>
        <v>6.2609049175884675</v>
      </c>
      <c r="AE166" s="521">
        <v>5</v>
      </c>
      <c r="AF166" s="387">
        <v>1840</v>
      </c>
      <c r="AG166" s="533">
        <v>22.59</v>
      </c>
      <c r="AH166" s="533">
        <v>-6.88</v>
      </c>
      <c r="AI166" s="562">
        <v>6.82</v>
      </c>
      <c r="AJ166" s="564">
        <v>3.04</v>
      </c>
      <c r="AK166" s="350">
        <f>AN166/AO166</f>
        <v>1.402455201699007</v>
      </c>
      <c r="AL166" s="342">
        <f t="shared" si="60"/>
        <v>3.9473684210526327</v>
      </c>
      <c r="AM166" s="343">
        <f>((AQ166/AT166)^(1/3)-1)*100</f>
        <v>5.125012277754548</v>
      </c>
      <c r="AN166" s="343">
        <f>((AQ166/AV166)^(1/5)-1)*100</f>
        <v>5.656244096870955</v>
      </c>
      <c r="AO166" s="344">
        <f>((AQ166/BA166)^(1/10)-1)*100</f>
        <v>4.033101442398079</v>
      </c>
      <c r="AP166" s="324"/>
      <c r="AQ166" s="285">
        <v>0.79</v>
      </c>
      <c r="AR166" s="287">
        <v>0.76</v>
      </c>
      <c r="AS166" s="28">
        <v>0.74</v>
      </c>
      <c r="AT166" s="28">
        <v>0.68</v>
      </c>
      <c r="AU166" s="28">
        <v>0.61</v>
      </c>
      <c r="AV166" s="278">
        <v>0.6</v>
      </c>
      <c r="AW166" s="28">
        <v>0.6</v>
      </c>
      <c r="AX166" s="28">
        <v>0.59</v>
      </c>
      <c r="AY166" s="28">
        <v>0.54</v>
      </c>
      <c r="AZ166" s="278">
        <v>0.532</v>
      </c>
      <c r="BA166" s="28">
        <v>0.532</v>
      </c>
      <c r="BB166" s="119">
        <v>0.53</v>
      </c>
      <c r="BC166" s="274">
        <f t="shared" si="61"/>
        <v>3.9473684210526327</v>
      </c>
      <c r="BD166" s="462">
        <f t="shared" si="62"/>
        <v>2.7027027027026973</v>
      </c>
      <c r="BE166" s="462">
        <f t="shared" si="63"/>
        <v>8.823529411764696</v>
      </c>
      <c r="BF166" s="462">
        <f t="shared" si="64"/>
        <v>11.475409836065587</v>
      </c>
      <c r="BG166" s="462">
        <f t="shared" si="65"/>
        <v>1.6666666666666607</v>
      </c>
      <c r="BH166" s="462">
        <f t="shared" si="66"/>
        <v>0</v>
      </c>
      <c r="BI166" s="462">
        <f t="shared" si="67"/>
        <v>1.6949152542372836</v>
      </c>
      <c r="BJ166" s="462">
        <f t="shared" si="68"/>
        <v>9.259259259259256</v>
      </c>
      <c r="BK166" s="462">
        <f t="shared" si="69"/>
        <v>1.5037593984962516</v>
      </c>
      <c r="BL166" s="462">
        <f t="shared" si="70"/>
        <v>0</v>
      </c>
      <c r="BM166" s="258">
        <f t="shared" si="71"/>
        <v>0.37735849056603765</v>
      </c>
      <c r="BN166" s="482">
        <f>AVERAGE(BC166:BM166)</f>
        <v>3.7682699491646456</v>
      </c>
      <c r="BO166" s="76">
        <f>SQRT(AVERAGE((BC166-$BN166)^2,(BD166-$BN166)^2,(BE166-$BN166)^2,(BF166-$BN166)^2,(BG166-$BN166)^2,(BH166-$BN166)^2,(BI166-$BN166)^2,(BJ166-$BN166)^2,(BK166-$BN166)^2,(BL166-$BN166)^2,(BM166-$BN166)^2))</f>
        <v>3.931408125192056</v>
      </c>
      <c r="BP166" s="586">
        <f>IF(AN166="n/a","n/a",IF(U166&lt;0,"n/a",IF(U166="n/a","n/a",I166+AN166-U166)))</f>
        <v>-7.732045579554316</v>
      </c>
    </row>
    <row r="167" spans="1:68" ht="11.25" customHeight="1">
      <c r="A167" s="15" t="s">
        <v>32</v>
      </c>
      <c r="B167" s="16" t="s">
        <v>33</v>
      </c>
      <c r="C167" s="24" t="s">
        <v>174</v>
      </c>
      <c r="D167" s="132">
        <v>9</v>
      </c>
      <c r="E167" s="26">
        <v>255</v>
      </c>
      <c r="F167" s="88" t="s">
        <v>363</v>
      </c>
      <c r="G167" s="58" t="s">
        <v>363</v>
      </c>
      <c r="H167" s="207">
        <v>20.27</v>
      </c>
      <c r="I167" s="318">
        <f>(R167/H167)*100</f>
        <v>4.5383325111001485</v>
      </c>
      <c r="J167" s="285">
        <v>0.073</v>
      </c>
      <c r="K167" s="143">
        <v>0.07666</v>
      </c>
      <c r="L167" s="107">
        <f t="shared" si="59"/>
        <v>5.013698630137009</v>
      </c>
      <c r="M167" s="118">
        <v>40555</v>
      </c>
      <c r="N167" s="22">
        <v>40589</v>
      </c>
      <c r="O167" s="23">
        <v>40602</v>
      </c>
      <c r="P167" s="21" t="s">
        <v>1212</v>
      </c>
      <c r="Q167" s="400" t="s">
        <v>2122</v>
      </c>
      <c r="R167" s="317">
        <f>K167*12</f>
        <v>0.9199200000000001</v>
      </c>
      <c r="S167" s="319">
        <f>R167/W167*100</f>
        <v>88.45384615384616</v>
      </c>
      <c r="T167" s="435">
        <f>(H167/SQRT(22.5*W167*(H167/Z167))-1)*100</f>
        <v>60.93649541218284</v>
      </c>
      <c r="U167" s="18">
        <f>H167/W167</f>
        <v>19.490384615384613</v>
      </c>
      <c r="V167" s="380">
        <v>8</v>
      </c>
      <c r="W167" s="190">
        <v>1.04</v>
      </c>
      <c r="X167" s="189">
        <v>1.48</v>
      </c>
      <c r="Y167" s="190">
        <v>1.84</v>
      </c>
      <c r="Z167" s="190">
        <v>2.99</v>
      </c>
      <c r="AA167" s="189">
        <v>1.56</v>
      </c>
      <c r="AB167" s="190">
        <v>1.69</v>
      </c>
      <c r="AC167" s="338">
        <f>(AB167/AA167-1)*100</f>
        <v>8.333333333333325</v>
      </c>
      <c r="AD167" s="471">
        <f>(H167/AA167)/X167</f>
        <v>8.779452529452529</v>
      </c>
      <c r="AE167" s="520">
        <v>7</v>
      </c>
      <c r="AF167" s="386">
        <v>8870</v>
      </c>
      <c r="AG167" s="553">
        <v>7.14</v>
      </c>
      <c r="AH167" s="553">
        <v>-12.78</v>
      </c>
      <c r="AI167" s="568">
        <v>-2.03</v>
      </c>
      <c r="AJ167" s="569">
        <v>-4.84</v>
      </c>
      <c r="AK167" s="349">
        <f>AN167/AO167</f>
        <v>1.1166686308244733</v>
      </c>
      <c r="AL167" s="336">
        <f aca="true" t="shared" si="72" ref="AL167:AL198">((AQ167/AR167)^(1/1)-1)*100</f>
        <v>15.782312925170029</v>
      </c>
      <c r="AM167" s="337">
        <f>((AQ167/AT167)^(1/3)-1)*100</f>
        <v>16.335239232339415</v>
      </c>
      <c r="AN167" s="337">
        <f>((AQ167/AV167)^(1/5)-1)*100</f>
        <v>47.232907931781476</v>
      </c>
      <c r="AO167" s="339">
        <f>((AQ167/BA167)^(1/10)-1)*100</f>
        <v>42.29805210602886</v>
      </c>
      <c r="AP167" s="323"/>
      <c r="AQ167" s="282">
        <v>0.8509999999999998</v>
      </c>
      <c r="AR167" s="282">
        <v>0.735</v>
      </c>
      <c r="AS167" s="19">
        <v>0.6460000000000001</v>
      </c>
      <c r="AT167" s="19">
        <v>0.5404999999999999</v>
      </c>
      <c r="AU167" s="19">
        <v>0.2575</v>
      </c>
      <c r="AV167" s="19">
        <v>0.12299999999999998</v>
      </c>
      <c r="AW167" s="19">
        <v>0.11</v>
      </c>
      <c r="AX167" s="19">
        <v>0.055</v>
      </c>
      <c r="AY167" s="283">
        <v>0.025</v>
      </c>
      <c r="AZ167" s="283">
        <v>0.025</v>
      </c>
      <c r="BA167" s="19">
        <v>0.025</v>
      </c>
      <c r="BB167" s="276">
        <v>0.015</v>
      </c>
      <c r="BC167" s="308">
        <f t="shared" si="61"/>
        <v>15.782312925170029</v>
      </c>
      <c r="BD167" s="216">
        <f t="shared" si="62"/>
        <v>13.777089783281715</v>
      </c>
      <c r="BE167" s="216">
        <f t="shared" si="63"/>
        <v>19.51896392229422</v>
      </c>
      <c r="BF167" s="216">
        <f t="shared" si="64"/>
        <v>109.90291262135918</v>
      </c>
      <c r="BG167" s="216">
        <f t="shared" si="65"/>
        <v>109.34959349593498</v>
      </c>
      <c r="BH167" s="216">
        <f t="shared" si="66"/>
        <v>11.818181818181795</v>
      </c>
      <c r="BI167" s="216">
        <f t="shared" si="67"/>
        <v>100</v>
      </c>
      <c r="BJ167" s="216">
        <f t="shared" si="68"/>
        <v>119.99999999999997</v>
      </c>
      <c r="BK167" s="216">
        <f t="shared" si="69"/>
        <v>0</v>
      </c>
      <c r="BL167" s="216">
        <f t="shared" si="70"/>
        <v>0</v>
      </c>
      <c r="BM167" s="240">
        <f t="shared" si="71"/>
        <v>66.66666666666667</v>
      </c>
      <c r="BN167" s="145">
        <f>AVERAGE(BC167:BM167)</f>
        <v>51.5287019302626</v>
      </c>
      <c r="BO167" s="482">
        <f>SQRT(AVERAGE((BC167-$BN167)^2,(BD167-$BN167)^2,(BE167-$BN167)^2,(BF167-$BN167)^2,(BG167-$BN167)^2,(BH167-$BN167)^2,(BI167-$BN167)^2,(BJ167-$BN167)^2,(BK167-$BN167)^2,(BL167-$BN167)^2,(BM167-$BN167)^2))</f>
        <v>47.3216257254396</v>
      </c>
      <c r="BP167" s="588">
        <f>IF(AN167="n/a","n/a",IF(U167&lt;0,"n/a",IF(U167="n/a","n/a",I167+AN167-U167)))</f>
        <v>32.280855827497014</v>
      </c>
    </row>
    <row r="168" spans="1:68" ht="11.25" customHeight="1">
      <c r="A168" s="25" t="s">
        <v>5</v>
      </c>
      <c r="B168" s="26" t="s">
        <v>6</v>
      </c>
      <c r="C168" s="33" t="s">
        <v>168</v>
      </c>
      <c r="D168" s="133">
        <v>8</v>
      </c>
      <c r="E168" s="26">
        <v>325</v>
      </c>
      <c r="F168" s="44" t="s">
        <v>1939</v>
      </c>
      <c r="G168" s="45" t="s">
        <v>1939</v>
      </c>
      <c r="H168" s="208">
        <v>94.3</v>
      </c>
      <c r="I168" s="457">
        <f>(R168/H168)*100</f>
        <v>0.42460233297985156</v>
      </c>
      <c r="J168" s="143">
        <v>0.173</v>
      </c>
      <c r="K168" s="143">
        <v>0.2002</v>
      </c>
      <c r="L168" s="93">
        <f t="shared" si="59"/>
        <v>15.722543352601148</v>
      </c>
      <c r="M168" s="158">
        <v>40793</v>
      </c>
      <c r="N168" s="31">
        <v>40795</v>
      </c>
      <c r="O168" s="32">
        <v>40822</v>
      </c>
      <c r="P168" s="30" t="s">
        <v>406</v>
      </c>
      <c r="Q168" s="123" t="s">
        <v>2113</v>
      </c>
      <c r="R168" s="316">
        <f>K168*2</f>
        <v>0.4004</v>
      </c>
      <c r="S168" s="319">
        <f>R168/W168*100</f>
        <v>11.12222222222222</v>
      </c>
      <c r="T168" s="433">
        <f>(H168/SQRT(22.5*W168*(H168/Z168))-1)*100</f>
        <v>164.0746714449635</v>
      </c>
      <c r="U168" s="27">
        <f>H168/W168</f>
        <v>26.194444444444443</v>
      </c>
      <c r="V168" s="380">
        <v>12</v>
      </c>
      <c r="W168" s="168">
        <v>3.6</v>
      </c>
      <c r="X168" s="174">
        <v>1.21</v>
      </c>
      <c r="Y168" s="168">
        <v>4.55</v>
      </c>
      <c r="Z168" s="168">
        <v>5.99</v>
      </c>
      <c r="AA168" s="174">
        <v>5.22</v>
      </c>
      <c r="AB168" s="168">
        <v>6.07</v>
      </c>
      <c r="AC168" s="339">
        <f>(AB168/AA168-1)*100</f>
        <v>16.283524904214563</v>
      </c>
      <c r="AD168" s="472">
        <f>(H168/AA168)/X168</f>
        <v>14.929862892245339</v>
      </c>
      <c r="AE168" s="521">
        <v>17</v>
      </c>
      <c r="AF168" s="385">
        <v>17310</v>
      </c>
      <c r="AG168" s="565">
        <v>35.57</v>
      </c>
      <c r="AH168" s="565">
        <v>-10.64</v>
      </c>
      <c r="AI168" s="566">
        <v>0.46</v>
      </c>
      <c r="AJ168" s="567">
        <v>0.18</v>
      </c>
      <c r="AK168" s="350" t="s">
        <v>1977</v>
      </c>
      <c r="AL168" s="336">
        <f t="shared" si="72"/>
        <v>16.498316498316502</v>
      </c>
      <c r="AM168" s="337">
        <f>((AQ168/AT168)^(1/3)-1)*100</f>
        <v>16.116679558721202</v>
      </c>
      <c r="AN168" s="337">
        <f>((AQ168/AV168)^(1/5)-1)*100</f>
        <v>15.13728853690588</v>
      </c>
      <c r="AO168" s="339" t="s">
        <v>1977</v>
      </c>
      <c r="AP168" s="324"/>
      <c r="AQ168" s="285">
        <v>0.346</v>
      </c>
      <c r="AR168" s="287">
        <v>0.297</v>
      </c>
      <c r="AS168" s="28">
        <v>0.258</v>
      </c>
      <c r="AT168" s="28">
        <v>0.221</v>
      </c>
      <c r="AU168" s="28">
        <v>0.191</v>
      </c>
      <c r="AV168" s="28">
        <v>0.171</v>
      </c>
      <c r="AW168" s="28">
        <v>0.055</v>
      </c>
      <c r="AX168" s="278">
        <v>0</v>
      </c>
      <c r="AY168" s="278">
        <v>0</v>
      </c>
      <c r="AZ168" s="278">
        <v>0</v>
      </c>
      <c r="BA168" s="278">
        <v>0</v>
      </c>
      <c r="BB168" s="280">
        <v>0</v>
      </c>
      <c r="BC168" s="308">
        <f t="shared" si="61"/>
        <v>16.498316498316502</v>
      </c>
      <c r="BD168" s="216">
        <f t="shared" si="62"/>
        <v>15.116279069767424</v>
      </c>
      <c r="BE168" s="216">
        <f t="shared" si="63"/>
        <v>16.74208144796381</v>
      </c>
      <c r="BF168" s="216">
        <f t="shared" si="64"/>
        <v>15.706806282722518</v>
      </c>
      <c r="BG168" s="216">
        <f t="shared" si="65"/>
        <v>11.695906432748536</v>
      </c>
      <c r="BH168" s="216">
        <f t="shared" si="66"/>
        <v>210.90909090909093</v>
      </c>
      <c r="BI168" s="216">
        <f t="shared" si="67"/>
        <v>0</v>
      </c>
      <c r="BJ168" s="216">
        <f t="shared" si="68"/>
        <v>0</v>
      </c>
      <c r="BK168" s="216">
        <f t="shared" si="69"/>
        <v>0</v>
      </c>
      <c r="BL168" s="216">
        <f t="shared" si="70"/>
        <v>0</v>
      </c>
      <c r="BM168" s="240">
        <f t="shared" si="71"/>
        <v>0</v>
      </c>
      <c r="BN168" s="482">
        <f aca="true" t="shared" si="73" ref="BN168:BN199">AVERAGE(BC168:BM168)</f>
        <v>26.060770967328153</v>
      </c>
      <c r="BO168" s="482">
        <f>SQRT(AVERAGE((BC168-$BN168)^2,(BD168-$BN168)^2,(BE168-$BN168)^2,(BF168-$BN168)^2,(BG168-$BN168)^2,(BH168-$BN168)^2,(BI168-$BN168)^2,(BJ168-$BN168)^2,(BK168-$BN168)^2,(BL168-$BN168)^2,(BM168-$BN168)^2))</f>
        <v>58.911593729204135</v>
      </c>
      <c r="BP168" s="586">
        <f>IF(AN168="n/a","n/a",IF(U168&lt;0,"n/a",IF(U168="n/a","n/a",I168+AN168-U168)))</f>
        <v>-10.632553574558711</v>
      </c>
    </row>
    <row r="169" spans="1:68" ht="11.25" customHeight="1">
      <c r="A169" s="25" t="s">
        <v>1486</v>
      </c>
      <c r="B169" s="26" t="s">
        <v>1487</v>
      </c>
      <c r="C169" s="33" t="s">
        <v>180</v>
      </c>
      <c r="D169" s="133">
        <v>8</v>
      </c>
      <c r="E169" s="26">
        <v>302</v>
      </c>
      <c r="F169" s="65" t="s">
        <v>363</v>
      </c>
      <c r="G169" s="57" t="s">
        <v>363</v>
      </c>
      <c r="H169" s="208">
        <v>37.54</v>
      </c>
      <c r="I169" s="457">
        <f>(R169/H169)*100</f>
        <v>1.1720831113478956</v>
      </c>
      <c r="J169" s="143">
        <v>0.105</v>
      </c>
      <c r="K169" s="143">
        <v>0.11</v>
      </c>
      <c r="L169" s="93">
        <f t="shared" si="59"/>
        <v>4.761904761904767</v>
      </c>
      <c r="M169" s="158">
        <v>40603</v>
      </c>
      <c r="N169" s="31">
        <v>40605</v>
      </c>
      <c r="O169" s="32">
        <v>40619</v>
      </c>
      <c r="P169" s="104" t="s">
        <v>1419</v>
      </c>
      <c r="Q169" s="26"/>
      <c r="R169" s="316">
        <f>K169*4</f>
        <v>0.44</v>
      </c>
      <c r="S169" s="319">
        <f>R169/W169*100</f>
        <v>18.181818181818183</v>
      </c>
      <c r="T169" s="433">
        <f>(H169/SQRT(22.5*W169*(H169/Z169))-1)*100</f>
        <v>67.09971289498608</v>
      </c>
      <c r="U169" s="27">
        <f>H169/W169</f>
        <v>15.512396694214877</v>
      </c>
      <c r="V169" s="380">
        <v>12</v>
      </c>
      <c r="W169" s="168">
        <v>2.42</v>
      </c>
      <c r="X169" s="174">
        <v>2.23</v>
      </c>
      <c r="Y169" s="168">
        <v>0.8</v>
      </c>
      <c r="Z169" s="168">
        <v>4.05</v>
      </c>
      <c r="AA169" s="174">
        <v>2.63</v>
      </c>
      <c r="AB169" s="168">
        <v>2.94</v>
      </c>
      <c r="AC169" s="339">
        <f>(AB169/AA169-1)*100</f>
        <v>11.787072243346008</v>
      </c>
      <c r="AD169" s="472">
        <f>(H169/AA169)/X169</f>
        <v>6.40079114733414</v>
      </c>
      <c r="AE169" s="521">
        <v>10</v>
      </c>
      <c r="AF169" s="385">
        <v>2630</v>
      </c>
      <c r="AG169" s="565">
        <v>15.69</v>
      </c>
      <c r="AH169" s="565">
        <v>-19.77</v>
      </c>
      <c r="AI169" s="566">
        <v>1.32</v>
      </c>
      <c r="AJ169" s="567">
        <v>-6.13</v>
      </c>
      <c r="AK169" s="350" t="s">
        <v>1977</v>
      </c>
      <c r="AL169" s="336">
        <f t="shared" si="72"/>
        <v>10.526315789473673</v>
      </c>
      <c r="AM169" s="337">
        <f>((AQ169/AT169)^(1/3)-1)*100</f>
        <v>9.487978497197226</v>
      </c>
      <c r="AN169" s="337">
        <f>((AQ169/AV169)^(1/5)-1)*100</f>
        <v>15.996225865400127</v>
      </c>
      <c r="AO169" s="339" t="s">
        <v>1977</v>
      </c>
      <c r="AP169" s="324"/>
      <c r="AQ169" s="285">
        <v>0.42</v>
      </c>
      <c r="AR169" s="285">
        <v>0.38</v>
      </c>
      <c r="AS169" s="28">
        <v>0.34</v>
      </c>
      <c r="AT169" s="28">
        <v>0.32</v>
      </c>
      <c r="AU169" s="28">
        <v>0.24</v>
      </c>
      <c r="AV169" s="28">
        <v>0.2</v>
      </c>
      <c r="AW169" s="28">
        <v>0.1125</v>
      </c>
      <c r="AX169" s="278">
        <v>0</v>
      </c>
      <c r="AY169" s="278">
        <v>0</v>
      </c>
      <c r="AZ169" s="278">
        <v>0</v>
      </c>
      <c r="BA169" s="278">
        <v>0</v>
      </c>
      <c r="BB169" s="280">
        <v>0</v>
      </c>
      <c r="BC169" s="308">
        <f t="shared" si="61"/>
        <v>10.526315789473673</v>
      </c>
      <c r="BD169" s="216">
        <f t="shared" si="62"/>
        <v>11.764705882352944</v>
      </c>
      <c r="BE169" s="216">
        <f t="shared" si="63"/>
        <v>6.25</v>
      </c>
      <c r="BF169" s="216">
        <f t="shared" si="64"/>
        <v>33.33333333333335</v>
      </c>
      <c r="BG169" s="216">
        <f t="shared" si="65"/>
        <v>19.999999999999996</v>
      </c>
      <c r="BH169" s="216">
        <f t="shared" si="66"/>
        <v>77.77777777777779</v>
      </c>
      <c r="BI169" s="216">
        <f t="shared" si="67"/>
        <v>0</v>
      </c>
      <c r="BJ169" s="216">
        <f t="shared" si="68"/>
        <v>0</v>
      </c>
      <c r="BK169" s="216">
        <f t="shared" si="69"/>
        <v>0</v>
      </c>
      <c r="BL169" s="216">
        <f t="shared" si="70"/>
        <v>0</v>
      </c>
      <c r="BM169" s="240">
        <f t="shared" si="71"/>
        <v>0</v>
      </c>
      <c r="BN169" s="482">
        <f t="shared" si="73"/>
        <v>14.513830252994342</v>
      </c>
      <c r="BO169" s="482">
        <f>SQRT(AVERAGE((BC169-$BN169)^2,(BD169-$BN169)^2,(BE169-$BN169)^2,(BF169-$BN169)^2,(BG169-$BN169)^2,(BH169-$BN169)^2,(BI169-$BN169)^2,(BJ169-$BN169)^2,(BK169-$BN169)^2,(BL169-$BN169)^2,(BM169-$BN169)^2))</f>
        <v>22.424832017245397</v>
      </c>
      <c r="BP169" s="586">
        <f>IF(AN169="n/a","n/a",IF(U169&lt;0,"n/a",IF(U169="n/a","n/a",I169+AN169-U169)))</f>
        <v>1.655912282533146</v>
      </c>
    </row>
    <row r="170" spans="1:68" ht="11.25" customHeight="1">
      <c r="A170" s="25" t="s">
        <v>1446</v>
      </c>
      <c r="B170" s="26" t="s">
        <v>1447</v>
      </c>
      <c r="C170" s="33" t="s">
        <v>1819</v>
      </c>
      <c r="D170" s="133">
        <v>6</v>
      </c>
      <c r="E170" s="26">
        <v>412</v>
      </c>
      <c r="F170" s="65" t="s">
        <v>363</v>
      </c>
      <c r="G170" s="57" t="s">
        <v>363</v>
      </c>
      <c r="H170" s="208">
        <v>45.86</v>
      </c>
      <c r="I170" s="457">
        <f>(R170/H170)*100</f>
        <v>1.790231138246838</v>
      </c>
      <c r="J170" s="285">
        <v>0.3735</v>
      </c>
      <c r="K170" s="143">
        <v>0.4105</v>
      </c>
      <c r="L170" s="93">
        <f t="shared" si="59"/>
        <v>9.906291834002667</v>
      </c>
      <c r="M170" s="158">
        <v>40828</v>
      </c>
      <c r="N170" s="31">
        <v>40830</v>
      </c>
      <c r="O170" s="32">
        <v>40848</v>
      </c>
      <c r="P170" s="30" t="s">
        <v>1187</v>
      </c>
      <c r="Q170" s="123" t="s">
        <v>2113</v>
      </c>
      <c r="R170" s="316">
        <f>K170*2</f>
        <v>0.821</v>
      </c>
      <c r="S170" s="319">
        <f>R170/W170*100</f>
        <v>23.257790368271955</v>
      </c>
      <c r="T170" s="433">
        <f>(H170/SQRT(22.5*W170*(H170/Z170))-1)*100</f>
        <v>23.93079389133166</v>
      </c>
      <c r="U170" s="27">
        <f>H170/W170</f>
        <v>12.991501416430596</v>
      </c>
      <c r="V170" s="380">
        <v>12</v>
      </c>
      <c r="W170" s="168">
        <v>3.53</v>
      </c>
      <c r="X170" s="174">
        <v>1.87</v>
      </c>
      <c r="Y170" s="168">
        <v>2.02</v>
      </c>
      <c r="Z170" s="168">
        <v>2.66</v>
      </c>
      <c r="AA170" s="174">
        <v>3.75</v>
      </c>
      <c r="AB170" s="168">
        <v>4.09</v>
      </c>
      <c r="AC170" s="339">
        <f>(AB170/AA170-1)*100</f>
        <v>9.066666666666666</v>
      </c>
      <c r="AD170" s="472">
        <f>(H170/AA170)/X170</f>
        <v>6.539750445632798</v>
      </c>
      <c r="AE170" s="521">
        <v>8</v>
      </c>
      <c r="AF170" s="385">
        <v>8160</v>
      </c>
      <c r="AG170" s="565">
        <v>9.01</v>
      </c>
      <c r="AH170" s="565">
        <v>-24.01</v>
      </c>
      <c r="AI170" s="566">
        <v>0.22</v>
      </c>
      <c r="AJ170" s="567">
        <v>-9.81</v>
      </c>
      <c r="AK170" s="350">
        <f>AN170/AO170</f>
        <v>2.3287309981891364</v>
      </c>
      <c r="AL170" s="336">
        <f t="shared" si="72"/>
        <v>10.014727540500722</v>
      </c>
      <c r="AM170" s="337">
        <f>((AQ170/AT170)^(1/3)-1)*100</f>
        <v>10.211979044243424</v>
      </c>
      <c r="AN170" s="337">
        <f>((AQ170/AV170)^(1/5)-1)*100</f>
        <v>10.278544317602044</v>
      </c>
      <c r="AO170" s="339">
        <f>((AQ170/BA170)^(1/10)-1)*100</f>
        <v>4.413796323231334</v>
      </c>
      <c r="AP170" s="324"/>
      <c r="AQ170" s="285">
        <v>0.747</v>
      </c>
      <c r="AR170" s="285">
        <v>0.679</v>
      </c>
      <c r="AS170" s="28">
        <v>0.617</v>
      </c>
      <c r="AT170" s="28">
        <v>0.558</v>
      </c>
      <c r="AU170" s="28">
        <v>0.51</v>
      </c>
      <c r="AV170" s="278">
        <v>0.458</v>
      </c>
      <c r="AW170" s="28">
        <v>0.46099999999999997</v>
      </c>
      <c r="AX170" s="28">
        <v>0.4205</v>
      </c>
      <c r="AY170" s="28">
        <v>0.3855</v>
      </c>
      <c r="AZ170" s="278">
        <v>0.36450000000000005</v>
      </c>
      <c r="BA170" s="28">
        <v>0.485</v>
      </c>
      <c r="BB170" s="280">
        <v>0</v>
      </c>
      <c r="BC170" s="308">
        <f t="shared" si="61"/>
        <v>10.014727540500722</v>
      </c>
      <c r="BD170" s="216">
        <f t="shared" si="62"/>
        <v>10.048622366288495</v>
      </c>
      <c r="BE170" s="216">
        <f t="shared" si="63"/>
        <v>10.573476702508945</v>
      </c>
      <c r="BF170" s="216">
        <f t="shared" si="64"/>
        <v>9.411764705882364</v>
      </c>
      <c r="BG170" s="216">
        <f t="shared" si="65"/>
        <v>11.353711790393017</v>
      </c>
      <c r="BH170" s="216">
        <f t="shared" si="66"/>
        <v>0</v>
      </c>
      <c r="BI170" s="216">
        <f t="shared" si="67"/>
        <v>9.631391200951246</v>
      </c>
      <c r="BJ170" s="216">
        <f t="shared" si="68"/>
        <v>9.07911802853436</v>
      </c>
      <c r="BK170" s="216">
        <f t="shared" si="69"/>
        <v>5.7613168724279795</v>
      </c>
      <c r="BL170" s="216">
        <f t="shared" si="70"/>
        <v>0</v>
      </c>
      <c r="BM170" s="240">
        <f t="shared" si="71"/>
        <v>0</v>
      </c>
      <c r="BN170" s="482">
        <f t="shared" si="73"/>
        <v>6.897648109771557</v>
      </c>
      <c r="BO170" s="482">
        <f>SQRT(AVERAGE((BC170-$BN170)^2,(BD170-$BN170)^2,(BE170-$BN170)^2,(BF170-$BN170)^2,(BG170-$BN170)^2,(BH170-$BN170)^2,(BI170-$BN170)^2,(BJ170-$BN170)^2,(BK170-$BN170)^2,(BL170-$BN170)^2,(BM170-$BN170)^2))</f>
        <v>4.427084859498345</v>
      </c>
      <c r="BP170" s="586">
        <f>IF(AN170="n/a","n/a",IF(U170&lt;0,"n/a",IF(U170="n/a","n/a",I170+AN170-U170)))</f>
        <v>-0.9227259605817135</v>
      </c>
    </row>
    <row r="171" spans="1:68" ht="11.25" customHeight="1">
      <c r="A171" s="34" t="s">
        <v>353</v>
      </c>
      <c r="B171" s="36" t="s">
        <v>354</v>
      </c>
      <c r="C171" s="41" t="s">
        <v>173</v>
      </c>
      <c r="D171" s="134">
        <v>7</v>
      </c>
      <c r="E171" s="26">
        <v>379</v>
      </c>
      <c r="F171" s="74" t="s">
        <v>363</v>
      </c>
      <c r="G171" s="75" t="s">
        <v>363</v>
      </c>
      <c r="H171" s="209">
        <v>7.73</v>
      </c>
      <c r="I171" s="321">
        <f>(R171/H171)*100</f>
        <v>3.622250970245796</v>
      </c>
      <c r="J171" s="142">
        <v>0.06</v>
      </c>
      <c r="K171" s="142">
        <v>0.07</v>
      </c>
      <c r="L171" s="94">
        <f t="shared" si="59"/>
        <v>16.666666666666675</v>
      </c>
      <c r="M171" s="301">
        <v>40861</v>
      </c>
      <c r="N171" s="50">
        <v>40863</v>
      </c>
      <c r="O171" s="40">
        <v>40877</v>
      </c>
      <c r="P171" s="49" t="s">
        <v>1403</v>
      </c>
      <c r="Q171" s="36"/>
      <c r="R171" s="261">
        <f>K171*4</f>
        <v>0.28</v>
      </c>
      <c r="S171" s="319">
        <f>R171/W171*100</f>
        <v>54.90196078431373</v>
      </c>
      <c r="T171" s="434">
        <f>(H171/SQRT(22.5*W171*(H171/Z171))-1)*100</f>
        <v>-16.299111235564368</v>
      </c>
      <c r="U171" s="37">
        <f>H171/W171</f>
        <v>15.15686274509804</v>
      </c>
      <c r="V171" s="381">
        <v>12</v>
      </c>
      <c r="W171" s="169">
        <v>0.51</v>
      </c>
      <c r="X171" s="176" t="s">
        <v>2108</v>
      </c>
      <c r="Y171" s="169">
        <v>3.05</v>
      </c>
      <c r="Z171" s="169">
        <v>1.04</v>
      </c>
      <c r="AA171" s="176">
        <v>0.48</v>
      </c>
      <c r="AB171" s="169">
        <v>0.67</v>
      </c>
      <c r="AC171" s="344">
        <f>(AB171/AA171-1)*100</f>
        <v>39.58333333333335</v>
      </c>
      <c r="AD171" s="473" t="s">
        <v>1977</v>
      </c>
      <c r="AE171" s="522">
        <v>1</v>
      </c>
      <c r="AF171" s="310">
        <v>41</v>
      </c>
      <c r="AG171" s="533">
        <v>8.87</v>
      </c>
      <c r="AH171" s="533">
        <v>-24.07</v>
      </c>
      <c r="AI171" s="562">
        <v>4.32</v>
      </c>
      <c r="AJ171" s="564">
        <v>-5.27</v>
      </c>
      <c r="AK171" s="351" t="s">
        <v>1977</v>
      </c>
      <c r="AL171" s="336">
        <f t="shared" si="72"/>
        <v>7.748845023099538</v>
      </c>
      <c r="AM171" s="337">
        <f>((AQ171/AT171)^(1/3)-1)*100</f>
        <v>15.570502035970435</v>
      </c>
      <c r="AN171" s="337">
        <f>((AQ171/AV171)^(1/5)-1)*100</f>
        <v>44.92769823150022</v>
      </c>
      <c r="AO171" s="339" t="s">
        <v>1977</v>
      </c>
      <c r="AP171" s="325"/>
      <c r="AQ171" s="286">
        <v>0.20524</v>
      </c>
      <c r="AR171" s="288">
        <v>0.19048</v>
      </c>
      <c r="AS171" s="38">
        <v>0.17724</v>
      </c>
      <c r="AT171" s="38">
        <v>0.13296</v>
      </c>
      <c r="AU171" s="38">
        <v>0.09333</v>
      </c>
      <c r="AV171" s="38">
        <v>0.032100000000000004</v>
      </c>
      <c r="AW171" s="279">
        <v>0</v>
      </c>
      <c r="AX171" s="279">
        <v>0</v>
      </c>
      <c r="AY171" s="279">
        <v>0</v>
      </c>
      <c r="AZ171" s="279">
        <v>0</v>
      </c>
      <c r="BA171" s="279">
        <v>0</v>
      </c>
      <c r="BB171" s="307">
        <v>0</v>
      </c>
      <c r="BC171" s="308">
        <f t="shared" si="61"/>
        <v>7.748845023099538</v>
      </c>
      <c r="BD171" s="216">
        <f t="shared" si="62"/>
        <v>7.470097043556767</v>
      </c>
      <c r="BE171" s="216">
        <f t="shared" si="63"/>
        <v>33.30324909747293</v>
      </c>
      <c r="BF171" s="216">
        <f t="shared" si="64"/>
        <v>42.46223079395692</v>
      </c>
      <c r="BG171" s="216">
        <f t="shared" si="65"/>
        <v>190.7476635514018</v>
      </c>
      <c r="BH171" s="216">
        <f t="shared" si="66"/>
        <v>0</v>
      </c>
      <c r="BI171" s="216">
        <f t="shared" si="67"/>
        <v>0</v>
      </c>
      <c r="BJ171" s="216">
        <f t="shared" si="68"/>
        <v>0</v>
      </c>
      <c r="BK171" s="216">
        <f t="shared" si="69"/>
        <v>0</v>
      </c>
      <c r="BL171" s="216">
        <f t="shared" si="70"/>
        <v>0</v>
      </c>
      <c r="BM171" s="240">
        <f t="shared" si="71"/>
        <v>0</v>
      </c>
      <c r="BN171" s="76">
        <f t="shared" si="73"/>
        <v>25.61200777358982</v>
      </c>
      <c r="BO171" s="482">
        <f>SQRT(AVERAGE((BC171-$BN171)^2,(BD171-$BN171)^2,(BE171-$BN171)^2,(BF171-$BN171)^2,(BG171-$BN171)^2,(BH171-$BN171)^2,(BI171-$BN171)^2,(BJ171-$BN171)^2,(BK171-$BN171)^2,(BL171-$BN171)^2,(BM171-$BN171)^2))</f>
        <v>54.10170655992611</v>
      </c>
      <c r="BP171" s="587">
        <f>IF(AN171="n/a","n/a",IF(U171&lt;0,"n/a",IF(U171="n/a","n/a",I171+AN171-U171)))</f>
        <v>33.39308645664798</v>
      </c>
    </row>
    <row r="172" spans="1:68" ht="11.25" customHeight="1">
      <c r="A172" s="15" t="s">
        <v>247</v>
      </c>
      <c r="B172" s="16" t="s">
        <v>202</v>
      </c>
      <c r="C172" s="263" t="s">
        <v>492</v>
      </c>
      <c r="D172" s="132">
        <v>5</v>
      </c>
      <c r="E172" s="26">
        <v>430</v>
      </c>
      <c r="F172" s="42" t="s">
        <v>1972</v>
      </c>
      <c r="G172" s="43" t="s">
        <v>1972</v>
      </c>
      <c r="H172" s="207">
        <v>39.48</v>
      </c>
      <c r="I172" s="318">
        <f>(R172/H172)*100</f>
        <v>2.6849037487335363</v>
      </c>
      <c r="J172" s="144">
        <v>0.25</v>
      </c>
      <c r="K172" s="144">
        <v>0.265</v>
      </c>
      <c r="L172" s="107">
        <f t="shared" si="59"/>
        <v>6.000000000000005</v>
      </c>
      <c r="M172" s="118">
        <v>40675</v>
      </c>
      <c r="N172" s="22">
        <v>40679</v>
      </c>
      <c r="O172" s="23">
        <v>40695</v>
      </c>
      <c r="P172" s="21" t="s">
        <v>1370</v>
      </c>
      <c r="Q172" s="407"/>
      <c r="R172" s="317">
        <f>K172*4</f>
        <v>1.06</v>
      </c>
      <c r="S172" s="318">
        <f>R172/W172*100</f>
        <v>43.265306122448976</v>
      </c>
      <c r="T172" s="433">
        <f>(H172/SQRT(22.5*W172*(H172/Z172))-1)*100</f>
        <v>3.6477551269545883</v>
      </c>
      <c r="U172" s="18">
        <f>H172/W172</f>
        <v>16.11428571428571</v>
      </c>
      <c r="V172" s="380">
        <v>12</v>
      </c>
      <c r="W172" s="190">
        <v>2.45</v>
      </c>
      <c r="X172" s="189">
        <v>7.57</v>
      </c>
      <c r="Y172" s="190">
        <v>1.02</v>
      </c>
      <c r="Z172" s="190">
        <v>1.5</v>
      </c>
      <c r="AA172" s="189">
        <v>2.28</v>
      </c>
      <c r="AB172" s="190">
        <v>2.61</v>
      </c>
      <c r="AC172" s="338">
        <f>(AB172/AA172-1)*100</f>
        <v>14.473684210526327</v>
      </c>
      <c r="AD172" s="471">
        <f>(H172/AA172)/X172</f>
        <v>2.2874226517416396</v>
      </c>
      <c r="AE172" s="520">
        <v>6</v>
      </c>
      <c r="AF172" s="386">
        <v>1810</v>
      </c>
      <c r="AG172" s="553">
        <v>22.91</v>
      </c>
      <c r="AH172" s="553">
        <v>-2.73</v>
      </c>
      <c r="AI172" s="568">
        <v>6.36</v>
      </c>
      <c r="AJ172" s="569">
        <v>5.2</v>
      </c>
      <c r="AK172" s="350">
        <f>AN172/AO172</f>
        <v>2.018761033202484</v>
      </c>
      <c r="AL172" s="340">
        <f t="shared" si="72"/>
        <v>5.3333333333333455</v>
      </c>
      <c r="AM172" s="341">
        <f>((AQ172/AT172)^(1/3)-1)*100</f>
        <v>5.125012277754548</v>
      </c>
      <c r="AN172" s="341">
        <f>((AQ172/AV172)^(1/5)-1)*100</f>
        <v>3.7874042771793404</v>
      </c>
      <c r="AO172" s="338">
        <f>((AQ172/BA172)^(1/10)-1)*100</f>
        <v>1.8761033202484345</v>
      </c>
      <c r="AP172" s="324"/>
      <c r="AQ172" s="285">
        <v>0.9875</v>
      </c>
      <c r="AR172" s="285">
        <v>0.9375</v>
      </c>
      <c r="AS172" s="28">
        <v>0.89</v>
      </c>
      <c r="AT172" s="28">
        <v>0.85</v>
      </c>
      <c r="AU172" s="28">
        <v>0.82</v>
      </c>
      <c r="AV172" s="28">
        <v>0.82</v>
      </c>
      <c r="AW172" s="28">
        <v>0.82</v>
      </c>
      <c r="AX172" s="278">
        <v>0.83</v>
      </c>
      <c r="AY172" s="278">
        <v>0.82</v>
      </c>
      <c r="AZ172" s="278">
        <v>0.82</v>
      </c>
      <c r="BA172" s="278">
        <v>0.82</v>
      </c>
      <c r="BB172" s="280">
        <v>0.82</v>
      </c>
      <c r="BC172" s="460">
        <f aca="true" t="shared" si="74" ref="BC172:BC201">IF(AR172=0,0,IF(AR172&gt;AQ172,0,((AQ172/AR172)-1)*100))</f>
        <v>5.3333333333333455</v>
      </c>
      <c r="BD172" s="461">
        <f t="shared" si="62"/>
        <v>5.337078651685401</v>
      </c>
      <c r="BE172" s="461">
        <f t="shared" si="63"/>
        <v>4.705882352941182</v>
      </c>
      <c r="BF172" s="461">
        <f t="shared" si="64"/>
        <v>3.658536585365857</v>
      </c>
      <c r="BG172" s="461">
        <f t="shared" si="65"/>
        <v>0</v>
      </c>
      <c r="BH172" s="461">
        <f t="shared" si="66"/>
        <v>0</v>
      </c>
      <c r="BI172" s="461">
        <f t="shared" si="67"/>
        <v>0</v>
      </c>
      <c r="BJ172" s="461">
        <f t="shared" si="68"/>
        <v>1.2195121951219523</v>
      </c>
      <c r="BK172" s="461">
        <f t="shared" si="69"/>
        <v>0</v>
      </c>
      <c r="BL172" s="461">
        <f t="shared" si="70"/>
        <v>0</v>
      </c>
      <c r="BM172" s="212">
        <f t="shared" si="71"/>
        <v>0</v>
      </c>
      <c r="BN172" s="482">
        <f t="shared" si="73"/>
        <v>1.841303919858885</v>
      </c>
      <c r="BO172" s="145">
        <f>SQRT(AVERAGE((BC172-$BN172)^2,(BD172-$BN172)^2,(BE172-$BN172)^2,(BF172-$BN172)^2,(BG172-$BN172)^2,(BH172-$BN172)^2,(BI172-$BN172)^2,(BJ172-$BN172)^2,(BK172-$BN172)^2,(BL172-$BN172)^2,(BM172-$BN172)^2))</f>
        <v>2.2693988042649464</v>
      </c>
      <c r="BP172" s="586">
        <f>IF(AN172="n/a","n/a",IF(U172&lt;0,"n/a",IF(U172="n/a","n/a",I172+AN172-U172)))</f>
        <v>-9.641977688372833</v>
      </c>
    </row>
    <row r="173" spans="1:68" ht="11.25" customHeight="1">
      <c r="A173" s="25" t="s">
        <v>949</v>
      </c>
      <c r="B173" s="26" t="s">
        <v>950</v>
      </c>
      <c r="C173" s="109" t="s">
        <v>518</v>
      </c>
      <c r="D173" s="133">
        <v>5</v>
      </c>
      <c r="E173" s="26">
        <v>433</v>
      </c>
      <c r="F173" s="65" t="s">
        <v>363</v>
      </c>
      <c r="G173" s="57" t="s">
        <v>363</v>
      </c>
      <c r="H173" s="208">
        <v>31.08</v>
      </c>
      <c r="I173" s="319">
        <f>(R173/H173)*100</f>
        <v>5.9845559845559855</v>
      </c>
      <c r="J173" s="285">
        <v>0.46</v>
      </c>
      <c r="K173" s="143">
        <v>0.465</v>
      </c>
      <c r="L173" s="116">
        <f t="shared" si="59"/>
        <v>1.0869565217391353</v>
      </c>
      <c r="M173" s="158">
        <v>40753</v>
      </c>
      <c r="N173" s="31">
        <v>40757</v>
      </c>
      <c r="O173" s="32">
        <v>40767</v>
      </c>
      <c r="P173" s="104" t="s">
        <v>1380</v>
      </c>
      <c r="Q173" s="102" t="s">
        <v>858</v>
      </c>
      <c r="R173" s="316">
        <f>K173*4</f>
        <v>1.86</v>
      </c>
      <c r="S173" s="319">
        <f>R173/W173*100</f>
        <v>108.13953488372094</v>
      </c>
      <c r="T173" s="433">
        <f>(H173/SQRT(22.5*W173*(H173/Z173))-1)*100</f>
        <v>20.23233322816442</v>
      </c>
      <c r="U173" s="27">
        <f>H173/W173</f>
        <v>18.069767441860463</v>
      </c>
      <c r="V173" s="380">
        <v>12</v>
      </c>
      <c r="W173" s="168">
        <v>1.72</v>
      </c>
      <c r="X173" s="174">
        <v>4.25</v>
      </c>
      <c r="Y173" s="168">
        <v>15.52</v>
      </c>
      <c r="Z173" s="168">
        <v>1.8</v>
      </c>
      <c r="AA173" s="174">
        <v>1.69</v>
      </c>
      <c r="AB173" s="168">
        <v>1.81</v>
      </c>
      <c r="AC173" s="339">
        <f>(AB173/AA173-1)*100</f>
        <v>7.100591715976345</v>
      </c>
      <c r="AD173" s="472">
        <f>(H173/AA173)/X173</f>
        <v>4.3271841280891055</v>
      </c>
      <c r="AE173" s="521">
        <v>9</v>
      </c>
      <c r="AF173" s="385">
        <v>2990</v>
      </c>
      <c r="AG173" s="565">
        <v>21.74</v>
      </c>
      <c r="AH173" s="565">
        <v>-12.55</v>
      </c>
      <c r="AI173" s="566">
        <v>6.66</v>
      </c>
      <c r="AJ173" s="567">
        <v>1.97</v>
      </c>
      <c r="AK173" s="350" t="s">
        <v>1977</v>
      </c>
      <c r="AL173" s="336">
        <f t="shared" si="72"/>
        <v>12.58278145695364</v>
      </c>
      <c r="AM173" s="337">
        <f>((AQ173/AT173)^(1/3)-1)*100</f>
        <v>78.28270804131212</v>
      </c>
      <c r="AN173" s="337" t="s">
        <v>1977</v>
      </c>
      <c r="AO173" s="339" t="s">
        <v>1977</v>
      </c>
      <c r="AP173" s="324"/>
      <c r="AQ173" s="285">
        <v>1.7</v>
      </c>
      <c r="AR173" s="285">
        <v>1.51</v>
      </c>
      <c r="AS173" s="28">
        <v>1.34</v>
      </c>
      <c r="AT173" s="28">
        <v>0.3</v>
      </c>
      <c r="AU173" s="278">
        <v>0</v>
      </c>
      <c r="AV173" s="278">
        <v>0</v>
      </c>
      <c r="AW173" s="278">
        <v>0</v>
      </c>
      <c r="AX173" s="278">
        <v>0</v>
      </c>
      <c r="AY173" s="278">
        <v>0</v>
      </c>
      <c r="AZ173" s="278">
        <v>0</v>
      </c>
      <c r="BA173" s="278">
        <v>0</v>
      </c>
      <c r="BB173" s="280">
        <v>0</v>
      </c>
      <c r="BC173" s="308">
        <f t="shared" si="74"/>
        <v>12.58278145695364</v>
      </c>
      <c r="BD173" s="216">
        <f t="shared" si="62"/>
        <v>12.686567164179108</v>
      </c>
      <c r="BE173" s="216">
        <f t="shared" si="63"/>
        <v>346.6666666666667</v>
      </c>
      <c r="BF173" s="216">
        <f t="shared" si="64"/>
        <v>0</v>
      </c>
      <c r="BG173" s="216">
        <f t="shared" si="65"/>
        <v>0</v>
      </c>
      <c r="BH173" s="216">
        <f t="shared" si="66"/>
        <v>0</v>
      </c>
      <c r="BI173" s="216">
        <f t="shared" si="67"/>
        <v>0</v>
      </c>
      <c r="BJ173" s="216">
        <f t="shared" si="68"/>
        <v>0</v>
      </c>
      <c r="BK173" s="216">
        <f t="shared" si="69"/>
        <v>0</v>
      </c>
      <c r="BL173" s="216">
        <f t="shared" si="70"/>
        <v>0</v>
      </c>
      <c r="BM173" s="240">
        <f t="shared" si="71"/>
        <v>0</v>
      </c>
      <c r="BN173" s="482">
        <f t="shared" si="73"/>
        <v>33.81236502616358</v>
      </c>
      <c r="BO173" s="482">
        <f>SQRT(AVERAGE((BC173-$BN173)^2,(BD173-$BN173)^2,(BE173-$BN173)^2,(BF173-$BN173)^2,(BG173-$BN173)^2,(BH173-$BN173)^2,(BI173-$BN173)^2,(BJ173-$BN173)^2,(BK173-$BN173)^2,(BL173-$BN173)^2,(BM173-$BN173)^2))</f>
        <v>99.05049990149405</v>
      </c>
      <c r="BP173" s="586" t="str">
        <f>IF(AN173="n/a","n/a",IF(U173&lt;0,"n/a",IF(U173="n/a","n/a",I173+AN173-U173)))</f>
        <v>n/a</v>
      </c>
    </row>
    <row r="174" spans="1:68" ht="11.25" customHeight="1">
      <c r="A174" s="25" t="s">
        <v>1448</v>
      </c>
      <c r="B174" s="26" t="s">
        <v>1449</v>
      </c>
      <c r="C174" s="33" t="s">
        <v>1819</v>
      </c>
      <c r="D174" s="133">
        <v>7</v>
      </c>
      <c r="E174" s="26">
        <v>373</v>
      </c>
      <c r="F174" s="65" t="s">
        <v>363</v>
      </c>
      <c r="G174" s="57" t="s">
        <v>363</v>
      </c>
      <c r="H174" s="208">
        <v>30.98</v>
      </c>
      <c r="I174" s="319">
        <f>(R174/H174)*100</f>
        <v>2.1949644932214336</v>
      </c>
      <c r="J174" s="143">
        <v>0.15</v>
      </c>
      <c r="K174" s="143">
        <v>0.17</v>
      </c>
      <c r="L174" s="93">
        <f t="shared" si="59"/>
        <v>13.333333333333353</v>
      </c>
      <c r="M174" s="158">
        <v>40774</v>
      </c>
      <c r="N174" s="31">
        <v>40778</v>
      </c>
      <c r="O174" s="32">
        <v>40806</v>
      </c>
      <c r="P174" s="104" t="s">
        <v>939</v>
      </c>
      <c r="Q174" s="26"/>
      <c r="R174" s="316">
        <f>K174*4</f>
        <v>0.68</v>
      </c>
      <c r="S174" s="319">
        <f>R174/W174*100</f>
        <v>32.850241545893724</v>
      </c>
      <c r="T174" s="433">
        <f>(H174/SQRT(22.5*W174*(H174/Z174))-1)*100</f>
        <v>25.291115649762695</v>
      </c>
      <c r="U174" s="27">
        <f>H174/W174</f>
        <v>14.966183574879228</v>
      </c>
      <c r="V174" s="380">
        <v>3</v>
      </c>
      <c r="W174" s="168">
        <v>2.07</v>
      </c>
      <c r="X174" s="174">
        <v>11.31</v>
      </c>
      <c r="Y174" s="168">
        <v>1.44</v>
      </c>
      <c r="Z174" s="168">
        <v>2.36</v>
      </c>
      <c r="AA174" s="174">
        <v>2.32</v>
      </c>
      <c r="AB174" s="168">
        <v>2.62</v>
      </c>
      <c r="AC174" s="339">
        <f>(AB174/AA174-1)*100</f>
        <v>12.93103448275863</v>
      </c>
      <c r="AD174" s="472">
        <f>(H174/AA174)/X174</f>
        <v>1.1806762401292723</v>
      </c>
      <c r="AE174" s="521">
        <v>7</v>
      </c>
      <c r="AF174" s="385">
        <v>1840</v>
      </c>
      <c r="AG174" s="565">
        <v>12.7</v>
      </c>
      <c r="AH174" s="565">
        <v>-18.47</v>
      </c>
      <c r="AI174" s="566">
        <v>4.38</v>
      </c>
      <c r="AJ174" s="567">
        <v>-5.61</v>
      </c>
      <c r="AK174" s="350" t="s">
        <v>1977</v>
      </c>
      <c r="AL174" s="336">
        <f t="shared" si="72"/>
        <v>26.82926829268293</v>
      </c>
      <c r="AM174" s="337">
        <f>((AQ174/AT174)^(1/3)-1)*100</f>
        <v>33.20695095112127</v>
      </c>
      <c r="AN174" s="337">
        <f>((AQ174/AV174)^(1/5)-1)*100</f>
        <v>34.080129120845726</v>
      </c>
      <c r="AO174" s="339" t="s">
        <v>1977</v>
      </c>
      <c r="AP174" s="324"/>
      <c r="AQ174" s="285">
        <v>0.52</v>
      </c>
      <c r="AR174" s="285">
        <v>0.41</v>
      </c>
      <c r="AS174" s="28">
        <v>0.28</v>
      </c>
      <c r="AT174" s="28">
        <v>0.22</v>
      </c>
      <c r="AU174" s="28">
        <v>0.17</v>
      </c>
      <c r="AV174" s="28">
        <v>0.12</v>
      </c>
      <c r="AW174" s="278">
        <v>0</v>
      </c>
      <c r="AX174" s="278">
        <v>0</v>
      </c>
      <c r="AY174" s="278">
        <v>0</v>
      </c>
      <c r="AZ174" s="278">
        <v>0</v>
      </c>
      <c r="BA174" s="278">
        <v>0</v>
      </c>
      <c r="BB174" s="280">
        <v>0</v>
      </c>
      <c r="BC174" s="308">
        <f t="shared" si="74"/>
        <v>26.82926829268293</v>
      </c>
      <c r="BD174" s="216">
        <f t="shared" si="62"/>
        <v>46.428571428571395</v>
      </c>
      <c r="BE174" s="216">
        <f t="shared" si="63"/>
        <v>27.272727272727295</v>
      </c>
      <c r="BF174" s="216">
        <f t="shared" si="64"/>
        <v>29.411764705882337</v>
      </c>
      <c r="BG174" s="216">
        <f t="shared" si="65"/>
        <v>41.66666666666667</v>
      </c>
      <c r="BH174" s="216">
        <f t="shared" si="66"/>
        <v>0</v>
      </c>
      <c r="BI174" s="216">
        <f t="shared" si="67"/>
        <v>0</v>
      </c>
      <c r="BJ174" s="216">
        <f t="shared" si="68"/>
        <v>0</v>
      </c>
      <c r="BK174" s="216">
        <f t="shared" si="69"/>
        <v>0</v>
      </c>
      <c r="BL174" s="216">
        <f t="shared" si="70"/>
        <v>0</v>
      </c>
      <c r="BM174" s="240">
        <f t="shared" si="71"/>
        <v>0</v>
      </c>
      <c r="BN174" s="482">
        <f t="shared" si="73"/>
        <v>15.600818033320964</v>
      </c>
      <c r="BO174" s="482">
        <f>SQRT(AVERAGE((BC174-$BN174)^2,(BD174-$BN174)^2,(BE174-$BN174)^2,(BF174-$BN174)^2,(BG174-$BN174)^2,(BH174-$BN174)^2,(BI174-$BN174)^2,(BJ174-$BN174)^2,(BK174-$BN174)^2,(BL174-$BN174)^2,(BM174-$BN174)^2))</f>
        <v>17.94726059810663</v>
      </c>
      <c r="BP174" s="586">
        <f>IF(AN174="n/a","n/a",IF(U174&lt;0,"n/a",IF(U174="n/a","n/a",I174+AN174-U174)))</f>
        <v>21.308910039187932</v>
      </c>
    </row>
    <row r="175" spans="1:68" ht="11.25" customHeight="1">
      <c r="A175" s="25" t="s">
        <v>721</v>
      </c>
      <c r="B175" s="26" t="s">
        <v>722</v>
      </c>
      <c r="C175" s="33" t="s">
        <v>2084</v>
      </c>
      <c r="D175" s="133">
        <v>7</v>
      </c>
      <c r="E175" s="26">
        <v>353</v>
      </c>
      <c r="F175" s="65" t="s">
        <v>363</v>
      </c>
      <c r="G175" s="57" t="s">
        <v>363</v>
      </c>
      <c r="H175" s="208">
        <v>29.01</v>
      </c>
      <c r="I175" s="319">
        <f>(R175/H175)*100</f>
        <v>8.066184074457084</v>
      </c>
      <c r="J175" s="143">
        <v>0.575</v>
      </c>
      <c r="K175" s="143">
        <v>0.585</v>
      </c>
      <c r="L175" s="116">
        <f t="shared" si="59"/>
        <v>1.7391304347826209</v>
      </c>
      <c r="M175" s="158">
        <v>40667</v>
      </c>
      <c r="N175" s="31">
        <v>40669</v>
      </c>
      <c r="O175" s="32">
        <v>40679</v>
      </c>
      <c r="P175" s="104" t="s">
        <v>1408</v>
      </c>
      <c r="Q175" s="102" t="s">
        <v>858</v>
      </c>
      <c r="R175" s="316">
        <f>K175*4</f>
        <v>2.34</v>
      </c>
      <c r="S175" s="319">
        <f>R175/W175*100</f>
        <v>-325</v>
      </c>
      <c r="T175" s="433" t="s">
        <v>1977</v>
      </c>
      <c r="U175" s="27">
        <f>H175/W175</f>
        <v>-40.29166666666667</v>
      </c>
      <c r="V175" s="380">
        <v>12</v>
      </c>
      <c r="W175" s="168">
        <v>-0.72</v>
      </c>
      <c r="X175" s="174">
        <v>-10.13</v>
      </c>
      <c r="Y175" s="168">
        <v>2.59</v>
      </c>
      <c r="Z175" s="168">
        <v>2.76</v>
      </c>
      <c r="AA175" s="174">
        <v>-0.22</v>
      </c>
      <c r="AB175" s="168">
        <v>0.33</v>
      </c>
      <c r="AC175" s="339" t="s">
        <v>1977</v>
      </c>
      <c r="AD175" s="472">
        <f>(H175/AA175)/X175</f>
        <v>13.017140805887104</v>
      </c>
      <c r="AE175" s="521">
        <v>3</v>
      </c>
      <c r="AF175" s="309">
        <v>561</v>
      </c>
      <c r="AG175" s="565">
        <v>25.58</v>
      </c>
      <c r="AH175" s="565">
        <v>-13.43</v>
      </c>
      <c r="AI175" s="566">
        <v>3.68</v>
      </c>
      <c r="AJ175" s="567">
        <v>6.22</v>
      </c>
      <c r="AK175" s="350" t="s">
        <v>1977</v>
      </c>
      <c r="AL175" s="336">
        <f t="shared" si="72"/>
        <v>0.45045045045044585</v>
      </c>
      <c r="AM175" s="337">
        <f>((AQ175/AT175)^(1/3)-1)*100</f>
        <v>3.181762430330859</v>
      </c>
      <c r="AN175" s="337">
        <f>((AQ175/AV175)^(1/5)-1)*100</f>
        <v>3.2548006178090283</v>
      </c>
      <c r="AO175" s="339" t="s">
        <v>1977</v>
      </c>
      <c r="AP175" s="324"/>
      <c r="AQ175" s="285">
        <v>2.23</v>
      </c>
      <c r="AR175" s="287">
        <v>2.22</v>
      </c>
      <c r="AS175" s="28">
        <v>2.12</v>
      </c>
      <c r="AT175" s="28">
        <v>2.03</v>
      </c>
      <c r="AU175" s="28">
        <v>1.925</v>
      </c>
      <c r="AV175" s="28">
        <v>1.9</v>
      </c>
      <c r="AW175" s="278">
        <v>0</v>
      </c>
      <c r="AX175" s="278">
        <v>0</v>
      </c>
      <c r="AY175" s="278">
        <v>0</v>
      </c>
      <c r="AZ175" s="278">
        <v>0</v>
      </c>
      <c r="BA175" s="278">
        <v>0</v>
      </c>
      <c r="BB175" s="280">
        <v>0</v>
      </c>
      <c r="BC175" s="308">
        <f t="shared" si="74"/>
        <v>0.45045045045044585</v>
      </c>
      <c r="BD175" s="216">
        <f t="shared" si="62"/>
        <v>4.716981132075482</v>
      </c>
      <c r="BE175" s="216">
        <f t="shared" si="63"/>
        <v>4.4334975369458185</v>
      </c>
      <c r="BF175" s="216">
        <f t="shared" si="64"/>
        <v>5.454545454545445</v>
      </c>
      <c r="BG175" s="216">
        <f t="shared" si="65"/>
        <v>1.3157894736842257</v>
      </c>
      <c r="BH175" s="216">
        <f t="shared" si="66"/>
        <v>0</v>
      </c>
      <c r="BI175" s="216">
        <f t="shared" si="67"/>
        <v>0</v>
      </c>
      <c r="BJ175" s="216">
        <f t="shared" si="68"/>
        <v>0</v>
      </c>
      <c r="BK175" s="216">
        <f t="shared" si="69"/>
        <v>0</v>
      </c>
      <c r="BL175" s="216">
        <f t="shared" si="70"/>
        <v>0</v>
      </c>
      <c r="BM175" s="240">
        <f t="shared" si="71"/>
        <v>0</v>
      </c>
      <c r="BN175" s="482">
        <f t="shared" si="73"/>
        <v>1.48829673160922</v>
      </c>
      <c r="BO175" s="482">
        <f>SQRT(AVERAGE((BC175-$BN175)^2,(BD175-$BN175)^2,(BE175-$BN175)^2,(BF175-$BN175)^2,(BG175-$BN175)^2,(BH175-$BN175)^2,(BI175-$BN175)^2,(BJ175-$BN175)^2,(BK175-$BN175)^2,(BL175-$BN175)^2,(BM175-$BN175)^2))</f>
        <v>2.115457962432867</v>
      </c>
      <c r="BP175" s="586" t="str">
        <f>IF(AN175="n/a","n/a",IF(U175&lt;0,"n/a",IF(U175="n/a","n/a",I175+AN175-U175)))</f>
        <v>n/a</v>
      </c>
    </row>
    <row r="176" spans="1:68" ht="11.25" customHeight="1">
      <c r="A176" s="262" t="s">
        <v>84</v>
      </c>
      <c r="B176" s="36" t="s">
        <v>85</v>
      </c>
      <c r="C176" s="41" t="s">
        <v>2085</v>
      </c>
      <c r="D176" s="134">
        <v>7</v>
      </c>
      <c r="E176" s="26">
        <v>339</v>
      </c>
      <c r="F176" s="46" t="s">
        <v>1972</v>
      </c>
      <c r="G176" s="48" t="s">
        <v>1972</v>
      </c>
      <c r="H176" s="209">
        <v>85.21</v>
      </c>
      <c r="I176" s="321">
        <f>(R176/H176)*100</f>
        <v>4.694284708367563</v>
      </c>
      <c r="J176" s="142">
        <v>0.75</v>
      </c>
      <c r="K176" s="142">
        <v>1</v>
      </c>
      <c r="L176" s="94">
        <f t="shared" si="59"/>
        <v>33.33333333333333</v>
      </c>
      <c r="M176" s="643">
        <v>40506</v>
      </c>
      <c r="N176" s="513">
        <v>40511</v>
      </c>
      <c r="O176" s="554">
        <v>40522</v>
      </c>
      <c r="P176" s="49" t="s">
        <v>1363</v>
      </c>
      <c r="Q176" s="36"/>
      <c r="R176" s="261">
        <f>K176*4</f>
        <v>4</v>
      </c>
      <c r="S176" s="321">
        <f>R176/W176*100</f>
        <v>41.067761806981515</v>
      </c>
      <c r="T176" s="433">
        <f>(H176/SQRT(22.5*W176*(H176/Z176))-1)*100</f>
        <v>221.6599443215955</v>
      </c>
      <c r="U176" s="37">
        <f>H176/W176</f>
        <v>8.748459958932237</v>
      </c>
      <c r="V176" s="381">
        <v>12</v>
      </c>
      <c r="W176" s="169">
        <v>9.74</v>
      </c>
      <c r="X176" s="176">
        <v>1.46</v>
      </c>
      <c r="Y176" s="169">
        <v>1.56</v>
      </c>
      <c r="Z176" s="169">
        <v>26.61</v>
      </c>
      <c r="AA176" s="176">
        <v>8.47</v>
      </c>
      <c r="AB176" s="169">
        <v>7.33</v>
      </c>
      <c r="AC176" s="344">
        <f>(AB176/AA176-1)*100</f>
        <v>-13.459268004722558</v>
      </c>
      <c r="AD176" s="473">
        <f>(H176/AA176)/X176</f>
        <v>6.8905565169575125</v>
      </c>
      <c r="AE176" s="522">
        <v>19</v>
      </c>
      <c r="AF176" s="387">
        <v>990</v>
      </c>
      <c r="AG176" s="533">
        <v>22.89</v>
      </c>
      <c r="AH176" s="533">
        <v>-48.59</v>
      </c>
      <c r="AI176" s="562">
        <v>0.95</v>
      </c>
      <c r="AJ176" s="564">
        <v>-22.96</v>
      </c>
      <c r="AK176" s="350">
        <f>AN176/AO176</f>
        <v>1.3240246830892872</v>
      </c>
      <c r="AL176" s="342">
        <f t="shared" si="72"/>
        <v>44.44444444444444</v>
      </c>
      <c r="AM176" s="343">
        <f>((AQ176/AT176)^(1/3)-1)*100</f>
        <v>35.2886457979132</v>
      </c>
      <c r="AN176" s="343">
        <f>((AQ176/AV176)^(1/5)-1)*100</f>
        <v>39.05950167030172</v>
      </c>
      <c r="AO176" s="344">
        <f>((AQ176/BA176)^(1/10)-1)*100</f>
        <v>29.50058421808719</v>
      </c>
      <c r="AP176" s="324"/>
      <c r="AQ176" s="285">
        <v>3.25</v>
      </c>
      <c r="AR176" s="285">
        <v>2.25</v>
      </c>
      <c r="AS176" s="28">
        <v>1.625</v>
      </c>
      <c r="AT176" s="28">
        <v>1.3125</v>
      </c>
      <c r="AU176" s="28">
        <v>1.0625</v>
      </c>
      <c r="AV176" s="28">
        <v>0.625</v>
      </c>
      <c r="AW176" s="28">
        <v>0.32</v>
      </c>
      <c r="AX176" s="278">
        <v>0.26</v>
      </c>
      <c r="AY176" s="278">
        <v>0.26</v>
      </c>
      <c r="AZ176" s="28">
        <v>0.26</v>
      </c>
      <c r="BA176" s="28">
        <v>0.245</v>
      </c>
      <c r="BB176" s="119">
        <v>0.21</v>
      </c>
      <c r="BC176" s="274">
        <f t="shared" si="74"/>
        <v>44.44444444444444</v>
      </c>
      <c r="BD176" s="462">
        <f t="shared" si="62"/>
        <v>38.46153846153846</v>
      </c>
      <c r="BE176" s="462">
        <f t="shared" si="63"/>
        <v>23.809523809523814</v>
      </c>
      <c r="BF176" s="462">
        <f t="shared" si="64"/>
        <v>23.529411764705888</v>
      </c>
      <c r="BG176" s="462">
        <f t="shared" si="65"/>
        <v>70</v>
      </c>
      <c r="BH176" s="462">
        <f t="shared" si="66"/>
        <v>95.3125</v>
      </c>
      <c r="BI176" s="462">
        <f t="shared" si="67"/>
        <v>23.076923076923084</v>
      </c>
      <c r="BJ176" s="462">
        <f t="shared" si="68"/>
        <v>0</v>
      </c>
      <c r="BK176" s="462">
        <f t="shared" si="69"/>
        <v>0</v>
      </c>
      <c r="BL176" s="462">
        <f t="shared" si="70"/>
        <v>6.1224489795918435</v>
      </c>
      <c r="BM176" s="258">
        <f t="shared" si="71"/>
        <v>16.666666666666675</v>
      </c>
      <c r="BN176" s="482">
        <f t="shared" si="73"/>
        <v>31.03849610939948</v>
      </c>
      <c r="BO176" s="76">
        <f>SQRT(AVERAGE((BC176-$BN176)^2,(BD176-$BN176)^2,(BE176-$BN176)^2,(BF176-$BN176)^2,(BG176-$BN176)^2,(BH176-$BN176)^2,(BI176-$BN176)^2,(BJ176-$BN176)^2,(BK176-$BN176)^2,(BL176-$BN176)^2,(BM176-$BN176)^2))</f>
        <v>28.300552148486933</v>
      </c>
      <c r="BP176" s="586">
        <f>IF(AN176="n/a","n/a",IF(U176&lt;0,"n/a",IF(U176="n/a","n/a",I176+AN176-U176)))</f>
        <v>35.005326419737045</v>
      </c>
    </row>
    <row r="177" spans="1:68" ht="11.25" customHeight="1">
      <c r="A177" s="15" t="s">
        <v>1323</v>
      </c>
      <c r="B177" s="16" t="s">
        <v>1324</v>
      </c>
      <c r="C177" s="24" t="s">
        <v>2075</v>
      </c>
      <c r="D177" s="132">
        <v>6</v>
      </c>
      <c r="E177" s="26">
        <v>396</v>
      </c>
      <c r="F177" s="88" t="s">
        <v>363</v>
      </c>
      <c r="G177" s="58" t="s">
        <v>363</v>
      </c>
      <c r="H177" s="207">
        <v>31.91</v>
      </c>
      <c r="I177" s="456">
        <f>(R177/H177)*100</f>
        <v>1.3788780946411783</v>
      </c>
      <c r="J177" s="144">
        <v>0.101</v>
      </c>
      <c r="K177" s="144">
        <v>0.11</v>
      </c>
      <c r="L177" s="107">
        <f t="shared" si="59"/>
        <v>8.910891089108897</v>
      </c>
      <c r="M177" s="118">
        <v>40695</v>
      </c>
      <c r="N177" s="22">
        <v>40697</v>
      </c>
      <c r="O177" s="23">
        <v>40718</v>
      </c>
      <c r="P177" s="395" t="s">
        <v>399</v>
      </c>
      <c r="Q177" s="16" t="s">
        <v>452</v>
      </c>
      <c r="R177" s="317">
        <f>K177*4</f>
        <v>0.44</v>
      </c>
      <c r="S177" s="319">
        <f>R177/W177*100</f>
        <v>17.741935483870968</v>
      </c>
      <c r="T177" s="435">
        <f>(H177/SQRT(22.5*W177*(H177/Z177))-1)*100</f>
        <v>-10.204234120463818</v>
      </c>
      <c r="U177" s="18">
        <f>H177/W177</f>
        <v>12.866935483870968</v>
      </c>
      <c r="V177" s="380">
        <v>12</v>
      </c>
      <c r="W177" s="190">
        <v>2.48</v>
      </c>
      <c r="X177" s="189">
        <v>0.67</v>
      </c>
      <c r="Y177" s="190">
        <v>1.39</v>
      </c>
      <c r="Z177" s="190">
        <v>1.41</v>
      </c>
      <c r="AA177" s="189">
        <v>3.1</v>
      </c>
      <c r="AB177" s="190">
        <v>3.55</v>
      </c>
      <c r="AC177" s="338">
        <f>(AB177/AA177-1)*100</f>
        <v>14.516129032258052</v>
      </c>
      <c r="AD177" s="471">
        <f>(H177/AA177)/X177</f>
        <v>15.363505055368318</v>
      </c>
      <c r="AE177" s="520">
        <v>12</v>
      </c>
      <c r="AF177" s="386">
        <v>50220</v>
      </c>
      <c r="AG177" s="553">
        <v>41.51</v>
      </c>
      <c r="AH177" s="553">
        <v>-34.25</v>
      </c>
      <c r="AI177" s="568">
        <v>11.34</v>
      </c>
      <c r="AJ177" s="569">
        <v>-11.29</v>
      </c>
      <c r="AK177" s="349">
        <f>AN177/AO177</f>
        <v>1.826628566159688</v>
      </c>
      <c r="AL177" s="336">
        <f t="shared" si="72"/>
        <v>42.22222222222221</v>
      </c>
      <c r="AM177" s="337">
        <f>((AQ177/AT177)^(1/3)-1)*100</f>
        <v>28.97119715592529</v>
      </c>
      <c r="AN177" s="337">
        <f>((AQ177/AV177)^(1/5)-1)*100</f>
        <v>29.730767308742443</v>
      </c>
      <c r="AO177" s="339">
        <f>((AQ177/BA177)^(1/10)-1)*100</f>
        <v>16.27630699504965</v>
      </c>
      <c r="AP177" s="323"/>
      <c r="AQ177" s="282">
        <v>0.384</v>
      </c>
      <c r="AR177" s="282">
        <v>0.27</v>
      </c>
      <c r="AS177" s="19">
        <v>0.188</v>
      </c>
      <c r="AT177" s="19">
        <v>0.17900000000000002</v>
      </c>
      <c r="AU177" s="19">
        <v>0.13299999999999998</v>
      </c>
      <c r="AV177" s="283">
        <v>0.10450000000000001</v>
      </c>
      <c r="AW177" s="19">
        <v>0.10649999999999998</v>
      </c>
      <c r="AX177" s="19">
        <v>0.0965</v>
      </c>
      <c r="AY177" s="19">
        <v>0.08575</v>
      </c>
      <c r="AZ177" s="19">
        <v>0.085</v>
      </c>
      <c r="BA177" s="283">
        <v>0.085</v>
      </c>
      <c r="BB177" s="284">
        <v>0.085</v>
      </c>
      <c r="BC177" s="308">
        <f t="shared" si="74"/>
        <v>42.22222222222221</v>
      </c>
      <c r="BD177" s="216">
        <f t="shared" si="62"/>
        <v>43.61702127659575</v>
      </c>
      <c r="BE177" s="216">
        <f t="shared" si="63"/>
        <v>5.027932960893833</v>
      </c>
      <c r="BF177" s="216">
        <f t="shared" si="64"/>
        <v>34.58646616541357</v>
      </c>
      <c r="BG177" s="216">
        <f t="shared" si="65"/>
        <v>27.27272727272725</v>
      </c>
      <c r="BH177" s="216">
        <f t="shared" si="66"/>
        <v>0</v>
      </c>
      <c r="BI177" s="216">
        <f t="shared" si="67"/>
        <v>10.362694300518104</v>
      </c>
      <c r="BJ177" s="216">
        <f t="shared" si="68"/>
        <v>12.536443148688047</v>
      </c>
      <c r="BK177" s="216">
        <f t="shared" si="69"/>
        <v>0.8823529411764675</v>
      </c>
      <c r="BL177" s="216">
        <f t="shared" si="70"/>
        <v>0</v>
      </c>
      <c r="BM177" s="240">
        <f t="shared" si="71"/>
        <v>0</v>
      </c>
      <c r="BN177" s="145">
        <f t="shared" si="73"/>
        <v>16.046169117112296</v>
      </c>
      <c r="BO177" s="482">
        <f>SQRT(AVERAGE((BC177-$BN177)^2,(BD177-$BN177)^2,(BE177-$BN177)^2,(BF177-$BN177)^2,(BG177-$BN177)^2,(BH177-$BN177)^2,(BI177-$BN177)^2,(BJ177-$BN177)^2,(BK177-$BN177)^2,(BL177-$BN177)^2,(BM177-$BN177)^2))</f>
        <v>16.742752594924198</v>
      </c>
      <c r="BP177" s="588">
        <f>IF(AN177="n/a","n/a",IF(U177&lt;0,"n/a",IF(U177="n/a","n/a",I177+AN177-U177)))</f>
        <v>18.242709919512652</v>
      </c>
    </row>
    <row r="178" spans="1:68" ht="11.25" customHeight="1">
      <c r="A178" s="96" t="s">
        <v>248</v>
      </c>
      <c r="B178" s="26" t="s">
        <v>216</v>
      </c>
      <c r="C178" s="109" t="s">
        <v>518</v>
      </c>
      <c r="D178" s="133">
        <v>5</v>
      </c>
      <c r="E178" s="26">
        <v>444</v>
      </c>
      <c r="F178" s="65" t="s">
        <v>363</v>
      </c>
      <c r="G178" s="57" t="s">
        <v>363</v>
      </c>
      <c r="H178" s="208">
        <v>35.9</v>
      </c>
      <c r="I178" s="319">
        <f>(R178/H178)*100</f>
        <v>6.492479108635098</v>
      </c>
      <c r="J178" s="143">
        <v>0.57</v>
      </c>
      <c r="K178" s="143">
        <v>0.5827</v>
      </c>
      <c r="L178" s="93">
        <f t="shared" si="59"/>
        <v>2.228070175438601</v>
      </c>
      <c r="M178" s="158">
        <v>40835</v>
      </c>
      <c r="N178" s="31">
        <v>40837</v>
      </c>
      <c r="O178" s="32">
        <v>40861</v>
      </c>
      <c r="P178" s="104" t="s">
        <v>1388</v>
      </c>
      <c r="Q178" s="102" t="s">
        <v>858</v>
      </c>
      <c r="R178" s="316">
        <f>K178*4</f>
        <v>2.3308</v>
      </c>
      <c r="S178" s="319">
        <f>R178/W178*100</f>
        <v>157.48648648648648</v>
      </c>
      <c r="T178" s="433">
        <f>(H178/SQRT(22.5*W178*(H178/Z178))-1)*100</f>
        <v>67.74336898321147</v>
      </c>
      <c r="U178" s="27">
        <f>H178/W178</f>
        <v>24.256756756756754</v>
      </c>
      <c r="V178" s="380">
        <v>12</v>
      </c>
      <c r="W178" s="168">
        <v>1.48</v>
      </c>
      <c r="X178" s="174">
        <v>3.06</v>
      </c>
      <c r="Y178" s="168">
        <v>0.49</v>
      </c>
      <c r="Z178" s="168">
        <v>2.61</v>
      </c>
      <c r="AA178" s="174">
        <v>1.82</v>
      </c>
      <c r="AB178" s="168">
        <v>1.9</v>
      </c>
      <c r="AC178" s="339">
        <f>(AB178/AA178-1)*100</f>
        <v>4.39560439560438</v>
      </c>
      <c r="AD178" s="472">
        <f>(H178/AA178)/X178</f>
        <v>6.4461682108740925</v>
      </c>
      <c r="AE178" s="521">
        <v>10</v>
      </c>
      <c r="AF178" s="385">
        <v>3040</v>
      </c>
      <c r="AG178" s="565">
        <v>24.52</v>
      </c>
      <c r="AH178" s="565">
        <v>-1.37</v>
      </c>
      <c r="AI178" s="566">
        <v>5.68</v>
      </c>
      <c r="AJ178" s="567">
        <v>5.19</v>
      </c>
      <c r="AK178" s="350" t="s">
        <v>1977</v>
      </c>
      <c r="AL178" s="336">
        <f t="shared" si="72"/>
        <v>1.449275362318847</v>
      </c>
      <c r="AM178" s="337">
        <f>((AQ178/AT178)^(1/3)-1)*100</f>
        <v>35.50613224186956</v>
      </c>
      <c r="AN178" s="337" t="s">
        <v>1977</v>
      </c>
      <c r="AO178" s="339" t="s">
        <v>1977</v>
      </c>
      <c r="AP178" s="324"/>
      <c r="AQ178" s="285">
        <v>2.1</v>
      </c>
      <c r="AR178" s="285">
        <v>2.07</v>
      </c>
      <c r="AS178" s="28">
        <v>1.845</v>
      </c>
      <c r="AT178" s="28">
        <v>0.8440000000000001</v>
      </c>
      <c r="AU178" s="278">
        <v>0</v>
      </c>
      <c r="AV178" s="278">
        <v>0</v>
      </c>
      <c r="AW178" s="278">
        <v>0</v>
      </c>
      <c r="AX178" s="278">
        <v>0</v>
      </c>
      <c r="AY178" s="278">
        <v>0</v>
      </c>
      <c r="AZ178" s="278">
        <v>0</v>
      </c>
      <c r="BA178" s="278">
        <v>0</v>
      </c>
      <c r="BB178" s="280">
        <v>0</v>
      </c>
      <c r="BC178" s="308">
        <f t="shared" si="74"/>
        <v>1.449275362318847</v>
      </c>
      <c r="BD178" s="216">
        <f t="shared" si="62"/>
        <v>12.195121951219502</v>
      </c>
      <c r="BE178" s="216">
        <f t="shared" si="63"/>
        <v>118.60189573459712</v>
      </c>
      <c r="BF178" s="216">
        <f t="shared" si="64"/>
        <v>0</v>
      </c>
      <c r="BG178" s="216">
        <f t="shared" si="65"/>
        <v>0</v>
      </c>
      <c r="BH178" s="216">
        <f t="shared" si="66"/>
        <v>0</v>
      </c>
      <c r="BI178" s="216">
        <f t="shared" si="67"/>
        <v>0</v>
      </c>
      <c r="BJ178" s="216">
        <f t="shared" si="68"/>
        <v>0</v>
      </c>
      <c r="BK178" s="216">
        <f t="shared" si="69"/>
        <v>0</v>
      </c>
      <c r="BL178" s="216">
        <f t="shared" si="70"/>
        <v>0</v>
      </c>
      <c r="BM178" s="240">
        <f t="shared" si="71"/>
        <v>0</v>
      </c>
      <c r="BN178" s="482">
        <f t="shared" si="73"/>
        <v>12.022390277103225</v>
      </c>
      <c r="BO178" s="482">
        <f>SQRT(AVERAGE((BC178-$BN178)^2,(BD178-$BN178)^2,(BE178-$BN178)^2,(BF178-$BN178)^2,(BG178-$BN178)^2,(BH178-$BN178)^2,(BI178-$BN178)^2,(BJ178-$BN178)^2,(BK178-$BN178)^2,(BL178-$BN178)^2,(BM178-$BN178)^2))</f>
        <v>33.88122907853838</v>
      </c>
      <c r="BP178" s="586" t="str">
        <f>IF(AN178="n/a","n/a",IF(U178&lt;0,"n/a",IF(U178="n/a","n/a",I178+AN178-U178)))</f>
        <v>n/a</v>
      </c>
    </row>
    <row r="179" spans="1:68" ht="11.25" customHeight="1">
      <c r="A179" s="25" t="s">
        <v>1830</v>
      </c>
      <c r="B179" s="26" t="s">
        <v>1831</v>
      </c>
      <c r="C179" s="33" t="s">
        <v>2083</v>
      </c>
      <c r="D179" s="133">
        <v>5</v>
      </c>
      <c r="E179" s="26">
        <v>429</v>
      </c>
      <c r="F179" s="44" t="s">
        <v>1972</v>
      </c>
      <c r="G179" s="45" t="s">
        <v>1972</v>
      </c>
      <c r="H179" s="208">
        <v>18.57</v>
      </c>
      <c r="I179" s="319">
        <f>(R179/H179)*100</f>
        <v>4.631125471190091</v>
      </c>
      <c r="J179" s="143">
        <v>0.205</v>
      </c>
      <c r="K179" s="143">
        <v>0.215</v>
      </c>
      <c r="L179" s="93">
        <f t="shared" si="59"/>
        <v>4.878048780487809</v>
      </c>
      <c r="M179" s="158">
        <v>40675</v>
      </c>
      <c r="N179" s="31">
        <v>40679</v>
      </c>
      <c r="O179" s="32">
        <v>40690</v>
      </c>
      <c r="P179" s="30" t="s">
        <v>1416</v>
      </c>
      <c r="Q179" s="275"/>
      <c r="R179" s="316">
        <f>K179*4</f>
        <v>0.86</v>
      </c>
      <c r="S179" s="319">
        <f>R179/W179*100</f>
        <v>78.18181818181817</v>
      </c>
      <c r="T179" s="433">
        <f>(H179/SQRT(22.5*W179*(H179/Z179))-1)*100</f>
        <v>17.177410171694163</v>
      </c>
      <c r="U179" s="27">
        <f>H179/W179</f>
        <v>16.88181818181818</v>
      </c>
      <c r="V179" s="380">
        <v>12</v>
      </c>
      <c r="W179" s="168">
        <v>1.1</v>
      </c>
      <c r="X179" s="174">
        <v>2.51</v>
      </c>
      <c r="Y179" s="168">
        <v>1.21</v>
      </c>
      <c r="Z179" s="168">
        <v>1.83</v>
      </c>
      <c r="AA179" s="174">
        <v>1.33</v>
      </c>
      <c r="AB179" s="168">
        <v>1.5</v>
      </c>
      <c r="AC179" s="339">
        <f>(AB179/AA179-1)*100</f>
        <v>12.781954887218049</v>
      </c>
      <c r="AD179" s="472">
        <f>(H179/AA179)/X179</f>
        <v>5.562711559775934</v>
      </c>
      <c r="AE179" s="521">
        <v>19</v>
      </c>
      <c r="AF179" s="385">
        <v>4010</v>
      </c>
      <c r="AG179" s="565">
        <v>17.38</v>
      </c>
      <c r="AH179" s="565">
        <v>-5.54</v>
      </c>
      <c r="AI179" s="566">
        <v>5.03</v>
      </c>
      <c r="AJ179" s="567">
        <v>1.42</v>
      </c>
      <c r="AK179" s="350">
        <f>AN179/AO179</f>
        <v>-0.29442656448540666</v>
      </c>
      <c r="AL179" s="336">
        <f t="shared" si="72"/>
        <v>1.8749999999999822</v>
      </c>
      <c r="AM179" s="337">
        <f>((AQ179/AT179)^(1/3)-1)*100</f>
        <v>1.6916518807810643</v>
      </c>
      <c r="AN179" s="337">
        <f>((AQ179/AV179)^(1/5)-1)*100</f>
        <v>1.4072027812696453</v>
      </c>
      <c r="AO179" s="339">
        <f>((AQ179/BA179)^(1/10)-1)*100</f>
        <v>-4.779469487507448</v>
      </c>
      <c r="AP179" s="324"/>
      <c r="AQ179" s="285">
        <v>0.815</v>
      </c>
      <c r="AR179" s="287">
        <v>0.8</v>
      </c>
      <c r="AS179" s="28">
        <v>0.795</v>
      </c>
      <c r="AT179" s="28">
        <v>0.775</v>
      </c>
      <c r="AU179" s="278">
        <v>0.76</v>
      </c>
      <c r="AV179" s="278">
        <v>0.76</v>
      </c>
      <c r="AW179" s="278">
        <v>0.76</v>
      </c>
      <c r="AX179" s="278">
        <v>0.925</v>
      </c>
      <c r="AY179" s="28">
        <v>1.4</v>
      </c>
      <c r="AZ179" s="28">
        <v>1.37</v>
      </c>
      <c r="BA179" s="28">
        <v>1.33</v>
      </c>
      <c r="BB179" s="119">
        <v>1.285</v>
      </c>
      <c r="BC179" s="308">
        <f t="shared" si="74"/>
        <v>1.8749999999999822</v>
      </c>
      <c r="BD179" s="216">
        <f t="shared" si="62"/>
        <v>0.6289308176100628</v>
      </c>
      <c r="BE179" s="216">
        <f t="shared" si="63"/>
        <v>2.580645161290329</v>
      </c>
      <c r="BF179" s="216">
        <f t="shared" si="64"/>
        <v>1.9736842105263275</v>
      </c>
      <c r="BG179" s="216">
        <f t="shared" si="65"/>
        <v>0</v>
      </c>
      <c r="BH179" s="216">
        <f t="shared" si="66"/>
        <v>0</v>
      </c>
      <c r="BI179" s="216">
        <f t="shared" si="67"/>
        <v>0</v>
      </c>
      <c r="BJ179" s="216">
        <f t="shared" si="68"/>
        <v>0</v>
      </c>
      <c r="BK179" s="216">
        <f t="shared" si="69"/>
        <v>2.1897810218977964</v>
      </c>
      <c r="BL179" s="216">
        <f t="shared" si="70"/>
        <v>3.007518796992481</v>
      </c>
      <c r="BM179" s="240">
        <f t="shared" si="71"/>
        <v>3.5019455252918386</v>
      </c>
      <c r="BN179" s="482">
        <f t="shared" si="73"/>
        <v>1.432500503055347</v>
      </c>
      <c r="BO179" s="482">
        <f>SQRT(AVERAGE((BC179-$BN179)^2,(BD179-$BN179)^2,(BE179-$BN179)^2,(BF179-$BN179)^2,(BG179-$BN179)^2,(BH179-$BN179)^2,(BI179-$BN179)^2,(BJ179-$BN179)^2,(BK179-$BN179)^2,(BL179-$BN179)^2,(BM179-$BN179)^2))</f>
        <v>1.27912029007006</v>
      </c>
      <c r="BP179" s="586">
        <f>IF(AN179="n/a","n/a",IF(U179&lt;0,"n/a",IF(U179="n/a","n/a",I179+AN179-U179)))</f>
        <v>-10.843489929358443</v>
      </c>
    </row>
    <row r="180" spans="1:68" ht="11.25" customHeight="1">
      <c r="A180" s="25" t="s">
        <v>717</v>
      </c>
      <c r="B180" s="26" t="s">
        <v>718</v>
      </c>
      <c r="C180" s="109" t="s">
        <v>525</v>
      </c>
      <c r="D180" s="133">
        <v>7</v>
      </c>
      <c r="E180" s="26">
        <v>342</v>
      </c>
      <c r="F180" s="65" t="s">
        <v>363</v>
      </c>
      <c r="G180" s="57" t="s">
        <v>363</v>
      </c>
      <c r="H180" s="208">
        <v>35.1</v>
      </c>
      <c r="I180" s="319">
        <f>(R180/H180)*100</f>
        <v>7.179487179487179</v>
      </c>
      <c r="J180" s="143">
        <v>0.6</v>
      </c>
      <c r="K180" s="143">
        <v>0.63</v>
      </c>
      <c r="L180" s="93">
        <f t="shared" si="59"/>
        <v>5.000000000000004</v>
      </c>
      <c r="M180" s="158">
        <v>40577</v>
      </c>
      <c r="N180" s="31">
        <v>40581</v>
      </c>
      <c r="O180" s="32">
        <v>40588</v>
      </c>
      <c r="P180" s="30" t="s">
        <v>1388</v>
      </c>
      <c r="Q180" s="26"/>
      <c r="R180" s="316">
        <f>K180*4</f>
        <v>2.52</v>
      </c>
      <c r="S180" s="319">
        <f>R180/W180*100</f>
        <v>289.6551724137931</v>
      </c>
      <c r="T180" s="433">
        <f>(H180/SQRT(22.5*W180*(H180/Z180))-1)*100</f>
        <v>99.06678830708191</v>
      </c>
      <c r="U180" s="27">
        <f>H180/W180</f>
        <v>40.3448275862069</v>
      </c>
      <c r="V180" s="380">
        <v>12</v>
      </c>
      <c r="W180" s="168">
        <v>0.87</v>
      </c>
      <c r="X180" s="174">
        <v>4.19</v>
      </c>
      <c r="Y180" s="168">
        <v>5.63</v>
      </c>
      <c r="Z180" s="168">
        <v>2.21</v>
      </c>
      <c r="AA180" s="174">
        <v>1.67</v>
      </c>
      <c r="AB180" s="168">
        <v>1.91</v>
      </c>
      <c r="AC180" s="339">
        <f>(AB180/AA180-1)*100</f>
        <v>14.371257485029943</v>
      </c>
      <c r="AD180" s="472">
        <f>(H180/AA180)/X180</f>
        <v>5.016220542209138</v>
      </c>
      <c r="AE180" s="521">
        <v>8</v>
      </c>
      <c r="AF180" s="385">
        <v>2080</v>
      </c>
      <c r="AG180" s="565">
        <v>22.68</v>
      </c>
      <c r="AH180" s="565">
        <v>-15.42</v>
      </c>
      <c r="AI180" s="566">
        <v>5.12</v>
      </c>
      <c r="AJ180" s="567">
        <v>0.11</v>
      </c>
      <c r="AK180" s="350" t="s">
        <v>1977</v>
      </c>
      <c r="AL180" s="336">
        <f t="shared" si="72"/>
        <v>3.947368421052655</v>
      </c>
      <c r="AM180" s="337">
        <f>((AQ180/AT180)^(1/3)-1)*100</f>
        <v>6.087108293308496</v>
      </c>
      <c r="AN180" s="337">
        <f>((AQ180/AV180)^(1/5)-1)*100</f>
        <v>29.588861118231712</v>
      </c>
      <c r="AO180" s="339" t="s">
        <v>1977</v>
      </c>
      <c r="AP180" s="324"/>
      <c r="AQ180" s="285">
        <v>2.37</v>
      </c>
      <c r="AR180" s="287">
        <v>2.28</v>
      </c>
      <c r="AS180" s="28">
        <v>2.18</v>
      </c>
      <c r="AT180" s="28">
        <v>1.985</v>
      </c>
      <c r="AU180" s="28">
        <v>1.8</v>
      </c>
      <c r="AV180" s="28">
        <v>0.6485</v>
      </c>
      <c r="AW180" s="278">
        <v>0</v>
      </c>
      <c r="AX180" s="278">
        <v>0</v>
      </c>
      <c r="AY180" s="278">
        <v>0</v>
      </c>
      <c r="AZ180" s="278">
        <v>0</v>
      </c>
      <c r="BA180" s="278">
        <v>0</v>
      </c>
      <c r="BB180" s="280">
        <v>0</v>
      </c>
      <c r="BC180" s="308">
        <f t="shared" si="74"/>
        <v>3.947368421052655</v>
      </c>
      <c r="BD180" s="216">
        <f t="shared" si="62"/>
        <v>4.587155963302725</v>
      </c>
      <c r="BE180" s="216">
        <f t="shared" si="63"/>
        <v>9.823677581863976</v>
      </c>
      <c r="BF180" s="216">
        <f t="shared" si="64"/>
        <v>10.277777777777786</v>
      </c>
      <c r="BG180" s="216">
        <f t="shared" si="65"/>
        <v>177.56360832690828</v>
      </c>
      <c r="BH180" s="216">
        <f t="shared" si="66"/>
        <v>0</v>
      </c>
      <c r="BI180" s="216">
        <f t="shared" si="67"/>
        <v>0</v>
      </c>
      <c r="BJ180" s="216">
        <f t="shared" si="68"/>
        <v>0</v>
      </c>
      <c r="BK180" s="216">
        <f t="shared" si="69"/>
        <v>0</v>
      </c>
      <c r="BL180" s="216">
        <f t="shared" si="70"/>
        <v>0</v>
      </c>
      <c r="BM180" s="240">
        <f t="shared" si="71"/>
        <v>0</v>
      </c>
      <c r="BN180" s="482">
        <f t="shared" si="73"/>
        <v>18.745417097355038</v>
      </c>
      <c r="BO180" s="482">
        <f>SQRT(AVERAGE((BC180-$BN180)^2,(BD180-$BN180)^2,(BE180-$BN180)^2,(BF180-$BN180)^2,(BG180-$BN180)^2,(BH180-$BN180)^2,(BI180-$BN180)^2,(BJ180-$BN180)^2,(BK180-$BN180)^2,(BL180-$BN180)^2,(BM180-$BN180)^2))</f>
        <v>50.36439831409121</v>
      </c>
      <c r="BP180" s="586">
        <f>IF(AN180="n/a","n/a",IF(U180&lt;0,"n/a",IF(U180="n/a","n/a",I180+AN180-U180)))</f>
        <v>-3.5764792884880094</v>
      </c>
    </row>
    <row r="181" spans="1:68" ht="11.25" customHeight="1">
      <c r="A181" s="34" t="s">
        <v>224</v>
      </c>
      <c r="B181" s="36" t="s">
        <v>225</v>
      </c>
      <c r="C181" s="120" t="s">
        <v>525</v>
      </c>
      <c r="D181" s="134">
        <v>5</v>
      </c>
      <c r="E181" s="26">
        <v>427</v>
      </c>
      <c r="F181" s="74" t="s">
        <v>363</v>
      </c>
      <c r="G181" s="75" t="s">
        <v>363</v>
      </c>
      <c r="H181" s="209">
        <v>26.38</v>
      </c>
      <c r="I181" s="321">
        <f>(R181/H181)*100</f>
        <v>7.58150113722517</v>
      </c>
      <c r="J181" s="142">
        <v>0.475</v>
      </c>
      <c r="K181" s="142">
        <v>0.5</v>
      </c>
      <c r="L181" s="94">
        <f t="shared" si="59"/>
        <v>5.263157894736836</v>
      </c>
      <c r="M181" s="301">
        <v>40667</v>
      </c>
      <c r="N181" s="50">
        <v>40669</v>
      </c>
      <c r="O181" s="40">
        <v>40676</v>
      </c>
      <c r="P181" s="392" t="s">
        <v>1364</v>
      </c>
      <c r="Q181" s="36"/>
      <c r="R181" s="261">
        <f>K181*4</f>
        <v>2</v>
      </c>
      <c r="S181" s="319">
        <f>R181/W181*100</f>
        <v>206.1855670103093</v>
      </c>
      <c r="T181" s="434">
        <f>(H181/SQRT(22.5*W181*(H181/Z181))-1)*100</f>
        <v>109.46602050381458</v>
      </c>
      <c r="U181" s="37">
        <f>H181/W181</f>
        <v>27.195876288659793</v>
      </c>
      <c r="V181" s="381">
        <v>12</v>
      </c>
      <c r="W181" s="169">
        <v>0.97</v>
      </c>
      <c r="X181" s="176">
        <v>2.24</v>
      </c>
      <c r="Y181" s="169">
        <v>1.87</v>
      </c>
      <c r="Z181" s="169">
        <v>3.63</v>
      </c>
      <c r="AA181" s="176">
        <v>1.41</v>
      </c>
      <c r="AB181" s="169">
        <v>1.47</v>
      </c>
      <c r="AC181" s="344">
        <f>(AB181/AA181-1)*100</f>
        <v>4.255319148936176</v>
      </c>
      <c r="AD181" s="473">
        <f>(H181/AA181)/X181</f>
        <v>8.352330293819655</v>
      </c>
      <c r="AE181" s="522">
        <v>6</v>
      </c>
      <c r="AF181" s="387">
        <v>1680</v>
      </c>
      <c r="AG181" s="533">
        <v>19.85</v>
      </c>
      <c r="AH181" s="533">
        <v>-16.25</v>
      </c>
      <c r="AI181" s="562">
        <v>2.97</v>
      </c>
      <c r="AJ181" s="564">
        <v>-4.66</v>
      </c>
      <c r="AK181" s="350" t="s">
        <v>1977</v>
      </c>
      <c r="AL181" s="336">
        <f t="shared" si="72"/>
        <v>4.166666666666674</v>
      </c>
      <c r="AM181" s="337">
        <f>((AQ181/AT181)^(1/3)-1)*100</f>
        <v>18.21387952540059</v>
      </c>
      <c r="AN181" s="337" t="s">
        <v>1977</v>
      </c>
      <c r="AO181" s="339" t="s">
        <v>1977</v>
      </c>
      <c r="AP181" s="325"/>
      <c r="AQ181" s="285">
        <v>1.875</v>
      </c>
      <c r="AR181" s="287">
        <v>1.8</v>
      </c>
      <c r="AS181" s="28">
        <v>1.65</v>
      </c>
      <c r="AT181" s="28">
        <v>1.135</v>
      </c>
      <c r="AU181" s="278">
        <v>0</v>
      </c>
      <c r="AV181" s="278">
        <v>0</v>
      </c>
      <c r="AW181" s="278">
        <v>0</v>
      </c>
      <c r="AX181" s="278">
        <v>0</v>
      </c>
      <c r="AY181" s="278">
        <v>0</v>
      </c>
      <c r="AZ181" s="278">
        <v>0</v>
      </c>
      <c r="BA181" s="278">
        <v>0</v>
      </c>
      <c r="BB181" s="280">
        <v>0</v>
      </c>
      <c r="BC181" s="308">
        <f t="shared" si="74"/>
        <v>4.166666666666674</v>
      </c>
      <c r="BD181" s="216">
        <f t="shared" si="62"/>
        <v>9.090909090909104</v>
      </c>
      <c r="BE181" s="216">
        <f t="shared" si="63"/>
        <v>45.37444933920705</v>
      </c>
      <c r="BF181" s="216">
        <f t="shared" si="64"/>
        <v>0</v>
      </c>
      <c r="BG181" s="216">
        <f t="shared" si="65"/>
        <v>0</v>
      </c>
      <c r="BH181" s="216">
        <f t="shared" si="66"/>
        <v>0</v>
      </c>
      <c r="BI181" s="216">
        <f t="shared" si="67"/>
        <v>0</v>
      </c>
      <c r="BJ181" s="216">
        <f t="shared" si="68"/>
        <v>0</v>
      </c>
      <c r="BK181" s="216">
        <f t="shared" si="69"/>
        <v>0</v>
      </c>
      <c r="BL181" s="216">
        <f t="shared" si="70"/>
        <v>0</v>
      </c>
      <c r="BM181" s="240">
        <f t="shared" si="71"/>
        <v>0</v>
      </c>
      <c r="BN181" s="76">
        <f t="shared" si="73"/>
        <v>5.330184099707529</v>
      </c>
      <c r="BO181" s="482">
        <f>SQRT(AVERAGE((BC181-$BN181)^2,(BD181-$BN181)^2,(BE181-$BN181)^2,(BF181-$BN181)^2,(BG181-$BN181)^2,(BH181-$BN181)^2,(BI181-$BN181)^2,(BJ181-$BN181)^2,(BK181-$BN181)^2,(BL181-$BN181)^2,(BM181-$BN181)^2))</f>
        <v>12.95561269784443</v>
      </c>
      <c r="BP181" s="587" t="str">
        <f>IF(AN181="n/a","n/a",IF(U181&lt;0,"n/a",IF(U181="n/a","n/a",I181+AN181-U181)))</f>
        <v>n/a</v>
      </c>
    </row>
    <row r="182" spans="1:68" ht="11.25" customHeight="1">
      <c r="A182" s="15" t="s">
        <v>1312</v>
      </c>
      <c r="B182" s="16" t="s">
        <v>1313</v>
      </c>
      <c r="C182" s="24" t="s">
        <v>174</v>
      </c>
      <c r="D182" s="132">
        <v>9</v>
      </c>
      <c r="E182" s="26">
        <v>285</v>
      </c>
      <c r="F182" s="88" t="s">
        <v>363</v>
      </c>
      <c r="G182" s="58" t="s">
        <v>363</v>
      </c>
      <c r="H182" s="207">
        <v>21.37</v>
      </c>
      <c r="I182" s="319">
        <f>(R182/H182)*100</f>
        <v>10.01965372016846</v>
      </c>
      <c r="J182" s="144">
        <v>0.990215</v>
      </c>
      <c r="K182" s="144">
        <v>1.0706</v>
      </c>
      <c r="L182" s="107">
        <f t="shared" si="59"/>
        <v>8.117933984033776</v>
      </c>
      <c r="M182" s="118">
        <v>40849</v>
      </c>
      <c r="N182" s="22">
        <v>40851</v>
      </c>
      <c r="O182" s="23">
        <v>40863</v>
      </c>
      <c r="P182" s="21" t="s">
        <v>1187</v>
      </c>
      <c r="Q182" s="578" t="s">
        <v>2123</v>
      </c>
      <c r="R182" s="317">
        <f>K182*2</f>
        <v>2.1412</v>
      </c>
      <c r="S182" s="318">
        <f>R182/W182*100</f>
        <v>71.37333333333333</v>
      </c>
      <c r="T182" s="433">
        <f>(H182/SQRT(22.5*W182*(H182/Z182))-1)*100</f>
        <v>5.565426439053711</v>
      </c>
      <c r="U182" s="18">
        <f>H182/W182</f>
        <v>7.123333333333334</v>
      </c>
      <c r="V182" s="380">
        <v>12</v>
      </c>
      <c r="W182" s="190">
        <v>3</v>
      </c>
      <c r="X182" s="645">
        <v>-176.6</v>
      </c>
      <c r="Y182" s="190">
        <v>1.12</v>
      </c>
      <c r="Z182" s="190">
        <v>3.52</v>
      </c>
      <c r="AA182" s="189">
        <v>2.3</v>
      </c>
      <c r="AB182" s="190">
        <v>2.4</v>
      </c>
      <c r="AC182" s="338">
        <f>(AB182/AA182-1)*100</f>
        <v>4.347826086956519</v>
      </c>
      <c r="AD182" s="471">
        <f>(H182/AA182)/X182</f>
        <v>-0.05261214239992123</v>
      </c>
      <c r="AE182" s="520">
        <v>2</v>
      </c>
      <c r="AF182" s="386">
        <v>96700</v>
      </c>
      <c r="AG182" s="553">
        <v>23.45</v>
      </c>
      <c r="AH182" s="553">
        <v>-22.6</v>
      </c>
      <c r="AI182" s="568">
        <v>7.77</v>
      </c>
      <c r="AJ182" s="569">
        <v>-3.96</v>
      </c>
      <c r="AK182" s="349" t="s">
        <v>1977</v>
      </c>
      <c r="AL182" s="340">
        <f t="shared" si="72"/>
        <v>24.900142653352365</v>
      </c>
      <c r="AM182" s="341">
        <f>((AQ182/AT182)^(1/3)-1)*100</f>
        <v>24.159257519291245</v>
      </c>
      <c r="AN182" s="341">
        <f>((AQ182/AV182)^(1/5)-1)*100</f>
        <v>23.43954909454058</v>
      </c>
      <c r="AO182" s="338" t="s">
        <v>1977</v>
      </c>
      <c r="AP182" s="323"/>
      <c r="AQ182" s="282">
        <v>1.7511</v>
      </c>
      <c r="AR182" s="282">
        <v>1.402</v>
      </c>
      <c r="AS182" s="19">
        <v>1.26536</v>
      </c>
      <c r="AT182" s="19">
        <v>0.9148999999999999</v>
      </c>
      <c r="AU182" s="19">
        <v>0.6884</v>
      </c>
      <c r="AV182" s="19">
        <v>0.6109973333333333</v>
      </c>
      <c r="AW182" s="19">
        <v>0.47654799999999997</v>
      </c>
      <c r="AX182" s="19">
        <v>0.381645</v>
      </c>
      <c r="AY182" s="283">
        <v>0</v>
      </c>
      <c r="AZ182" s="283">
        <v>0</v>
      </c>
      <c r="BA182" s="283">
        <v>0</v>
      </c>
      <c r="BB182" s="276">
        <v>0.17095333333333332</v>
      </c>
      <c r="BC182" s="460">
        <f t="shared" si="74"/>
        <v>24.900142653352365</v>
      </c>
      <c r="BD182" s="461">
        <f t="shared" si="62"/>
        <v>10.798507934500833</v>
      </c>
      <c r="BE182" s="461">
        <f t="shared" si="63"/>
        <v>38.30582577330857</v>
      </c>
      <c r="BF182" s="461">
        <f t="shared" si="64"/>
        <v>32.90238233585123</v>
      </c>
      <c r="BG182" s="461">
        <f t="shared" si="65"/>
        <v>12.668249506817286</v>
      </c>
      <c r="BH182" s="461">
        <f t="shared" si="66"/>
        <v>28.21317754629824</v>
      </c>
      <c r="BI182" s="461">
        <f t="shared" si="67"/>
        <v>24.866826501067727</v>
      </c>
      <c r="BJ182" s="461">
        <f t="shared" si="68"/>
        <v>0</v>
      </c>
      <c r="BK182" s="461">
        <f t="shared" si="69"/>
        <v>0</v>
      </c>
      <c r="BL182" s="461">
        <f t="shared" si="70"/>
        <v>0</v>
      </c>
      <c r="BM182" s="212">
        <f t="shared" si="71"/>
        <v>0</v>
      </c>
      <c r="BN182" s="482">
        <f t="shared" si="73"/>
        <v>15.695919295563295</v>
      </c>
      <c r="BO182" s="145">
        <f>SQRT(AVERAGE((BC182-$BN182)^2,(BD182-$BN182)^2,(BE182-$BN182)^2,(BF182-$BN182)^2,(BG182-$BN182)^2,(BH182-$BN182)^2,(BI182-$BN182)^2,(BJ182-$BN182)^2,(BK182-$BN182)^2,(BL182-$BN182)^2,(BM182-$BN182)^2))</f>
        <v>13.984973151458972</v>
      </c>
      <c r="BP182" s="586">
        <f>IF(AN182="n/a","n/a",IF(U182&lt;0,"n/a",IF(U182="n/a","n/a",I182+AN182-U182)))</f>
        <v>26.33586948137571</v>
      </c>
    </row>
    <row r="183" spans="1:68" ht="11.25" customHeight="1">
      <c r="A183" s="25" t="s">
        <v>691</v>
      </c>
      <c r="B183" s="26" t="s">
        <v>692</v>
      </c>
      <c r="C183" s="109" t="s">
        <v>528</v>
      </c>
      <c r="D183" s="133">
        <v>8</v>
      </c>
      <c r="E183" s="26">
        <v>331</v>
      </c>
      <c r="F183" s="44" t="s">
        <v>1972</v>
      </c>
      <c r="G183" s="45" t="s">
        <v>1939</v>
      </c>
      <c r="H183" s="208">
        <v>30.73</v>
      </c>
      <c r="I183" s="319">
        <f>(R183/H183)*100</f>
        <v>2.2128213472177025</v>
      </c>
      <c r="J183" s="143">
        <v>0.13</v>
      </c>
      <c r="K183" s="143">
        <v>0.17</v>
      </c>
      <c r="L183" s="93">
        <f t="shared" si="59"/>
        <v>30.76923076923077</v>
      </c>
      <c r="M183" s="158">
        <v>40843</v>
      </c>
      <c r="N183" s="31">
        <v>40847</v>
      </c>
      <c r="O183" s="32">
        <v>40868</v>
      </c>
      <c r="P183" s="104" t="s">
        <v>38</v>
      </c>
      <c r="Q183" s="26"/>
      <c r="R183" s="316">
        <f>K183*4</f>
        <v>0.68</v>
      </c>
      <c r="S183" s="319">
        <f>R183/W183*100</f>
        <v>28.33333333333334</v>
      </c>
      <c r="T183" s="433">
        <f>(H183/SQRT(22.5*W183*(H183/Z183))-1)*100</f>
        <v>36.20504695059876</v>
      </c>
      <c r="U183" s="27">
        <f>H183/W183</f>
        <v>12.804166666666667</v>
      </c>
      <c r="V183" s="380">
        <v>12</v>
      </c>
      <c r="W183" s="168">
        <v>2.4</v>
      </c>
      <c r="X183" s="174">
        <v>1.39</v>
      </c>
      <c r="Y183" s="168">
        <v>2.6</v>
      </c>
      <c r="Z183" s="168">
        <v>3.26</v>
      </c>
      <c r="AA183" s="174">
        <v>2.21</v>
      </c>
      <c r="AB183" s="168">
        <v>2.32</v>
      </c>
      <c r="AC183" s="339">
        <f>(AB183/AA183-1)*100</f>
        <v>4.977375565610864</v>
      </c>
      <c r="AD183" s="472">
        <f>(H183/AA183)/X183</f>
        <v>10.003580845730657</v>
      </c>
      <c r="AE183" s="521">
        <v>39</v>
      </c>
      <c r="AF183" s="385">
        <v>35110</v>
      </c>
      <c r="AG183" s="565">
        <v>26.25</v>
      </c>
      <c r="AH183" s="565">
        <v>-16.29</v>
      </c>
      <c r="AI183" s="566">
        <v>7.45</v>
      </c>
      <c r="AJ183" s="567">
        <v>-0.23</v>
      </c>
      <c r="AK183" s="350">
        <f>AN183/AO183</f>
        <v>1.884629491499388</v>
      </c>
      <c r="AL183" s="336">
        <f t="shared" si="72"/>
        <v>8.888888888888879</v>
      </c>
      <c r="AM183" s="337">
        <f>((AQ183/AT183)^(1/3)-1)*100</f>
        <v>17.7673606017982</v>
      </c>
      <c r="AN183" s="337">
        <f>((AQ183/AV183)^(1/5)-1)*100</f>
        <v>36.08221078587388</v>
      </c>
      <c r="AO183" s="339">
        <f>((AQ183/BA183)^(1/10)-1)*100</f>
        <v>19.145519556296087</v>
      </c>
      <c r="AP183" s="324"/>
      <c r="AQ183" s="285">
        <v>0.49</v>
      </c>
      <c r="AR183" s="285">
        <v>0.45</v>
      </c>
      <c r="AS183" s="28">
        <v>0.41</v>
      </c>
      <c r="AT183" s="28">
        <v>0.3</v>
      </c>
      <c r="AU183" s="28">
        <v>0.13</v>
      </c>
      <c r="AV183" s="28">
        <v>0.105</v>
      </c>
      <c r="AW183" s="28">
        <v>0.089</v>
      </c>
      <c r="AX183" s="278">
        <v>0.085</v>
      </c>
      <c r="AY183" s="278">
        <v>0.085</v>
      </c>
      <c r="AZ183" s="278">
        <v>0.085</v>
      </c>
      <c r="BA183" s="278">
        <v>0.085</v>
      </c>
      <c r="BB183" s="280">
        <v>0.085</v>
      </c>
      <c r="BC183" s="308">
        <f t="shared" si="74"/>
        <v>8.888888888888879</v>
      </c>
      <c r="BD183" s="216">
        <f t="shared" si="62"/>
        <v>9.756097560975618</v>
      </c>
      <c r="BE183" s="216">
        <f t="shared" si="63"/>
        <v>36.66666666666667</v>
      </c>
      <c r="BF183" s="216">
        <f t="shared" si="64"/>
        <v>130.76923076923075</v>
      </c>
      <c r="BG183" s="216">
        <f t="shared" si="65"/>
        <v>23.809523809523814</v>
      </c>
      <c r="BH183" s="216">
        <f t="shared" si="66"/>
        <v>17.97752808988764</v>
      </c>
      <c r="BI183" s="216">
        <f t="shared" si="67"/>
        <v>4.70588235294116</v>
      </c>
      <c r="BJ183" s="216">
        <f t="shared" si="68"/>
        <v>0</v>
      </c>
      <c r="BK183" s="216">
        <f t="shared" si="69"/>
        <v>0</v>
      </c>
      <c r="BL183" s="216">
        <f t="shared" si="70"/>
        <v>0</v>
      </c>
      <c r="BM183" s="240">
        <f t="shared" si="71"/>
        <v>0</v>
      </c>
      <c r="BN183" s="482">
        <f t="shared" si="73"/>
        <v>21.14307437619223</v>
      </c>
      <c r="BO183" s="482">
        <f>SQRT(AVERAGE((BC183-$BN183)^2,(BD183-$BN183)^2,(BE183-$BN183)^2,(BF183-$BN183)^2,(BG183-$BN183)^2,(BH183-$BN183)^2,(BI183-$BN183)^2,(BJ183-$BN183)^2,(BK183-$BN183)^2,(BL183-$BN183)^2,(BM183-$BN183)^2))</f>
        <v>36.44938542922301</v>
      </c>
      <c r="BP183" s="586">
        <f>IF(AN183="n/a","n/a",IF(U183&lt;0,"n/a",IF(U183="n/a","n/a",I183+AN183-U183)))</f>
        <v>25.49086546642492</v>
      </c>
    </row>
    <row r="184" spans="1:68" ht="11.25" customHeight="1">
      <c r="A184" s="25" t="s">
        <v>1289</v>
      </c>
      <c r="B184" s="26" t="s">
        <v>1290</v>
      </c>
      <c r="C184" s="33" t="s">
        <v>1291</v>
      </c>
      <c r="D184" s="133">
        <v>6</v>
      </c>
      <c r="E184" s="26">
        <v>391</v>
      </c>
      <c r="F184" s="65" t="s">
        <v>363</v>
      </c>
      <c r="G184" s="57" t="s">
        <v>363</v>
      </c>
      <c r="H184" s="208">
        <v>40.5</v>
      </c>
      <c r="I184" s="457">
        <f>(R184/H184)*100</f>
        <v>0.5185185185185185</v>
      </c>
      <c r="J184" s="143">
        <v>0.2</v>
      </c>
      <c r="K184" s="143">
        <v>0.21</v>
      </c>
      <c r="L184" s="93">
        <f t="shared" si="59"/>
        <v>4.999999999999982</v>
      </c>
      <c r="M184" s="158">
        <v>40604</v>
      </c>
      <c r="N184" s="31">
        <v>40606</v>
      </c>
      <c r="O184" s="32">
        <v>40613</v>
      </c>
      <c r="P184" s="30" t="s">
        <v>1099</v>
      </c>
      <c r="Q184" s="26" t="s">
        <v>398</v>
      </c>
      <c r="R184" s="316">
        <f>K184</f>
        <v>0.21</v>
      </c>
      <c r="S184" s="319">
        <f>R184/W184*100</f>
        <v>14.383561643835616</v>
      </c>
      <c r="T184" s="433">
        <f>(H184/SQRT(22.5*W184*(H184/Z184))-1)*100</f>
        <v>424.4566660083061</v>
      </c>
      <c r="U184" s="27">
        <f>H184/W184</f>
        <v>27.73972602739726</v>
      </c>
      <c r="V184" s="380">
        <v>12</v>
      </c>
      <c r="W184" s="168">
        <v>1.46</v>
      </c>
      <c r="X184" s="174" t="s">
        <v>2108</v>
      </c>
      <c r="Y184" s="168">
        <v>16.51</v>
      </c>
      <c r="Z184" s="168">
        <v>22.31</v>
      </c>
      <c r="AA184" s="174" t="s">
        <v>2108</v>
      </c>
      <c r="AB184" s="168" t="s">
        <v>2108</v>
      </c>
      <c r="AC184" s="339" t="s">
        <v>1977</v>
      </c>
      <c r="AD184" s="472" t="s">
        <v>1977</v>
      </c>
      <c r="AE184" s="521">
        <v>0</v>
      </c>
      <c r="AF184" s="385">
        <v>380</v>
      </c>
      <c r="AG184" s="565">
        <v>20.46</v>
      </c>
      <c r="AH184" s="565">
        <v>-18.25</v>
      </c>
      <c r="AI184" s="566">
        <v>3.05</v>
      </c>
      <c r="AJ184" s="567">
        <v>-7.6</v>
      </c>
      <c r="AK184" s="350" t="s">
        <v>1977</v>
      </c>
      <c r="AL184" s="336">
        <f t="shared" si="72"/>
        <v>5.263157894736836</v>
      </c>
      <c r="AM184" s="337">
        <f>((AQ184/AT184)^(1/3)-1)*100</f>
        <v>7.721734501594191</v>
      </c>
      <c r="AN184" s="337" t="s">
        <v>1977</v>
      </c>
      <c r="AO184" s="339">
        <f>((AQ184/BA184)^(1/10)-1)*100</f>
        <v>9.595822638521723</v>
      </c>
      <c r="AP184" s="324"/>
      <c r="AQ184" s="285">
        <v>0.2</v>
      </c>
      <c r="AR184" s="285">
        <v>0.19</v>
      </c>
      <c r="AS184" s="28">
        <v>0.18</v>
      </c>
      <c r="AT184" s="28">
        <v>0.16</v>
      </c>
      <c r="AU184" s="28">
        <v>0.13</v>
      </c>
      <c r="AV184" s="278">
        <v>0</v>
      </c>
      <c r="AW184" s="28">
        <v>0.1</v>
      </c>
      <c r="AX184" s="278">
        <v>0.08</v>
      </c>
      <c r="AY184" s="278">
        <v>0.08</v>
      </c>
      <c r="AZ184" s="278">
        <v>0.08</v>
      </c>
      <c r="BA184" s="278">
        <v>0.08</v>
      </c>
      <c r="BB184" s="280">
        <v>0.08</v>
      </c>
      <c r="BC184" s="308">
        <f t="shared" si="74"/>
        <v>5.263157894736836</v>
      </c>
      <c r="BD184" s="216">
        <f t="shared" si="62"/>
        <v>5.555555555555558</v>
      </c>
      <c r="BE184" s="216">
        <f t="shared" si="63"/>
        <v>12.5</v>
      </c>
      <c r="BF184" s="216">
        <f t="shared" si="64"/>
        <v>23.076923076923084</v>
      </c>
      <c r="BG184" s="216">
        <f t="shared" si="65"/>
        <v>0</v>
      </c>
      <c r="BH184" s="216">
        <f t="shared" si="66"/>
        <v>0</v>
      </c>
      <c r="BI184" s="216">
        <f t="shared" si="67"/>
        <v>25</v>
      </c>
      <c r="BJ184" s="216">
        <f t="shared" si="68"/>
        <v>0</v>
      </c>
      <c r="BK184" s="216">
        <f t="shared" si="69"/>
        <v>0</v>
      </c>
      <c r="BL184" s="216">
        <f t="shared" si="70"/>
        <v>0</v>
      </c>
      <c r="BM184" s="240">
        <f t="shared" si="71"/>
        <v>0</v>
      </c>
      <c r="BN184" s="482">
        <f t="shared" si="73"/>
        <v>6.490512411565043</v>
      </c>
      <c r="BO184" s="482">
        <f>SQRT(AVERAGE((BC184-$BN184)^2,(BD184-$BN184)^2,(BE184-$BN184)^2,(BF184-$BN184)^2,(BG184-$BN184)^2,(BH184-$BN184)^2,(BI184-$BN184)^2,(BJ184-$BN184)^2,(BK184-$BN184)^2,(BL184-$BN184)^2,(BM184-$BN184)^2))</f>
        <v>9.09028023491696</v>
      </c>
      <c r="BP184" s="586" t="str">
        <f>IF(AN184="n/a","n/a",IF(U184&lt;0,"n/a",IF(U184="n/a","n/a",I184+AN184-U184)))</f>
        <v>n/a</v>
      </c>
    </row>
    <row r="185" spans="1:68" ht="11.25" customHeight="1">
      <c r="A185" s="25" t="s">
        <v>192</v>
      </c>
      <c r="B185" s="26" t="s">
        <v>193</v>
      </c>
      <c r="C185" s="33" t="s">
        <v>1424</v>
      </c>
      <c r="D185" s="133">
        <v>5</v>
      </c>
      <c r="E185" s="26">
        <v>436</v>
      </c>
      <c r="F185" s="65" t="s">
        <v>363</v>
      </c>
      <c r="G185" s="57" t="s">
        <v>363</v>
      </c>
      <c r="H185" s="208">
        <v>27.45</v>
      </c>
      <c r="I185" s="319">
        <f>(R185/H185)*100</f>
        <v>4.808743169398907</v>
      </c>
      <c r="J185" s="285">
        <v>0.31</v>
      </c>
      <c r="K185" s="143">
        <v>0.33</v>
      </c>
      <c r="L185" s="93">
        <f t="shared" si="59"/>
        <v>6.451612903225823</v>
      </c>
      <c r="M185" s="158">
        <v>40772</v>
      </c>
      <c r="N185" s="31">
        <v>40774</v>
      </c>
      <c r="O185" s="32">
        <v>40781</v>
      </c>
      <c r="P185" s="104" t="s">
        <v>1000</v>
      </c>
      <c r="Q185" s="102" t="s">
        <v>978</v>
      </c>
      <c r="R185" s="316">
        <f>K185*4</f>
        <v>1.32</v>
      </c>
      <c r="S185" s="319">
        <f>R185/W185*100</f>
        <v>41.25</v>
      </c>
      <c r="T185" s="433">
        <f>(H185/SQRT(22.5*W185*(H185/Z185))-1)*100</f>
        <v>-7.794387372568257</v>
      </c>
      <c r="U185" s="27">
        <f>H185/W185</f>
        <v>8.578125</v>
      </c>
      <c r="V185" s="380">
        <v>12</v>
      </c>
      <c r="W185" s="168">
        <v>3.2</v>
      </c>
      <c r="X185" s="174">
        <v>0.64</v>
      </c>
      <c r="Y185" s="168">
        <v>3.88</v>
      </c>
      <c r="Z185" s="168">
        <v>2.23</v>
      </c>
      <c r="AA185" s="174">
        <v>3.23</v>
      </c>
      <c r="AB185" s="168">
        <v>3.35</v>
      </c>
      <c r="AC185" s="339">
        <f>(AB185/AA185-1)*100</f>
        <v>3.7151702786377694</v>
      </c>
      <c r="AD185" s="472">
        <f>(H185/AA185)/X185</f>
        <v>13.278831269349844</v>
      </c>
      <c r="AE185" s="521">
        <v>10</v>
      </c>
      <c r="AF185" s="385">
        <v>1340</v>
      </c>
      <c r="AG185" s="565">
        <v>40.41</v>
      </c>
      <c r="AH185" s="565">
        <v>-27.52</v>
      </c>
      <c r="AI185" s="566">
        <v>19.71</v>
      </c>
      <c r="AJ185" s="567">
        <v>0.22</v>
      </c>
      <c r="AK185" s="350" t="s">
        <v>1977</v>
      </c>
      <c r="AL185" s="336">
        <f t="shared" si="72"/>
        <v>7.608695652173902</v>
      </c>
      <c r="AM185" s="337">
        <f>((AQ185/AT185)^(1/3)-1)*100</f>
        <v>70.42569208587348</v>
      </c>
      <c r="AN185" s="337" t="s">
        <v>1977</v>
      </c>
      <c r="AO185" s="339" t="s">
        <v>1977</v>
      </c>
      <c r="AP185" s="324"/>
      <c r="AQ185" s="285">
        <v>0.99</v>
      </c>
      <c r="AR185" s="287">
        <v>0.92</v>
      </c>
      <c r="AS185" s="28">
        <v>0.89</v>
      </c>
      <c r="AT185" s="28">
        <v>0.2</v>
      </c>
      <c r="AU185" s="278">
        <v>0</v>
      </c>
      <c r="AV185" s="278">
        <v>0</v>
      </c>
      <c r="AW185" s="278">
        <v>0</v>
      </c>
      <c r="AX185" s="278">
        <v>0</v>
      </c>
      <c r="AY185" s="278">
        <v>0</v>
      </c>
      <c r="AZ185" s="278">
        <v>0</v>
      </c>
      <c r="BA185" s="278">
        <v>0</v>
      </c>
      <c r="BB185" s="280">
        <v>0</v>
      </c>
      <c r="BC185" s="308">
        <f t="shared" si="74"/>
        <v>7.608695652173902</v>
      </c>
      <c r="BD185" s="216">
        <f t="shared" si="62"/>
        <v>3.370786516853941</v>
      </c>
      <c r="BE185" s="216">
        <f t="shared" si="63"/>
        <v>345</v>
      </c>
      <c r="BF185" s="216">
        <f t="shared" si="64"/>
        <v>0</v>
      </c>
      <c r="BG185" s="216">
        <f t="shared" si="65"/>
        <v>0</v>
      </c>
      <c r="BH185" s="216">
        <f t="shared" si="66"/>
        <v>0</v>
      </c>
      <c r="BI185" s="216">
        <f t="shared" si="67"/>
        <v>0</v>
      </c>
      <c r="BJ185" s="216">
        <f t="shared" si="68"/>
        <v>0</v>
      </c>
      <c r="BK185" s="216">
        <f t="shared" si="69"/>
        <v>0</v>
      </c>
      <c r="BL185" s="216">
        <f t="shared" si="70"/>
        <v>0</v>
      </c>
      <c r="BM185" s="240">
        <f t="shared" si="71"/>
        <v>0</v>
      </c>
      <c r="BN185" s="482">
        <f t="shared" si="73"/>
        <v>32.361771106275256</v>
      </c>
      <c r="BO185" s="482">
        <f>SQRT(AVERAGE((BC185-$BN185)^2,(BD185-$BN185)^2,(BE185-$BN185)^2,(BF185-$BN185)^2,(BG185-$BN185)^2,(BH185-$BN185)^2,(BI185-$BN185)^2,(BJ185-$BN185)^2,(BK185-$BN185)^2,(BL185-$BN185)^2,(BM185-$BN185)^2))</f>
        <v>98.89118350756007</v>
      </c>
      <c r="BP185" s="586" t="str">
        <f>IF(AN185="n/a","n/a",IF(U185&lt;0,"n/a",IF(U185="n/a","n/a",I185+AN185-U185)))</f>
        <v>n/a</v>
      </c>
    </row>
    <row r="186" spans="1:68" ht="11.25" customHeight="1">
      <c r="A186" s="25" t="s">
        <v>1034</v>
      </c>
      <c r="B186" s="26" t="s">
        <v>1035</v>
      </c>
      <c r="C186" s="109" t="s">
        <v>541</v>
      </c>
      <c r="D186" s="133">
        <v>9</v>
      </c>
      <c r="E186" s="26">
        <v>267</v>
      </c>
      <c r="F186" s="44" t="s">
        <v>1972</v>
      </c>
      <c r="G186" s="45" t="s">
        <v>1939</v>
      </c>
      <c r="H186" s="208">
        <v>79.73</v>
      </c>
      <c r="I186" s="457">
        <f>(R186/H186)*100</f>
        <v>1.4549103223378903</v>
      </c>
      <c r="J186" s="143">
        <v>0.25</v>
      </c>
      <c r="K186" s="143">
        <v>0.29</v>
      </c>
      <c r="L186" s="93">
        <f t="shared" si="59"/>
        <v>15.999999999999993</v>
      </c>
      <c r="M186" s="158">
        <v>40710</v>
      </c>
      <c r="N186" s="31">
        <v>40714</v>
      </c>
      <c r="O186" s="32">
        <v>40735</v>
      </c>
      <c r="P186" s="104" t="s">
        <v>1186</v>
      </c>
      <c r="Q186" s="26"/>
      <c r="R186" s="316">
        <f>K186*4</f>
        <v>1.16</v>
      </c>
      <c r="S186" s="319">
        <f>R186/W186*100</f>
        <v>36.70886075949367</v>
      </c>
      <c r="T186" s="433">
        <f>(H186/SQRT(22.5*W186*(H186/Z186))-1)*100</f>
        <v>119.58886273152451</v>
      </c>
      <c r="U186" s="27">
        <f>H186/W186</f>
        <v>25.231012658227847</v>
      </c>
      <c r="V186" s="381">
        <v>1</v>
      </c>
      <c r="W186" s="168">
        <v>3.16</v>
      </c>
      <c r="X186" s="174">
        <v>1.39</v>
      </c>
      <c r="Y186" s="168">
        <v>2.94</v>
      </c>
      <c r="Z186" s="168">
        <v>4.3</v>
      </c>
      <c r="AA186" s="174">
        <v>3.72</v>
      </c>
      <c r="AB186" s="168">
        <v>4.19</v>
      </c>
      <c r="AC186" s="339">
        <f>(AB186/AA186-1)*100</f>
        <v>12.634408602150549</v>
      </c>
      <c r="AD186" s="473">
        <f>(H186/AA186)/X186</f>
        <v>15.419277481240815</v>
      </c>
      <c r="AE186" s="521">
        <v>24</v>
      </c>
      <c r="AF186" s="385">
        <v>10150</v>
      </c>
      <c r="AG186" s="565">
        <v>54.94</v>
      </c>
      <c r="AH186" s="565">
        <v>-5.63</v>
      </c>
      <c r="AI186" s="566">
        <v>12.76</v>
      </c>
      <c r="AJ186" s="567">
        <v>11.46</v>
      </c>
      <c r="AK186" s="350">
        <f>AN186/AO186</f>
        <v>1.2697527970294717</v>
      </c>
      <c r="AL186" s="342">
        <f t="shared" si="72"/>
        <v>27.941176470588225</v>
      </c>
      <c r="AM186" s="343">
        <f>((AQ186/AT186)^(1/3)-1)*100</f>
        <v>22.78362889472745</v>
      </c>
      <c r="AN186" s="343">
        <f>((AQ186/AV186)^(1/5)-1)*100</f>
        <v>25.45045599546294</v>
      </c>
      <c r="AO186" s="339">
        <f>((AQ186/BA186)^(1/10)-1)*100</f>
        <v>20.04363058305767</v>
      </c>
      <c r="AP186" s="325"/>
      <c r="AQ186" s="286">
        <v>0.87</v>
      </c>
      <c r="AR186" s="288">
        <v>0.68</v>
      </c>
      <c r="AS186" s="38">
        <v>0.64</v>
      </c>
      <c r="AT186" s="38">
        <v>0.47</v>
      </c>
      <c r="AU186" s="38">
        <v>0.36</v>
      </c>
      <c r="AV186" s="38">
        <v>0.28</v>
      </c>
      <c r="AW186" s="38">
        <v>0.22</v>
      </c>
      <c r="AX186" s="38">
        <v>0.18</v>
      </c>
      <c r="AY186" s="279">
        <v>0.16</v>
      </c>
      <c r="AZ186" s="279">
        <v>0.16</v>
      </c>
      <c r="BA186" s="38">
        <v>0.14</v>
      </c>
      <c r="BB186" s="277">
        <v>0.105</v>
      </c>
      <c r="BC186" s="274">
        <f t="shared" si="74"/>
        <v>27.941176470588225</v>
      </c>
      <c r="BD186" s="462">
        <f t="shared" si="62"/>
        <v>6.25</v>
      </c>
      <c r="BE186" s="462">
        <f t="shared" si="63"/>
        <v>36.170212765957466</v>
      </c>
      <c r="BF186" s="462">
        <f t="shared" si="64"/>
        <v>30.555555555555557</v>
      </c>
      <c r="BG186" s="462">
        <f t="shared" si="65"/>
        <v>28.57142857142856</v>
      </c>
      <c r="BH186" s="462">
        <f t="shared" si="66"/>
        <v>27.272727272727295</v>
      </c>
      <c r="BI186" s="462">
        <f t="shared" si="67"/>
        <v>22.222222222222232</v>
      </c>
      <c r="BJ186" s="462">
        <f t="shared" si="68"/>
        <v>12.5</v>
      </c>
      <c r="BK186" s="462">
        <f t="shared" si="69"/>
        <v>0</v>
      </c>
      <c r="BL186" s="462">
        <f t="shared" si="70"/>
        <v>14.28571428571428</v>
      </c>
      <c r="BM186" s="258">
        <f t="shared" si="71"/>
        <v>33.33333333333335</v>
      </c>
      <c r="BN186" s="482">
        <f t="shared" si="73"/>
        <v>21.736579134320632</v>
      </c>
      <c r="BO186" s="76">
        <f>SQRT(AVERAGE((BC186-$BN186)^2,(BD186-$BN186)^2,(BE186-$BN186)^2,(BF186-$BN186)^2,(BG186-$BN186)^2,(BH186-$BN186)^2,(BI186-$BN186)^2,(BJ186-$BN186)^2,(BK186-$BN186)^2,(BL186-$BN186)^2,(BM186-$BN186)^2))</f>
        <v>11.240465050546867</v>
      </c>
      <c r="BP186" s="586">
        <f>IF(AN186="n/a","n/a",IF(U186&lt;0,"n/a",IF(U186="n/a","n/a",I186+AN186-U186)))</f>
        <v>1.6743536595729829</v>
      </c>
    </row>
    <row r="187" spans="1:68" ht="11.25" customHeight="1">
      <c r="A187" s="15" t="s">
        <v>124</v>
      </c>
      <c r="B187" s="16" t="s">
        <v>125</v>
      </c>
      <c r="C187" s="24" t="s">
        <v>300</v>
      </c>
      <c r="D187" s="132">
        <v>6</v>
      </c>
      <c r="E187" s="26">
        <v>392</v>
      </c>
      <c r="F187" s="88" t="s">
        <v>363</v>
      </c>
      <c r="G187" s="58" t="s">
        <v>363</v>
      </c>
      <c r="H187" s="207">
        <v>49.32</v>
      </c>
      <c r="I187" s="456">
        <f>(R187/H187)*100</f>
        <v>1.3787510137875103</v>
      </c>
      <c r="J187" s="282">
        <v>0.13</v>
      </c>
      <c r="K187" s="144">
        <v>0.17</v>
      </c>
      <c r="L187" s="107">
        <f t="shared" si="59"/>
        <v>30.76923076923077</v>
      </c>
      <c r="M187" s="118">
        <v>40605</v>
      </c>
      <c r="N187" s="22">
        <v>40609</v>
      </c>
      <c r="O187" s="23">
        <v>40624</v>
      </c>
      <c r="P187" s="395" t="s">
        <v>1385</v>
      </c>
      <c r="Q187" s="16" t="s">
        <v>452</v>
      </c>
      <c r="R187" s="317">
        <f>K187*4</f>
        <v>0.68</v>
      </c>
      <c r="S187" s="318">
        <f>R187/W187*100</f>
        <v>18.27956989247312</v>
      </c>
      <c r="T187" s="435">
        <f>(H187/SQRT(22.5*W187*(H187/Z187))-1)*100</f>
        <v>102.94922295188567</v>
      </c>
      <c r="U187" s="18">
        <f>H187/W187</f>
        <v>13.258064516129032</v>
      </c>
      <c r="V187" s="380">
        <v>12</v>
      </c>
      <c r="W187" s="190">
        <v>3.72</v>
      </c>
      <c r="X187" s="189">
        <v>1.57</v>
      </c>
      <c r="Y187" s="190">
        <v>2.98</v>
      </c>
      <c r="Z187" s="190">
        <v>6.99</v>
      </c>
      <c r="AA187" s="189">
        <v>2.35</v>
      </c>
      <c r="AB187" s="190">
        <v>2.73</v>
      </c>
      <c r="AC187" s="338">
        <f>(AB187/AA187-1)*100</f>
        <v>16.170212765957448</v>
      </c>
      <c r="AD187" s="471">
        <f>(H187/AA187)/X187</f>
        <v>13.367664995256808</v>
      </c>
      <c r="AE187" s="520">
        <v>9</v>
      </c>
      <c r="AF187" s="386">
        <v>7910</v>
      </c>
      <c r="AG187" s="553">
        <v>31.63</v>
      </c>
      <c r="AH187" s="553">
        <v>-5.26</v>
      </c>
      <c r="AI187" s="568">
        <v>3.5</v>
      </c>
      <c r="AJ187" s="569">
        <v>4.51</v>
      </c>
      <c r="AK187" s="349" t="s">
        <v>1977</v>
      </c>
      <c r="AL187" s="340">
        <f t="shared" si="72"/>
        <v>39.385474860335194</v>
      </c>
      <c r="AM187" s="341">
        <f>((AQ187/AT187)^(1/3)-1)*100</f>
        <v>23.9556759868385</v>
      </c>
      <c r="AN187" s="341" t="s">
        <v>1977</v>
      </c>
      <c r="AO187" s="338" t="s">
        <v>1977</v>
      </c>
      <c r="AP187" s="323"/>
      <c r="AQ187" s="282">
        <v>0.499</v>
      </c>
      <c r="AR187" s="282">
        <v>0.35800000000000004</v>
      </c>
      <c r="AS187" s="19">
        <v>0.354</v>
      </c>
      <c r="AT187" s="19">
        <v>0.262</v>
      </c>
      <c r="AU187" s="19">
        <v>0.125</v>
      </c>
      <c r="AV187" s="283">
        <v>0</v>
      </c>
      <c r="AW187" s="283">
        <v>0</v>
      </c>
      <c r="AX187" s="283">
        <v>0</v>
      </c>
      <c r="AY187" s="283">
        <v>0</v>
      </c>
      <c r="AZ187" s="283">
        <v>0</v>
      </c>
      <c r="BA187" s="283">
        <v>0</v>
      </c>
      <c r="BB187" s="284">
        <v>0</v>
      </c>
      <c r="BC187" s="308">
        <f t="shared" si="74"/>
        <v>39.385474860335194</v>
      </c>
      <c r="BD187" s="216">
        <f t="shared" si="62"/>
        <v>1.1299435028248705</v>
      </c>
      <c r="BE187" s="216">
        <f t="shared" si="63"/>
        <v>35.114503816793885</v>
      </c>
      <c r="BF187" s="216">
        <f t="shared" si="64"/>
        <v>109.60000000000001</v>
      </c>
      <c r="BG187" s="216">
        <f t="shared" si="65"/>
        <v>0</v>
      </c>
      <c r="BH187" s="216">
        <f t="shared" si="66"/>
        <v>0</v>
      </c>
      <c r="BI187" s="216">
        <f t="shared" si="67"/>
        <v>0</v>
      </c>
      <c r="BJ187" s="216">
        <f t="shared" si="68"/>
        <v>0</v>
      </c>
      <c r="BK187" s="216">
        <f t="shared" si="69"/>
        <v>0</v>
      </c>
      <c r="BL187" s="216">
        <f t="shared" si="70"/>
        <v>0</v>
      </c>
      <c r="BM187" s="240">
        <f t="shared" si="71"/>
        <v>0</v>
      </c>
      <c r="BN187" s="145">
        <f t="shared" si="73"/>
        <v>16.83908383454127</v>
      </c>
      <c r="BO187" s="482">
        <f>SQRT(AVERAGE((BC187-$BN187)^2,(BD187-$BN187)^2,(BE187-$BN187)^2,(BF187-$BN187)^2,(BG187-$BN187)^2,(BH187-$BN187)^2,(BI187-$BN187)^2,(BJ187-$BN187)^2,(BK187-$BN187)^2,(BL187-$BN187)^2,(BM187-$BN187)^2))</f>
        <v>32.583568910417945</v>
      </c>
      <c r="BP187" s="588" t="str">
        <f>IF(AN187="n/a","n/a",IF(U187&lt;0,"n/a",IF(U187="n/a","n/a",I187+AN187-U187)))</f>
        <v>n/a</v>
      </c>
    </row>
    <row r="188" spans="1:68" ht="11.25" customHeight="1">
      <c r="A188" s="25" t="s">
        <v>684</v>
      </c>
      <c r="B188" s="26" t="s">
        <v>685</v>
      </c>
      <c r="C188" s="33" t="s">
        <v>170</v>
      </c>
      <c r="D188" s="133">
        <v>6</v>
      </c>
      <c r="E188" s="26">
        <v>411</v>
      </c>
      <c r="F188" s="44" t="s">
        <v>1939</v>
      </c>
      <c r="G188" s="45" t="s">
        <v>1939</v>
      </c>
      <c r="H188" s="208">
        <v>40.93</v>
      </c>
      <c r="I188" s="457">
        <f>(R188/H188)*100</f>
        <v>1.1727339359882727</v>
      </c>
      <c r="J188" s="285">
        <v>0.11</v>
      </c>
      <c r="K188" s="143">
        <v>0.12</v>
      </c>
      <c r="L188" s="93">
        <f t="shared" si="59"/>
        <v>9.090909090909083</v>
      </c>
      <c r="M188" s="158">
        <v>40821</v>
      </c>
      <c r="N188" s="31">
        <v>40823</v>
      </c>
      <c r="O188" s="32">
        <v>40848</v>
      </c>
      <c r="P188" s="30" t="s">
        <v>1378</v>
      </c>
      <c r="Q188" s="102" t="s">
        <v>858</v>
      </c>
      <c r="R188" s="316">
        <f>K188*4</f>
        <v>0.48</v>
      </c>
      <c r="S188" s="319">
        <f>R188/W188*100</f>
        <v>10.062893081761008</v>
      </c>
      <c r="T188" s="433">
        <f>(H188/SQRT(22.5*W188*(H188/Z188))-1)*100</f>
        <v>-33.488090174661025</v>
      </c>
      <c r="U188" s="27">
        <f>H188/W188</f>
        <v>8.580712788259959</v>
      </c>
      <c r="V188" s="380">
        <v>12</v>
      </c>
      <c r="W188" s="168">
        <v>4.77</v>
      </c>
      <c r="X188" s="174">
        <v>0.98</v>
      </c>
      <c r="Y188" s="168">
        <v>1.29</v>
      </c>
      <c r="Z188" s="168">
        <v>1.16</v>
      </c>
      <c r="AA188" s="174">
        <v>4.63</v>
      </c>
      <c r="AB188" s="168">
        <v>5.1</v>
      </c>
      <c r="AC188" s="339">
        <f>(AB188/AA188-1)*100</f>
        <v>10.151187904967607</v>
      </c>
      <c r="AD188" s="472">
        <f>(H188/AA188)/X188</f>
        <v>9.020584475690924</v>
      </c>
      <c r="AE188" s="521">
        <v>15</v>
      </c>
      <c r="AF188" s="385">
        <v>4300</v>
      </c>
      <c r="AG188" s="565">
        <v>24.9</v>
      </c>
      <c r="AH188" s="565">
        <v>-9.79</v>
      </c>
      <c r="AI188" s="566">
        <v>10.8</v>
      </c>
      <c r="AJ188" s="567">
        <v>1.82</v>
      </c>
      <c r="AK188" s="350">
        <f>AN188/AO188</f>
        <v>1.2468621194096134</v>
      </c>
      <c r="AL188" s="336">
        <f t="shared" si="72"/>
        <v>8.92857142857142</v>
      </c>
      <c r="AM188" s="337">
        <f>((AQ188/AT188)^(1/3)-1)*100</f>
        <v>5.465114977951369</v>
      </c>
      <c r="AN188" s="337">
        <f>((AQ188/AV188)^(1/5)-1)*100</f>
        <v>6.751855323689382</v>
      </c>
      <c r="AO188" s="339">
        <f>((AQ188/BA188)^(1/10)-1)*100</f>
        <v>5.415077752852393</v>
      </c>
      <c r="AP188" s="324"/>
      <c r="AQ188" s="285">
        <v>0.4066666666666667</v>
      </c>
      <c r="AR188" s="287">
        <v>0.37333333333333335</v>
      </c>
      <c r="AS188" s="28">
        <v>0.3666666666666667</v>
      </c>
      <c r="AT188" s="28">
        <v>0.3466666666666667</v>
      </c>
      <c r="AU188" s="28">
        <v>0.32</v>
      </c>
      <c r="AV188" s="278">
        <v>0.29333333333333333</v>
      </c>
      <c r="AW188" s="278">
        <v>0.29333333333333333</v>
      </c>
      <c r="AX188" s="28">
        <v>0.25333333333333335</v>
      </c>
      <c r="AY188" s="278">
        <v>0.24</v>
      </c>
      <c r="AZ188" s="278">
        <v>0.24</v>
      </c>
      <c r="BA188" s="278">
        <v>0.24</v>
      </c>
      <c r="BB188" s="280">
        <v>0.24</v>
      </c>
      <c r="BC188" s="308">
        <f t="shared" si="74"/>
        <v>8.92857142857142</v>
      </c>
      <c r="BD188" s="216">
        <f t="shared" si="62"/>
        <v>1.8181818181818077</v>
      </c>
      <c r="BE188" s="216">
        <f t="shared" si="63"/>
        <v>5.769230769230771</v>
      </c>
      <c r="BF188" s="216">
        <f t="shared" si="64"/>
        <v>8.333333333333325</v>
      </c>
      <c r="BG188" s="216">
        <f t="shared" si="65"/>
        <v>9.090909090909083</v>
      </c>
      <c r="BH188" s="216">
        <f t="shared" si="66"/>
        <v>0</v>
      </c>
      <c r="BI188" s="216">
        <f t="shared" si="67"/>
        <v>15.78947368421051</v>
      </c>
      <c r="BJ188" s="216">
        <f t="shared" si="68"/>
        <v>5.555555555555558</v>
      </c>
      <c r="BK188" s="216">
        <f t="shared" si="69"/>
        <v>0</v>
      </c>
      <c r="BL188" s="216">
        <f t="shared" si="70"/>
        <v>0</v>
      </c>
      <c r="BM188" s="240">
        <f t="shared" si="71"/>
        <v>0</v>
      </c>
      <c r="BN188" s="482">
        <f t="shared" si="73"/>
        <v>5.025932334544771</v>
      </c>
      <c r="BO188" s="482">
        <f>SQRT(AVERAGE((BC188-$BN188)^2,(BD188-$BN188)^2,(BE188-$BN188)^2,(BF188-$BN188)^2,(BG188-$BN188)^2,(BH188-$BN188)^2,(BI188-$BN188)^2,(BJ188-$BN188)^2,(BK188-$BN188)^2,(BL188-$BN188)^2,(BM188-$BN188)^2))</f>
        <v>4.960846625883319</v>
      </c>
      <c r="BP188" s="586">
        <f>IF(AN188="n/a","n/a",IF(U188&lt;0,"n/a",IF(U188="n/a","n/a",I188+AN188-U188)))</f>
        <v>-0.6561235285823042</v>
      </c>
    </row>
    <row r="189" spans="1:68" ht="11.25" customHeight="1">
      <c r="A189" s="25" t="s">
        <v>378</v>
      </c>
      <c r="B189" s="26" t="s">
        <v>379</v>
      </c>
      <c r="C189" s="33" t="s">
        <v>170</v>
      </c>
      <c r="D189" s="133">
        <v>5</v>
      </c>
      <c r="E189" s="26">
        <v>431</v>
      </c>
      <c r="F189" s="65" t="s">
        <v>363</v>
      </c>
      <c r="G189" s="57" t="s">
        <v>363</v>
      </c>
      <c r="H189" s="208">
        <v>23.73</v>
      </c>
      <c r="I189" s="319">
        <f>(R189/H189)*100</f>
        <v>3.16055625790139</v>
      </c>
      <c r="J189" s="143">
        <v>0.125</v>
      </c>
      <c r="K189" s="143">
        <v>0.1875</v>
      </c>
      <c r="L189" s="93">
        <f t="shared" si="59"/>
        <v>50</v>
      </c>
      <c r="M189" s="158">
        <v>40703</v>
      </c>
      <c r="N189" s="31">
        <v>40707</v>
      </c>
      <c r="O189" s="32">
        <v>40718</v>
      </c>
      <c r="P189" s="30" t="s">
        <v>399</v>
      </c>
      <c r="Q189" s="26"/>
      <c r="R189" s="316">
        <f>K189*4</f>
        <v>0.75</v>
      </c>
      <c r="S189" s="319">
        <f>R189/W189*100</f>
        <v>24.350649350649352</v>
      </c>
      <c r="T189" s="433">
        <f>(H189/SQRT(22.5*W189*(H189/Z189))-1)*100</f>
        <v>-43.568223007374165</v>
      </c>
      <c r="U189" s="27">
        <f>H189/W189</f>
        <v>7.704545454545454</v>
      </c>
      <c r="V189" s="380">
        <v>12</v>
      </c>
      <c r="W189" s="168">
        <v>3.08</v>
      </c>
      <c r="X189" s="174">
        <v>0.63</v>
      </c>
      <c r="Y189" s="168">
        <v>0.58</v>
      </c>
      <c r="Z189" s="168">
        <v>0.93</v>
      </c>
      <c r="AA189" s="174">
        <v>1.87</v>
      </c>
      <c r="AB189" s="168">
        <v>3.04</v>
      </c>
      <c r="AC189" s="339">
        <f>(AB189/AA189-1)*100</f>
        <v>62.56684491978608</v>
      </c>
      <c r="AD189" s="472">
        <f>(H189/AA189)/X189</f>
        <v>20.14260249554367</v>
      </c>
      <c r="AE189" s="521">
        <v>6</v>
      </c>
      <c r="AF189" s="385">
        <v>978</v>
      </c>
      <c r="AG189" s="565">
        <v>18.65</v>
      </c>
      <c r="AH189" s="565">
        <v>-14.82</v>
      </c>
      <c r="AI189" s="566">
        <v>4.54</v>
      </c>
      <c r="AJ189" s="567">
        <v>2.99</v>
      </c>
      <c r="AK189" s="350" t="s">
        <v>1977</v>
      </c>
      <c r="AL189" s="336">
        <f t="shared" si="72"/>
        <v>50</v>
      </c>
      <c r="AM189" s="337">
        <f>((AQ189/AT189)^(1/3)-1)*100</f>
        <v>46.12287148125607</v>
      </c>
      <c r="AN189" s="337">
        <f>((AQ189/AV189)^(1/5)-1)*100</f>
        <v>31.284338853824423</v>
      </c>
      <c r="AO189" s="339" t="s">
        <v>1977</v>
      </c>
      <c r="AP189" s="324"/>
      <c r="AQ189" s="285">
        <v>0.39</v>
      </c>
      <c r="AR189" s="285">
        <v>0.26</v>
      </c>
      <c r="AS189" s="278">
        <v>0.2</v>
      </c>
      <c r="AT189" s="28">
        <v>0.125</v>
      </c>
      <c r="AU189" s="278">
        <v>0.1</v>
      </c>
      <c r="AV189" s="28">
        <v>0.1</v>
      </c>
      <c r="AW189" s="28">
        <v>0.025</v>
      </c>
      <c r="AX189" s="278">
        <v>0</v>
      </c>
      <c r="AY189" s="278">
        <v>0</v>
      </c>
      <c r="AZ189" s="278">
        <v>0</v>
      </c>
      <c r="BA189" s="278">
        <v>0</v>
      </c>
      <c r="BB189" s="280">
        <v>0</v>
      </c>
      <c r="BC189" s="308">
        <f t="shared" si="74"/>
        <v>50</v>
      </c>
      <c r="BD189" s="216">
        <f t="shared" si="62"/>
        <v>30.000000000000004</v>
      </c>
      <c r="BE189" s="216">
        <f t="shared" si="63"/>
        <v>60.00000000000001</v>
      </c>
      <c r="BF189" s="216">
        <f t="shared" si="64"/>
        <v>25</v>
      </c>
      <c r="BG189" s="216">
        <f t="shared" si="65"/>
        <v>0</v>
      </c>
      <c r="BH189" s="216">
        <f t="shared" si="66"/>
        <v>300</v>
      </c>
      <c r="BI189" s="216">
        <f t="shared" si="67"/>
        <v>0</v>
      </c>
      <c r="BJ189" s="216">
        <f t="shared" si="68"/>
        <v>0</v>
      </c>
      <c r="BK189" s="216">
        <f t="shared" si="69"/>
        <v>0</v>
      </c>
      <c r="BL189" s="216">
        <f t="shared" si="70"/>
        <v>0</v>
      </c>
      <c r="BM189" s="240">
        <f t="shared" si="71"/>
        <v>0</v>
      </c>
      <c r="BN189" s="482">
        <f t="shared" si="73"/>
        <v>42.27272727272727</v>
      </c>
      <c r="BO189" s="482">
        <f>SQRT(AVERAGE((BC189-$BN189)^2,(BD189-$BN189)^2,(BE189-$BN189)^2,(BF189-$BN189)^2,(BG189-$BN189)^2,(BH189-$BN189)^2,(BI189-$BN189)^2,(BJ189-$BN189)^2,(BK189-$BN189)^2,(BL189-$BN189)^2,(BM189-$BN189)^2))</f>
        <v>84.19035888345896</v>
      </c>
      <c r="BP189" s="586">
        <f>IF(AN189="n/a","n/a",IF(U189&lt;0,"n/a",IF(U189="n/a","n/a",I189+AN189-U189)))</f>
        <v>26.74034965718036</v>
      </c>
    </row>
    <row r="190" spans="1:68" ht="11.25" customHeight="1">
      <c r="A190" s="25" t="s">
        <v>856</v>
      </c>
      <c r="B190" s="26" t="s">
        <v>857</v>
      </c>
      <c r="C190" s="33" t="s">
        <v>181</v>
      </c>
      <c r="D190" s="133">
        <v>6</v>
      </c>
      <c r="E190" s="26">
        <v>417</v>
      </c>
      <c r="F190" s="44" t="s">
        <v>1972</v>
      </c>
      <c r="G190" s="45" t="s">
        <v>1972</v>
      </c>
      <c r="H190" s="208">
        <v>22.02</v>
      </c>
      <c r="I190" s="319">
        <f>(R190/H190)*100</f>
        <v>5.267938237965486</v>
      </c>
      <c r="J190" s="143">
        <v>0.2795</v>
      </c>
      <c r="K190" s="143">
        <v>0.29</v>
      </c>
      <c r="L190" s="93">
        <f t="shared" si="59"/>
        <v>3.75670840787119</v>
      </c>
      <c r="M190" s="158">
        <v>40876</v>
      </c>
      <c r="N190" s="31">
        <v>40878</v>
      </c>
      <c r="O190" s="32">
        <v>40909</v>
      </c>
      <c r="P190" s="30" t="s">
        <v>1414</v>
      </c>
      <c r="Q190" s="26" t="s">
        <v>452</v>
      </c>
      <c r="R190" s="316">
        <f>K190*4</f>
        <v>1.16</v>
      </c>
      <c r="S190" s="319">
        <f>R190/W190*100</f>
        <v>81.69014084507043</v>
      </c>
      <c r="T190" s="433">
        <f>(H190/SQRT(22.5*W190*(H190/Z190))-1)*100</f>
        <v>11.070759496023408</v>
      </c>
      <c r="U190" s="27">
        <f>H190/W190</f>
        <v>15.507042253521128</v>
      </c>
      <c r="V190" s="380">
        <v>12</v>
      </c>
      <c r="W190" s="168">
        <v>1.42</v>
      </c>
      <c r="X190" s="174">
        <v>0.81</v>
      </c>
      <c r="Y190" s="168">
        <v>1.71</v>
      </c>
      <c r="Z190" s="168">
        <v>1.79</v>
      </c>
      <c r="AA190" s="174">
        <v>1.24</v>
      </c>
      <c r="AB190" s="168">
        <v>1.31</v>
      </c>
      <c r="AC190" s="339">
        <f>(AB190/AA190-1)*100</f>
        <v>5.645161290322576</v>
      </c>
      <c r="AD190" s="472">
        <f>(H190/AA190)/X190</f>
        <v>21.92353643966547</v>
      </c>
      <c r="AE190" s="521">
        <v>5</v>
      </c>
      <c r="AF190" s="408">
        <v>4910</v>
      </c>
      <c r="AG190" s="565">
        <v>12.12</v>
      </c>
      <c r="AH190" s="565">
        <v>-4.63</v>
      </c>
      <c r="AI190" s="566">
        <v>0.18</v>
      </c>
      <c r="AJ190" s="567">
        <v>1.15</v>
      </c>
      <c r="AK190" s="350" t="s">
        <v>1977</v>
      </c>
      <c r="AL190" s="336">
        <f t="shared" si="72"/>
        <v>8.12379110251451</v>
      </c>
      <c r="AM190" s="337">
        <f>((AQ190/AT190)^(1/3)-1)*100</f>
        <v>5.9884978621960405</v>
      </c>
      <c r="AN190" s="337">
        <f>((AQ190/AV190)^(1/5)-1)*100</f>
        <v>4.999574581423172</v>
      </c>
      <c r="AO190" s="339" t="s">
        <v>1977</v>
      </c>
      <c r="AP190" s="324"/>
      <c r="AQ190" s="285">
        <v>1.118</v>
      </c>
      <c r="AR190" s="285">
        <v>1.034</v>
      </c>
      <c r="AS190" s="28">
        <v>1.012</v>
      </c>
      <c r="AT190" s="28">
        <v>0.939</v>
      </c>
      <c r="AU190" s="28">
        <v>0.887</v>
      </c>
      <c r="AV190" s="278">
        <v>0.8760000000000001</v>
      </c>
      <c r="AW190" s="278">
        <v>0.94</v>
      </c>
      <c r="AX190" s="28">
        <v>1</v>
      </c>
      <c r="AY190" s="28">
        <v>0.907</v>
      </c>
      <c r="AZ190" s="28">
        <v>0.5</v>
      </c>
      <c r="BA190" s="278">
        <v>0</v>
      </c>
      <c r="BB190" s="280">
        <v>0</v>
      </c>
      <c r="BC190" s="308">
        <f t="shared" si="74"/>
        <v>8.12379110251451</v>
      </c>
      <c r="BD190" s="216">
        <f t="shared" si="62"/>
        <v>2.1739130434782705</v>
      </c>
      <c r="BE190" s="216">
        <f t="shared" si="63"/>
        <v>7.774227902023445</v>
      </c>
      <c r="BF190" s="216">
        <f t="shared" si="64"/>
        <v>5.862457722660652</v>
      </c>
      <c r="BG190" s="216">
        <f t="shared" si="65"/>
        <v>1.2557077625570567</v>
      </c>
      <c r="BH190" s="216">
        <f t="shared" si="66"/>
        <v>0</v>
      </c>
      <c r="BI190" s="216">
        <f t="shared" si="67"/>
        <v>0</v>
      </c>
      <c r="BJ190" s="216">
        <f t="shared" si="68"/>
        <v>10.253583241455333</v>
      </c>
      <c r="BK190" s="216">
        <f t="shared" si="69"/>
        <v>81.4</v>
      </c>
      <c r="BL190" s="216">
        <f t="shared" si="70"/>
        <v>0</v>
      </c>
      <c r="BM190" s="240">
        <f t="shared" si="71"/>
        <v>0</v>
      </c>
      <c r="BN190" s="482">
        <f t="shared" si="73"/>
        <v>10.622152797699025</v>
      </c>
      <c r="BO190" s="482">
        <f>SQRT(AVERAGE((BC190-$BN190)^2,(BD190-$BN190)^2,(BE190-$BN190)^2,(BF190-$BN190)^2,(BG190-$BN190)^2,(BH190-$BN190)^2,(BI190-$BN190)^2,(BJ190-$BN190)^2,(BK190-$BN190)^2,(BL190-$BN190)^2,(BM190-$BN190)^2))</f>
        <v>22.67772285037087</v>
      </c>
      <c r="BP190" s="586">
        <f>IF(AN190="n/a","n/a",IF(U190&lt;0,"n/a",IF(U190="n/a","n/a",I190+AN190-U190)))</f>
        <v>-5.23952943413247</v>
      </c>
    </row>
    <row r="191" spans="1:68" ht="11.25" customHeight="1">
      <c r="A191" s="262" t="s">
        <v>653</v>
      </c>
      <c r="B191" s="36" t="s">
        <v>2063</v>
      </c>
      <c r="C191" s="120" t="s">
        <v>518</v>
      </c>
      <c r="D191" s="134">
        <v>7</v>
      </c>
      <c r="E191" s="26">
        <v>363</v>
      </c>
      <c r="F191" s="74" t="s">
        <v>363</v>
      </c>
      <c r="G191" s="75" t="s">
        <v>363</v>
      </c>
      <c r="H191" s="209">
        <v>35.43</v>
      </c>
      <c r="I191" s="321">
        <f>(R191/H191)*100</f>
        <v>6.999717753316398</v>
      </c>
      <c r="J191" s="286">
        <v>0.61</v>
      </c>
      <c r="K191" s="142">
        <v>0.62</v>
      </c>
      <c r="L191" s="197">
        <f t="shared" si="59"/>
        <v>1.6393442622950838</v>
      </c>
      <c r="M191" s="301">
        <v>40751</v>
      </c>
      <c r="N191" s="50">
        <v>40753</v>
      </c>
      <c r="O191" s="40">
        <v>40764</v>
      </c>
      <c r="P191" s="392" t="s">
        <v>1220</v>
      </c>
      <c r="Q191" s="269" t="s">
        <v>858</v>
      </c>
      <c r="R191" s="261">
        <f>K191*4</f>
        <v>2.48</v>
      </c>
      <c r="S191" s="321">
        <f>R191/W191*100</f>
        <v>111.21076233183858</v>
      </c>
      <c r="T191" s="434">
        <f>(H191/SQRT(22.5*W191*(H191/Z191))-1)*100</f>
        <v>10.845102604041323</v>
      </c>
      <c r="U191" s="37">
        <f>H191/W191</f>
        <v>15.887892376681615</v>
      </c>
      <c r="V191" s="381">
        <v>12</v>
      </c>
      <c r="W191" s="169">
        <v>2.23</v>
      </c>
      <c r="X191" s="176">
        <v>5.44</v>
      </c>
      <c r="Y191" s="169">
        <v>3.39</v>
      </c>
      <c r="Z191" s="169">
        <v>1.74</v>
      </c>
      <c r="AA191" s="176">
        <v>2.2</v>
      </c>
      <c r="AB191" s="169">
        <v>2.09</v>
      </c>
      <c r="AC191" s="344">
        <f>(AB191/AA191-1)*100</f>
        <v>-5.000000000000016</v>
      </c>
      <c r="AD191" s="473">
        <f>(H191/AA191)/X191</f>
        <v>2.960394385026737</v>
      </c>
      <c r="AE191" s="522">
        <v>4</v>
      </c>
      <c r="AF191" s="310">
        <v>512</v>
      </c>
      <c r="AG191" s="533">
        <v>19.49</v>
      </c>
      <c r="AH191" s="533">
        <v>-12.93</v>
      </c>
      <c r="AI191" s="562">
        <v>6.46</v>
      </c>
      <c r="AJ191" s="564">
        <v>3.32</v>
      </c>
      <c r="AK191" s="351" t="s">
        <v>1977</v>
      </c>
      <c r="AL191" s="342">
        <f t="shared" si="72"/>
        <v>1.271186440677985</v>
      </c>
      <c r="AM191" s="343">
        <f>((AQ191/AT191)^(1/3)-1)*100</f>
        <v>7.94804133169118</v>
      </c>
      <c r="AN191" s="343">
        <f>((AQ191/AV191)^(1/5)-1)*100</f>
        <v>34.155055196753636</v>
      </c>
      <c r="AO191" s="344" t="s">
        <v>1977</v>
      </c>
      <c r="AP191" s="325"/>
      <c r="AQ191" s="286">
        <v>2.39</v>
      </c>
      <c r="AR191" s="288">
        <v>2.36</v>
      </c>
      <c r="AS191" s="38">
        <v>2.26</v>
      </c>
      <c r="AT191" s="38">
        <v>1.9</v>
      </c>
      <c r="AU191" s="38">
        <v>1.69</v>
      </c>
      <c r="AV191" s="38">
        <v>0.55</v>
      </c>
      <c r="AW191" s="279">
        <v>0</v>
      </c>
      <c r="AX191" s="279">
        <v>0</v>
      </c>
      <c r="AY191" s="279">
        <v>0</v>
      </c>
      <c r="AZ191" s="279">
        <v>0</v>
      </c>
      <c r="BA191" s="279">
        <v>0</v>
      </c>
      <c r="BB191" s="307">
        <v>0</v>
      </c>
      <c r="BC191" s="308">
        <f t="shared" si="74"/>
        <v>1.271186440677985</v>
      </c>
      <c r="BD191" s="216">
        <f t="shared" si="62"/>
        <v>4.424778761061954</v>
      </c>
      <c r="BE191" s="216">
        <f t="shared" si="63"/>
        <v>18.947368421052623</v>
      </c>
      <c r="BF191" s="216">
        <f t="shared" si="64"/>
        <v>12.426035502958577</v>
      </c>
      <c r="BG191" s="216">
        <f t="shared" si="65"/>
        <v>207.27272727272722</v>
      </c>
      <c r="BH191" s="216">
        <f t="shared" si="66"/>
        <v>0</v>
      </c>
      <c r="BI191" s="216">
        <f t="shared" si="67"/>
        <v>0</v>
      </c>
      <c r="BJ191" s="216">
        <f t="shared" si="68"/>
        <v>0</v>
      </c>
      <c r="BK191" s="216">
        <f t="shared" si="69"/>
        <v>0</v>
      </c>
      <c r="BL191" s="216">
        <f t="shared" si="70"/>
        <v>0</v>
      </c>
      <c r="BM191" s="240">
        <f t="shared" si="71"/>
        <v>0</v>
      </c>
      <c r="BN191" s="76">
        <f t="shared" si="73"/>
        <v>22.212917854407124</v>
      </c>
      <c r="BO191" s="482">
        <f>SQRT(AVERAGE((BC191-$BN191)^2,(BD191-$BN191)^2,(BE191-$BN191)^2,(BF191-$BN191)^2,(BG191-$BN191)^2,(BH191-$BN191)^2,(BI191-$BN191)^2,(BJ191-$BN191)^2,(BK191-$BN191)^2,(BL191-$BN191)^2,(BM191-$BN191)^2))</f>
        <v>58.828747043552006</v>
      </c>
      <c r="BP191" s="587">
        <f>IF(AN191="n/a","n/a",IF(U191&lt;0,"n/a",IF(U191="n/a","n/a",I191+AN191-U191)))</f>
        <v>25.26688057338842</v>
      </c>
    </row>
    <row r="192" spans="1:68" ht="11.25" customHeight="1">
      <c r="A192" s="95" t="s">
        <v>471</v>
      </c>
      <c r="B192" s="26" t="s">
        <v>472</v>
      </c>
      <c r="C192" s="33" t="s">
        <v>170</v>
      </c>
      <c r="D192" s="133">
        <v>7</v>
      </c>
      <c r="E192" s="26">
        <v>359</v>
      </c>
      <c r="F192" s="44" t="s">
        <v>1939</v>
      </c>
      <c r="G192" s="45" t="s">
        <v>1939</v>
      </c>
      <c r="H192" s="208">
        <v>58.35</v>
      </c>
      <c r="I192" s="319">
        <f>(R192/H192)*100</f>
        <v>2.8106255355612677</v>
      </c>
      <c r="J192" s="143">
        <v>0.36</v>
      </c>
      <c r="K192" s="143">
        <v>0.41</v>
      </c>
      <c r="L192" s="93">
        <f t="shared" si="59"/>
        <v>13.888888888888884</v>
      </c>
      <c r="M192" s="158">
        <v>40702</v>
      </c>
      <c r="N192" s="31">
        <v>40704</v>
      </c>
      <c r="O192" s="32">
        <v>40724</v>
      </c>
      <c r="P192" s="30" t="s">
        <v>1359</v>
      </c>
      <c r="Q192" s="26"/>
      <c r="R192" s="316">
        <f>K192*4</f>
        <v>1.64</v>
      </c>
      <c r="S192" s="319">
        <f>R192/W192*100</f>
        <v>41.943734015345264</v>
      </c>
      <c r="T192" s="433">
        <f>(H192/SQRT(22.5*W192*(H192/Z192))-1)*100</f>
        <v>-19.377951226056666</v>
      </c>
      <c r="U192" s="27">
        <f>H192/W192</f>
        <v>14.923273657289002</v>
      </c>
      <c r="V192" s="380">
        <v>12</v>
      </c>
      <c r="W192" s="168">
        <v>3.91</v>
      </c>
      <c r="X192" s="174">
        <v>1.64</v>
      </c>
      <c r="Y192" s="168">
        <v>0.96</v>
      </c>
      <c r="Z192" s="168">
        <v>0.98</v>
      </c>
      <c r="AA192" s="174">
        <v>3.36</v>
      </c>
      <c r="AB192" s="168">
        <v>5.85</v>
      </c>
      <c r="AC192" s="339">
        <f>(AB192/AA192-1)*100</f>
        <v>74.10714285714286</v>
      </c>
      <c r="AD192" s="471">
        <f>(H192/AA192)/X192</f>
        <v>10.589067944250873</v>
      </c>
      <c r="AE192" s="521">
        <v>22</v>
      </c>
      <c r="AF192" s="385">
        <v>24090</v>
      </c>
      <c r="AG192" s="565">
        <v>26.93</v>
      </c>
      <c r="AH192" s="565">
        <v>-9.07</v>
      </c>
      <c r="AI192" s="566">
        <v>14.37</v>
      </c>
      <c r="AJ192" s="567">
        <v>4.53</v>
      </c>
      <c r="AK192" s="349">
        <f>AN192/AO192</f>
        <v>3.387290276462086</v>
      </c>
      <c r="AL192" s="340">
        <f t="shared" si="72"/>
        <v>14.634146341463406</v>
      </c>
      <c r="AM192" s="341">
        <f>((AQ192/AT192)^(1/3)-1)*100</f>
        <v>7.658144324773275</v>
      </c>
      <c r="AN192" s="341">
        <f>((AQ192/AV192)^(1/5)-1)*100</f>
        <v>9.152966711601573</v>
      </c>
      <c r="AO192" s="338">
        <f>((AQ192/BA192)^(1/10)-1)*100</f>
        <v>2.7021500859269576</v>
      </c>
      <c r="AP192" s="323"/>
      <c r="AQ192" s="282">
        <v>1.41</v>
      </c>
      <c r="AR192" s="282">
        <v>1.23</v>
      </c>
      <c r="AS192" s="19">
        <v>1.19</v>
      </c>
      <c r="AT192" s="19">
        <v>1.13</v>
      </c>
      <c r="AU192" s="19">
        <v>1.01</v>
      </c>
      <c r="AV192" s="19">
        <v>0.91</v>
      </c>
      <c r="AW192" s="283">
        <v>0.87</v>
      </c>
      <c r="AX192" s="283">
        <v>1.16</v>
      </c>
      <c r="AY192" s="19">
        <v>1.16</v>
      </c>
      <c r="AZ192" s="19">
        <v>1.12</v>
      </c>
      <c r="BA192" s="19">
        <v>1.08</v>
      </c>
      <c r="BB192" s="276">
        <v>1.04</v>
      </c>
      <c r="BC192" s="460">
        <f t="shared" si="74"/>
        <v>14.634146341463406</v>
      </c>
      <c r="BD192" s="461">
        <f t="shared" si="62"/>
        <v>3.3613445378151363</v>
      </c>
      <c r="BE192" s="461">
        <f t="shared" si="63"/>
        <v>5.3097345132743445</v>
      </c>
      <c r="BF192" s="461">
        <f t="shared" si="64"/>
        <v>11.88118811881187</v>
      </c>
      <c r="BG192" s="461">
        <f t="shared" si="65"/>
        <v>10.989010989010994</v>
      </c>
      <c r="BH192" s="461">
        <f t="shared" si="66"/>
        <v>4.597701149425282</v>
      </c>
      <c r="BI192" s="461">
        <f t="shared" si="67"/>
        <v>0</v>
      </c>
      <c r="BJ192" s="461">
        <f t="shared" si="68"/>
        <v>0</v>
      </c>
      <c r="BK192" s="461">
        <f t="shared" si="69"/>
        <v>3.5714285714285587</v>
      </c>
      <c r="BL192" s="461">
        <f t="shared" si="70"/>
        <v>3.703703703703698</v>
      </c>
      <c r="BM192" s="212">
        <f t="shared" si="71"/>
        <v>3.8461538461538547</v>
      </c>
      <c r="BN192" s="482">
        <f t="shared" si="73"/>
        <v>5.626764706462467</v>
      </c>
      <c r="BO192" s="145">
        <f>SQRT(AVERAGE((BC192-$BN192)^2,(BD192-$BN192)^2,(BE192-$BN192)^2,(BF192-$BN192)^2,(BG192-$BN192)^2,(BH192-$BN192)^2,(BI192-$BN192)^2,(BJ192-$BN192)^2,(BK192-$BN192)^2,(BL192-$BN192)^2,(BM192-$BN192)^2))</f>
        <v>4.569763642490128</v>
      </c>
      <c r="BP192" s="586">
        <f>IF(AN192="n/a","n/a",IF(U192&lt;0,"n/a",IF(U192="n/a","n/a",I192+AN192-U192)))</f>
        <v>-2.9596814101261604</v>
      </c>
    </row>
    <row r="193" spans="1:68" ht="11.25" customHeight="1">
      <c r="A193" s="95" t="s">
        <v>642</v>
      </c>
      <c r="B193" s="26" t="s">
        <v>643</v>
      </c>
      <c r="C193" s="33" t="s">
        <v>2078</v>
      </c>
      <c r="D193" s="133">
        <v>5</v>
      </c>
      <c r="E193" s="26">
        <v>432</v>
      </c>
      <c r="F193" s="44" t="s">
        <v>1972</v>
      </c>
      <c r="G193" s="45" t="s">
        <v>1972</v>
      </c>
      <c r="H193" s="208">
        <v>99.57</v>
      </c>
      <c r="I193" s="457">
        <f>(R193/H193)*100</f>
        <v>1.9082052827156777</v>
      </c>
      <c r="J193" s="143">
        <v>0.38</v>
      </c>
      <c r="K193" s="143">
        <v>0.475</v>
      </c>
      <c r="L193" s="93">
        <f t="shared" si="59"/>
        <v>25</v>
      </c>
      <c r="M193" s="158">
        <v>40689</v>
      </c>
      <c r="N193" s="31">
        <v>40694</v>
      </c>
      <c r="O193" s="32">
        <v>40725</v>
      </c>
      <c r="P193" s="30" t="s">
        <v>644</v>
      </c>
      <c r="Q193" s="102" t="s">
        <v>858</v>
      </c>
      <c r="R193" s="316">
        <f>K193*4</f>
        <v>1.9</v>
      </c>
      <c r="S193" s="319">
        <f>R193/W193*100</f>
        <v>30.206677265500794</v>
      </c>
      <c r="T193" s="433">
        <f>(H193/SQRT(22.5*W193*(H193/Z193))-1)*100</f>
        <v>36.80075369279512</v>
      </c>
      <c r="U193" s="27">
        <f>H193/W193</f>
        <v>15.829888712241653</v>
      </c>
      <c r="V193" s="380">
        <v>12</v>
      </c>
      <c r="W193" s="168">
        <v>6.29</v>
      </c>
      <c r="X193" s="174">
        <v>1.08</v>
      </c>
      <c r="Y193" s="168">
        <v>2.61</v>
      </c>
      <c r="Z193" s="168">
        <v>2.66</v>
      </c>
      <c r="AA193" s="174">
        <v>6.53</v>
      </c>
      <c r="AB193" s="168">
        <v>7.76</v>
      </c>
      <c r="AC193" s="339">
        <f>(AB193/AA193-1)*100</f>
        <v>18.836140888208263</v>
      </c>
      <c r="AD193" s="472">
        <f>(H193/AA193)/X193</f>
        <v>14.11859792411094</v>
      </c>
      <c r="AE193" s="521">
        <v>31</v>
      </c>
      <c r="AF193" s="385">
        <v>48100</v>
      </c>
      <c r="AG193" s="565">
        <v>28.1</v>
      </c>
      <c r="AH193" s="565">
        <v>-7.71</v>
      </c>
      <c r="AI193" s="566">
        <v>11.34</v>
      </c>
      <c r="AJ193" s="567">
        <v>3.38</v>
      </c>
      <c r="AK193" s="350">
        <f>AN193/AO193</f>
        <v>1.2805226539331396</v>
      </c>
      <c r="AL193" s="336">
        <f t="shared" si="72"/>
        <v>11.111111111111093</v>
      </c>
      <c r="AM193" s="337">
        <f>((AQ193/AT193)^(1/3)-1)*100</f>
        <v>21.14137285547597</v>
      </c>
      <c r="AN193" s="337">
        <f>((AQ193/AV193)^(1/5)-1)*100</f>
        <v>14.869835499703509</v>
      </c>
      <c r="AO193" s="339">
        <f>((AQ193/BA193)^(1/10)-1)*100</f>
        <v>11.612317403390438</v>
      </c>
      <c r="AP193" s="324"/>
      <c r="AQ193" s="285">
        <v>1.2</v>
      </c>
      <c r="AR193" s="287">
        <v>1.08</v>
      </c>
      <c r="AS193" s="28">
        <v>0.93</v>
      </c>
      <c r="AT193" s="28">
        <v>0.675</v>
      </c>
      <c r="AU193" s="278">
        <v>0.6</v>
      </c>
      <c r="AV193" s="278">
        <v>0.6</v>
      </c>
      <c r="AW193" s="28">
        <v>0.6</v>
      </c>
      <c r="AX193" s="28">
        <v>0.46</v>
      </c>
      <c r="AY193" s="278">
        <v>0.4</v>
      </c>
      <c r="AZ193" s="278">
        <v>0.4</v>
      </c>
      <c r="BA193" s="278">
        <v>0.4</v>
      </c>
      <c r="BB193" s="280">
        <v>0.4</v>
      </c>
      <c r="BC193" s="308">
        <f t="shared" si="74"/>
        <v>11.111111111111093</v>
      </c>
      <c r="BD193" s="216">
        <f t="shared" si="62"/>
        <v>16.129032258064523</v>
      </c>
      <c r="BE193" s="216">
        <f t="shared" si="63"/>
        <v>37.77777777777778</v>
      </c>
      <c r="BF193" s="216">
        <f t="shared" si="64"/>
        <v>12.500000000000021</v>
      </c>
      <c r="BG193" s="216">
        <f t="shared" si="65"/>
        <v>0</v>
      </c>
      <c r="BH193" s="216">
        <f t="shared" si="66"/>
        <v>0</v>
      </c>
      <c r="BI193" s="216">
        <f t="shared" si="67"/>
        <v>30.43478260869563</v>
      </c>
      <c r="BJ193" s="216">
        <f t="shared" si="68"/>
        <v>14.999999999999991</v>
      </c>
      <c r="BK193" s="216">
        <f t="shared" si="69"/>
        <v>0</v>
      </c>
      <c r="BL193" s="216">
        <f t="shared" si="70"/>
        <v>0</v>
      </c>
      <c r="BM193" s="240">
        <f t="shared" si="71"/>
        <v>0</v>
      </c>
      <c r="BN193" s="482">
        <f t="shared" si="73"/>
        <v>11.177518523240822</v>
      </c>
      <c r="BO193" s="482">
        <f>SQRT(AVERAGE((BC193-$BN193)^2,(BD193-$BN193)^2,(BE193-$BN193)^2,(BF193-$BN193)^2,(BG193-$BN193)^2,(BH193-$BN193)^2,(BI193-$BN193)^2,(BJ193-$BN193)^2,(BK193-$BN193)^2,(BL193-$BN193)^2,(BM193-$BN193)^2))</f>
        <v>12.591421445714383</v>
      </c>
      <c r="BP193" s="586">
        <f>IF(AN193="n/a","n/a",IF(U193&lt;0,"n/a",IF(U193="n/a","n/a",I193+AN193-U193)))</f>
        <v>0.9481520701775334</v>
      </c>
    </row>
    <row r="194" spans="1:68" ht="11.25" customHeight="1">
      <c r="A194" s="25" t="s">
        <v>638</v>
      </c>
      <c r="B194" s="26" t="s">
        <v>639</v>
      </c>
      <c r="C194" s="33" t="s">
        <v>173</v>
      </c>
      <c r="D194" s="133">
        <v>5</v>
      </c>
      <c r="E194" s="26">
        <v>419</v>
      </c>
      <c r="F194" s="65" t="s">
        <v>363</v>
      </c>
      <c r="G194" s="57" t="s">
        <v>363</v>
      </c>
      <c r="H194" s="208">
        <v>5.73</v>
      </c>
      <c r="I194" s="319">
        <f>(R194/H194)*100</f>
        <v>7.678883071553227</v>
      </c>
      <c r="J194" s="285">
        <v>0.1</v>
      </c>
      <c r="K194" s="143">
        <v>0.11</v>
      </c>
      <c r="L194" s="93">
        <f t="shared" si="59"/>
        <v>9.999999999999986</v>
      </c>
      <c r="M194" s="300">
        <v>40308</v>
      </c>
      <c r="N194" s="71">
        <v>40310</v>
      </c>
      <c r="O194" s="72">
        <v>40326</v>
      </c>
      <c r="P194" s="30" t="s">
        <v>1246</v>
      </c>
      <c r="Q194" s="26"/>
      <c r="R194" s="316">
        <f>K194*4</f>
        <v>0.44</v>
      </c>
      <c r="S194" s="319" t="s">
        <v>1977</v>
      </c>
      <c r="T194" s="433" t="s">
        <v>1977</v>
      </c>
      <c r="U194" s="27" t="s">
        <v>1977</v>
      </c>
      <c r="V194" s="380">
        <v>6</v>
      </c>
      <c r="W194" s="168">
        <v>-0.01</v>
      </c>
      <c r="X194" s="174" t="s">
        <v>2108</v>
      </c>
      <c r="Y194" s="168">
        <v>3.61</v>
      </c>
      <c r="Z194" s="168">
        <v>0.81</v>
      </c>
      <c r="AA194" s="174" t="s">
        <v>2108</v>
      </c>
      <c r="AB194" s="168" t="s">
        <v>2108</v>
      </c>
      <c r="AC194" s="339" t="s">
        <v>1977</v>
      </c>
      <c r="AD194" s="472" t="s">
        <v>1977</v>
      </c>
      <c r="AE194" s="521">
        <v>1</v>
      </c>
      <c r="AF194" s="309">
        <v>44</v>
      </c>
      <c r="AG194" s="565">
        <v>8.32</v>
      </c>
      <c r="AH194" s="565">
        <v>-29.52</v>
      </c>
      <c r="AI194" s="566">
        <v>-1.72</v>
      </c>
      <c r="AJ194" s="567">
        <v>-9.34</v>
      </c>
      <c r="AK194" s="350" t="s">
        <v>1977</v>
      </c>
      <c r="AL194" s="336">
        <f t="shared" si="72"/>
        <v>10.256410256410241</v>
      </c>
      <c r="AM194" s="337">
        <f>((AQ194/AT194)^(1/3)-1)*100</f>
        <v>11.524149667113504</v>
      </c>
      <c r="AN194" s="337" t="s">
        <v>1977</v>
      </c>
      <c r="AO194" s="339" t="s">
        <v>1977</v>
      </c>
      <c r="AP194" s="324"/>
      <c r="AQ194" s="285">
        <v>0.43</v>
      </c>
      <c r="AR194" s="285">
        <v>0.39</v>
      </c>
      <c r="AS194" s="28">
        <v>0.35</v>
      </c>
      <c r="AT194" s="28">
        <v>0.31</v>
      </c>
      <c r="AU194" s="28">
        <v>0.21</v>
      </c>
      <c r="AV194" s="278">
        <v>0</v>
      </c>
      <c r="AW194" s="278">
        <v>0</v>
      </c>
      <c r="AX194" s="278">
        <v>0</v>
      </c>
      <c r="AY194" s="278">
        <v>0</v>
      </c>
      <c r="AZ194" s="278">
        <v>0</v>
      </c>
      <c r="BA194" s="278">
        <v>0</v>
      </c>
      <c r="BB194" s="280">
        <v>0</v>
      </c>
      <c r="BC194" s="308">
        <f t="shared" si="74"/>
        <v>10.256410256410241</v>
      </c>
      <c r="BD194" s="216">
        <f t="shared" si="62"/>
        <v>11.428571428571432</v>
      </c>
      <c r="BE194" s="216">
        <f t="shared" si="63"/>
        <v>12.903225806451601</v>
      </c>
      <c r="BF194" s="216">
        <f t="shared" si="64"/>
        <v>47.61904761904763</v>
      </c>
      <c r="BG194" s="216">
        <f t="shared" si="65"/>
        <v>0</v>
      </c>
      <c r="BH194" s="216">
        <f t="shared" si="66"/>
        <v>0</v>
      </c>
      <c r="BI194" s="216">
        <f t="shared" si="67"/>
        <v>0</v>
      </c>
      <c r="BJ194" s="216">
        <f t="shared" si="68"/>
        <v>0</v>
      </c>
      <c r="BK194" s="216">
        <f t="shared" si="69"/>
        <v>0</v>
      </c>
      <c r="BL194" s="216">
        <f t="shared" si="70"/>
        <v>0</v>
      </c>
      <c r="BM194" s="240">
        <f t="shared" si="71"/>
        <v>0</v>
      </c>
      <c r="BN194" s="482">
        <f t="shared" si="73"/>
        <v>7.473386828225537</v>
      </c>
      <c r="BO194" s="482">
        <f>SQRT(AVERAGE((BC194-$BN194)^2,(BD194-$BN194)^2,(BE194-$BN194)^2,(BF194-$BN194)^2,(BG194-$BN194)^2,(BH194-$BN194)^2,(BI194-$BN194)^2,(BJ194-$BN194)^2,(BK194-$BN194)^2,(BL194-$BN194)^2,(BM194-$BN194)^2))</f>
        <v>13.66982912400988</v>
      </c>
      <c r="BP194" s="586" t="str">
        <f>IF(AN194="n/a","n/a",IF(U194&lt;0,"n/a",IF(U194="n/a","n/a",I194+AN194-U194)))</f>
        <v>n/a</v>
      </c>
    </row>
    <row r="195" spans="1:68" ht="11.25" customHeight="1">
      <c r="A195" s="25" t="s">
        <v>2021</v>
      </c>
      <c r="B195" s="26" t="s">
        <v>2022</v>
      </c>
      <c r="C195" s="33" t="s">
        <v>173</v>
      </c>
      <c r="D195" s="133">
        <v>6</v>
      </c>
      <c r="E195" s="26">
        <v>404</v>
      </c>
      <c r="F195" s="65" t="s">
        <v>363</v>
      </c>
      <c r="G195" s="57" t="s">
        <v>363</v>
      </c>
      <c r="H195" s="208">
        <v>16.14</v>
      </c>
      <c r="I195" s="319">
        <f>(R195/H195)*100</f>
        <v>2.2304832713754648</v>
      </c>
      <c r="J195" s="285">
        <v>0.08</v>
      </c>
      <c r="K195" s="143">
        <v>0.09</v>
      </c>
      <c r="L195" s="93">
        <f t="shared" si="59"/>
        <v>12.5</v>
      </c>
      <c r="M195" s="158">
        <v>40765</v>
      </c>
      <c r="N195" s="31">
        <v>40767</v>
      </c>
      <c r="O195" s="32">
        <v>40788</v>
      </c>
      <c r="P195" s="30" t="s">
        <v>1247</v>
      </c>
      <c r="Q195" s="26"/>
      <c r="R195" s="316">
        <f>K195*4</f>
        <v>0.36</v>
      </c>
      <c r="S195" s="319">
        <f>R195/W195*100</f>
        <v>50.70422535211267</v>
      </c>
      <c r="T195" s="433">
        <f>(H195/SQRT(22.5*W195*(H195/Z195))-1)*100</f>
        <v>2.997333481140929</v>
      </c>
      <c r="U195" s="27">
        <f>H195/W195</f>
        <v>22.732394366197184</v>
      </c>
      <c r="V195" s="380">
        <v>6</v>
      </c>
      <c r="W195" s="168">
        <v>0.71</v>
      </c>
      <c r="X195" s="174">
        <v>1.52</v>
      </c>
      <c r="Y195" s="168">
        <v>4.07</v>
      </c>
      <c r="Z195" s="168">
        <v>1.05</v>
      </c>
      <c r="AA195" s="174">
        <v>0.71</v>
      </c>
      <c r="AB195" s="168">
        <v>0.76</v>
      </c>
      <c r="AC195" s="339">
        <f>(AB195/AA195-1)*100</f>
        <v>7.042253521126773</v>
      </c>
      <c r="AD195" s="472">
        <f>(H195/AA195)/X195</f>
        <v>14.955522609340253</v>
      </c>
      <c r="AE195" s="521">
        <v>3</v>
      </c>
      <c r="AF195" s="309">
        <v>241</v>
      </c>
      <c r="AG195" s="565">
        <v>19.64</v>
      </c>
      <c r="AH195" s="565">
        <v>-3.7</v>
      </c>
      <c r="AI195" s="566">
        <v>6.39</v>
      </c>
      <c r="AJ195" s="567">
        <v>4.47</v>
      </c>
      <c r="AK195" s="350" t="s">
        <v>1977</v>
      </c>
      <c r="AL195" s="336">
        <f t="shared" si="72"/>
        <v>7.14285714285714</v>
      </c>
      <c r="AM195" s="337">
        <f>((AQ195/AT195)^(1/3)-1)*100</f>
        <v>7.721734501594191</v>
      </c>
      <c r="AN195" s="337" t="s">
        <v>1977</v>
      </c>
      <c r="AO195" s="339" t="s">
        <v>1977</v>
      </c>
      <c r="AP195" s="324"/>
      <c r="AQ195" s="285">
        <v>0.3</v>
      </c>
      <c r="AR195" s="287">
        <v>0.28</v>
      </c>
      <c r="AS195" s="28">
        <v>0.27</v>
      </c>
      <c r="AT195" s="28">
        <v>0.24</v>
      </c>
      <c r="AU195" s="28">
        <v>0.2</v>
      </c>
      <c r="AV195" s="278">
        <v>0</v>
      </c>
      <c r="AW195" s="278">
        <v>0</v>
      </c>
      <c r="AX195" s="278">
        <v>0</v>
      </c>
      <c r="AY195" s="278">
        <v>0</v>
      </c>
      <c r="AZ195" s="278">
        <v>0</v>
      </c>
      <c r="BA195" s="278">
        <v>0</v>
      </c>
      <c r="BB195" s="280">
        <v>0</v>
      </c>
      <c r="BC195" s="308">
        <f t="shared" si="74"/>
        <v>7.14285714285714</v>
      </c>
      <c r="BD195" s="216">
        <f t="shared" si="62"/>
        <v>3.703703703703698</v>
      </c>
      <c r="BE195" s="216">
        <f t="shared" si="63"/>
        <v>12.500000000000021</v>
      </c>
      <c r="BF195" s="216">
        <f t="shared" si="64"/>
        <v>19.999999999999996</v>
      </c>
      <c r="BG195" s="216">
        <f t="shared" si="65"/>
        <v>0</v>
      </c>
      <c r="BH195" s="216">
        <f t="shared" si="66"/>
        <v>0</v>
      </c>
      <c r="BI195" s="216">
        <f t="shared" si="67"/>
        <v>0</v>
      </c>
      <c r="BJ195" s="216">
        <f t="shared" si="68"/>
        <v>0</v>
      </c>
      <c r="BK195" s="216">
        <f t="shared" si="69"/>
        <v>0</v>
      </c>
      <c r="BL195" s="216">
        <f t="shared" si="70"/>
        <v>0</v>
      </c>
      <c r="BM195" s="240">
        <f t="shared" si="71"/>
        <v>0</v>
      </c>
      <c r="BN195" s="482">
        <f t="shared" si="73"/>
        <v>3.9405964405964413</v>
      </c>
      <c r="BO195" s="482">
        <f>SQRT(AVERAGE((BC195-$BN195)^2,(BD195-$BN195)^2,(BE195-$BN195)^2,(BF195-$BN195)^2,(BG195-$BN195)^2,(BH195-$BN195)^2,(BI195-$BN195)^2,(BJ195-$BN195)^2,(BK195-$BN195)^2,(BL195-$BN195)^2,(BM195-$BN195)^2))</f>
        <v>6.39727588263544</v>
      </c>
      <c r="BP195" s="586" t="str">
        <f>IF(AN195="n/a","n/a",IF(U195&lt;0,"n/a",IF(U195="n/a","n/a",I195+AN195-U195)))</f>
        <v>n/a</v>
      </c>
    </row>
    <row r="196" spans="1:68" ht="11.25" customHeight="1">
      <c r="A196" s="25" t="s">
        <v>697</v>
      </c>
      <c r="B196" s="26" t="s">
        <v>698</v>
      </c>
      <c r="C196" s="33" t="s">
        <v>174</v>
      </c>
      <c r="D196" s="133">
        <v>7</v>
      </c>
      <c r="E196" s="26">
        <v>375</v>
      </c>
      <c r="F196" s="44" t="s">
        <v>1939</v>
      </c>
      <c r="G196" s="45" t="s">
        <v>1972</v>
      </c>
      <c r="H196" s="208">
        <v>36.98</v>
      </c>
      <c r="I196" s="319">
        <f>(R196/H196)*100</f>
        <v>5.408328826392645</v>
      </c>
      <c r="J196" s="143">
        <v>0.4875</v>
      </c>
      <c r="K196" s="143">
        <v>0.5</v>
      </c>
      <c r="L196" s="93">
        <f t="shared" si="59"/>
        <v>2.564102564102577</v>
      </c>
      <c r="M196" s="158">
        <v>40821</v>
      </c>
      <c r="N196" s="31">
        <v>40823</v>
      </c>
      <c r="O196" s="32">
        <v>40848</v>
      </c>
      <c r="P196" s="30" t="s">
        <v>1378</v>
      </c>
      <c r="Q196" s="26"/>
      <c r="R196" s="316">
        <f>K196*4</f>
        <v>2</v>
      </c>
      <c r="S196" s="320">
        <f>R196/W196*100</f>
        <v>80.32128514056224</v>
      </c>
      <c r="T196" s="433">
        <f>(H196/SQRT(22.5*W196*(H196/Z196))-1)*100</f>
        <v>34.2374965820696</v>
      </c>
      <c r="U196" s="27">
        <f>H196/W196</f>
        <v>14.851405622489958</v>
      </c>
      <c r="V196" s="380">
        <v>12</v>
      </c>
      <c r="W196" s="168">
        <v>2.49</v>
      </c>
      <c r="X196" s="174">
        <v>1.69</v>
      </c>
      <c r="Y196" s="168">
        <v>0.98</v>
      </c>
      <c r="Z196" s="168">
        <v>2.73</v>
      </c>
      <c r="AA196" s="174">
        <v>2.2</v>
      </c>
      <c r="AB196" s="168">
        <v>2.56</v>
      </c>
      <c r="AC196" s="339">
        <f>(AB196/AA196-1)*100</f>
        <v>16.36363636363636</v>
      </c>
      <c r="AD196" s="473">
        <f>(H196/AA196)/X196</f>
        <v>9.946207638515329</v>
      </c>
      <c r="AE196" s="521">
        <v>37</v>
      </c>
      <c r="AF196" s="385">
        <v>104690</v>
      </c>
      <c r="AG196" s="565">
        <v>17.03</v>
      </c>
      <c r="AH196" s="565">
        <v>-5.06</v>
      </c>
      <c r="AI196" s="566">
        <v>1.37</v>
      </c>
      <c r="AJ196" s="567">
        <v>1.51</v>
      </c>
      <c r="AK196" s="350">
        <f>AN196/AO196</f>
        <v>1.658768609913788</v>
      </c>
      <c r="AL196" s="336">
        <f t="shared" si="72"/>
        <v>3.0997304582210283</v>
      </c>
      <c r="AM196" s="337">
        <f>((AQ196/AT196)^(1/3)-1)*100</f>
        <v>5.1506222802201185</v>
      </c>
      <c r="AN196" s="337">
        <f>((AQ196/AV196)^(1/5)-1)*100</f>
        <v>3.6325756817212396</v>
      </c>
      <c r="AO196" s="339">
        <f>((AQ196/BA196)^(1/10)-1)*100</f>
        <v>2.1899230911477385</v>
      </c>
      <c r="AP196" s="324"/>
      <c r="AQ196" s="285">
        <v>1.9125</v>
      </c>
      <c r="AR196" s="285">
        <v>1.855</v>
      </c>
      <c r="AS196" s="28">
        <v>1.75</v>
      </c>
      <c r="AT196" s="28">
        <v>1.645</v>
      </c>
      <c r="AU196" s="278">
        <v>1.62</v>
      </c>
      <c r="AV196" s="28">
        <v>1.6</v>
      </c>
      <c r="AW196" s="278">
        <v>1.54</v>
      </c>
      <c r="AX196" s="278">
        <v>1.54</v>
      </c>
      <c r="AY196" s="278">
        <v>1.54</v>
      </c>
      <c r="AZ196" s="278">
        <v>1.54</v>
      </c>
      <c r="BA196" s="278">
        <v>1.54</v>
      </c>
      <c r="BB196" s="280">
        <v>1.54</v>
      </c>
      <c r="BC196" s="274">
        <f t="shared" si="74"/>
        <v>3.0997304582210283</v>
      </c>
      <c r="BD196" s="462">
        <f t="shared" si="62"/>
        <v>6.000000000000005</v>
      </c>
      <c r="BE196" s="462">
        <f t="shared" si="63"/>
        <v>6.382978723404253</v>
      </c>
      <c r="BF196" s="462">
        <f t="shared" si="64"/>
        <v>1.5432098765431945</v>
      </c>
      <c r="BG196" s="462">
        <f t="shared" si="65"/>
        <v>1.2499999999999956</v>
      </c>
      <c r="BH196" s="462">
        <f t="shared" si="66"/>
        <v>3.8961038961039085</v>
      </c>
      <c r="BI196" s="462">
        <f t="shared" si="67"/>
        <v>0</v>
      </c>
      <c r="BJ196" s="462">
        <f t="shared" si="68"/>
        <v>0</v>
      </c>
      <c r="BK196" s="462">
        <f t="shared" si="69"/>
        <v>0</v>
      </c>
      <c r="BL196" s="462">
        <f t="shared" si="70"/>
        <v>0</v>
      </c>
      <c r="BM196" s="258">
        <f t="shared" si="71"/>
        <v>0</v>
      </c>
      <c r="BN196" s="482">
        <f t="shared" si="73"/>
        <v>2.015638450388399</v>
      </c>
      <c r="BO196" s="76">
        <f>SQRT(AVERAGE((BC196-$BN196)^2,(BD196-$BN196)^2,(BE196-$BN196)^2,(BF196-$BN196)^2,(BG196-$BN196)^2,(BH196-$BN196)^2,(BI196-$BN196)^2,(BJ196-$BN196)^2,(BK196-$BN196)^2,(BL196-$BN196)^2,(BM196-$BN196)^2))</f>
        <v>2.3506978963669787</v>
      </c>
      <c r="BP196" s="586">
        <f>IF(AN196="n/a","n/a",IF(U196&lt;0,"n/a",IF(U196="n/a","n/a",I196+AN196-U196)))</f>
        <v>-5.810501114376073</v>
      </c>
    </row>
    <row r="197" spans="1:68" ht="11.25" customHeight="1">
      <c r="A197" s="15" t="s">
        <v>97</v>
      </c>
      <c r="B197" s="16" t="s">
        <v>98</v>
      </c>
      <c r="C197" s="24" t="s">
        <v>169</v>
      </c>
      <c r="D197" s="302">
        <v>8</v>
      </c>
      <c r="E197" s="26">
        <v>320</v>
      </c>
      <c r="F197" s="88" t="s">
        <v>363</v>
      </c>
      <c r="G197" s="58" t="s">
        <v>363</v>
      </c>
      <c r="H197" s="207">
        <v>24.32</v>
      </c>
      <c r="I197" s="456">
        <f>(R197/H197)*100</f>
        <v>1.1513157894736843</v>
      </c>
      <c r="J197" s="144">
        <v>0.06</v>
      </c>
      <c r="K197" s="144">
        <v>0.07</v>
      </c>
      <c r="L197" s="107">
        <f t="shared" si="59"/>
        <v>16.666666666666675</v>
      </c>
      <c r="M197" s="118">
        <v>40749</v>
      </c>
      <c r="N197" s="22">
        <v>40751</v>
      </c>
      <c r="O197" s="23">
        <v>40765</v>
      </c>
      <c r="P197" s="395" t="s">
        <v>1387</v>
      </c>
      <c r="Q197" s="16"/>
      <c r="R197" s="317">
        <f>K197*4</f>
        <v>0.28</v>
      </c>
      <c r="S197" s="318">
        <f>R197/W197*100</f>
        <v>7.1065989847715745</v>
      </c>
      <c r="T197" s="435">
        <f>(H197/SQRT(22.5*W197*(H197/Z197))-1)*100</f>
        <v>-47.101604270757136</v>
      </c>
      <c r="U197" s="18">
        <f>H197/W197</f>
        <v>6.1725888324873095</v>
      </c>
      <c r="V197" s="391">
        <v>12</v>
      </c>
      <c r="W197" s="190">
        <v>3.94</v>
      </c>
      <c r="X197" s="189">
        <v>1.49</v>
      </c>
      <c r="Y197" s="190">
        <v>0.18</v>
      </c>
      <c r="Z197" s="190">
        <v>1.02</v>
      </c>
      <c r="AA197" s="189">
        <v>4.06</v>
      </c>
      <c r="AB197" s="190">
        <v>5.57</v>
      </c>
      <c r="AC197" s="338">
        <f>(AB197/AA197-1)*100</f>
        <v>37.192118226601</v>
      </c>
      <c r="AD197" s="471">
        <f>(H197/AA197)/X197</f>
        <v>4.020233411578008</v>
      </c>
      <c r="AE197" s="520">
        <v>3</v>
      </c>
      <c r="AF197" s="397">
        <v>127</v>
      </c>
      <c r="AG197" s="553">
        <v>15.86</v>
      </c>
      <c r="AH197" s="553">
        <v>-34.22</v>
      </c>
      <c r="AI197" s="568">
        <v>-9.62</v>
      </c>
      <c r="AJ197" s="569">
        <v>-5.74</v>
      </c>
      <c r="AK197" s="349">
        <f>AN197/AO197</f>
        <v>1.3521450735184568</v>
      </c>
      <c r="AL197" s="340">
        <f t="shared" si="72"/>
        <v>15.789473684210531</v>
      </c>
      <c r="AM197" s="341">
        <f>((AQ197/AT197)^(1/3)-1)*100</f>
        <v>13.617128057248994</v>
      </c>
      <c r="AN197" s="341">
        <f>((AQ197/AV197)^(1/5)-1)*100</f>
        <v>14.869835499703509</v>
      </c>
      <c r="AO197" s="338">
        <f>((AQ197/BA197)^(1/10)-1)*100</f>
        <v>10.997219004770153</v>
      </c>
      <c r="AP197" s="323"/>
      <c r="AQ197" s="282">
        <v>0.22</v>
      </c>
      <c r="AR197" s="282">
        <v>0.19</v>
      </c>
      <c r="AS197" s="19">
        <v>0.17</v>
      </c>
      <c r="AT197" s="19">
        <v>0.15</v>
      </c>
      <c r="AU197" s="19">
        <v>0.13</v>
      </c>
      <c r="AV197" s="19">
        <v>0.11</v>
      </c>
      <c r="AW197" s="19">
        <v>0.09</v>
      </c>
      <c r="AX197" s="283">
        <v>0.08</v>
      </c>
      <c r="AY197" s="283">
        <v>0.08</v>
      </c>
      <c r="AZ197" s="19">
        <v>0.08</v>
      </c>
      <c r="BA197" s="19">
        <v>0.0775</v>
      </c>
      <c r="BB197" s="276">
        <v>0.07</v>
      </c>
      <c r="BC197" s="308">
        <f t="shared" si="74"/>
        <v>15.789473684210531</v>
      </c>
      <c r="BD197" s="216">
        <f t="shared" si="62"/>
        <v>11.764705882352944</v>
      </c>
      <c r="BE197" s="216">
        <f t="shared" si="63"/>
        <v>13.333333333333353</v>
      </c>
      <c r="BF197" s="216">
        <f t="shared" si="64"/>
        <v>15.384615384615374</v>
      </c>
      <c r="BG197" s="216">
        <f t="shared" si="65"/>
        <v>18.181818181818187</v>
      </c>
      <c r="BH197" s="216">
        <f t="shared" si="66"/>
        <v>22.222222222222232</v>
      </c>
      <c r="BI197" s="216">
        <f t="shared" si="67"/>
        <v>12.5</v>
      </c>
      <c r="BJ197" s="216">
        <f t="shared" si="68"/>
        <v>0</v>
      </c>
      <c r="BK197" s="216">
        <f t="shared" si="69"/>
        <v>0</v>
      </c>
      <c r="BL197" s="216">
        <f t="shared" si="70"/>
        <v>3.2258064516129004</v>
      </c>
      <c r="BM197" s="240">
        <f t="shared" si="71"/>
        <v>10.714285714285698</v>
      </c>
      <c r="BN197" s="145">
        <f t="shared" si="73"/>
        <v>11.192387350404656</v>
      </c>
      <c r="BO197" s="482">
        <f>SQRT(AVERAGE((BC197-$BN197)^2,(BD197-$BN197)^2,(BE197-$BN197)^2,(BF197-$BN197)^2,(BG197-$BN197)^2,(BH197-$BN197)^2,(BI197-$BN197)^2,(BJ197-$BN197)^2,(BK197-$BN197)^2,(BL197-$BN197)^2,(BM197-$BN197)^2))</f>
        <v>6.941787102479285</v>
      </c>
      <c r="BP197" s="588">
        <f>IF(AN197="n/a","n/a",IF(U197&lt;0,"n/a",IF(U197="n/a","n/a",I197+AN197-U197)))</f>
        <v>9.848562456689884</v>
      </c>
    </row>
    <row r="198" spans="1:68" ht="11.25" customHeight="1">
      <c r="A198" s="25" t="s">
        <v>676</v>
      </c>
      <c r="B198" s="26" t="s">
        <v>677</v>
      </c>
      <c r="C198" s="33" t="s">
        <v>676</v>
      </c>
      <c r="D198" s="271">
        <v>8</v>
      </c>
      <c r="E198" s="26">
        <v>304</v>
      </c>
      <c r="F198" s="44" t="s">
        <v>1972</v>
      </c>
      <c r="G198" s="45" t="s">
        <v>1939</v>
      </c>
      <c r="H198" s="208">
        <v>32.93</v>
      </c>
      <c r="I198" s="319">
        <f>(R198/H198)*100</f>
        <v>4.129972669298512</v>
      </c>
      <c r="J198" s="143">
        <v>0.315</v>
      </c>
      <c r="K198" s="143">
        <v>0.34</v>
      </c>
      <c r="L198" s="93">
        <f t="shared" si="59"/>
        <v>7.936507936507953</v>
      </c>
      <c r="M198" s="158">
        <v>40611</v>
      </c>
      <c r="N198" s="31">
        <v>40613</v>
      </c>
      <c r="O198" s="32">
        <v>40627</v>
      </c>
      <c r="P198" s="104" t="s">
        <v>43</v>
      </c>
      <c r="Q198" s="275"/>
      <c r="R198" s="316">
        <f>K198*4</f>
        <v>1.36</v>
      </c>
      <c r="S198" s="319">
        <f>R198/W198*100</f>
        <v>66.34146341463416</v>
      </c>
      <c r="T198" s="433">
        <f>(H198/SQRT(22.5*W198*(H198/Z198))-1)*100</f>
        <v>36.50480202399385</v>
      </c>
      <c r="U198" s="27">
        <f>H198/W198</f>
        <v>16.063414634146344</v>
      </c>
      <c r="V198" s="380">
        <v>12</v>
      </c>
      <c r="W198" s="168">
        <v>2.05</v>
      </c>
      <c r="X198" s="174">
        <v>1.59</v>
      </c>
      <c r="Y198" s="168">
        <v>1.18</v>
      </c>
      <c r="Z198" s="168">
        <v>2.61</v>
      </c>
      <c r="AA198" s="174">
        <v>2.14</v>
      </c>
      <c r="AB198" s="168">
        <v>2.42</v>
      </c>
      <c r="AC198" s="339">
        <f>(AB198/AA198-1)*100</f>
        <v>13.08411214953269</v>
      </c>
      <c r="AD198" s="472">
        <f>(H198/AA198)/X198</f>
        <v>9.67789337565391</v>
      </c>
      <c r="AE198" s="521">
        <v>8</v>
      </c>
      <c r="AF198" s="385">
        <v>15190</v>
      </c>
      <c r="AG198" s="565">
        <v>18.67</v>
      </c>
      <c r="AH198" s="565">
        <v>-17.03</v>
      </c>
      <c r="AI198" s="566">
        <v>1.79</v>
      </c>
      <c r="AJ198" s="567">
        <v>-5.75</v>
      </c>
      <c r="AK198" s="350">
        <f>AN198/AO198</f>
        <v>0.15291601367980237</v>
      </c>
      <c r="AL198" s="336">
        <f t="shared" si="72"/>
        <v>8.62068965517242</v>
      </c>
      <c r="AM198" s="337">
        <f>((AQ198/AT198)^(1/3)-1)*100</f>
        <v>9.487978497197226</v>
      </c>
      <c r="AN198" s="337">
        <f>((AQ198/AV198)^(1/5)-1)*100</f>
        <v>9.510588196866943</v>
      </c>
      <c r="AO198" s="339">
        <f>((AQ198/BA198)^(1/10)-1)*100</f>
        <v>62.19484779914277</v>
      </c>
      <c r="AP198" s="324"/>
      <c r="AQ198" s="285">
        <v>1.26</v>
      </c>
      <c r="AR198" s="285">
        <v>1.16</v>
      </c>
      <c r="AS198" s="28">
        <v>1.08</v>
      </c>
      <c r="AT198" s="28">
        <v>0.96</v>
      </c>
      <c r="AU198" s="28">
        <v>0.88</v>
      </c>
      <c r="AV198" s="28">
        <v>0.8</v>
      </c>
      <c r="AW198" s="28">
        <v>0.75</v>
      </c>
      <c r="AX198" s="278">
        <v>0.01</v>
      </c>
      <c r="AY198" s="278">
        <v>0.01</v>
      </c>
      <c r="AZ198" s="278">
        <v>0.01</v>
      </c>
      <c r="BA198" s="278">
        <v>0.01</v>
      </c>
      <c r="BB198" s="280">
        <v>0.01</v>
      </c>
      <c r="BC198" s="308">
        <f t="shared" si="74"/>
        <v>8.62068965517242</v>
      </c>
      <c r="BD198" s="216">
        <f t="shared" si="62"/>
        <v>7.407407407407396</v>
      </c>
      <c r="BE198" s="216">
        <f t="shared" si="63"/>
        <v>12.500000000000021</v>
      </c>
      <c r="BF198" s="216">
        <f t="shared" si="64"/>
        <v>9.090909090909083</v>
      </c>
      <c r="BG198" s="216">
        <f t="shared" si="65"/>
        <v>9.999999999999986</v>
      </c>
      <c r="BH198" s="216">
        <f t="shared" si="66"/>
        <v>6.666666666666665</v>
      </c>
      <c r="BI198" s="480">
        <f t="shared" si="67"/>
        <v>7400</v>
      </c>
      <c r="BJ198" s="216">
        <f t="shared" si="68"/>
        <v>0</v>
      </c>
      <c r="BK198" s="216">
        <f t="shared" si="69"/>
        <v>0</v>
      </c>
      <c r="BL198" s="216">
        <f t="shared" si="70"/>
        <v>0</v>
      </c>
      <c r="BM198" s="240">
        <f t="shared" si="71"/>
        <v>0</v>
      </c>
      <c r="BN198" s="482">
        <f t="shared" si="73"/>
        <v>677.6623338927415</v>
      </c>
      <c r="BO198" s="482">
        <f>SQRT(AVERAGE((BC198-$BN198)^2,(BD198-$BN198)^2,(BE198-$BN198)^2,(BF198-$BN198)^2,(BG198-$BN198)^2,(BH198-$BN198)^2,(BI198-$BN198)^2,(BJ198-$BN198)^2,(BK198-$BN198)^2,(BL198-$BN198)^2,(BM198-$BN198)^2))</f>
        <v>2125.794480327524</v>
      </c>
      <c r="BP198" s="586">
        <f>IF(AN198="n/a","n/a",IF(U198&lt;0,"n/a",IF(U198="n/a","n/a",I198+AN198-U198)))</f>
        <v>-2.4228537679808895</v>
      </c>
    </row>
    <row r="199" spans="1:68" ht="11.25" customHeight="1">
      <c r="A199" s="25" t="s">
        <v>1036</v>
      </c>
      <c r="B199" s="26" t="s">
        <v>1037</v>
      </c>
      <c r="C199" s="33" t="s">
        <v>181</v>
      </c>
      <c r="D199" s="271">
        <v>7</v>
      </c>
      <c r="E199" s="26">
        <v>349</v>
      </c>
      <c r="F199" s="44" t="s">
        <v>1972</v>
      </c>
      <c r="G199" s="45" t="s">
        <v>1972</v>
      </c>
      <c r="H199" s="208">
        <v>27.26</v>
      </c>
      <c r="I199" s="319">
        <f>(R199/H199)*100</f>
        <v>4.695524578136463</v>
      </c>
      <c r="J199" s="143">
        <v>0.31</v>
      </c>
      <c r="K199" s="143">
        <v>0.32</v>
      </c>
      <c r="L199" s="93">
        <f aca="true" t="shared" si="75" ref="L199:L207">((K199/J199)-1)*100</f>
        <v>3.2258064516129004</v>
      </c>
      <c r="M199" s="158">
        <v>40609</v>
      </c>
      <c r="N199" s="31">
        <v>40611</v>
      </c>
      <c r="O199" s="32">
        <v>40634</v>
      </c>
      <c r="P199" s="30" t="s">
        <v>1360</v>
      </c>
      <c r="Q199" s="26"/>
      <c r="R199" s="316">
        <f>K199*4</f>
        <v>1.28</v>
      </c>
      <c r="S199" s="319">
        <f>R199/W199*100</f>
        <v>75.7396449704142</v>
      </c>
      <c r="T199" s="433">
        <f>(H199/SQRT(22.5*W199*(H199/Z199))-1)*100</f>
        <v>-3.8336418397026173</v>
      </c>
      <c r="U199" s="27">
        <f>H199/W199</f>
        <v>16.1301775147929</v>
      </c>
      <c r="V199" s="380">
        <v>12</v>
      </c>
      <c r="W199" s="168">
        <v>1.69</v>
      </c>
      <c r="X199" s="174">
        <v>3</v>
      </c>
      <c r="Y199" s="168">
        <v>1.51</v>
      </c>
      <c r="Z199" s="168">
        <v>1.29</v>
      </c>
      <c r="AA199" s="174">
        <v>1.76</v>
      </c>
      <c r="AB199" s="168">
        <v>1.96</v>
      </c>
      <c r="AC199" s="339">
        <f>(AB199/AA199-1)*100</f>
        <v>11.363636363636353</v>
      </c>
      <c r="AD199" s="472">
        <f>(H199/AA199)/X199</f>
        <v>5.162878787878788</v>
      </c>
      <c r="AE199" s="521">
        <v>12</v>
      </c>
      <c r="AF199" s="385">
        <v>3160</v>
      </c>
      <c r="AG199" s="565">
        <v>20.46</v>
      </c>
      <c r="AH199" s="565">
        <v>-2.57</v>
      </c>
      <c r="AI199" s="566">
        <v>2.87</v>
      </c>
      <c r="AJ199" s="567">
        <v>3.34</v>
      </c>
      <c r="AK199" s="350">
        <f>AN199/AO199</f>
        <v>-4.242753275665705</v>
      </c>
      <c r="AL199" s="336">
        <f aca="true" t="shared" si="76" ref="AL199:AL208">((AQ199/AR199)^(1/1)-1)*100</f>
        <v>3.3333333333333437</v>
      </c>
      <c r="AM199" s="337">
        <f>((AQ199/AT199)^(1/3)-1)*100</f>
        <v>4.71268841304644</v>
      </c>
      <c r="AN199" s="337">
        <f>((AQ199/AV199)^(1/5)-1)*100</f>
        <v>6.151655480544238</v>
      </c>
      <c r="AO199" s="339">
        <f>((AQ199/BA199)^(1/10)-1)*100</f>
        <v>-1.449920624851564</v>
      </c>
      <c r="AP199" s="324"/>
      <c r="AQ199" s="285">
        <v>1.24</v>
      </c>
      <c r="AR199" s="285">
        <v>1.2</v>
      </c>
      <c r="AS199" s="28">
        <v>1.16</v>
      </c>
      <c r="AT199" s="28">
        <v>1.08</v>
      </c>
      <c r="AU199" s="28">
        <v>1</v>
      </c>
      <c r="AV199" s="28">
        <v>0.92</v>
      </c>
      <c r="AW199" s="278">
        <v>0.76</v>
      </c>
      <c r="AX199" s="278">
        <v>0.87</v>
      </c>
      <c r="AY199" s="278">
        <v>1.2</v>
      </c>
      <c r="AZ199" s="278">
        <v>1.2</v>
      </c>
      <c r="BA199" s="278">
        <v>1.435</v>
      </c>
      <c r="BB199" s="119">
        <v>2.14</v>
      </c>
      <c r="BC199" s="308">
        <f t="shared" si="74"/>
        <v>3.3333333333333437</v>
      </c>
      <c r="BD199" s="216">
        <f t="shared" si="62"/>
        <v>3.4482758620689724</v>
      </c>
      <c r="BE199" s="216">
        <f t="shared" si="63"/>
        <v>7.407407407407396</v>
      </c>
      <c r="BF199" s="216">
        <f t="shared" si="64"/>
        <v>8.000000000000007</v>
      </c>
      <c r="BG199" s="216">
        <f t="shared" si="65"/>
        <v>8.695652173913038</v>
      </c>
      <c r="BH199" s="216">
        <f t="shared" si="66"/>
        <v>21.052631578947366</v>
      </c>
      <c r="BI199" s="216">
        <f t="shared" si="67"/>
        <v>0</v>
      </c>
      <c r="BJ199" s="216">
        <f t="shared" si="68"/>
        <v>0</v>
      </c>
      <c r="BK199" s="216">
        <f t="shared" si="69"/>
        <v>0</v>
      </c>
      <c r="BL199" s="216">
        <f t="shared" si="70"/>
        <v>0</v>
      </c>
      <c r="BM199" s="240">
        <f t="shared" si="71"/>
        <v>0</v>
      </c>
      <c r="BN199" s="482">
        <f t="shared" si="73"/>
        <v>4.721572759606374</v>
      </c>
      <c r="BO199" s="482">
        <f>SQRT(AVERAGE((BC199-$BN199)^2,(BD199-$BN199)^2,(BE199-$BN199)^2,(BF199-$BN199)^2,(BG199-$BN199)^2,(BH199-$BN199)^2,(BI199-$BN199)^2,(BJ199-$BN199)^2,(BK199-$BN199)^2,(BL199-$BN199)^2,(BM199-$BN199)^2))</f>
        <v>6.145754799364997</v>
      </c>
      <c r="BP199" s="586">
        <f>IF(AN199="n/a","n/a",IF(U199&lt;0,"n/a",IF(U199="n/a","n/a",I199+AN199-U199)))</f>
        <v>-5.2829974561122</v>
      </c>
    </row>
    <row r="200" spans="1:68" ht="11.25" customHeight="1">
      <c r="A200" s="25" t="s">
        <v>744</v>
      </c>
      <c r="B200" s="26" t="s">
        <v>745</v>
      </c>
      <c r="C200" s="33" t="s">
        <v>294</v>
      </c>
      <c r="D200" s="133">
        <v>8</v>
      </c>
      <c r="E200" s="26">
        <v>324</v>
      </c>
      <c r="F200" s="65" t="s">
        <v>363</v>
      </c>
      <c r="G200" s="57" t="s">
        <v>363</v>
      </c>
      <c r="H200" s="208">
        <v>41.21</v>
      </c>
      <c r="I200" s="457">
        <f>(R200/H200)*100</f>
        <v>0.7158456685270564</v>
      </c>
      <c r="J200" s="143">
        <v>0.0635</v>
      </c>
      <c r="K200" s="143">
        <v>0.07375</v>
      </c>
      <c r="L200" s="93">
        <f t="shared" si="75"/>
        <v>16.14173228346456</v>
      </c>
      <c r="M200" s="158">
        <v>40786</v>
      </c>
      <c r="N200" s="31">
        <v>40788</v>
      </c>
      <c r="O200" s="32">
        <v>40799</v>
      </c>
      <c r="P200" s="104" t="s">
        <v>2090</v>
      </c>
      <c r="Q200" s="26"/>
      <c r="R200" s="316">
        <f>K200*4</f>
        <v>0.295</v>
      </c>
      <c r="S200" s="319">
        <f>R200/W200*100</f>
        <v>6.330472103004291</v>
      </c>
      <c r="T200" s="433">
        <f>(H200/SQRT(22.5*W200*(H200/Z200))-1)*100</f>
        <v>-17.779272848659488</v>
      </c>
      <c r="U200" s="27">
        <f>H200/W200</f>
        <v>8.843347639484978</v>
      </c>
      <c r="V200" s="380">
        <v>12</v>
      </c>
      <c r="W200" s="168">
        <v>4.66</v>
      </c>
      <c r="X200" s="174">
        <v>1.33</v>
      </c>
      <c r="Y200" s="168">
        <v>0.85</v>
      </c>
      <c r="Z200" s="168">
        <v>1.72</v>
      </c>
      <c r="AA200" s="174">
        <v>4.26</v>
      </c>
      <c r="AB200" s="168">
        <v>4.01</v>
      </c>
      <c r="AC200" s="339">
        <f>(AB200/AA200-1)*100</f>
        <v>-5.868544600938963</v>
      </c>
      <c r="AD200" s="472">
        <f>(H200/AA200)/X200</f>
        <v>7.2734653535246565</v>
      </c>
      <c r="AE200" s="521">
        <v>8</v>
      </c>
      <c r="AF200" s="385">
        <v>2740</v>
      </c>
      <c r="AG200" s="565">
        <v>31.83</v>
      </c>
      <c r="AH200" s="565">
        <v>-39.19</v>
      </c>
      <c r="AI200" s="566">
        <v>6.84</v>
      </c>
      <c r="AJ200" s="567">
        <v>-14.84</v>
      </c>
      <c r="AK200" s="350" t="s">
        <v>1977</v>
      </c>
      <c r="AL200" s="336">
        <f t="shared" si="76"/>
        <v>9.999999999999986</v>
      </c>
      <c r="AM200" s="337">
        <f>((AQ200/AT200)^(1/3)-1)*100</f>
        <v>10.369130283278437</v>
      </c>
      <c r="AN200" s="337">
        <f>((AQ200/AV200)^(1/5)-1)*100</f>
        <v>20.062871592809106</v>
      </c>
      <c r="AO200" s="339" t="s">
        <v>1977</v>
      </c>
      <c r="AP200" s="324"/>
      <c r="AQ200" s="285">
        <v>0.242</v>
      </c>
      <c r="AR200" s="285">
        <v>0.22</v>
      </c>
      <c r="AS200" s="28">
        <v>0.205</v>
      </c>
      <c r="AT200" s="28">
        <v>0.18</v>
      </c>
      <c r="AU200" s="28">
        <v>0.135</v>
      </c>
      <c r="AV200" s="28">
        <v>0.097</v>
      </c>
      <c r="AW200" s="28">
        <v>0.02</v>
      </c>
      <c r="AX200" s="278">
        <v>0</v>
      </c>
      <c r="AY200" s="278">
        <v>0</v>
      </c>
      <c r="AZ200" s="278">
        <v>0</v>
      </c>
      <c r="BA200" s="278">
        <v>0</v>
      </c>
      <c r="BB200" s="280">
        <v>0</v>
      </c>
      <c r="BC200" s="308">
        <f t="shared" si="74"/>
        <v>9.999999999999986</v>
      </c>
      <c r="BD200" s="216">
        <f t="shared" si="62"/>
        <v>7.317073170731714</v>
      </c>
      <c r="BE200" s="216">
        <f t="shared" si="63"/>
        <v>13.888888888888884</v>
      </c>
      <c r="BF200" s="216">
        <f t="shared" si="64"/>
        <v>33.33333333333333</v>
      </c>
      <c r="BG200" s="216">
        <f t="shared" si="65"/>
        <v>39.17525773195876</v>
      </c>
      <c r="BH200" s="216">
        <f t="shared" si="66"/>
        <v>384.99999999999994</v>
      </c>
      <c r="BI200" s="216">
        <f t="shared" si="67"/>
        <v>0</v>
      </c>
      <c r="BJ200" s="216">
        <f t="shared" si="68"/>
        <v>0</v>
      </c>
      <c r="BK200" s="216">
        <f t="shared" si="69"/>
        <v>0</v>
      </c>
      <c r="BL200" s="216">
        <f t="shared" si="70"/>
        <v>0</v>
      </c>
      <c r="BM200" s="240">
        <f t="shared" si="71"/>
        <v>0</v>
      </c>
      <c r="BN200" s="482">
        <f aca="true" t="shared" si="77" ref="BN200:BN212">AVERAGE(BC200:BM200)</f>
        <v>44.428595738628424</v>
      </c>
      <c r="BO200" s="482">
        <f>SQRT(AVERAGE((BC200-$BN200)^2,(BD200-$BN200)^2,(BE200-$BN200)^2,(BF200-$BN200)^2,(BG200-$BN200)^2,(BH200-$BN200)^2,(BI200-$BN200)^2,(BJ200-$BN200)^2,(BK200-$BN200)^2,(BL200-$BN200)^2,(BM200-$BN200)^2))</f>
        <v>108.50402230142063</v>
      </c>
      <c r="BP200" s="586">
        <f>IF(AN200="n/a","n/a",IF(U200&lt;0,"n/a",IF(U200="n/a","n/a",I200+AN200-U200)))</f>
        <v>11.935369621851184</v>
      </c>
    </row>
    <row r="201" spans="1:68" ht="11.25" customHeight="1">
      <c r="A201" s="25" t="s">
        <v>1038</v>
      </c>
      <c r="B201" s="26" t="s">
        <v>1039</v>
      </c>
      <c r="C201" s="33" t="s">
        <v>2075</v>
      </c>
      <c r="D201" s="271">
        <v>8</v>
      </c>
      <c r="E201" s="26">
        <v>333</v>
      </c>
      <c r="F201" s="44" t="s">
        <v>1939</v>
      </c>
      <c r="G201" s="45" t="s">
        <v>1939</v>
      </c>
      <c r="H201" s="208">
        <v>30.11</v>
      </c>
      <c r="I201" s="319">
        <f>(R201/H201)*100</f>
        <v>3.3211557622052474</v>
      </c>
      <c r="J201" s="143">
        <v>0.2</v>
      </c>
      <c r="K201" s="143">
        <v>0.25</v>
      </c>
      <c r="L201" s="93">
        <f t="shared" si="75"/>
        <v>25</v>
      </c>
      <c r="M201" s="158">
        <v>40884</v>
      </c>
      <c r="N201" s="31">
        <v>40886</v>
      </c>
      <c r="O201" s="32">
        <v>40903</v>
      </c>
      <c r="P201" s="104" t="s">
        <v>954</v>
      </c>
      <c r="Q201" s="270" t="s">
        <v>964</v>
      </c>
      <c r="R201" s="316">
        <f>K201*4</f>
        <v>1</v>
      </c>
      <c r="S201" s="319">
        <f>R201/W201*100</f>
        <v>-107.5268817204301</v>
      </c>
      <c r="T201" s="433" t="s">
        <v>1977</v>
      </c>
      <c r="U201" s="27">
        <f>H201/W201</f>
        <v>-32.376344086021504</v>
      </c>
      <c r="V201" s="380">
        <v>12</v>
      </c>
      <c r="W201" s="168">
        <v>-0.93</v>
      </c>
      <c r="X201" s="174">
        <v>0.78</v>
      </c>
      <c r="Y201" s="168">
        <v>1.84</v>
      </c>
      <c r="Z201" s="168">
        <v>2.38</v>
      </c>
      <c r="AA201" s="174">
        <v>1.5</v>
      </c>
      <c r="AB201" s="168">
        <v>1.71</v>
      </c>
      <c r="AC201" s="339">
        <f>(AB201/AA201-1)*100</f>
        <v>13.99999999999999</v>
      </c>
      <c r="AD201" s="473">
        <f>(H201/AA201)/X201</f>
        <v>25.735042735042736</v>
      </c>
      <c r="AE201" s="521">
        <v>10</v>
      </c>
      <c r="AF201" s="385">
        <v>17730</v>
      </c>
      <c r="AG201" s="565">
        <v>44</v>
      </c>
      <c r="AH201" s="565">
        <v>-10.04</v>
      </c>
      <c r="AI201" s="566">
        <v>11.77</v>
      </c>
      <c r="AJ201" s="567">
        <v>4.4</v>
      </c>
      <c r="AK201" s="350">
        <f>AN201/AO201</f>
        <v>-6.731579828890835</v>
      </c>
      <c r="AL201" s="336">
        <f t="shared" si="76"/>
        <v>10.22727272727273</v>
      </c>
      <c r="AM201" s="337">
        <f>((AQ201/AT201)^(1/3)-1)*100</f>
        <v>7.537279115895723</v>
      </c>
      <c r="AN201" s="337">
        <f>((AQ201/AV201)^(1/5)-1)*100</f>
        <v>14.172193787911125</v>
      </c>
      <c r="AO201" s="339">
        <f>((AQ201/BA201)^(1/10)-1)*100</f>
        <v>-2.1053295286028395</v>
      </c>
      <c r="AP201" s="324"/>
      <c r="AQ201" s="285">
        <v>0.485</v>
      </c>
      <c r="AR201" s="287">
        <v>0.44</v>
      </c>
      <c r="AS201" s="28">
        <v>0.43</v>
      </c>
      <c r="AT201" s="28">
        <v>0.39</v>
      </c>
      <c r="AU201" s="28">
        <v>0.345</v>
      </c>
      <c r="AV201" s="28">
        <v>0.25</v>
      </c>
      <c r="AW201" s="28">
        <v>0.08</v>
      </c>
      <c r="AX201" s="278">
        <v>0.04</v>
      </c>
      <c r="AY201" s="278">
        <v>0.42</v>
      </c>
      <c r="AZ201" s="28">
        <v>0.68</v>
      </c>
      <c r="BA201" s="278">
        <v>0.6</v>
      </c>
      <c r="BB201" s="280">
        <v>0.6</v>
      </c>
      <c r="BC201" s="308">
        <f t="shared" si="74"/>
        <v>10.22727272727273</v>
      </c>
      <c r="BD201" s="216">
        <f t="shared" si="62"/>
        <v>2.3255813953488413</v>
      </c>
      <c r="BE201" s="216">
        <f t="shared" si="63"/>
        <v>10.256410256410241</v>
      </c>
      <c r="BF201" s="216">
        <f t="shared" si="64"/>
        <v>13.043478260869579</v>
      </c>
      <c r="BG201" s="216">
        <f t="shared" si="65"/>
        <v>37.999999999999986</v>
      </c>
      <c r="BH201" s="216">
        <f t="shared" si="66"/>
        <v>212.5</v>
      </c>
      <c r="BI201" s="216">
        <f t="shared" si="67"/>
        <v>100</v>
      </c>
      <c r="BJ201" s="216">
        <f t="shared" si="68"/>
        <v>0</v>
      </c>
      <c r="BK201" s="216">
        <f t="shared" si="69"/>
        <v>0</v>
      </c>
      <c r="BL201" s="216">
        <f t="shared" si="70"/>
        <v>13.333333333333353</v>
      </c>
      <c r="BM201" s="240">
        <f t="shared" si="71"/>
        <v>0</v>
      </c>
      <c r="BN201" s="76">
        <f t="shared" si="77"/>
        <v>36.33509781574862</v>
      </c>
      <c r="BO201" s="482">
        <f>SQRT(AVERAGE((BC201-$BN201)^2,(BD201-$BN201)^2,(BE201-$BN201)^2,(BF201-$BN201)^2,(BG201-$BN201)^2,(BH201-$BN201)^2,(BI201-$BN201)^2,(BJ201-$BN201)^2,(BK201-$BN201)^2,(BL201-$BN201)^2,(BM201-$BN201)^2))</f>
        <v>62.260980648507115</v>
      </c>
      <c r="BP201" s="587" t="str">
        <f>IF(AN201="n/a","n/a",IF(U201&lt;0,"n/a",IF(U201="n/a","n/a",I201+AN201-U201)))</f>
        <v>n/a</v>
      </c>
    </row>
    <row r="202" spans="1:68" ht="11.25" customHeight="1">
      <c r="A202" s="15" t="s">
        <v>930</v>
      </c>
      <c r="B202" s="16" t="s">
        <v>931</v>
      </c>
      <c r="C202" s="263" t="s">
        <v>518</v>
      </c>
      <c r="D202" s="302">
        <v>7</v>
      </c>
      <c r="E202" s="26">
        <v>376</v>
      </c>
      <c r="F202" s="88" t="s">
        <v>363</v>
      </c>
      <c r="G202" s="58" t="s">
        <v>363</v>
      </c>
      <c r="H202" s="207">
        <v>59.33</v>
      </c>
      <c r="I202" s="318">
        <f>(R202/H202)*100</f>
        <v>5.039608966795888</v>
      </c>
      <c r="J202" s="144">
        <v>0.7325</v>
      </c>
      <c r="K202" s="144">
        <v>0.7475</v>
      </c>
      <c r="L202" s="107">
        <f t="shared" si="75"/>
        <v>2.0477815699658786</v>
      </c>
      <c r="M202" s="118">
        <v>40849</v>
      </c>
      <c r="N202" s="22">
        <v>40851</v>
      </c>
      <c r="O202" s="23">
        <v>40858</v>
      </c>
      <c r="P202" s="395" t="s">
        <v>1380</v>
      </c>
      <c r="Q202" s="146" t="s">
        <v>858</v>
      </c>
      <c r="R202" s="317">
        <f>K202*4</f>
        <v>2.99</v>
      </c>
      <c r="S202" s="318">
        <f>R202/W202*100</f>
        <v>71.36038186157518</v>
      </c>
      <c r="T202" s="435">
        <f>(H202/SQRT(22.5*W202*(H202/Z202))-1)*100</f>
        <v>46.707378453169255</v>
      </c>
      <c r="U202" s="18">
        <f>H202/W202</f>
        <v>14.159904534606204</v>
      </c>
      <c r="V202" s="391">
        <v>12</v>
      </c>
      <c r="W202" s="190">
        <v>4.19</v>
      </c>
      <c r="X202" s="189">
        <v>2.62</v>
      </c>
      <c r="Y202" s="190">
        <v>2.85</v>
      </c>
      <c r="Z202" s="190">
        <v>3.42</v>
      </c>
      <c r="AA202" s="189">
        <v>3.57</v>
      </c>
      <c r="AB202" s="190">
        <v>3.58</v>
      </c>
      <c r="AC202" s="338">
        <f>(AB202/AA202-1)*100</f>
        <v>0.2801120448179262</v>
      </c>
      <c r="AD202" s="471">
        <f>(H202/AA202)/X202</f>
        <v>6.343147946201381</v>
      </c>
      <c r="AE202" s="520">
        <v>7</v>
      </c>
      <c r="AF202" s="386">
        <v>17230</v>
      </c>
      <c r="AG202" s="553">
        <v>36.39</v>
      </c>
      <c r="AH202" s="553">
        <v>-1.26</v>
      </c>
      <c r="AI202" s="568">
        <v>8.27</v>
      </c>
      <c r="AJ202" s="569">
        <v>10.98</v>
      </c>
      <c r="AK202" s="349" t="s">
        <v>1977</v>
      </c>
      <c r="AL202" s="340">
        <f t="shared" si="76"/>
        <v>4.429133858267709</v>
      </c>
      <c r="AM202" s="341">
        <f>((AQ202/AT202)^(1/3)-1)*100</f>
        <v>9.057120544346775</v>
      </c>
      <c r="AN202" s="341">
        <f>((AQ202/AV202)^(1/5)-1)*100</f>
        <v>78.0099582477098</v>
      </c>
      <c r="AO202" s="338" t="s">
        <v>1977</v>
      </c>
      <c r="AP202" s="323"/>
      <c r="AQ202" s="282">
        <v>2.6525</v>
      </c>
      <c r="AR202" s="327">
        <v>2.54</v>
      </c>
      <c r="AS202" s="19">
        <v>2.435</v>
      </c>
      <c r="AT202" s="19">
        <v>2.045</v>
      </c>
      <c r="AU202" s="19">
        <v>1.605</v>
      </c>
      <c r="AV202" s="19">
        <v>0.1484</v>
      </c>
      <c r="AW202" s="283">
        <v>0</v>
      </c>
      <c r="AX202" s="283">
        <v>0</v>
      </c>
      <c r="AY202" s="283">
        <v>0</v>
      </c>
      <c r="AZ202" s="283">
        <v>0</v>
      </c>
      <c r="BA202" s="283">
        <v>0</v>
      </c>
      <c r="BB202" s="284">
        <v>0</v>
      </c>
      <c r="BC202" s="460">
        <f aca="true" t="shared" si="78" ref="BC202:BC208">IF(AR202=0,0,IF(AR202&gt;AQ202,0,((AQ202/AR202)-1)*100))</f>
        <v>4.429133858267709</v>
      </c>
      <c r="BD202" s="461">
        <f aca="true" t="shared" si="79" ref="BD202:BM207">IF(AS202=0,0,IF(AS202&gt;AR202,0,((AR202/AS202)-1)*100))</f>
        <v>4.312114989733051</v>
      </c>
      <c r="BE202" s="461">
        <f t="shared" si="79"/>
        <v>19.070904645476784</v>
      </c>
      <c r="BF202" s="461">
        <f t="shared" si="79"/>
        <v>27.41433021806854</v>
      </c>
      <c r="BG202" s="461">
        <f t="shared" si="79"/>
        <v>981.5363881401616</v>
      </c>
      <c r="BH202" s="461">
        <f t="shared" si="79"/>
        <v>0</v>
      </c>
      <c r="BI202" s="461">
        <f t="shared" si="79"/>
        <v>0</v>
      </c>
      <c r="BJ202" s="461">
        <f t="shared" si="79"/>
        <v>0</v>
      </c>
      <c r="BK202" s="461">
        <f t="shared" si="79"/>
        <v>0</v>
      </c>
      <c r="BL202" s="461">
        <f t="shared" si="79"/>
        <v>0</v>
      </c>
      <c r="BM202" s="212">
        <f t="shared" si="79"/>
        <v>0</v>
      </c>
      <c r="BN202" s="482">
        <f t="shared" si="77"/>
        <v>94.25117016833707</v>
      </c>
      <c r="BO202" s="145">
        <f>SQRT(AVERAGE((BC202-$BN202)^2,(BD202-$BN202)^2,(BE202-$BN202)^2,(BF202-$BN202)^2,(BG202-$BN202)^2,(BH202-$BN202)^2,(BI202-$BN202)^2,(BJ202-$BN202)^2,(BK202-$BN202)^2,(BL202-$BN202)^2,(BM202-$BN202)^2))</f>
        <v>280.72163887378906</v>
      </c>
      <c r="BP202" s="586">
        <f>IF(AN202="n/a","n/a",IF(U202&lt;0,"n/a",IF(U202="n/a","n/a",I202+AN202-U202)))</f>
        <v>68.88966267989949</v>
      </c>
    </row>
    <row r="203" spans="1:68" ht="11.25" customHeight="1">
      <c r="A203" s="25" t="s">
        <v>25</v>
      </c>
      <c r="B203" s="26" t="s">
        <v>26</v>
      </c>
      <c r="C203" s="109" t="s">
        <v>540</v>
      </c>
      <c r="D203" s="271">
        <v>6</v>
      </c>
      <c r="E203" s="26">
        <v>394</v>
      </c>
      <c r="F203" s="65" t="s">
        <v>363</v>
      </c>
      <c r="G203" s="57" t="s">
        <v>363</v>
      </c>
      <c r="H203" s="208">
        <v>37.54</v>
      </c>
      <c r="I203" s="457">
        <f>(R203/H203)*100</f>
        <v>1.8114011720831116</v>
      </c>
      <c r="J203" s="285">
        <v>0.15</v>
      </c>
      <c r="K203" s="143">
        <v>0.17</v>
      </c>
      <c r="L203" s="93">
        <f t="shared" si="75"/>
        <v>13.333333333333353</v>
      </c>
      <c r="M203" s="158">
        <v>40658</v>
      </c>
      <c r="N203" s="31">
        <v>40660</v>
      </c>
      <c r="O203" s="32">
        <v>40687</v>
      </c>
      <c r="P203" s="30" t="s">
        <v>1414</v>
      </c>
      <c r="Q203" s="26"/>
      <c r="R203" s="316">
        <f>K203*4</f>
        <v>0.68</v>
      </c>
      <c r="S203" s="319">
        <f>R203/W203*100</f>
        <v>33.333333333333336</v>
      </c>
      <c r="T203" s="433">
        <f>(H203/SQRT(22.5*W203*(H203/Z203))-1)*100</f>
        <v>61.52365482349056</v>
      </c>
      <c r="U203" s="27">
        <f>H203/W203</f>
        <v>18.401960784313726</v>
      </c>
      <c r="V203" s="380">
        <v>1</v>
      </c>
      <c r="W203" s="168">
        <v>2.04</v>
      </c>
      <c r="X203" s="174">
        <v>1.08</v>
      </c>
      <c r="Y203" s="168">
        <v>1.11</v>
      </c>
      <c r="Z203" s="168">
        <v>3.19</v>
      </c>
      <c r="AA203" s="174">
        <v>2.22</v>
      </c>
      <c r="AB203" s="168">
        <v>2.5</v>
      </c>
      <c r="AC203" s="339">
        <f>(AB203/AA203-1)*100</f>
        <v>12.612612612612594</v>
      </c>
      <c r="AD203" s="472">
        <f>(H203/AA203)/X203</f>
        <v>15.65732399065732</v>
      </c>
      <c r="AE203" s="521">
        <v>25</v>
      </c>
      <c r="AF203" s="385">
        <v>3890</v>
      </c>
      <c r="AG203" s="565">
        <v>34.55</v>
      </c>
      <c r="AH203" s="565">
        <v>-17.46</v>
      </c>
      <c r="AI203" s="566">
        <v>11.33</v>
      </c>
      <c r="AJ203" s="567">
        <v>2.88</v>
      </c>
      <c r="AK203" s="350" t="s">
        <v>1977</v>
      </c>
      <c r="AL203" s="336">
        <f t="shared" si="76"/>
        <v>14.583333333333348</v>
      </c>
      <c r="AM203" s="337">
        <f>((AQ203/AT203)^(1/3)-1)*100</f>
        <v>7.316761752004952</v>
      </c>
      <c r="AN203" s="337" t="s">
        <v>1977</v>
      </c>
      <c r="AO203" s="339" t="s">
        <v>1977</v>
      </c>
      <c r="AP203" s="324"/>
      <c r="AQ203" s="285">
        <v>0.55</v>
      </c>
      <c r="AR203" s="287">
        <v>0.48</v>
      </c>
      <c r="AS203" s="28">
        <v>0.475</v>
      </c>
      <c r="AT203" s="28">
        <v>0.445</v>
      </c>
      <c r="AU203" s="28">
        <v>0.3</v>
      </c>
      <c r="AV203" s="278">
        <v>0</v>
      </c>
      <c r="AW203" s="278">
        <v>0</v>
      </c>
      <c r="AX203" s="278">
        <v>0</v>
      </c>
      <c r="AY203" s="278">
        <v>0</v>
      </c>
      <c r="AZ203" s="278">
        <v>0</v>
      </c>
      <c r="BA203" s="278">
        <v>0</v>
      </c>
      <c r="BB203" s="280">
        <v>0</v>
      </c>
      <c r="BC203" s="308">
        <f t="shared" si="78"/>
        <v>14.583333333333348</v>
      </c>
      <c r="BD203" s="216">
        <f t="shared" si="79"/>
        <v>1.0526315789473717</v>
      </c>
      <c r="BE203" s="216">
        <f t="shared" si="79"/>
        <v>6.741573033707859</v>
      </c>
      <c r="BF203" s="216">
        <f t="shared" si="79"/>
        <v>48.33333333333334</v>
      </c>
      <c r="BG203" s="216">
        <f t="shared" si="79"/>
        <v>0</v>
      </c>
      <c r="BH203" s="216">
        <f t="shared" si="79"/>
        <v>0</v>
      </c>
      <c r="BI203" s="216">
        <f t="shared" si="79"/>
        <v>0</v>
      </c>
      <c r="BJ203" s="216">
        <f t="shared" si="79"/>
        <v>0</v>
      </c>
      <c r="BK203" s="216">
        <f t="shared" si="79"/>
        <v>0</v>
      </c>
      <c r="BL203" s="216">
        <f t="shared" si="79"/>
        <v>0</v>
      </c>
      <c r="BM203" s="240">
        <f t="shared" si="79"/>
        <v>0</v>
      </c>
      <c r="BN203" s="482">
        <f t="shared" si="77"/>
        <v>6.428261025392902</v>
      </c>
      <c r="BO203" s="482">
        <f>SQRT(AVERAGE((BC203-$BN203)^2,(BD203-$BN203)^2,(BE203-$BN203)^2,(BF203-$BN203)^2,(BG203-$BN203)^2,(BH203-$BN203)^2,(BI203-$BN203)^2,(BJ203-$BN203)^2,(BK203-$BN203)^2,(BL203-$BN203)^2,(BM203-$BN203)^2))</f>
        <v>13.950541288017853</v>
      </c>
      <c r="BP203" s="586" t="str">
        <f>IF(AN203="n/a","n/a",IF(U203&lt;0,"n/a",IF(U203="n/a","n/a",I203+AN203-U203)))</f>
        <v>n/a</v>
      </c>
    </row>
    <row r="204" spans="1:68" ht="11.25" customHeight="1">
      <c r="A204" s="25" t="s">
        <v>670</v>
      </c>
      <c r="B204" s="26" t="s">
        <v>671</v>
      </c>
      <c r="C204" s="33" t="s">
        <v>2083</v>
      </c>
      <c r="D204" s="271">
        <v>8</v>
      </c>
      <c r="E204" s="26">
        <v>297</v>
      </c>
      <c r="F204" s="44" t="s">
        <v>1972</v>
      </c>
      <c r="G204" s="45" t="s">
        <v>1972</v>
      </c>
      <c r="H204" s="208">
        <v>32.43</v>
      </c>
      <c r="I204" s="319">
        <f>(R204/H204)*100</f>
        <v>3.2069071847055195</v>
      </c>
      <c r="J204" s="143">
        <v>0.2</v>
      </c>
      <c r="K204" s="143">
        <v>0.26</v>
      </c>
      <c r="L204" s="93">
        <f t="shared" si="75"/>
        <v>30.000000000000004</v>
      </c>
      <c r="M204" s="158">
        <v>40584</v>
      </c>
      <c r="N204" s="31">
        <v>40588</v>
      </c>
      <c r="O204" s="32">
        <v>40603</v>
      </c>
      <c r="P204" s="30" t="s">
        <v>1370</v>
      </c>
      <c r="Q204" s="270"/>
      <c r="R204" s="316">
        <f>K204*4</f>
        <v>1.04</v>
      </c>
      <c r="S204" s="319">
        <f>R204/W204*100</f>
        <v>47.27272727272727</v>
      </c>
      <c r="T204" s="433">
        <f>(H204/SQRT(22.5*W204*(H204/Z204))-1)*100</f>
        <v>12.738367000499839</v>
      </c>
      <c r="U204" s="27">
        <f>H204/W204</f>
        <v>14.74090909090909</v>
      </c>
      <c r="V204" s="380">
        <v>12</v>
      </c>
      <c r="W204" s="168">
        <v>2.2</v>
      </c>
      <c r="X204" s="174">
        <v>2.15</v>
      </c>
      <c r="Y204" s="168">
        <v>1.75</v>
      </c>
      <c r="Z204" s="168">
        <v>1.94</v>
      </c>
      <c r="AA204" s="174">
        <v>2.12</v>
      </c>
      <c r="AB204" s="168">
        <v>2.26</v>
      </c>
      <c r="AC204" s="339">
        <f>(AB204/AA204-1)*100</f>
        <v>6.603773584905648</v>
      </c>
      <c r="AD204" s="472">
        <f>(H204/AA204)/X204</f>
        <v>7.114962702939885</v>
      </c>
      <c r="AE204" s="521">
        <v>17</v>
      </c>
      <c r="AF204" s="385">
        <v>7580</v>
      </c>
      <c r="AG204" s="565">
        <v>20.11</v>
      </c>
      <c r="AH204" s="565">
        <v>-3.57</v>
      </c>
      <c r="AI204" s="566">
        <v>2.56</v>
      </c>
      <c r="AJ204" s="567">
        <v>4.38</v>
      </c>
      <c r="AK204" s="350">
        <f>AN204/AO204</f>
        <v>8.120617219023949</v>
      </c>
      <c r="AL204" s="336">
        <f t="shared" si="76"/>
        <v>18.518518518518512</v>
      </c>
      <c r="AM204" s="337">
        <f>((AQ204/AT204)^(1/3)-1)*100</f>
        <v>16.96070952851465</v>
      </c>
      <c r="AN204" s="337">
        <f>((AQ204/AV204)^(1/5)-1)*100</f>
        <v>12.700920209792542</v>
      </c>
      <c r="AO204" s="339">
        <f>((AQ204/BA204)^(1/10)-1)*100</f>
        <v>1.5640338495500616</v>
      </c>
      <c r="AP204" s="324"/>
      <c r="AQ204" s="285">
        <v>0.8</v>
      </c>
      <c r="AR204" s="285">
        <v>0.675</v>
      </c>
      <c r="AS204" s="28">
        <v>0.54</v>
      </c>
      <c r="AT204" s="28">
        <v>0.5</v>
      </c>
      <c r="AU204" s="28">
        <v>0.46</v>
      </c>
      <c r="AV204" s="28">
        <v>0.44</v>
      </c>
      <c r="AW204" s="28">
        <v>0.415</v>
      </c>
      <c r="AX204" s="278">
        <v>0.4</v>
      </c>
      <c r="AY204" s="278">
        <v>0.4</v>
      </c>
      <c r="AZ204" s="278">
        <v>0.4</v>
      </c>
      <c r="BA204" s="278">
        <v>0.685</v>
      </c>
      <c r="BB204" s="280">
        <v>0.78</v>
      </c>
      <c r="BC204" s="308">
        <f t="shared" si="78"/>
        <v>18.518518518518512</v>
      </c>
      <c r="BD204" s="216">
        <f t="shared" si="79"/>
        <v>25</v>
      </c>
      <c r="BE204" s="216">
        <f t="shared" si="79"/>
        <v>8.000000000000007</v>
      </c>
      <c r="BF204" s="216">
        <f t="shared" si="79"/>
        <v>8.695652173913038</v>
      </c>
      <c r="BG204" s="216">
        <f t="shared" si="79"/>
        <v>4.545454545454541</v>
      </c>
      <c r="BH204" s="216">
        <f t="shared" si="79"/>
        <v>6.024096385542177</v>
      </c>
      <c r="BI204" s="216">
        <f t="shared" si="79"/>
        <v>3.7499999999999867</v>
      </c>
      <c r="BJ204" s="216">
        <f t="shared" si="79"/>
        <v>0</v>
      </c>
      <c r="BK204" s="216">
        <f t="shared" si="79"/>
        <v>0</v>
      </c>
      <c r="BL204" s="216">
        <f t="shared" si="79"/>
        <v>0</v>
      </c>
      <c r="BM204" s="240">
        <f t="shared" si="79"/>
        <v>0</v>
      </c>
      <c r="BN204" s="482">
        <f t="shared" si="77"/>
        <v>6.775792874857115</v>
      </c>
      <c r="BO204" s="482">
        <f>SQRT(AVERAGE((BC204-$BN204)^2,(BD204-$BN204)^2,(BE204-$BN204)^2,(BF204-$BN204)^2,(BG204-$BN204)^2,(BH204-$BN204)^2,(BI204-$BN204)^2,(BJ204-$BN204)^2,(BK204-$BN204)^2,(BL204-$BN204)^2,(BM204-$BN204)^2))</f>
        <v>7.825007866536148</v>
      </c>
      <c r="BP204" s="586">
        <f>IF(AN204="n/a","n/a",IF(U204&lt;0,"n/a",IF(U204="n/a","n/a",I204+AN204-U204)))</f>
        <v>1.1669183035889716</v>
      </c>
    </row>
    <row r="205" spans="1:68" ht="11.25" customHeight="1">
      <c r="A205" s="25" t="s">
        <v>1040</v>
      </c>
      <c r="B205" s="26" t="s">
        <v>1041</v>
      </c>
      <c r="C205" s="33" t="s">
        <v>2083</v>
      </c>
      <c r="D205" s="271">
        <v>8</v>
      </c>
      <c r="E205" s="26">
        <v>318</v>
      </c>
      <c r="F205" s="44" t="s">
        <v>1972</v>
      </c>
      <c r="G205" s="45" t="s">
        <v>1939</v>
      </c>
      <c r="H205" s="208">
        <v>25.85</v>
      </c>
      <c r="I205" s="319">
        <f>(R205/H205)*100</f>
        <v>4.02321083172147</v>
      </c>
      <c r="J205" s="143">
        <v>0.2525</v>
      </c>
      <c r="K205" s="143">
        <v>0.26</v>
      </c>
      <c r="L205" s="93">
        <f t="shared" si="75"/>
        <v>2.970297029702973</v>
      </c>
      <c r="M205" s="158">
        <v>40715</v>
      </c>
      <c r="N205" s="31">
        <v>40717</v>
      </c>
      <c r="O205" s="32">
        <v>40744</v>
      </c>
      <c r="P205" s="30" t="s">
        <v>1411</v>
      </c>
      <c r="Q205" s="26"/>
      <c r="R205" s="316">
        <f>K205*4</f>
        <v>1.04</v>
      </c>
      <c r="S205" s="319">
        <f>R205/W205*100</f>
        <v>60.465116279069775</v>
      </c>
      <c r="T205" s="433">
        <f>(H205/SQRT(22.5*W205*(H205/Z205))-1)*100</f>
        <v>0.761955003996384</v>
      </c>
      <c r="U205" s="27">
        <f>H205/W205</f>
        <v>15.029069767441861</v>
      </c>
      <c r="V205" s="380">
        <v>12</v>
      </c>
      <c r="W205" s="168">
        <v>1.72</v>
      </c>
      <c r="X205" s="174">
        <v>3.02</v>
      </c>
      <c r="Y205" s="168">
        <v>1.18</v>
      </c>
      <c r="Z205" s="168">
        <v>1.52</v>
      </c>
      <c r="AA205" s="174">
        <v>1.72</v>
      </c>
      <c r="AB205" s="168">
        <v>1.82</v>
      </c>
      <c r="AC205" s="339">
        <f>(AB205/AA205-1)*100</f>
        <v>5.813953488372103</v>
      </c>
      <c r="AD205" s="472">
        <f>(H205/AA205)/X205</f>
        <v>4.976513168027107</v>
      </c>
      <c r="AE205" s="521">
        <v>16</v>
      </c>
      <c r="AF205" s="385">
        <v>12530</v>
      </c>
      <c r="AG205" s="565">
        <v>21.93</v>
      </c>
      <c r="AH205" s="565">
        <v>-1.82</v>
      </c>
      <c r="AI205" s="566">
        <v>3.98</v>
      </c>
      <c r="AJ205" s="567">
        <v>6.2</v>
      </c>
      <c r="AK205" s="350">
        <f>AN205/AO205</f>
        <v>-1.2228796563676183</v>
      </c>
      <c r="AL205" s="336">
        <f t="shared" si="76"/>
        <v>3.1088082901554515</v>
      </c>
      <c r="AM205" s="337">
        <f>((AQ205/AT205)^(1/3)-1)*100</f>
        <v>3.2107262118330704</v>
      </c>
      <c r="AN205" s="337">
        <f>((AQ205/AV205)^(1/5)-1)*100</f>
        <v>3.3221118535291527</v>
      </c>
      <c r="AO205" s="339">
        <f>((AQ205/BA205)^(1/10)-1)*100</f>
        <v>-2.716630239313156</v>
      </c>
      <c r="AP205" s="324"/>
      <c r="AQ205" s="285">
        <v>0.995</v>
      </c>
      <c r="AR205" s="285">
        <v>0.965</v>
      </c>
      <c r="AS205" s="28">
        <v>0.935</v>
      </c>
      <c r="AT205" s="28">
        <v>0.905</v>
      </c>
      <c r="AU205" s="28">
        <v>0.875</v>
      </c>
      <c r="AV205" s="28">
        <v>0.845</v>
      </c>
      <c r="AW205" s="28">
        <v>0.79</v>
      </c>
      <c r="AX205" s="278">
        <v>0.75</v>
      </c>
      <c r="AY205" s="278">
        <v>1.3125</v>
      </c>
      <c r="AZ205" s="28">
        <v>1.5</v>
      </c>
      <c r="BA205" s="278">
        <v>1.3105</v>
      </c>
      <c r="BB205" s="119">
        <v>1.44</v>
      </c>
      <c r="BC205" s="308">
        <f t="shared" si="78"/>
        <v>3.1088082901554515</v>
      </c>
      <c r="BD205" s="216">
        <f t="shared" si="79"/>
        <v>3.208556149732611</v>
      </c>
      <c r="BE205" s="216">
        <f t="shared" si="79"/>
        <v>3.314917127071837</v>
      </c>
      <c r="BF205" s="216">
        <f t="shared" si="79"/>
        <v>3.4285714285714253</v>
      </c>
      <c r="BG205" s="216">
        <f t="shared" si="79"/>
        <v>3.5502958579881616</v>
      </c>
      <c r="BH205" s="216">
        <f t="shared" si="79"/>
        <v>6.962025316455689</v>
      </c>
      <c r="BI205" s="216">
        <f t="shared" si="79"/>
        <v>5.3333333333333455</v>
      </c>
      <c r="BJ205" s="216">
        <f t="shared" si="79"/>
        <v>0</v>
      </c>
      <c r="BK205" s="216">
        <f t="shared" si="79"/>
        <v>0</v>
      </c>
      <c r="BL205" s="216">
        <f t="shared" si="79"/>
        <v>14.460129721480342</v>
      </c>
      <c r="BM205" s="240">
        <f t="shared" si="79"/>
        <v>0</v>
      </c>
      <c r="BN205" s="482">
        <f t="shared" si="77"/>
        <v>3.9424215658898962</v>
      </c>
      <c r="BO205" s="482">
        <f>SQRT(AVERAGE((BC205-$BN205)^2,(BD205-$BN205)^2,(BE205-$BN205)^2,(BF205-$BN205)^2,(BG205-$BN205)^2,(BH205-$BN205)^2,(BI205-$BN205)^2,(BJ205-$BN205)^2,(BK205-$BN205)^2,(BL205-$BN205)^2,(BM205-$BN205)^2))</f>
        <v>3.93524778599157</v>
      </c>
      <c r="BP205" s="586">
        <f>IF(AN205="n/a","n/a",IF(U205&lt;0,"n/a",IF(U205="n/a","n/a",I205+AN205-U205)))</f>
        <v>-7.683747082191238</v>
      </c>
    </row>
    <row r="206" spans="1:68" ht="11.25" customHeight="1">
      <c r="A206" s="34" t="s">
        <v>905</v>
      </c>
      <c r="B206" s="36" t="s">
        <v>906</v>
      </c>
      <c r="C206" s="120" t="s">
        <v>528</v>
      </c>
      <c r="D206" s="134">
        <v>9</v>
      </c>
      <c r="E206" s="26">
        <v>264</v>
      </c>
      <c r="F206" s="74" t="s">
        <v>363</v>
      </c>
      <c r="G206" s="75" t="s">
        <v>363</v>
      </c>
      <c r="H206" s="209">
        <v>33.46</v>
      </c>
      <c r="I206" s="321">
        <f>(R206/H206)*100</f>
        <v>2.2713687985654514</v>
      </c>
      <c r="J206" s="286">
        <v>0.16</v>
      </c>
      <c r="K206" s="142">
        <v>0.19</v>
      </c>
      <c r="L206" s="94">
        <f t="shared" si="75"/>
        <v>18.75</v>
      </c>
      <c r="M206" s="301">
        <v>40679</v>
      </c>
      <c r="N206" s="50">
        <v>40681</v>
      </c>
      <c r="O206" s="40">
        <v>40702</v>
      </c>
      <c r="P206" s="49" t="s">
        <v>1383</v>
      </c>
      <c r="Q206" s="36"/>
      <c r="R206" s="261">
        <f>K206*4</f>
        <v>0.76</v>
      </c>
      <c r="S206" s="321">
        <f>R206/W206*100</f>
        <v>34.54545454545454</v>
      </c>
      <c r="T206" s="434">
        <f>(H206/SQRT(22.5*W206*(H206/Z206))-1)*100</f>
        <v>54.25231854911541</v>
      </c>
      <c r="U206" s="37">
        <f>H206/W206</f>
        <v>15.209090909090909</v>
      </c>
      <c r="V206" s="381">
        <v>3</v>
      </c>
      <c r="W206" s="169">
        <v>2.2</v>
      </c>
      <c r="X206" s="176">
        <v>1.31</v>
      </c>
      <c r="Y206" s="169">
        <v>3.77</v>
      </c>
      <c r="Z206" s="169">
        <v>3.52</v>
      </c>
      <c r="AA206" s="176">
        <v>1.89</v>
      </c>
      <c r="AB206" s="169">
        <v>2.09</v>
      </c>
      <c r="AC206" s="344">
        <f>(AB206/AA206-1)*100</f>
        <v>10.582010582010582</v>
      </c>
      <c r="AD206" s="473">
        <f>(H206/AA206)/X206</f>
        <v>13.514277636415041</v>
      </c>
      <c r="AE206" s="522">
        <v>27</v>
      </c>
      <c r="AF206" s="387">
        <v>8830</v>
      </c>
      <c r="AG206" s="533">
        <v>30.5</v>
      </c>
      <c r="AH206" s="533">
        <v>-10.46</v>
      </c>
      <c r="AI206" s="562">
        <v>11.57</v>
      </c>
      <c r="AJ206" s="564">
        <v>3.62</v>
      </c>
      <c r="AK206" s="351" t="s">
        <v>1977</v>
      </c>
      <c r="AL206" s="342">
        <f t="shared" si="76"/>
        <v>10.344827586206918</v>
      </c>
      <c r="AM206" s="343">
        <f>((AQ206/AT206)^(1/3)-1)*100</f>
        <v>12.457688706899894</v>
      </c>
      <c r="AN206" s="343">
        <f>((AQ206/AV206)^(1/5)-1)*100</f>
        <v>19.740571108299566</v>
      </c>
      <c r="AO206" s="344" t="s">
        <v>1977</v>
      </c>
      <c r="AP206" s="325"/>
      <c r="AQ206" s="288">
        <v>0.64</v>
      </c>
      <c r="AR206" s="286">
        <v>0.58</v>
      </c>
      <c r="AS206" s="38">
        <v>0.54</v>
      </c>
      <c r="AT206" s="38">
        <v>0.45</v>
      </c>
      <c r="AU206" s="38">
        <v>0.34</v>
      </c>
      <c r="AV206" s="38">
        <v>0.26</v>
      </c>
      <c r="AW206" s="38">
        <v>0.15</v>
      </c>
      <c r="AX206" s="279">
        <v>0</v>
      </c>
      <c r="AY206" s="279">
        <v>0</v>
      </c>
      <c r="AZ206" s="279">
        <v>0</v>
      </c>
      <c r="BA206" s="279">
        <v>0</v>
      </c>
      <c r="BB206" s="307">
        <v>0</v>
      </c>
      <c r="BC206" s="274">
        <f t="shared" si="78"/>
        <v>10.344827586206918</v>
      </c>
      <c r="BD206" s="462">
        <f t="shared" si="79"/>
        <v>7.407407407407396</v>
      </c>
      <c r="BE206" s="462">
        <f t="shared" si="79"/>
        <v>19.999999999999996</v>
      </c>
      <c r="BF206" s="462">
        <f t="shared" si="79"/>
        <v>32.35294117647059</v>
      </c>
      <c r="BG206" s="462">
        <f t="shared" si="79"/>
        <v>30.76923076923077</v>
      </c>
      <c r="BH206" s="462">
        <f t="shared" si="79"/>
        <v>73.33333333333334</v>
      </c>
      <c r="BI206" s="462">
        <f t="shared" si="79"/>
        <v>0</v>
      </c>
      <c r="BJ206" s="462">
        <f t="shared" si="79"/>
        <v>0</v>
      </c>
      <c r="BK206" s="462">
        <f t="shared" si="79"/>
        <v>0</v>
      </c>
      <c r="BL206" s="462">
        <f t="shared" si="79"/>
        <v>0</v>
      </c>
      <c r="BM206" s="258">
        <f t="shared" si="79"/>
        <v>0</v>
      </c>
      <c r="BN206" s="482">
        <f t="shared" si="77"/>
        <v>15.837067297513546</v>
      </c>
      <c r="BO206" s="76">
        <f>SQRT(AVERAGE((BC206-$BN206)^2,(BD206-$BN206)^2,(BE206-$BN206)^2,(BF206-$BN206)^2,(BG206-$BN206)^2,(BH206-$BN206)^2,(BI206-$BN206)^2,(BJ206-$BN206)^2,(BK206-$BN206)^2,(BL206-$BN206)^2,(BM206-$BN206)^2))</f>
        <v>21.68824897269588</v>
      </c>
      <c r="BP206" s="586">
        <f>IF(AN206="n/a","n/a",IF(U206&lt;0,"n/a",IF(U206="n/a","n/a",I206+AN206-U206)))</f>
        <v>6.802848997774108</v>
      </c>
    </row>
    <row r="207" spans="1:68" ht="11.25" customHeight="1">
      <c r="A207" s="36" t="s">
        <v>686</v>
      </c>
      <c r="B207" s="36" t="s">
        <v>687</v>
      </c>
      <c r="C207" s="41" t="s">
        <v>300</v>
      </c>
      <c r="D207" s="272">
        <v>8</v>
      </c>
      <c r="E207" s="26">
        <v>327</v>
      </c>
      <c r="F207" s="46" t="s">
        <v>1939</v>
      </c>
      <c r="G207" s="48" t="s">
        <v>1939</v>
      </c>
      <c r="H207" s="209">
        <v>53.57</v>
      </c>
      <c r="I207" s="321">
        <f>(R207/H207)*100</f>
        <v>2.1280567481799513</v>
      </c>
      <c r="J207" s="142">
        <v>0.25</v>
      </c>
      <c r="K207" s="142">
        <v>0.285</v>
      </c>
      <c r="L207" s="94">
        <f t="shared" si="75"/>
        <v>13.99999999999999</v>
      </c>
      <c r="M207" s="301">
        <v>40828</v>
      </c>
      <c r="N207" s="50">
        <v>40830</v>
      </c>
      <c r="O207" s="40">
        <v>40851</v>
      </c>
      <c r="P207" s="392" t="s">
        <v>1390</v>
      </c>
      <c r="Q207" s="36"/>
      <c r="R207" s="261">
        <f>K207*4</f>
        <v>1.14</v>
      </c>
      <c r="S207" s="321">
        <f>R207/W207*100</f>
        <v>44.705882352941174</v>
      </c>
      <c r="T207" s="434">
        <f>(H207/SQRT(22.5*W207*(H207/Z207))-1)*100</f>
        <v>241.9019977052758</v>
      </c>
      <c r="U207" s="37">
        <f>H207/W207</f>
        <v>21.007843137254902</v>
      </c>
      <c r="V207" s="381">
        <v>12</v>
      </c>
      <c r="W207" s="169">
        <v>2.55</v>
      </c>
      <c r="X207" s="176">
        <v>1.5</v>
      </c>
      <c r="Y207" s="169">
        <v>2.06</v>
      </c>
      <c r="Z207" s="169">
        <v>12.52</v>
      </c>
      <c r="AA207" s="176">
        <v>2.86</v>
      </c>
      <c r="AB207" s="169">
        <v>3.2</v>
      </c>
      <c r="AC207" s="344">
        <f>(AB207/AA207-1)*100</f>
        <v>11.888111888111897</v>
      </c>
      <c r="AD207" s="472">
        <f>(H207/AA207)/X207</f>
        <v>12.487179487179487</v>
      </c>
      <c r="AE207" s="522">
        <v>22</v>
      </c>
      <c r="AF207" s="387">
        <v>24670</v>
      </c>
      <c r="AG207" s="565">
        <v>15.78</v>
      </c>
      <c r="AH207" s="565">
        <v>-7.24</v>
      </c>
      <c r="AI207" s="562">
        <v>3.02</v>
      </c>
      <c r="AJ207" s="564">
        <v>0.94</v>
      </c>
      <c r="AK207" s="351" t="s">
        <v>1977</v>
      </c>
      <c r="AL207" s="342">
        <f t="shared" si="76"/>
        <v>12.82051282051282</v>
      </c>
      <c r="AM207" s="343">
        <f>((AQ207/AT207)^(1/3)-1)*100</f>
        <v>18.788515844657837</v>
      </c>
      <c r="AN207" s="343">
        <f>((AQ207/AV207)^(1/5)-1)*100</f>
        <v>32.55888500789157</v>
      </c>
      <c r="AO207" s="344" t="s">
        <v>1977</v>
      </c>
      <c r="AP207" s="325"/>
      <c r="AQ207" s="286">
        <v>0.88</v>
      </c>
      <c r="AR207" s="286">
        <v>0.78</v>
      </c>
      <c r="AS207" s="38">
        <v>0.68</v>
      </c>
      <c r="AT207" s="38">
        <v>0.525</v>
      </c>
      <c r="AU207" s="38">
        <v>0.265</v>
      </c>
      <c r="AV207" s="38">
        <v>0.215</v>
      </c>
      <c r="AW207" s="38">
        <v>0.1</v>
      </c>
      <c r="AX207" s="279">
        <v>0</v>
      </c>
      <c r="AY207" s="279">
        <v>0</v>
      </c>
      <c r="AZ207" s="279">
        <v>0</v>
      </c>
      <c r="BA207" s="279">
        <v>0</v>
      </c>
      <c r="BB207" s="307">
        <v>0</v>
      </c>
      <c r="BC207" s="274">
        <f t="shared" si="78"/>
        <v>12.82051282051282</v>
      </c>
      <c r="BD207" s="462">
        <f t="shared" si="79"/>
        <v>14.705882352941169</v>
      </c>
      <c r="BE207" s="462">
        <f t="shared" si="79"/>
        <v>29.52380952380953</v>
      </c>
      <c r="BF207" s="462">
        <f t="shared" si="79"/>
        <v>98.11320754716981</v>
      </c>
      <c r="BG207" s="462">
        <f t="shared" si="79"/>
        <v>23.255813953488392</v>
      </c>
      <c r="BH207" s="462">
        <f t="shared" si="79"/>
        <v>114.99999999999999</v>
      </c>
      <c r="BI207" s="462">
        <f t="shared" si="79"/>
        <v>0</v>
      </c>
      <c r="BJ207" s="462">
        <f t="shared" si="79"/>
        <v>0</v>
      </c>
      <c r="BK207" s="462">
        <f t="shared" si="79"/>
        <v>0</v>
      </c>
      <c r="BL207" s="462">
        <f t="shared" si="79"/>
        <v>0</v>
      </c>
      <c r="BM207" s="258">
        <f t="shared" si="79"/>
        <v>0</v>
      </c>
      <c r="BN207" s="89">
        <f t="shared" si="77"/>
        <v>26.674475108901973</v>
      </c>
      <c r="BO207" s="482">
        <f>SQRT(AVERAGE((BC207-$BN207)^2,(BD207-$BN207)^2,(BE207-$BN207)^2,(BF207-$BN207)^2,(BG207-$BN207)^2,(BH207-$BN207)^2,(BI207-$BN207)^2,(BJ207-$BN207)^2,(BK207-$BN207)^2,(BL207-$BN207)^2,(BM207-$BN207)^2))</f>
        <v>39.10070260436064</v>
      </c>
      <c r="BP207" s="589">
        <f>IF(AN207="n/a","n/a",IF(U207&lt;0,"n/a",IF(U207="n/a","n/a",I207+AN207-U207)))</f>
        <v>13.679098618816617</v>
      </c>
    </row>
    <row r="208" spans="1:68" ht="11.25" customHeight="1">
      <c r="A208" s="67" t="s">
        <v>2006</v>
      </c>
      <c r="B208" s="121">
        <f>COUNT(M7:M207)</f>
        <v>201</v>
      </c>
      <c r="C208" s="121"/>
      <c r="D208" s="76">
        <f>AVERAGE(D7:D207)</f>
        <v>7.154228855721393</v>
      </c>
      <c r="E208" s="308"/>
      <c r="F208" s="216"/>
      <c r="G208" s="216"/>
      <c r="H208" s="39">
        <f>AVERAGE(H7:H207)</f>
        <v>42.6294029850746</v>
      </c>
      <c r="I208" s="39">
        <f>AVERAGE(I7:I207)</f>
        <v>3.2674264865327807</v>
      </c>
      <c r="J208" s="66"/>
      <c r="K208" s="66"/>
      <c r="L208" s="39">
        <f>((SUM(K7:K207)/SUM(J7:J207))-1)*100</f>
        <v>11.004312310051922</v>
      </c>
      <c r="M208" s="114"/>
      <c r="N208" s="114"/>
      <c r="O208" s="114"/>
      <c r="P208" s="114"/>
      <c r="Q208" s="6"/>
      <c r="R208" s="6"/>
      <c r="S208" s="39">
        <f>AVERAGE(S7:S207)</f>
        <v>59.50985199795133</v>
      </c>
      <c r="T208" s="436">
        <f>(H208/SQRT(22.5*W208*(H208/Z208))-1)*100</f>
        <v>43.789709506405906</v>
      </c>
      <c r="U208" s="39">
        <f>AVERAGE(U7:U207)</f>
        <v>18.062488067574847</v>
      </c>
      <c r="V208" s="29"/>
      <c r="W208" s="39">
        <f aca="true" t="shared" si="80" ref="W208:AC208">AVERAGE(W7:W207)</f>
        <v>2.7965500000000016</v>
      </c>
      <c r="X208" s="39">
        <f t="shared" si="80"/>
        <v>3.017022471910114</v>
      </c>
      <c r="Y208" s="39">
        <f t="shared" si="80"/>
        <v>2.360099999999999</v>
      </c>
      <c r="Z208" s="39">
        <f t="shared" si="80"/>
        <v>3.0517676767676756</v>
      </c>
      <c r="AA208" s="39">
        <f t="shared" si="80"/>
        <v>3.0281521739130453</v>
      </c>
      <c r="AB208" s="39">
        <f t="shared" si="80"/>
        <v>3.4170810810810828</v>
      </c>
      <c r="AC208" s="477">
        <f t="shared" si="80"/>
        <v>21.679528303895463</v>
      </c>
      <c r="AD208" s="474">
        <f>(H208/AA208)/X208</f>
        <v>4.666088906956661</v>
      </c>
      <c r="AE208" s="525">
        <f aca="true" t="shared" si="81" ref="AE208:AJ208">AVERAGE(AE7:AE207)</f>
        <v>11.398009950248756</v>
      </c>
      <c r="AF208" s="426">
        <f t="shared" si="81"/>
        <v>13935.065</v>
      </c>
      <c r="AG208" s="570">
        <f t="shared" si="81"/>
        <v>25.835820895522392</v>
      </c>
      <c r="AH208" s="571">
        <f t="shared" si="81"/>
        <v>-14.61567164179105</v>
      </c>
      <c r="AI208" s="562">
        <f t="shared" si="81"/>
        <v>5.74502487562189</v>
      </c>
      <c r="AJ208" s="564">
        <f t="shared" si="81"/>
        <v>0.20940298507462687</v>
      </c>
      <c r="AK208" s="351">
        <f>AN208/AO208</f>
        <v>1.606839559374742</v>
      </c>
      <c r="AL208" s="342">
        <f t="shared" si="76"/>
        <v>10.569192836736828</v>
      </c>
      <c r="AM208" s="343">
        <f>((AQ208/AT208)^(1/3)-1)*100</f>
        <v>13.160197072239011</v>
      </c>
      <c r="AN208" s="343">
        <f>((AQ208/AV208)^(1/5)-1)*100</f>
        <v>19.058788516484327</v>
      </c>
      <c r="AO208" s="344">
        <f>((AQ208/BA208)^(1/10)-1)*100</f>
        <v>11.861040142614199</v>
      </c>
      <c r="AP208" s="390"/>
      <c r="AQ208" s="286">
        <f aca="true" t="shared" si="82" ref="AQ208:BB208">AVERAGE(AQ7:AQ207)</f>
        <v>1.089695820895522</v>
      </c>
      <c r="AR208" s="286">
        <f t="shared" si="82"/>
        <v>0.9855329436152567</v>
      </c>
      <c r="AS208" s="286">
        <f t="shared" si="82"/>
        <v>0.8978476451077942</v>
      </c>
      <c r="AT208" s="286">
        <f t="shared" si="82"/>
        <v>0.7520110116086234</v>
      </c>
      <c r="AU208" s="286">
        <f t="shared" si="82"/>
        <v>0.5918424179104473</v>
      </c>
      <c r="AV208" s="286">
        <f t="shared" si="82"/>
        <v>0.4555100779436153</v>
      </c>
      <c r="AW208" s="286">
        <f t="shared" si="82"/>
        <v>0.36314409452736324</v>
      </c>
      <c r="AX208" s="286">
        <f t="shared" si="82"/>
        <v>0.3204426865671641</v>
      </c>
      <c r="AY208" s="286">
        <f t="shared" si="82"/>
        <v>0.3155560033167495</v>
      </c>
      <c r="AZ208" s="286">
        <f t="shared" si="82"/>
        <v>0.32950354892205624</v>
      </c>
      <c r="BA208" s="286">
        <f t="shared" si="82"/>
        <v>0.3552358208955223</v>
      </c>
      <c r="BB208" s="142">
        <f t="shared" si="82"/>
        <v>0.35345317578772806</v>
      </c>
      <c r="BC208" s="420">
        <f t="shared" si="78"/>
        <v>10.569192836736828</v>
      </c>
      <c r="BD208" s="463">
        <f aca="true" t="shared" si="83" ref="BD208:BM208">IF(AS208=0,0,IF(AS208&gt;AR208,0,((AR208/AS208)-1)*100))</f>
        <v>9.766166786229636</v>
      </c>
      <c r="BE208" s="463">
        <f t="shared" si="83"/>
        <v>19.39288537640058</v>
      </c>
      <c r="BF208" s="463">
        <f t="shared" si="83"/>
        <v>27.06270940559914</v>
      </c>
      <c r="BG208" s="463">
        <f t="shared" si="83"/>
        <v>29.92959905130963</v>
      </c>
      <c r="BH208" s="463">
        <f t="shared" si="83"/>
        <v>25.435077923122385</v>
      </c>
      <c r="BI208" s="463">
        <f t="shared" si="83"/>
        <v>13.325755197489574</v>
      </c>
      <c r="BJ208" s="463">
        <f t="shared" si="83"/>
        <v>1.5485946073126922</v>
      </c>
      <c r="BK208" s="463">
        <f t="shared" si="83"/>
        <v>0</v>
      </c>
      <c r="BL208" s="463">
        <f t="shared" si="83"/>
        <v>0</v>
      </c>
      <c r="BM208" s="213">
        <f t="shared" si="83"/>
        <v>0.5043511361360276</v>
      </c>
      <c r="BN208" s="89">
        <f t="shared" si="77"/>
        <v>12.503121120030587</v>
      </c>
      <c r="BO208" s="89">
        <f>SQRT(AVERAGE((BC208-$BN208)^2,(BD208-$BN208)^2,(BE208-$BN208)^2,(BF208-$BN208)^2,(BG208-$BN208)^2,(BH208-$BN208)^2,(BI208-$BN208)^2,(BJ208-$BN208)^2,(BK208-$BN208)^2,(BL208-$BN208)^2,(BM208-$BN208)^2))</f>
        <v>10.949902592278232</v>
      </c>
      <c r="BP208" s="589">
        <f>IF(AN208="n/a","n/a",IF(U208&lt;0,"n/a",IF(U208="n/a","n/a",I208+AN208-U208)))</f>
        <v>4.263726935442261</v>
      </c>
    </row>
    <row r="209" spans="1:68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114"/>
      <c r="N209" s="114"/>
      <c r="O209" s="114"/>
      <c r="P209" s="114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475"/>
      <c r="AD209" s="337"/>
      <c r="AE209" s="526"/>
      <c r="AF209" s="6"/>
      <c r="AG209" s="572"/>
      <c r="AH209" s="572"/>
      <c r="AI209" s="572"/>
      <c r="AJ209" s="572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585"/>
    </row>
    <row r="210" spans="1:68" ht="12.75">
      <c r="A210" s="416" t="s">
        <v>365</v>
      </c>
      <c r="B210" s="192">
        <f>COUNT(H7:H207)+COUNT(Contenders!H7:H150)</f>
        <v>345</v>
      </c>
      <c r="C210" s="421" t="s">
        <v>337</v>
      </c>
      <c r="D210" s="89">
        <f>(SUM(D7:D207)+SUM(Contenders!D7:D150))/$B210</f>
        <v>10.455072463768117</v>
      </c>
      <c r="E210" s="6"/>
      <c r="F210" s="6"/>
      <c r="G210" s="6"/>
      <c r="H210" s="90">
        <f>(SUM(H7:H207)+SUM(Contenders!H7:H150))/$B210</f>
        <v>44.02985507246375</v>
      </c>
      <c r="I210" s="90">
        <f>(SUM(I7:I207)+SUM(Contenders!I7:I150))/$B210</f>
        <v>3.2230844037615083</v>
      </c>
      <c r="J210" s="6"/>
      <c r="K210" s="6"/>
      <c r="L210" s="90">
        <f>(((SUM(K7:K207)+(SUM(Contenders!K7:K150)))/(SUM(J7:J207)+(SUM(Contenders!J7:J150)))-1)*100)</f>
        <v>9.750766111554077</v>
      </c>
      <c r="M210" s="6"/>
      <c r="N210" s="6"/>
      <c r="O210" s="6"/>
      <c r="P210" s="6"/>
      <c r="Q210" s="6"/>
      <c r="R210" s="6"/>
      <c r="S210" s="90">
        <f>(SUM(S7:S207)+SUM(Contenders!S7:S150))/$B210</f>
        <v>66.61716048339196</v>
      </c>
      <c r="T210" s="436">
        <f>(H210/SQRT(22.5*W210*(H210/Z210))-1)*100</f>
        <v>43.361065366381865</v>
      </c>
      <c r="U210" s="90">
        <f>(SUM(U7:U207)+SUM(Contenders!U7:U150))/$B210</f>
        <v>19.5473512951559</v>
      </c>
      <c r="V210" s="6"/>
      <c r="W210" s="90">
        <f>(SUM(W7:W207)+SUM(Contenders!W7:W150))/$B210</f>
        <v>2.7755942028985503</v>
      </c>
      <c r="X210" s="90">
        <f>(SUM(X7:X207)+SUM(Contenders!X7:X150))/$B210</f>
        <v>1.9587246376811605</v>
      </c>
      <c r="Y210" s="90">
        <f>(SUM(Y7:Y207)+SUM(Contenders!Y7:Y150))/$B210</f>
        <v>2.5288985507246373</v>
      </c>
      <c r="Z210" s="90">
        <f>(SUM(Z7:Z207)+SUM(Contenders!Z7:Z150))/$B210</f>
        <v>2.915101449275362</v>
      </c>
      <c r="AA210" s="90">
        <f>(SUM(AA7:AA207)+SUM(Contenders!AA7:AA150))/$B210</f>
        <v>2.7407246376811605</v>
      </c>
      <c r="AB210" s="90">
        <f>(SUM(AB7:AB207)+SUM(Contenders!AB7:AB150))/$B210</f>
        <v>3.158550724637682</v>
      </c>
      <c r="AC210" s="478">
        <f>(SUM(AC7:AC207)+SUM(Contenders!AC7:AC150))/$B210</f>
        <v>21.49141474582359</v>
      </c>
      <c r="AD210" s="474">
        <f>(H210/AA210)/X210</f>
        <v>8.201786612155322</v>
      </c>
      <c r="AE210" s="527">
        <f>(SUM(AE7:AE207)+SUM(Contenders!AE7:AE150))/$B210</f>
        <v>11.008695652173913</v>
      </c>
      <c r="AF210" s="424">
        <f>(SUM(AF7:AF207)+SUM(Contenders!AF7:AF150))/$B210</f>
        <v>14274.979710144928</v>
      </c>
      <c r="AG210" s="570">
        <f>(SUM(AG7:AG207)+SUM(Contenders!AG7:AG150))/$B210</f>
        <v>25.014637681159417</v>
      </c>
      <c r="AH210" s="573">
        <f>(SUM(AH7:AH207)+SUM(Contenders!AH7:AH150))/$B210</f>
        <v>-14.266231884057973</v>
      </c>
      <c r="AI210" s="570">
        <f>(SUM(AI7:AI207)+SUM(Contenders!AI7:AI150))/$B210</f>
        <v>5.718057971014492</v>
      </c>
      <c r="AJ210" s="571">
        <f>(SUM(AJ7:AJ207)+SUM(Contenders!AJ7:AJ150))/$B210</f>
        <v>0.10782608695652181</v>
      </c>
      <c r="AK210" s="348">
        <f>AN210/AO210</f>
        <v>1.2892636167357778</v>
      </c>
      <c r="AL210" s="345">
        <f>((AQ210/AR210)^(1/1)-1)*100</f>
        <v>8.993684559115733</v>
      </c>
      <c r="AM210" s="346">
        <f>((AQ210/AT210)^(1/3)-1)*100</f>
        <v>10.985584506855627</v>
      </c>
      <c r="AN210" s="346">
        <f>((AQ210/AV210)^(1/5)-1)*100</f>
        <v>14.412480232177472</v>
      </c>
      <c r="AO210" s="347">
        <f>((AQ210/BA210)^(1/10)-1)*100</f>
        <v>11.17884662615991</v>
      </c>
      <c r="AP210" s="326"/>
      <c r="AQ210" s="423">
        <f>(SUM(AQ7:AQ207)+SUM(Contenders!AQ7:AQ150))/$B210</f>
        <v>1.1219817890826835</v>
      </c>
      <c r="AR210" s="290">
        <f>(SUM(AR7:AR207)+SUM(Contenders!AR7:AR150))/$B210</f>
        <v>1.0294007341995541</v>
      </c>
      <c r="AS210" s="290">
        <f>(SUM(AS7:AS207)+SUM(Contenders!AS7:AS150))/$B210</f>
        <v>0.9491297461536409</v>
      </c>
      <c r="AT210" s="290">
        <f>(SUM(AT7:AT207)+SUM(Contenders!AT7:AT150))/$B210</f>
        <v>0.8207031250694594</v>
      </c>
      <c r="AU210" s="290">
        <f>(SUM(AU7:AU207)+SUM(Contenders!AU7:AU150))/$B210</f>
        <v>0.6863838467517336</v>
      </c>
      <c r="AV210" s="290">
        <f>(SUM(AV7:AV207)+SUM(Contenders!AV7:AV150))/$B210</f>
        <v>0.5722934907206689</v>
      </c>
      <c r="AW210" s="290">
        <f>(SUM(AW7:AW207)+SUM(Contenders!AW7:AW150))/$B210</f>
        <v>0.4870339489833707</v>
      </c>
      <c r="AX210" s="290">
        <f>(SUM(AX7:AX207)+SUM(Contenders!AX7:AX150))/$B210</f>
        <v>0.43628633023609287</v>
      </c>
      <c r="AY210" s="290">
        <f>(SUM(AY7:AY207)+SUM(Contenders!AY7:AY150))/$B210</f>
        <v>0.4111504758223353</v>
      </c>
      <c r="AZ210" s="290">
        <f>(SUM(AZ7:AZ207)+SUM(Contenders!AZ7:AZ150))/$B210</f>
        <v>0.38632735486934033</v>
      </c>
      <c r="BA210" s="290">
        <f>(SUM(BA7:BA207)+SUM(Contenders!BA7:BA150))/$B210</f>
        <v>0.3888339387031529</v>
      </c>
      <c r="BB210" s="291">
        <f>(SUM(BB7:BB207)+SUM(Contenders!BB7:BB150))/$B210</f>
        <v>0.36757983564552144</v>
      </c>
      <c r="BC210" s="420">
        <f aca="true" t="shared" si="84" ref="BC210:BM210">IF(AR210=0,0,IF(AR210&gt;AQ210,0,((AQ210/AR210)-1)*100))</f>
        <v>8.993684559115733</v>
      </c>
      <c r="BD210" s="463">
        <f t="shared" si="84"/>
        <v>8.45732507817949</v>
      </c>
      <c r="BE210" s="463">
        <f t="shared" si="84"/>
        <v>15.648365061764835</v>
      </c>
      <c r="BF210" s="463">
        <f t="shared" si="84"/>
        <v>19.569119954291313</v>
      </c>
      <c r="BG210" s="463">
        <f t="shared" si="84"/>
        <v>19.935637549781447</v>
      </c>
      <c r="BH210" s="463">
        <f t="shared" si="84"/>
        <v>17.505872417162706</v>
      </c>
      <c r="BI210" s="463">
        <f t="shared" si="84"/>
        <v>11.631723304238339</v>
      </c>
      <c r="BJ210" s="463">
        <f t="shared" si="84"/>
        <v>6.113541365477859</v>
      </c>
      <c r="BK210" s="463">
        <f t="shared" si="84"/>
        <v>6.42541115458688</v>
      </c>
      <c r="BL210" s="463">
        <f t="shared" si="84"/>
        <v>0</v>
      </c>
      <c r="BM210" s="213">
        <f t="shared" si="84"/>
        <v>5.78217328496986</v>
      </c>
      <c r="BN210" s="89">
        <f t="shared" si="77"/>
        <v>10.914804884506223</v>
      </c>
      <c r="BO210" s="89">
        <f>SQRT(AVERAGE((BC210-$BN210)^2,(BD210-$BN210)^2,(BE210-$BN210)^2,(BF210-$BN210)^2,(BG210-$BN210)^2,(BH210-$BN210)^2,(BI210-$BN210)^2,(BJ210-$BN210)^2,(BK210-$BN210)^2,(BL210-$BN210)^2,(BM210-$BN210)^2))</f>
        <v>6.18685481148428</v>
      </c>
      <c r="BP210" s="589">
        <f>IF(AN210="n/a","n/a",IF(U210&lt;0,"n/a",IF(U210="n/a","n/a",I210+AN210-U210)))</f>
        <v>-1.9117866592169186</v>
      </c>
    </row>
    <row r="211" spans="1:68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114"/>
      <c r="N211" s="114"/>
      <c r="O211" s="114"/>
      <c r="P211" s="114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475"/>
      <c r="AD211" s="475"/>
      <c r="AE211" s="526"/>
      <c r="AF211" s="6"/>
      <c r="AG211" s="572"/>
      <c r="AH211" s="572"/>
      <c r="AI211" s="572"/>
      <c r="AJ211" s="572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N211" s="422"/>
      <c r="BO211" s="216"/>
      <c r="BP211" s="565"/>
    </row>
    <row r="212" spans="1:68" ht="12.75">
      <c r="A212" s="416" t="s">
        <v>365</v>
      </c>
      <c r="B212" s="192">
        <f>COUNT(H7:H207)+COUNT(Contenders!H7:H150)+COUNT(Champions!H7:H109)</f>
        <v>448</v>
      </c>
      <c r="C212" s="146" t="s">
        <v>339</v>
      </c>
      <c r="D212" s="213">
        <f>(SUM(D7:D207)+SUM(Contenders!D7:D150)+SUM(Champions!D7:D109))/$B212</f>
        <v>16.899553571428573</v>
      </c>
      <c r="E212" s="6"/>
      <c r="F212" s="6"/>
      <c r="G212" s="6"/>
      <c r="H212" s="90">
        <f>(SUM(H7:H207)+SUM(Contenders!H7:H150)+SUM(Champions!H7:H109))/$B212</f>
        <v>45.12716517857142</v>
      </c>
      <c r="I212" s="418">
        <f>(SUM(I7:I207)+SUM(Contenders!I7:I150)+SUM(Champions!I7:I109))/$B212</f>
        <v>3.176886695813151</v>
      </c>
      <c r="J212" s="6"/>
      <c r="K212" s="6"/>
      <c r="L212" s="90">
        <f>((SUM(K7:K207)+SUM(Contenders!K7:K150)+SUM(Champions!K7:K109))/(SUM(J7:J207)+SUM(Contenders!J7:J150)+SUM(Champions!J7:J109))-1)*100</f>
        <v>9.150392251887428</v>
      </c>
      <c r="M212" s="6"/>
      <c r="N212" s="6"/>
      <c r="O212" s="6"/>
      <c r="P212" s="6"/>
      <c r="Q212" s="6"/>
      <c r="R212" s="6"/>
      <c r="S212" s="90">
        <f>(SUM(S7:S207)+SUM(Contenders!S7:S150)+SUM(Champions!S7:S109))/$B212</f>
        <v>62.52323947168956</v>
      </c>
      <c r="T212" s="436">
        <f>(H212/SQRT(22.5*W212*(H212/Z212))-1)*100</f>
        <v>42.19135801634293</v>
      </c>
      <c r="U212" s="418">
        <f>(SUM(U7:U207)+SUM(Contenders!U7:U150)+SUM(Champions!U7:U109))/$B212</f>
        <v>18.78416518636428</v>
      </c>
      <c r="V212" s="6"/>
      <c r="W212" s="90">
        <f>(SUM(W7:W207)+SUM(Contenders!W7:W150)+SUM(Champions!W7:W109))/$B212</f>
        <v>2.868169642857143</v>
      </c>
      <c r="X212" s="418">
        <f>(SUM(X7:X207)+SUM(Contenders!X7:X150)+SUM(Champions!X7:X109))/$B212</f>
        <v>2.0300446428571433</v>
      </c>
      <c r="Y212" s="418">
        <f>(SUM(Y7:Y207)+SUM(Contenders!Y7:Y150)+SUM(Champions!Y7:Y109))/$B212</f>
        <v>2.3847544642857135</v>
      </c>
      <c r="Z212" s="418">
        <f>(SUM(Z7:Z207)+SUM(Contenders!Z7:Z150)+SUM(Champions!Z7:Z109))/$B212</f>
        <v>2.891316964285714</v>
      </c>
      <c r="AA212" s="418">
        <f>(SUM(AA7:AA207)+SUM(Contenders!AA7:AA150)+SUM(Champions!AA7:AA109))/$B212</f>
        <v>2.87107142857143</v>
      </c>
      <c r="AB212" s="418">
        <f>(SUM(AB7:AB207)+SUM(Contenders!AB7:AB150)+SUM(Champions!AB7:AB109))/$B212</f>
        <v>3.259441964285714</v>
      </c>
      <c r="AC212" s="479">
        <f>(SUM(AC7:AC207)+SUM(Contenders!AC7:AC150)+SUM(Champions!AC7:AC109))/$B212</f>
        <v>19.52734618566628</v>
      </c>
      <c r="AD212" s="474">
        <f>(H212/AA212)/X212</f>
        <v>7.7426293000672946</v>
      </c>
      <c r="AE212" s="528">
        <f>(SUM(AE7:AE207)+SUM(Contenders!AE7:AE150)+SUM(Champions!AE7:AE109))/$B212</f>
        <v>11.301339285714286</v>
      </c>
      <c r="AF212" s="425">
        <f>(SUM(AF7:AF207)+SUM(Contenders!AF7:AF150)+SUM(Champions!AF7:AF109))/$B212</f>
        <v>16360.479910714286</v>
      </c>
      <c r="AG212" s="570">
        <f>(SUM(AG7:AG207)+SUM(Contenders!AG7:AG150)+SUM(Champions!AG7:AG109))/$B212</f>
        <v>24.77383928571428</v>
      </c>
      <c r="AH212" s="573">
        <f>(SUM(AH7:AH207)+SUM(Contenders!AH7:AH150)+SUM(Champions!AH7:AH109))/$B212</f>
        <v>-13.851964285714287</v>
      </c>
      <c r="AI212" s="570">
        <f>(SUM(AI7:AI207)+SUM(Contenders!AI7:AI150)+SUM(Champions!AI7:AI109))/$B212</f>
        <v>5.771763392857143</v>
      </c>
      <c r="AJ212" s="571">
        <f>(SUM(AJ7:AJ207)+SUM(Contenders!AJ7:AJ150)+SUM(Champions!AJ7:AJ109))/$B212</f>
        <v>0.41254464285714293</v>
      </c>
      <c r="AK212" s="348">
        <f>AN212/AO212</f>
        <v>1.25447828929888</v>
      </c>
      <c r="AL212" s="345">
        <f>((AQ212/AR212)^(1/1)-1)*100</f>
        <v>8.033804872076434</v>
      </c>
      <c r="AM212" s="346">
        <f>((AQ212/AT212)^(1/3)-1)*100</f>
        <v>10.164090842520924</v>
      </c>
      <c r="AN212" s="346">
        <f>((AQ212/AV212)^(1/5)-1)*100</f>
        <v>12.799337884972338</v>
      </c>
      <c r="AO212" s="347">
        <f>((AQ212/BA212)^(1/10)-1)*100</f>
        <v>10.20291701670326</v>
      </c>
      <c r="AP212" s="326"/>
      <c r="AQ212" s="423">
        <f>(SUM(AQ7:AQ207)+SUM(Contenders!AQ7:AQ150)+SUM(Champions!AQ7:AQ109))/$B212</f>
        <v>1.1411916851348536</v>
      </c>
      <c r="AR212" s="290">
        <f>(SUM(AR7:AR207)+SUM(Contenders!AR7:AR150)+SUM(Champions!AR7:AR109))/$B212</f>
        <v>1.0563283284210405</v>
      </c>
      <c r="AS212" s="290">
        <f>(SUM(AS7:AS207)+SUM(Contenders!AS7:AS150)+SUM(Champions!AS7:AS109))/$B212</f>
        <v>0.978844325343748</v>
      </c>
      <c r="AT212" s="290">
        <f>(SUM(AT7:AT207)+SUM(Contenders!AT7:AT150)+SUM(Champions!AT7:AT109))/$B212</f>
        <v>0.8535686082748964</v>
      </c>
      <c r="AU212" s="290">
        <f>(SUM(AU7:AU207)+SUM(Contenders!AU7:AU150)+SUM(Champions!AU7:AU109))/$B212</f>
        <v>0.7302668752239978</v>
      </c>
      <c r="AV212" s="290">
        <f>(SUM(AV7:AV207)+SUM(Contenders!AV7:AV150)+SUM(Champions!AV7:AV109))/$B212</f>
        <v>0.6249220469128571</v>
      </c>
      <c r="AW212" s="290">
        <f>(SUM(AW7:AW207)+SUM(Contenders!AW7:AW150)+SUM(Champions!AW7:AW109))/$B212</f>
        <v>0.5442161770727836</v>
      </c>
      <c r="AX212" s="290">
        <f>(SUM(AX7:AX207)+SUM(Contenders!AX7:AX150)+SUM(Champions!AX7:AX109))/$B212</f>
        <v>0.49141733840721546</v>
      </c>
      <c r="AY212" s="290">
        <f>(SUM(AY7:AY207)+SUM(Contenders!AY7:AY150)+SUM(Champions!AY7:AY109))/$B212</f>
        <v>0.4625134371698734</v>
      </c>
      <c r="AZ212" s="290">
        <f>(SUM(AZ7:AZ207)+SUM(Contenders!AZ7:AZ150)+SUM(Champions!AZ7:AZ109))/$B212</f>
        <v>0.4367882007755609</v>
      </c>
      <c r="BA212" s="290">
        <f>(SUM(BA7:BA207)+SUM(Contenders!BA7:BA150)+SUM(Champions!BA7:BA109))/$B212</f>
        <v>0.43194424930304914</v>
      </c>
      <c r="BB212" s="291">
        <f>(SUM(BB7:BB207)+SUM(Contenders!BB7:BB150)+SUM(Champions!BB7:BB109))/$B212</f>
        <v>0.4080699955746918</v>
      </c>
      <c r="BC212" s="463">
        <f aca="true" t="shared" si="85" ref="BC212:BM212">IF(AR212=0,0,IF(AR212&gt;AQ212,0,((AQ212/AR212)-1)*100))</f>
        <v>8.033804872076434</v>
      </c>
      <c r="BD212" s="463">
        <f t="shared" si="85"/>
        <v>7.915865788983534</v>
      </c>
      <c r="BE212" s="463">
        <f t="shared" si="85"/>
        <v>14.676701539204906</v>
      </c>
      <c r="BF212" s="463">
        <f t="shared" si="85"/>
        <v>16.88447569432445</v>
      </c>
      <c r="BG212" s="463">
        <f t="shared" si="85"/>
        <v>16.85727505239234</v>
      </c>
      <c r="BH212" s="463">
        <f t="shared" si="85"/>
        <v>14.829744730149752</v>
      </c>
      <c r="BI212" s="463">
        <f t="shared" si="85"/>
        <v>10.744195318117988</v>
      </c>
      <c r="BJ212" s="463">
        <f t="shared" si="85"/>
        <v>6.249310596078117</v>
      </c>
      <c r="BK212" s="463">
        <f t="shared" si="85"/>
        <v>5.889636292517708</v>
      </c>
      <c r="BL212" s="463">
        <f t="shared" si="85"/>
        <v>1.1214297864429401</v>
      </c>
      <c r="BM212" s="213">
        <f t="shared" si="85"/>
        <v>5.850529072772148</v>
      </c>
      <c r="BN212" s="89">
        <f t="shared" si="77"/>
        <v>9.91390624936912</v>
      </c>
      <c r="BO212" s="89">
        <f>SQRT(AVERAGE((BC212-$BN212)^2,(BD212-$BN212)^2,(BE212-$BN212)^2,(BF212-$BN212)^2,(BG212-$BN212)^2,(BH212-$BN212)^2,(BI212-$BN212)^2,(BJ212-$BN212)^2,(BK212-$BN212)^2,(BL212-$BN212)^2,(BM212-$BN212)^2))</f>
        <v>5.002798388627585</v>
      </c>
      <c r="BP212" s="589">
        <f>IF(AN212="n/a","n/a",IF(U212&lt;0,"n/a",IF(U212="n/a","n/a",I212+AN212-U212)))</f>
        <v>-2.807940605578791</v>
      </c>
    </row>
    <row r="213" spans="3:36" ht="12.75">
      <c r="C213" s="36" t="s">
        <v>340</v>
      </c>
      <c r="AG213" s="484"/>
      <c r="AH213" s="484"/>
      <c r="AI213" s="484"/>
      <c r="AJ213" s="484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238">
      <selection activeCell="A259" sqref="A259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256" t="s">
        <v>2066</v>
      </c>
      <c r="B1" s="6"/>
      <c r="C1" s="6"/>
      <c r="D1" s="6"/>
      <c r="E1" s="6"/>
      <c r="F1" s="86" t="s">
        <v>775</v>
      </c>
      <c r="G1" s="6"/>
      <c r="H1" s="6"/>
      <c r="I1" s="6"/>
    </row>
    <row r="2" spans="1:9" ht="12.75">
      <c r="A2" s="15"/>
      <c r="B2" s="9"/>
      <c r="C2" s="132" t="s">
        <v>362</v>
      </c>
      <c r="D2" s="148" t="s">
        <v>1081</v>
      </c>
      <c r="E2" s="42" t="s">
        <v>867</v>
      </c>
      <c r="F2" s="61" t="s">
        <v>776</v>
      </c>
      <c r="G2" s="149" t="s">
        <v>1085</v>
      </c>
      <c r="H2" s="148"/>
      <c r="I2" s="16"/>
    </row>
    <row r="3" spans="1:9" ht="12.75">
      <c r="A3" s="113" t="s">
        <v>1679</v>
      </c>
      <c r="B3" s="47" t="s">
        <v>1680</v>
      </c>
      <c r="C3" s="150" t="s">
        <v>1397</v>
      </c>
      <c r="D3" s="62" t="s">
        <v>1082</v>
      </c>
      <c r="E3" s="46" t="s">
        <v>1083</v>
      </c>
      <c r="F3" s="62" t="s">
        <v>1084</v>
      </c>
      <c r="G3" s="47" t="s">
        <v>1086</v>
      </c>
      <c r="H3" s="62" t="s">
        <v>1087</v>
      </c>
      <c r="I3" s="269" t="s">
        <v>1368</v>
      </c>
    </row>
    <row r="4" spans="1:9" ht="12.75">
      <c r="A4" s="15" t="s">
        <v>597</v>
      </c>
      <c r="B4" s="16" t="s">
        <v>598</v>
      </c>
      <c r="C4" s="152">
        <v>8</v>
      </c>
      <c r="D4" s="154">
        <v>40431</v>
      </c>
      <c r="E4" s="42"/>
      <c r="F4" s="148" t="s">
        <v>1090</v>
      </c>
      <c r="G4" s="43"/>
      <c r="H4" s="43"/>
      <c r="I4" s="263" t="s">
        <v>748</v>
      </c>
    </row>
    <row r="5" spans="1:9" ht="12.75">
      <c r="A5" s="25" t="s">
        <v>134</v>
      </c>
      <c r="B5" s="26" t="s">
        <v>135</v>
      </c>
      <c r="C5" s="135">
        <v>8</v>
      </c>
      <c r="D5" s="155">
        <v>40471</v>
      </c>
      <c r="E5" s="44"/>
      <c r="F5" s="157" t="s">
        <v>1090</v>
      </c>
      <c r="G5" s="45"/>
      <c r="H5" s="45"/>
      <c r="I5" s="109" t="s">
        <v>748</v>
      </c>
    </row>
    <row r="6" spans="1:9" ht="12.75">
      <c r="A6" s="25" t="s">
        <v>233</v>
      </c>
      <c r="B6" s="26" t="s">
        <v>200</v>
      </c>
      <c r="C6" s="135">
        <v>5</v>
      </c>
      <c r="D6" s="155">
        <v>40773</v>
      </c>
      <c r="E6" s="44" t="s">
        <v>1090</v>
      </c>
      <c r="F6" s="157"/>
      <c r="G6" s="45"/>
      <c r="H6" s="45"/>
      <c r="I6" s="303" t="s">
        <v>958</v>
      </c>
    </row>
    <row r="7" spans="1:9" ht="12.75">
      <c r="A7" s="25" t="s">
        <v>1089</v>
      </c>
      <c r="B7" s="26" t="s">
        <v>864</v>
      </c>
      <c r="C7" s="135">
        <v>39</v>
      </c>
      <c r="D7" s="155">
        <v>39477</v>
      </c>
      <c r="E7" s="44"/>
      <c r="F7" s="157"/>
      <c r="G7" s="45"/>
      <c r="H7" s="393" t="s">
        <v>1090</v>
      </c>
      <c r="I7" s="394" t="s">
        <v>1269</v>
      </c>
    </row>
    <row r="8" spans="1:9" ht="12.75">
      <c r="A8" s="34" t="s">
        <v>1338</v>
      </c>
      <c r="B8" s="36" t="s">
        <v>1339</v>
      </c>
      <c r="C8" s="153">
        <v>7</v>
      </c>
      <c r="D8" s="156">
        <v>40431</v>
      </c>
      <c r="E8" s="46"/>
      <c r="F8" s="62" t="s">
        <v>1090</v>
      </c>
      <c r="G8" s="48"/>
      <c r="H8" s="48"/>
      <c r="I8" s="41" t="s">
        <v>410</v>
      </c>
    </row>
    <row r="9" spans="1:9" ht="12.75">
      <c r="A9" s="147" t="s">
        <v>1140</v>
      </c>
      <c r="B9" s="16" t="s">
        <v>1141</v>
      </c>
      <c r="C9" s="152">
        <v>31</v>
      </c>
      <c r="D9" s="154">
        <v>39770</v>
      </c>
      <c r="E9" s="42"/>
      <c r="F9" s="148"/>
      <c r="G9" s="43" t="s">
        <v>1090</v>
      </c>
      <c r="H9" s="43"/>
      <c r="I9" s="263" t="s">
        <v>412</v>
      </c>
    </row>
    <row r="10" spans="1:9" ht="12.75">
      <c r="A10" s="25" t="s">
        <v>1340</v>
      </c>
      <c r="B10" s="26" t="s">
        <v>1346</v>
      </c>
      <c r="C10" s="135">
        <v>8</v>
      </c>
      <c r="D10" s="155">
        <v>40457</v>
      </c>
      <c r="E10" s="44"/>
      <c r="F10" s="157" t="s">
        <v>1090</v>
      </c>
      <c r="G10" s="45"/>
      <c r="H10" s="45"/>
      <c r="I10" s="33" t="s">
        <v>410</v>
      </c>
    </row>
    <row r="11" spans="1:9" ht="12.75">
      <c r="A11" s="25" t="s">
        <v>1274</v>
      </c>
      <c r="B11" s="26" t="s">
        <v>1275</v>
      </c>
      <c r="C11" s="135">
        <v>23</v>
      </c>
      <c r="D11" s="155">
        <v>40382</v>
      </c>
      <c r="E11" s="44"/>
      <c r="F11" s="157" t="s">
        <v>1090</v>
      </c>
      <c r="G11" s="45"/>
      <c r="H11" s="45"/>
      <c r="I11" s="109" t="s">
        <v>748</v>
      </c>
    </row>
    <row r="12" spans="1:9" ht="12.75">
      <c r="A12" s="25" t="s">
        <v>1191</v>
      </c>
      <c r="B12" s="26" t="s">
        <v>1194</v>
      </c>
      <c r="C12" s="135">
        <v>38</v>
      </c>
      <c r="D12" s="155">
        <v>39924</v>
      </c>
      <c r="E12" s="44" t="s">
        <v>1090</v>
      </c>
      <c r="F12" s="157"/>
      <c r="G12" s="45"/>
      <c r="H12" s="45"/>
      <c r="I12" s="33" t="s">
        <v>749</v>
      </c>
    </row>
    <row r="13" spans="1:9" ht="12.75">
      <c r="A13" s="34" t="s">
        <v>1205</v>
      </c>
      <c r="B13" s="36" t="s">
        <v>1206</v>
      </c>
      <c r="C13" s="153">
        <v>32</v>
      </c>
      <c r="D13" s="156">
        <v>40029</v>
      </c>
      <c r="E13" s="46" t="s">
        <v>1090</v>
      </c>
      <c r="F13" s="62"/>
      <c r="G13" s="48"/>
      <c r="H13" s="48"/>
      <c r="I13" s="41" t="s">
        <v>750</v>
      </c>
    </row>
    <row r="14" spans="1:9" ht="12.75">
      <c r="A14" s="15" t="s">
        <v>440</v>
      </c>
      <c r="B14" s="16" t="s">
        <v>441</v>
      </c>
      <c r="C14" s="152">
        <v>25</v>
      </c>
      <c r="D14" s="154">
        <v>40426</v>
      </c>
      <c r="E14" s="42"/>
      <c r="F14" s="148" t="s">
        <v>1090</v>
      </c>
      <c r="G14" s="43"/>
      <c r="H14" s="43"/>
      <c r="I14" s="263" t="s">
        <v>751</v>
      </c>
    </row>
    <row r="15" spans="1:9" ht="12.75">
      <c r="A15" s="25" t="s">
        <v>1111</v>
      </c>
      <c r="B15" s="26" t="s">
        <v>1112</v>
      </c>
      <c r="C15" s="135">
        <v>30</v>
      </c>
      <c r="D15" s="155">
        <v>39727</v>
      </c>
      <c r="E15" s="44" t="s">
        <v>1090</v>
      </c>
      <c r="F15" s="157"/>
      <c r="G15" s="45"/>
      <c r="H15" s="45"/>
      <c r="I15" s="33" t="s">
        <v>752</v>
      </c>
    </row>
    <row r="16" spans="1:9" ht="12.75">
      <c r="A16" s="25" t="s">
        <v>2103</v>
      </c>
      <c r="B16" s="26" t="s">
        <v>1910</v>
      </c>
      <c r="C16" s="135">
        <v>30</v>
      </c>
      <c r="D16" s="155">
        <v>40476</v>
      </c>
      <c r="E16" s="44"/>
      <c r="F16" s="157" t="s">
        <v>1090</v>
      </c>
      <c r="G16" s="45"/>
      <c r="H16" s="45"/>
      <c r="I16" s="33" t="s">
        <v>410</v>
      </c>
    </row>
    <row r="17" spans="1:9" ht="12.75">
      <c r="A17" s="25" t="s">
        <v>1198</v>
      </c>
      <c r="B17" s="26" t="s">
        <v>1201</v>
      </c>
      <c r="C17" s="135">
        <v>37</v>
      </c>
      <c r="D17" s="155">
        <v>39944</v>
      </c>
      <c r="E17" s="44" t="s">
        <v>1090</v>
      </c>
      <c r="F17" s="157"/>
      <c r="G17" s="45"/>
      <c r="H17" s="45"/>
      <c r="I17" s="33" t="s">
        <v>750</v>
      </c>
    </row>
    <row r="18" spans="1:9" ht="12.75">
      <c r="A18" s="262" t="s">
        <v>1580</v>
      </c>
      <c r="B18" s="36" t="s">
        <v>1587</v>
      </c>
      <c r="C18" s="153">
        <v>17</v>
      </c>
      <c r="D18" s="156">
        <v>40731</v>
      </c>
      <c r="E18" s="46"/>
      <c r="F18" s="62"/>
      <c r="G18" s="48" t="s">
        <v>1090</v>
      </c>
      <c r="H18" s="48"/>
      <c r="I18" s="120" t="s">
        <v>1614</v>
      </c>
    </row>
    <row r="19" spans="1:9" ht="12.75">
      <c r="A19" s="267" t="s">
        <v>1284</v>
      </c>
      <c r="B19" s="16" t="s">
        <v>1292</v>
      </c>
      <c r="C19" s="152">
        <v>12</v>
      </c>
      <c r="D19" s="154">
        <v>40431</v>
      </c>
      <c r="E19" s="42"/>
      <c r="F19" s="148" t="s">
        <v>1090</v>
      </c>
      <c r="G19" s="43"/>
      <c r="H19" s="43"/>
      <c r="I19" s="24" t="s">
        <v>410</v>
      </c>
    </row>
    <row r="20" spans="1:9" ht="12.75">
      <c r="A20" s="25" t="s">
        <v>140</v>
      </c>
      <c r="B20" s="26" t="s">
        <v>141</v>
      </c>
      <c r="C20" s="135">
        <v>6</v>
      </c>
      <c r="D20" s="155">
        <v>40476</v>
      </c>
      <c r="E20" s="44"/>
      <c r="F20" s="157" t="s">
        <v>1090</v>
      </c>
      <c r="G20" s="45"/>
      <c r="H20" s="45"/>
      <c r="I20" s="33" t="s">
        <v>410</v>
      </c>
    </row>
    <row r="21" spans="1:9" ht="12.75">
      <c r="A21" s="25" t="s">
        <v>875</v>
      </c>
      <c r="B21" s="26" t="s">
        <v>876</v>
      </c>
      <c r="C21" s="135">
        <v>5</v>
      </c>
      <c r="D21" s="155">
        <v>40444</v>
      </c>
      <c r="E21" s="44"/>
      <c r="F21" s="157"/>
      <c r="G21" s="45" t="s">
        <v>1090</v>
      </c>
      <c r="H21" s="45"/>
      <c r="I21" s="109" t="s">
        <v>1013</v>
      </c>
    </row>
    <row r="22" spans="1:9" ht="12.75">
      <c r="A22" s="96" t="s">
        <v>1355</v>
      </c>
      <c r="B22" s="26" t="s">
        <v>1356</v>
      </c>
      <c r="C22" s="135">
        <v>6</v>
      </c>
      <c r="D22" s="155">
        <v>40442</v>
      </c>
      <c r="E22" s="44"/>
      <c r="F22" s="157" t="s">
        <v>1090</v>
      </c>
      <c r="G22" s="45"/>
      <c r="H22" s="45"/>
      <c r="I22" s="33" t="s">
        <v>410</v>
      </c>
    </row>
    <row r="23" spans="1:9" ht="12.75">
      <c r="A23" s="34" t="s">
        <v>625</v>
      </c>
      <c r="B23" s="36" t="s">
        <v>626</v>
      </c>
      <c r="C23" s="153">
        <v>5</v>
      </c>
      <c r="D23" s="156">
        <v>40463</v>
      </c>
      <c r="E23" s="46"/>
      <c r="F23" s="62" t="s">
        <v>1090</v>
      </c>
      <c r="G23" s="48"/>
      <c r="H23" s="48"/>
      <c r="I23" s="41" t="s">
        <v>410</v>
      </c>
    </row>
    <row r="24" spans="1:9" ht="12.75">
      <c r="A24" s="15" t="s">
        <v>1167</v>
      </c>
      <c r="B24" s="16" t="s">
        <v>1176</v>
      </c>
      <c r="C24" s="152">
        <v>20</v>
      </c>
      <c r="D24" s="154">
        <v>39881</v>
      </c>
      <c r="E24" s="42" t="s">
        <v>1090</v>
      </c>
      <c r="F24" s="148"/>
      <c r="G24" s="43"/>
      <c r="H24" s="43"/>
      <c r="I24" s="263" t="s">
        <v>753</v>
      </c>
    </row>
    <row r="25" spans="1:9" ht="12.75">
      <c r="A25" s="25" t="s">
        <v>907</v>
      </c>
      <c r="B25" s="26" t="s">
        <v>908</v>
      </c>
      <c r="C25" s="135">
        <v>6</v>
      </c>
      <c r="D25" s="155">
        <v>40477</v>
      </c>
      <c r="E25" s="44"/>
      <c r="F25" s="157" t="s">
        <v>1090</v>
      </c>
      <c r="G25" s="45"/>
      <c r="H25" s="45"/>
      <c r="I25" s="33" t="s">
        <v>410</v>
      </c>
    </row>
    <row r="26" spans="1:9" ht="12.75">
      <c r="A26" s="25" t="s">
        <v>1236</v>
      </c>
      <c r="B26" s="26" t="s">
        <v>1237</v>
      </c>
      <c r="C26" s="135">
        <v>34</v>
      </c>
      <c r="D26" s="155">
        <v>40112</v>
      </c>
      <c r="E26" s="44"/>
      <c r="F26" s="157" t="s">
        <v>1090</v>
      </c>
      <c r="G26" s="45"/>
      <c r="H26" s="45"/>
      <c r="I26" s="109" t="s">
        <v>754</v>
      </c>
    </row>
    <row r="27" spans="1:9" ht="12.75">
      <c r="A27" s="25" t="s">
        <v>879</v>
      </c>
      <c r="B27" s="26" t="s">
        <v>880</v>
      </c>
      <c r="C27" s="135">
        <v>7</v>
      </c>
      <c r="D27" s="155">
        <v>40431</v>
      </c>
      <c r="E27" s="44"/>
      <c r="F27" s="157" t="s">
        <v>1090</v>
      </c>
      <c r="G27" s="45"/>
      <c r="H27" s="45"/>
      <c r="I27" s="109" t="s">
        <v>755</v>
      </c>
    </row>
    <row r="28" spans="1:9" ht="12.75">
      <c r="A28" s="34" t="s">
        <v>1451</v>
      </c>
      <c r="B28" s="36" t="s">
        <v>1452</v>
      </c>
      <c r="C28" s="153">
        <v>5</v>
      </c>
      <c r="D28" s="156">
        <v>40444</v>
      </c>
      <c r="E28" s="46"/>
      <c r="F28" s="62" t="s">
        <v>1090</v>
      </c>
      <c r="G28" s="48"/>
      <c r="H28" s="48"/>
      <c r="I28" s="41" t="s">
        <v>410</v>
      </c>
    </row>
    <row r="29" spans="1:9" ht="12.75">
      <c r="A29" s="15" t="s">
        <v>589</v>
      </c>
      <c r="B29" s="16" t="s">
        <v>590</v>
      </c>
      <c r="C29" s="152">
        <v>7</v>
      </c>
      <c r="D29" s="154">
        <v>40458</v>
      </c>
      <c r="E29" s="42"/>
      <c r="F29" s="148" t="s">
        <v>1090</v>
      </c>
      <c r="G29" s="43"/>
      <c r="H29" s="43"/>
      <c r="I29" s="24" t="s">
        <v>410</v>
      </c>
    </row>
    <row r="30" spans="1:9" ht="12.75">
      <c r="A30" s="25" t="s">
        <v>1480</v>
      </c>
      <c r="B30" s="26" t="s">
        <v>1481</v>
      </c>
      <c r="C30" s="135">
        <v>18</v>
      </c>
      <c r="D30" s="155">
        <v>40491</v>
      </c>
      <c r="E30" s="44"/>
      <c r="F30" s="157" t="s">
        <v>1090</v>
      </c>
      <c r="G30" s="45"/>
      <c r="H30" s="45"/>
      <c r="I30" s="33" t="s">
        <v>410</v>
      </c>
    </row>
    <row r="31" spans="1:9" ht="12.75">
      <c r="A31" s="25" t="s">
        <v>1114</v>
      </c>
      <c r="B31" s="26" t="s">
        <v>1113</v>
      </c>
      <c r="C31" s="135">
        <v>39</v>
      </c>
      <c r="D31" s="155">
        <v>39727</v>
      </c>
      <c r="E31" s="44" t="s">
        <v>1090</v>
      </c>
      <c r="F31" s="157"/>
      <c r="G31" s="45"/>
      <c r="H31" s="45"/>
      <c r="I31" s="109" t="s">
        <v>756</v>
      </c>
    </row>
    <row r="32" spans="1:9" ht="12.75">
      <c r="A32" s="25" t="s">
        <v>699</v>
      </c>
      <c r="B32" s="26" t="s">
        <v>700</v>
      </c>
      <c r="C32" s="135">
        <v>13</v>
      </c>
      <c r="D32" s="155">
        <v>40826</v>
      </c>
      <c r="E32" s="44"/>
      <c r="F32" s="157" t="s">
        <v>1090</v>
      </c>
      <c r="G32" s="45"/>
      <c r="H32" s="45"/>
      <c r="I32" s="33" t="s">
        <v>417</v>
      </c>
    </row>
    <row r="33" spans="1:9" ht="12.75">
      <c r="A33" s="34" t="s">
        <v>2067</v>
      </c>
      <c r="B33" s="36" t="s">
        <v>2068</v>
      </c>
      <c r="C33" s="153">
        <v>5</v>
      </c>
      <c r="D33" s="156">
        <v>40464</v>
      </c>
      <c r="E33" s="46"/>
      <c r="F33" s="62" t="s">
        <v>1090</v>
      </c>
      <c r="G33" s="48"/>
      <c r="H33" s="48"/>
      <c r="I33" s="41" t="s">
        <v>410</v>
      </c>
    </row>
    <row r="34" spans="1:9" ht="12.75">
      <c r="A34" s="15" t="s">
        <v>486</v>
      </c>
      <c r="B34" s="16" t="s">
        <v>487</v>
      </c>
      <c r="C34" s="152">
        <v>5</v>
      </c>
      <c r="D34" s="154">
        <v>40436</v>
      </c>
      <c r="E34" s="42"/>
      <c r="F34" s="148" t="s">
        <v>1090</v>
      </c>
      <c r="G34" s="43"/>
      <c r="H34" s="43"/>
      <c r="I34" s="263" t="s">
        <v>755</v>
      </c>
    </row>
    <row r="35" spans="1:9" ht="12.75">
      <c r="A35" s="25" t="s">
        <v>1591</v>
      </c>
      <c r="B35" s="26" t="s">
        <v>1592</v>
      </c>
      <c r="C35" s="135">
        <v>15</v>
      </c>
      <c r="D35" s="155">
        <v>40497</v>
      </c>
      <c r="E35" s="44"/>
      <c r="F35" s="157" t="s">
        <v>1090</v>
      </c>
      <c r="G35" s="45"/>
      <c r="H35" s="45"/>
      <c r="I35" s="33" t="s">
        <v>410</v>
      </c>
    </row>
    <row r="36" spans="1:9" ht="12.75">
      <c r="A36" s="25" t="s">
        <v>1351</v>
      </c>
      <c r="B36" s="26" t="s">
        <v>1352</v>
      </c>
      <c r="C36" s="135">
        <v>6</v>
      </c>
      <c r="D36" s="155">
        <v>40499</v>
      </c>
      <c r="E36" s="44"/>
      <c r="F36" s="157" t="s">
        <v>1090</v>
      </c>
      <c r="G36" s="45"/>
      <c r="H36" s="45"/>
      <c r="I36" s="33" t="s">
        <v>410</v>
      </c>
    </row>
    <row r="37" spans="1:9" ht="12.75">
      <c r="A37" s="25" t="s">
        <v>1224</v>
      </c>
      <c r="B37" s="26" t="s">
        <v>1227</v>
      </c>
      <c r="C37" s="135">
        <v>15</v>
      </c>
      <c r="D37" s="155">
        <v>40085</v>
      </c>
      <c r="E37" s="44"/>
      <c r="F37" s="157" t="s">
        <v>1090</v>
      </c>
      <c r="G37" s="45"/>
      <c r="H37" s="45"/>
      <c r="I37" s="109" t="s">
        <v>8</v>
      </c>
    </row>
    <row r="38" spans="1:9" ht="12.75">
      <c r="A38" s="34" t="s">
        <v>1571</v>
      </c>
      <c r="B38" s="36" t="s">
        <v>1572</v>
      </c>
      <c r="C38" s="153">
        <v>7</v>
      </c>
      <c r="D38" s="156">
        <v>40431</v>
      </c>
      <c r="E38" s="46"/>
      <c r="F38" s="62" t="s">
        <v>1090</v>
      </c>
      <c r="G38" s="48"/>
      <c r="H38" s="48"/>
      <c r="I38" s="41" t="s">
        <v>410</v>
      </c>
    </row>
    <row r="39" spans="1:9" ht="12.75">
      <c r="A39" s="267" t="s">
        <v>218</v>
      </c>
      <c r="B39" s="16" t="s">
        <v>219</v>
      </c>
      <c r="C39" s="152">
        <v>5</v>
      </c>
      <c r="D39" s="154">
        <v>40793</v>
      </c>
      <c r="E39" s="42"/>
      <c r="F39" s="148"/>
      <c r="G39" s="43" t="s">
        <v>1090</v>
      </c>
      <c r="H39" s="43"/>
      <c r="I39" s="263" t="s">
        <v>504</v>
      </c>
    </row>
    <row r="40" spans="1:9" ht="12.75">
      <c r="A40" s="25" t="s">
        <v>1272</v>
      </c>
      <c r="B40" s="26" t="s">
        <v>1273</v>
      </c>
      <c r="C40" s="135">
        <v>16</v>
      </c>
      <c r="D40" s="155">
        <v>40375</v>
      </c>
      <c r="E40" s="44"/>
      <c r="F40" s="157" t="s">
        <v>1090</v>
      </c>
      <c r="G40" s="45"/>
      <c r="H40" s="45"/>
      <c r="I40" s="33" t="s">
        <v>410</v>
      </c>
    </row>
    <row r="41" spans="1:9" ht="12.75">
      <c r="A41" s="25" t="s">
        <v>1787</v>
      </c>
      <c r="B41" s="26" t="s">
        <v>1788</v>
      </c>
      <c r="C41" s="135">
        <v>42</v>
      </c>
      <c r="D41" s="155">
        <v>40469</v>
      </c>
      <c r="E41" s="44"/>
      <c r="F41" s="157" t="s">
        <v>1090</v>
      </c>
      <c r="G41" s="45"/>
      <c r="H41" s="45"/>
      <c r="I41" s="33" t="s">
        <v>410</v>
      </c>
    </row>
    <row r="42" spans="1:9" ht="12.75">
      <c r="A42" s="25" t="s">
        <v>1561</v>
      </c>
      <c r="B42" s="26" t="s">
        <v>1562</v>
      </c>
      <c r="C42" s="135">
        <v>12</v>
      </c>
      <c r="D42" s="155">
        <v>40479</v>
      </c>
      <c r="E42" s="44"/>
      <c r="F42" s="157" t="s">
        <v>1090</v>
      </c>
      <c r="G42" s="45"/>
      <c r="H42" s="45"/>
      <c r="I42" s="33" t="s">
        <v>410</v>
      </c>
    </row>
    <row r="43" spans="1:9" ht="12.75">
      <c r="A43" s="34" t="s">
        <v>1115</v>
      </c>
      <c r="B43" s="36" t="s">
        <v>1118</v>
      </c>
      <c r="C43" s="153">
        <v>33</v>
      </c>
      <c r="D43" s="156">
        <v>39729</v>
      </c>
      <c r="E43" s="46"/>
      <c r="F43" s="62"/>
      <c r="G43" s="48" t="s">
        <v>1090</v>
      </c>
      <c r="H43" s="48"/>
      <c r="I43" s="120" t="s">
        <v>413</v>
      </c>
    </row>
    <row r="44" spans="1:9" ht="12.75">
      <c r="A44" s="15" t="s">
        <v>63</v>
      </c>
      <c r="B44" s="16" t="s">
        <v>64</v>
      </c>
      <c r="C44" s="152">
        <v>6</v>
      </c>
      <c r="D44" s="154">
        <v>40433</v>
      </c>
      <c r="E44" s="42"/>
      <c r="F44" s="148"/>
      <c r="G44" s="43" t="s">
        <v>1090</v>
      </c>
      <c r="H44" s="43"/>
      <c r="I44" s="263" t="s">
        <v>1729</v>
      </c>
    </row>
    <row r="45" spans="1:9" ht="12.75">
      <c r="A45" s="25" t="s">
        <v>1156</v>
      </c>
      <c r="B45" s="26" t="s">
        <v>1157</v>
      </c>
      <c r="C45" s="135">
        <v>35</v>
      </c>
      <c r="D45" s="155">
        <v>39862</v>
      </c>
      <c r="E45" s="44" t="s">
        <v>1090</v>
      </c>
      <c r="F45" s="157"/>
      <c r="G45" s="45"/>
      <c r="H45" s="45"/>
      <c r="I45" s="33"/>
    </row>
    <row r="46" spans="1:9" ht="12.75">
      <c r="A46" s="96" t="s">
        <v>1474</v>
      </c>
      <c r="B46" s="26" t="s">
        <v>1475</v>
      </c>
      <c r="C46" s="135">
        <v>13</v>
      </c>
      <c r="D46" s="155">
        <v>40479</v>
      </c>
      <c r="E46" s="44"/>
      <c r="F46" s="157" t="s">
        <v>1090</v>
      </c>
      <c r="G46" s="45"/>
      <c r="H46" s="45"/>
      <c r="I46" s="33" t="s">
        <v>410</v>
      </c>
    </row>
    <row r="47" spans="1:9" ht="12.75">
      <c r="A47" s="25" t="s">
        <v>1103</v>
      </c>
      <c r="B47" s="26" t="s">
        <v>1105</v>
      </c>
      <c r="C47" s="135">
        <v>34</v>
      </c>
      <c r="D47" s="155">
        <v>39617</v>
      </c>
      <c r="E47" s="44" t="s">
        <v>1090</v>
      </c>
      <c r="F47" s="157"/>
      <c r="G47" s="45"/>
      <c r="H47" s="45"/>
      <c r="I47" s="109" t="s">
        <v>603</v>
      </c>
    </row>
    <row r="48" spans="1:9" ht="12.75">
      <c r="A48" s="113" t="s">
        <v>1286</v>
      </c>
      <c r="B48" s="36" t="s">
        <v>1287</v>
      </c>
      <c r="C48" s="153">
        <v>23</v>
      </c>
      <c r="D48" s="156">
        <v>40431</v>
      </c>
      <c r="E48" s="46"/>
      <c r="F48" s="62" t="s">
        <v>1090</v>
      </c>
      <c r="G48" s="48"/>
      <c r="H48" s="48"/>
      <c r="I48" s="120" t="s">
        <v>755</v>
      </c>
    </row>
    <row r="49" spans="1:9" ht="12.75">
      <c r="A49" s="15" t="s">
        <v>1142</v>
      </c>
      <c r="B49" s="16" t="s">
        <v>1143</v>
      </c>
      <c r="C49" s="152">
        <v>24</v>
      </c>
      <c r="D49" s="154">
        <v>39772</v>
      </c>
      <c r="E49" s="42"/>
      <c r="F49" s="148" t="s">
        <v>1090</v>
      </c>
      <c r="G49" s="43"/>
      <c r="H49" s="43"/>
      <c r="I49" s="263" t="s">
        <v>758</v>
      </c>
    </row>
    <row r="50" spans="1:9" ht="12.75">
      <c r="A50" s="25" t="s">
        <v>1240</v>
      </c>
      <c r="B50" s="26" t="s">
        <v>1241</v>
      </c>
      <c r="C50" s="135">
        <v>40</v>
      </c>
      <c r="D50" s="155">
        <v>40115</v>
      </c>
      <c r="E50" s="44"/>
      <c r="F50" s="157"/>
      <c r="G50" s="45" t="s">
        <v>1090</v>
      </c>
      <c r="H50" s="45"/>
      <c r="I50" s="33" t="s">
        <v>1242</v>
      </c>
    </row>
    <row r="51" spans="1:9" ht="12.75">
      <c r="A51" s="25" t="s">
        <v>1353</v>
      </c>
      <c r="B51" s="26" t="s">
        <v>1354</v>
      </c>
      <c r="C51" s="135">
        <v>5</v>
      </c>
      <c r="D51" s="155">
        <v>40431</v>
      </c>
      <c r="E51" s="44"/>
      <c r="F51" s="157" t="s">
        <v>1090</v>
      </c>
      <c r="G51" s="45"/>
      <c r="H51" s="45"/>
      <c r="I51" s="109" t="s">
        <v>755</v>
      </c>
    </row>
    <row r="52" spans="1:9" ht="12.75">
      <c r="A52" s="25" t="s">
        <v>1169</v>
      </c>
      <c r="B52" s="26" t="s">
        <v>1172</v>
      </c>
      <c r="C52" s="135">
        <v>32</v>
      </c>
      <c r="D52" s="155">
        <v>39889</v>
      </c>
      <c r="E52" s="44" t="s">
        <v>1090</v>
      </c>
      <c r="F52" s="157"/>
      <c r="G52" s="45"/>
      <c r="H52" s="45"/>
      <c r="I52" s="33" t="s">
        <v>750</v>
      </c>
    </row>
    <row r="53" spans="1:9" ht="12.75">
      <c r="A53" s="34" t="s">
        <v>1161</v>
      </c>
      <c r="B53" s="36" t="s">
        <v>1163</v>
      </c>
      <c r="C53" s="153">
        <v>39</v>
      </c>
      <c r="D53" s="156">
        <v>39869</v>
      </c>
      <c r="E53" s="46" t="s">
        <v>1090</v>
      </c>
      <c r="F53" s="62"/>
      <c r="G53" s="48"/>
      <c r="H53" s="48"/>
      <c r="I53" s="41" t="s">
        <v>750</v>
      </c>
    </row>
    <row r="54" spans="1:9" ht="12.75">
      <c r="A54" s="15" t="s">
        <v>647</v>
      </c>
      <c r="B54" s="16" t="s">
        <v>648</v>
      </c>
      <c r="C54" s="152">
        <v>5</v>
      </c>
      <c r="D54" s="154">
        <v>40473</v>
      </c>
      <c r="E54" s="42"/>
      <c r="F54" s="148" t="s">
        <v>1090</v>
      </c>
      <c r="G54" s="43"/>
      <c r="H54" s="43"/>
      <c r="I54" s="263" t="s">
        <v>755</v>
      </c>
    </row>
    <row r="55" spans="1:9" ht="12.75">
      <c r="A55" s="25" t="s">
        <v>1162</v>
      </c>
      <c r="B55" s="26" t="s">
        <v>1164</v>
      </c>
      <c r="C55" s="135">
        <v>32</v>
      </c>
      <c r="D55" s="155">
        <v>39871</v>
      </c>
      <c r="E55" s="44" t="s">
        <v>1090</v>
      </c>
      <c r="F55" s="157"/>
      <c r="G55" s="45"/>
      <c r="H55" s="45"/>
      <c r="I55" s="109" t="s">
        <v>760</v>
      </c>
    </row>
    <row r="56" spans="1:9" ht="12.75">
      <c r="A56" s="25" t="s">
        <v>482</v>
      </c>
      <c r="B56" s="26" t="s">
        <v>483</v>
      </c>
      <c r="C56" s="135">
        <v>6</v>
      </c>
      <c r="D56" s="155">
        <v>40431</v>
      </c>
      <c r="E56" s="44"/>
      <c r="F56" s="157" t="s">
        <v>1090</v>
      </c>
      <c r="G56" s="45"/>
      <c r="H56" s="45"/>
      <c r="I56" s="109" t="s">
        <v>755</v>
      </c>
    </row>
    <row r="57" spans="1:9" ht="12.75">
      <c r="A57" s="25" t="s">
        <v>1488</v>
      </c>
      <c r="B57" s="26" t="s">
        <v>1489</v>
      </c>
      <c r="C57" s="135">
        <v>11</v>
      </c>
      <c r="D57" s="155">
        <v>40809</v>
      </c>
      <c r="E57" s="44" t="s">
        <v>1090</v>
      </c>
      <c r="F57" s="157"/>
      <c r="G57" s="45"/>
      <c r="H57" s="45"/>
      <c r="I57" s="33"/>
    </row>
    <row r="58" spans="1:9" ht="12.75">
      <c r="A58" s="34" t="s">
        <v>1228</v>
      </c>
      <c r="B58" s="36" t="s">
        <v>1230</v>
      </c>
      <c r="C58" s="153">
        <v>16</v>
      </c>
      <c r="D58" s="156">
        <v>40087</v>
      </c>
      <c r="E58" s="46"/>
      <c r="F58" s="62" t="s">
        <v>1090</v>
      </c>
      <c r="G58" s="48"/>
      <c r="H58" s="48"/>
      <c r="I58" s="41" t="s">
        <v>411</v>
      </c>
    </row>
    <row r="59" spans="1:9" ht="12.75">
      <c r="A59" s="15" t="s">
        <v>1139</v>
      </c>
      <c r="B59" s="16" t="s">
        <v>578</v>
      </c>
      <c r="C59" s="152">
        <v>27</v>
      </c>
      <c r="D59" s="154">
        <v>39769</v>
      </c>
      <c r="E59" s="42"/>
      <c r="F59" s="148" t="s">
        <v>1090</v>
      </c>
      <c r="G59" s="43"/>
      <c r="H59" s="43"/>
      <c r="I59" s="263" t="s">
        <v>762</v>
      </c>
    </row>
    <row r="60" spans="1:9" ht="12.75">
      <c r="A60" s="25" t="s">
        <v>506</v>
      </c>
      <c r="B60" s="26" t="s">
        <v>507</v>
      </c>
      <c r="C60" s="135">
        <v>22</v>
      </c>
      <c r="D60" s="155">
        <v>40835</v>
      </c>
      <c r="E60" s="44"/>
      <c r="F60" s="157" t="s">
        <v>1090</v>
      </c>
      <c r="G60" s="45"/>
      <c r="H60" s="45"/>
      <c r="I60" s="33" t="s">
        <v>417</v>
      </c>
    </row>
    <row r="61" spans="1:9" ht="12.75">
      <c r="A61" s="25" t="s">
        <v>941</v>
      </c>
      <c r="B61" s="26" t="s">
        <v>942</v>
      </c>
      <c r="C61" s="135">
        <v>16</v>
      </c>
      <c r="D61" s="155">
        <v>40826</v>
      </c>
      <c r="E61" s="44"/>
      <c r="F61" s="157" t="s">
        <v>1090</v>
      </c>
      <c r="G61" s="45"/>
      <c r="H61" s="45"/>
      <c r="I61" s="33" t="s">
        <v>417</v>
      </c>
    </row>
    <row r="62" spans="1:9" ht="12.75">
      <c r="A62" s="25" t="s">
        <v>583</v>
      </c>
      <c r="B62" s="26" t="s">
        <v>584</v>
      </c>
      <c r="C62" s="135">
        <v>6</v>
      </c>
      <c r="D62" s="155">
        <v>40598</v>
      </c>
      <c r="E62" s="44" t="s">
        <v>1090</v>
      </c>
      <c r="F62" s="157"/>
      <c r="G62" s="45"/>
      <c r="H62" s="45"/>
      <c r="I62" s="109"/>
    </row>
    <row r="63" spans="1:9" ht="12.75">
      <c r="A63" s="34" t="s">
        <v>1229</v>
      </c>
      <c r="B63" s="36" t="s">
        <v>1231</v>
      </c>
      <c r="C63" s="153">
        <v>33</v>
      </c>
      <c r="D63" s="156">
        <v>40105</v>
      </c>
      <c r="E63" s="46"/>
      <c r="F63" s="62" t="s">
        <v>1090</v>
      </c>
      <c r="G63" s="48"/>
      <c r="H63" s="48"/>
      <c r="I63" s="120" t="s">
        <v>764</v>
      </c>
    </row>
    <row r="64" spans="1:9" ht="12.75">
      <c r="A64" s="15" t="s">
        <v>1100</v>
      </c>
      <c r="B64" s="16" t="s">
        <v>577</v>
      </c>
      <c r="C64" s="152">
        <v>35</v>
      </c>
      <c r="D64" s="154">
        <v>39538</v>
      </c>
      <c r="E64" s="42"/>
      <c r="F64" s="148"/>
      <c r="G64" s="43"/>
      <c r="H64" s="43" t="s">
        <v>1090</v>
      </c>
      <c r="I64" s="24" t="s">
        <v>1101</v>
      </c>
    </row>
    <row r="65" spans="1:9" ht="12.75">
      <c r="A65" s="25" t="s">
        <v>1261</v>
      </c>
      <c r="B65" s="26" t="s">
        <v>1266</v>
      </c>
      <c r="C65" s="135">
        <v>19</v>
      </c>
      <c r="D65" s="155">
        <v>40135</v>
      </c>
      <c r="E65" s="44"/>
      <c r="F65" s="157" t="s">
        <v>1090</v>
      </c>
      <c r="G65" s="45"/>
      <c r="H65" s="45"/>
      <c r="I65" s="109" t="s">
        <v>765</v>
      </c>
    </row>
    <row r="66" spans="1:9" ht="12.75">
      <c r="A66" s="95" t="s">
        <v>1283</v>
      </c>
      <c r="B66" s="26" t="s">
        <v>1293</v>
      </c>
      <c r="C66" s="135">
        <v>16</v>
      </c>
      <c r="D66" s="155">
        <v>40431</v>
      </c>
      <c r="E66" s="44"/>
      <c r="F66" s="157" t="s">
        <v>1090</v>
      </c>
      <c r="G66" s="45"/>
      <c r="H66" s="45"/>
      <c r="I66" s="109" t="s">
        <v>9</v>
      </c>
    </row>
    <row r="67" spans="1:9" ht="12.75">
      <c r="A67" s="25" t="s">
        <v>130</v>
      </c>
      <c r="B67" s="26" t="s">
        <v>131</v>
      </c>
      <c r="C67" s="135">
        <v>5</v>
      </c>
      <c r="D67" s="155">
        <v>40480</v>
      </c>
      <c r="E67" s="44"/>
      <c r="F67" s="157" t="s">
        <v>1090</v>
      </c>
      <c r="G67" s="45"/>
      <c r="H67" s="45"/>
      <c r="I67" s="109" t="s">
        <v>755</v>
      </c>
    </row>
    <row r="68" spans="1:9" ht="12.75">
      <c r="A68" s="34" t="s">
        <v>1526</v>
      </c>
      <c r="B68" s="36" t="s">
        <v>1527</v>
      </c>
      <c r="C68" s="153">
        <v>12</v>
      </c>
      <c r="D68" s="156">
        <v>40653</v>
      </c>
      <c r="E68" s="46" t="s">
        <v>1090</v>
      </c>
      <c r="F68" s="62"/>
      <c r="G68" s="48"/>
      <c r="H68" s="48"/>
      <c r="I68" s="41"/>
    </row>
    <row r="69" spans="1:9" ht="12.75">
      <c r="A69" s="15" t="s">
        <v>593</v>
      </c>
      <c r="B69" s="16" t="s">
        <v>594</v>
      </c>
      <c r="C69" s="152">
        <v>8</v>
      </c>
      <c r="D69" s="154">
        <v>40437</v>
      </c>
      <c r="E69" s="42"/>
      <c r="F69" s="148" t="s">
        <v>1090</v>
      </c>
      <c r="G69" s="43"/>
      <c r="H69" s="43"/>
      <c r="I69" s="263" t="s">
        <v>755</v>
      </c>
    </row>
    <row r="70" spans="1:9" ht="12.75">
      <c r="A70" s="96" t="s">
        <v>1276</v>
      </c>
      <c r="B70" s="26" t="s">
        <v>1277</v>
      </c>
      <c r="C70" s="135">
        <v>6</v>
      </c>
      <c r="D70" s="155">
        <v>40400</v>
      </c>
      <c r="E70" s="44"/>
      <c r="F70" s="157"/>
      <c r="G70" s="45" t="s">
        <v>1090</v>
      </c>
      <c r="H70" s="45"/>
      <c r="I70" s="303" t="s">
        <v>157</v>
      </c>
    </row>
    <row r="71" spans="1:9" ht="12.75">
      <c r="A71" s="25" t="s">
        <v>1753</v>
      </c>
      <c r="B71" s="26" t="s">
        <v>1754</v>
      </c>
      <c r="C71" s="135">
        <v>51</v>
      </c>
      <c r="D71" s="155">
        <v>40465</v>
      </c>
      <c r="E71" s="44"/>
      <c r="F71" s="157" t="s">
        <v>1090</v>
      </c>
      <c r="G71" s="45"/>
      <c r="H71" s="45"/>
      <c r="I71" s="33" t="s">
        <v>410</v>
      </c>
    </row>
    <row r="72" spans="1:9" ht="12.75">
      <c r="A72" s="25" t="s">
        <v>1500</v>
      </c>
      <c r="B72" s="26" t="s">
        <v>1501</v>
      </c>
      <c r="C72" s="135">
        <v>39</v>
      </c>
      <c r="D72" s="155">
        <v>40724</v>
      </c>
      <c r="E72" s="44" t="s">
        <v>1090</v>
      </c>
      <c r="F72" s="157"/>
      <c r="G72" s="45"/>
      <c r="H72" s="45"/>
      <c r="I72" s="33"/>
    </row>
    <row r="73" spans="1:9" ht="12.75">
      <c r="A73" s="34" t="s">
        <v>1219</v>
      </c>
      <c r="B73" s="36" t="s">
        <v>1225</v>
      </c>
      <c r="C73" s="153">
        <v>33</v>
      </c>
      <c r="D73" s="156">
        <v>40085</v>
      </c>
      <c r="E73" s="46"/>
      <c r="F73" s="62" t="s">
        <v>1090</v>
      </c>
      <c r="G73" s="48"/>
      <c r="H73" s="48"/>
      <c r="I73" s="120" t="s">
        <v>757</v>
      </c>
    </row>
    <row r="74" spans="1:9" ht="12.75">
      <c r="A74" s="15" t="s">
        <v>1347</v>
      </c>
      <c r="B74" s="16" t="s">
        <v>1348</v>
      </c>
      <c r="C74" s="152">
        <v>5</v>
      </c>
      <c r="D74" s="154">
        <v>40505</v>
      </c>
      <c r="E74" s="42"/>
      <c r="F74" s="148" t="s">
        <v>1090</v>
      </c>
      <c r="G74" s="43"/>
      <c r="H74" s="43"/>
      <c r="I74" s="24" t="s">
        <v>410</v>
      </c>
    </row>
    <row r="75" spans="1:9" ht="12.75">
      <c r="A75" s="25" t="s">
        <v>1104</v>
      </c>
      <c r="B75" s="26" t="s">
        <v>1106</v>
      </c>
      <c r="C75" s="133">
        <v>43</v>
      </c>
      <c r="D75" s="155">
        <v>39617</v>
      </c>
      <c r="E75" s="44" t="s">
        <v>1090</v>
      </c>
      <c r="F75" s="157"/>
      <c r="G75" s="45"/>
      <c r="H75" s="45"/>
      <c r="I75" s="33" t="s">
        <v>766</v>
      </c>
    </row>
    <row r="76" spans="1:9" ht="12.75">
      <c r="A76" s="25" t="s">
        <v>1216</v>
      </c>
      <c r="B76" s="26" t="s">
        <v>1218</v>
      </c>
      <c r="C76" s="133">
        <v>15</v>
      </c>
      <c r="D76" s="155">
        <v>40085</v>
      </c>
      <c r="E76" s="44" t="s">
        <v>1090</v>
      </c>
      <c r="F76" s="157"/>
      <c r="G76" s="45"/>
      <c r="H76" s="45"/>
      <c r="I76" s="33" t="s">
        <v>759</v>
      </c>
    </row>
    <row r="77" spans="1:9" ht="12.75">
      <c r="A77" s="25" t="s">
        <v>719</v>
      </c>
      <c r="B77" s="26" t="s">
        <v>720</v>
      </c>
      <c r="C77" s="133">
        <v>8</v>
      </c>
      <c r="D77" s="155">
        <v>40431</v>
      </c>
      <c r="E77" s="44"/>
      <c r="F77" s="157" t="s">
        <v>1090</v>
      </c>
      <c r="G77" s="45"/>
      <c r="H77" s="45"/>
      <c r="I77" s="33" t="s">
        <v>410</v>
      </c>
    </row>
    <row r="78" spans="1:9" ht="12.75">
      <c r="A78" s="34" t="s">
        <v>1472</v>
      </c>
      <c r="B78" s="36" t="s">
        <v>1473</v>
      </c>
      <c r="C78" s="134">
        <v>13</v>
      </c>
      <c r="D78" s="156">
        <v>40471</v>
      </c>
      <c r="E78" s="46"/>
      <c r="F78" s="62" t="s">
        <v>1090</v>
      </c>
      <c r="G78" s="48"/>
      <c r="H78" s="48"/>
      <c r="I78" s="41" t="s">
        <v>410</v>
      </c>
    </row>
    <row r="79" spans="1:9" ht="12.75">
      <c r="A79" s="15" t="s">
        <v>1092</v>
      </c>
      <c r="B79" s="16" t="s">
        <v>1093</v>
      </c>
      <c r="C79" s="132">
        <v>25</v>
      </c>
      <c r="D79" s="154">
        <v>39497</v>
      </c>
      <c r="E79" s="42" t="s">
        <v>1090</v>
      </c>
      <c r="F79" s="148"/>
      <c r="G79" s="43"/>
      <c r="H79" s="43"/>
      <c r="I79" s="24" t="s">
        <v>767</v>
      </c>
    </row>
    <row r="80" spans="1:9" ht="12.75">
      <c r="A80" s="25" t="s">
        <v>1259</v>
      </c>
      <c r="B80" s="26" t="s">
        <v>1264</v>
      </c>
      <c r="C80" s="133">
        <v>23</v>
      </c>
      <c r="D80" s="155">
        <v>40127</v>
      </c>
      <c r="E80" s="44"/>
      <c r="F80" s="157" t="s">
        <v>1090</v>
      </c>
      <c r="G80" s="45"/>
      <c r="H80" s="45"/>
      <c r="I80" s="33" t="s">
        <v>411</v>
      </c>
    </row>
    <row r="81" spans="1:9" ht="12.75">
      <c r="A81" s="25" t="s">
        <v>1197</v>
      </c>
      <c r="B81" s="26" t="s">
        <v>1200</v>
      </c>
      <c r="C81" s="133">
        <v>27</v>
      </c>
      <c r="D81" s="155">
        <v>39937</v>
      </c>
      <c r="E81" s="44" t="s">
        <v>1090</v>
      </c>
      <c r="F81" s="157"/>
      <c r="G81" s="45"/>
      <c r="H81" s="45"/>
      <c r="I81" s="33" t="s">
        <v>759</v>
      </c>
    </row>
    <row r="82" spans="1:9" ht="12.75">
      <c r="A82" s="25" t="s">
        <v>1137</v>
      </c>
      <c r="B82" s="26" t="s">
        <v>1138</v>
      </c>
      <c r="C82" s="133">
        <v>25</v>
      </c>
      <c r="D82" s="155">
        <v>39752</v>
      </c>
      <c r="E82" s="44" t="s">
        <v>1090</v>
      </c>
      <c r="F82" s="157"/>
      <c r="G82" s="45"/>
      <c r="H82" s="45"/>
      <c r="I82" s="109" t="s">
        <v>756</v>
      </c>
    </row>
    <row r="83" spans="1:9" ht="12.75">
      <c r="A83" s="34" t="s">
        <v>1260</v>
      </c>
      <c r="B83" s="36" t="s">
        <v>1265</v>
      </c>
      <c r="C83" s="134">
        <v>27</v>
      </c>
      <c r="D83" s="156">
        <v>40134</v>
      </c>
      <c r="E83" s="46"/>
      <c r="F83" s="62" t="s">
        <v>1090</v>
      </c>
      <c r="G83" s="48"/>
      <c r="H83" s="48"/>
      <c r="I83" s="41" t="s">
        <v>411</v>
      </c>
    </row>
    <row r="84" spans="1:9" ht="12.75">
      <c r="A84" s="15" t="s">
        <v>1444</v>
      </c>
      <c r="B84" s="16" t="s">
        <v>1445</v>
      </c>
      <c r="C84" s="132">
        <v>7</v>
      </c>
      <c r="D84" s="154">
        <v>40478</v>
      </c>
      <c r="E84" s="42"/>
      <c r="F84" s="148" t="s">
        <v>1090</v>
      </c>
      <c r="G84" s="43"/>
      <c r="H84" s="43"/>
      <c r="I84" s="263" t="s">
        <v>768</v>
      </c>
    </row>
    <row r="85" spans="1:9" ht="12.75">
      <c r="A85" s="25" t="s">
        <v>1144</v>
      </c>
      <c r="B85" s="26" t="s">
        <v>1145</v>
      </c>
      <c r="C85" s="133">
        <v>36</v>
      </c>
      <c r="D85" s="155">
        <v>39828</v>
      </c>
      <c r="E85" s="44" t="s">
        <v>1090</v>
      </c>
      <c r="F85" s="157"/>
      <c r="G85" s="45"/>
      <c r="H85" s="45"/>
      <c r="I85" s="33" t="s">
        <v>769</v>
      </c>
    </row>
    <row r="86" spans="1:9" ht="12.75">
      <c r="A86" s="25" t="s">
        <v>657</v>
      </c>
      <c r="B86" s="26" t="s">
        <v>658</v>
      </c>
      <c r="C86" s="133">
        <v>16</v>
      </c>
      <c r="D86" s="155">
        <v>40493</v>
      </c>
      <c r="E86" s="44"/>
      <c r="F86" s="157" t="s">
        <v>1090</v>
      </c>
      <c r="G86" s="45"/>
      <c r="H86" s="45"/>
      <c r="I86" s="33" t="s">
        <v>410</v>
      </c>
    </row>
    <row r="87" spans="1:9" ht="12.75">
      <c r="A87" s="25" t="s">
        <v>1336</v>
      </c>
      <c r="B87" s="26" t="s">
        <v>1337</v>
      </c>
      <c r="C87" s="133">
        <v>6</v>
      </c>
      <c r="D87" s="155">
        <v>40477</v>
      </c>
      <c r="E87" s="44"/>
      <c r="F87" s="157" t="s">
        <v>1090</v>
      </c>
      <c r="G87" s="45"/>
      <c r="H87" s="45"/>
      <c r="I87" s="109" t="s">
        <v>768</v>
      </c>
    </row>
    <row r="88" spans="1:9" ht="12.75">
      <c r="A88" s="34" t="s">
        <v>1170</v>
      </c>
      <c r="B88" s="36" t="s">
        <v>1171</v>
      </c>
      <c r="C88" s="134">
        <v>50</v>
      </c>
      <c r="D88" s="156">
        <v>39899</v>
      </c>
      <c r="E88" s="46" t="s">
        <v>1090</v>
      </c>
      <c r="F88" s="62"/>
      <c r="G88" s="48"/>
      <c r="H88" s="48"/>
      <c r="I88" s="41"/>
    </row>
    <row r="89" spans="1:9" ht="12.75">
      <c r="A89" s="267" t="s">
        <v>627</v>
      </c>
      <c r="B89" s="16" t="s">
        <v>628</v>
      </c>
      <c r="C89" s="132">
        <v>7</v>
      </c>
      <c r="D89" s="154">
        <v>40506</v>
      </c>
      <c r="E89" s="42"/>
      <c r="F89" s="148" t="s">
        <v>1090</v>
      </c>
      <c r="G89" s="43"/>
      <c r="H89" s="43"/>
      <c r="I89" s="263" t="s">
        <v>755</v>
      </c>
    </row>
    <row r="90" spans="1:9" ht="12.75">
      <c r="A90" s="95" t="s">
        <v>854</v>
      </c>
      <c r="B90" s="26" t="s">
        <v>855</v>
      </c>
      <c r="C90" s="133">
        <v>5</v>
      </c>
      <c r="D90" s="155">
        <v>40450</v>
      </c>
      <c r="E90" s="44"/>
      <c r="F90" s="157" t="s">
        <v>1090</v>
      </c>
      <c r="G90" s="45"/>
      <c r="H90" s="45"/>
      <c r="I90" s="109" t="s">
        <v>768</v>
      </c>
    </row>
    <row r="91" spans="1:9" ht="12.75">
      <c r="A91" s="25" t="s">
        <v>1222</v>
      </c>
      <c r="B91" s="26" t="s">
        <v>1226</v>
      </c>
      <c r="C91" s="133">
        <v>30</v>
      </c>
      <c r="D91" s="155">
        <v>40085</v>
      </c>
      <c r="E91" s="44"/>
      <c r="F91" s="157" t="s">
        <v>1090</v>
      </c>
      <c r="G91" s="45"/>
      <c r="H91" s="45"/>
      <c r="I91" s="109" t="s">
        <v>764</v>
      </c>
    </row>
    <row r="92" spans="1:9" ht="12.75">
      <c r="A92" s="95" t="s">
        <v>668</v>
      </c>
      <c r="B92" s="26" t="s">
        <v>669</v>
      </c>
      <c r="C92" s="133">
        <v>7</v>
      </c>
      <c r="D92" s="155">
        <v>40497</v>
      </c>
      <c r="E92" s="601" t="s">
        <v>1090</v>
      </c>
      <c r="F92" s="157"/>
      <c r="G92" s="45"/>
      <c r="H92" s="45"/>
      <c r="I92" s="602" t="s">
        <v>217</v>
      </c>
    </row>
    <row r="93" spans="1:9" ht="12.75">
      <c r="A93" s="34" t="s">
        <v>1192</v>
      </c>
      <c r="B93" s="36" t="s">
        <v>1195</v>
      </c>
      <c r="C93" s="134">
        <v>31</v>
      </c>
      <c r="D93" s="156">
        <v>39927</v>
      </c>
      <c r="E93" s="46" t="s">
        <v>1090</v>
      </c>
      <c r="F93" s="62"/>
      <c r="G93" s="48"/>
      <c r="H93" s="48"/>
      <c r="I93" s="120" t="s">
        <v>10</v>
      </c>
    </row>
    <row r="94" spans="1:9" ht="12.75">
      <c r="A94" s="15" t="s">
        <v>1119</v>
      </c>
      <c r="B94" s="16" t="s">
        <v>635</v>
      </c>
      <c r="C94" s="132">
        <v>6</v>
      </c>
      <c r="D94" s="154">
        <v>40807</v>
      </c>
      <c r="E94" s="42"/>
      <c r="F94" s="148"/>
      <c r="G94" s="43" t="s">
        <v>1090</v>
      </c>
      <c r="H94" s="43"/>
      <c r="I94" s="24" t="s">
        <v>1136</v>
      </c>
    </row>
    <row r="95" spans="1:9" ht="12.75">
      <c r="A95" s="95" t="s">
        <v>651</v>
      </c>
      <c r="B95" s="26" t="s">
        <v>652</v>
      </c>
      <c r="C95" s="133">
        <v>9</v>
      </c>
      <c r="D95" s="155">
        <v>40442</v>
      </c>
      <c r="E95" s="44"/>
      <c r="F95" s="157" t="s">
        <v>1090</v>
      </c>
      <c r="G95" s="45"/>
      <c r="H95" s="45"/>
      <c r="I95" s="109" t="s">
        <v>755</v>
      </c>
    </row>
    <row r="96" spans="1:9" ht="12.75">
      <c r="A96" s="95" t="s">
        <v>1280</v>
      </c>
      <c r="B96" s="26" t="s">
        <v>1281</v>
      </c>
      <c r="C96" s="133">
        <v>5</v>
      </c>
      <c r="D96" s="155">
        <v>40422</v>
      </c>
      <c r="E96" s="44"/>
      <c r="F96" s="157"/>
      <c r="G96" s="45" t="s">
        <v>1090</v>
      </c>
      <c r="H96" s="45"/>
      <c r="I96" s="303" t="s">
        <v>1294</v>
      </c>
    </row>
    <row r="97" spans="1:9" ht="12.75">
      <c r="A97" s="95" t="s">
        <v>881</v>
      </c>
      <c r="B97" s="26" t="s">
        <v>882</v>
      </c>
      <c r="C97" s="133">
        <v>6</v>
      </c>
      <c r="D97" s="155">
        <v>40477</v>
      </c>
      <c r="E97" s="44"/>
      <c r="F97" s="157" t="s">
        <v>1090</v>
      </c>
      <c r="G97" s="45"/>
      <c r="H97" s="45"/>
      <c r="I97" s="109" t="s">
        <v>755</v>
      </c>
    </row>
    <row r="98" spans="1:9" ht="12.75">
      <c r="A98" s="34" t="s">
        <v>1262</v>
      </c>
      <c r="B98" s="36" t="s">
        <v>1267</v>
      </c>
      <c r="C98" s="134">
        <v>22</v>
      </c>
      <c r="D98" s="156">
        <v>40147</v>
      </c>
      <c r="E98" s="46"/>
      <c r="F98" s="62" t="s">
        <v>1090</v>
      </c>
      <c r="G98" s="48"/>
      <c r="H98" s="48"/>
      <c r="I98" s="41" t="s">
        <v>411</v>
      </c>
    </row>
    <row r="99" spans="1:9" ht="12.75">
      <c r="A99" s="16" t="s">
        <v>1304</v>
      </c>
      <c r="B99" s="24" t="s">
        <v>1305</v>
      </c>
      <c r="C99" s="132">
        <v>15</v>
      </c>
      <c r="D99" s="154">
        <v>40834</v>
      </c>
      <c r="E99" s="42"/>
      <c r="F99" s="148" t="s">
        <v>1090</v>
      </c>
      <c r="G99" s="43"/>
      <c r="H99" s="43"/>
      <c r="I99" s="16" t="s">
        <v>417</v>
      </c>
    </row>
    <row r="100" spans="1:9" ht="12.75">
      <c r="A100" s="26" t="s">
        <v>1193</v>
      </c>
      <c r="B100" s="7" t="s">
        <v>1196</v>
      </c>
      <c r="C100" s="133">
        <v>26</v>
      </c>
      <c r="D100" s="155">
        <v>39930</v>
      </c>
      <c r="E100" s="44" t="s">
        <v>1090</v>
      </c>
      <c r="F100" s="157"/>
      <c r="G100" s="45"/>
      <c r="H100" s="45"/>
      <c r="I100" s="26"/>
    </row>
    <row r="101" spans="1:9" ht="12.75">
      <c r="A101" s="26" t="s">
        <v>1243</v>
      </c>
      <c r="B101" s="7" t="s">
        <v>1245</v>
      </c>
      <c r="C101" s="133">
        <v>33</v>
      </c>
      <c r="D101" s="155">
        <v>40116</v>
      </c>
      <c r="E101" s="44"/>
      <c r="F101" s="157" t="s">
        <v>1090</v>
      </c>
      <c r="G101" s="45"/>
      <c r="H101" s="45"/>
      <c r="I101" s="26" t="s">
        <v>411</v>
      </c>
    </row>
    <row r="102" spans="1:9" ht="12.75">
      <c r="A102" s="26" t="s">
        <v>484</v>
      </c>
      <c r="B102" s="33" t="s">
        <v>485</v>
      </c>
      <c r="C102" s="133">
        <v>5</v>
      </c>
      <c r="D102" s="155">
        <v>40442</v>
      </c>
      <c r="E102" s="44"/>
      <c r="F102" s="157" t="s">
        <v>1090</v>
      </c>
      <c r="G102" s="45"/>
      <c r="H102" s="45"/>
      <c r="I102" s="26" t="s">
        <v>410</v>
      </c>
    </row>
    <row r="103" spans="1:9" ht="12.75">
      <c r="A103" s="36" t="s">
        <v>1278</v>
      </c>
      <c r="B103" s="35" t="s">
        <v>1279</v>
      </c>
      <c r="C103" s="134">
        <v>20</v>
      </c>
      <c r="D103" s="156">
        <v>40412</v>
      </c>
      <c r="E103" s="46"/>
      <c r="F103" s="62" t="s">
        <v>1090</v>
      </c>
      <c r="G103" s="48"/>
      <c r="H103" s="48"/>
      <c r="I103" s="36" t="s">
        <v>411</v>
      </c>
    </row>
    <row r="104" spans="1:9" ht="12.75">
      <c r="A104" s="16" t="s">
        <v>1576</v>
      </c>
      <c r="B104" s="24" t="s">
        <v>1584</v>
      </c>
      <c r="C104" s="132">
        <v>20</v>
      </c>
      <c r="D104" s="154">
        <v>40464</v>
      </c>
      <c r="E104" s="42"/>
      <c r="F104" s="148" t="s">
        <v>1090</v>
      </c>
      <c r="G104" s="43"/>
      <c r="H104" s="43"/>
      <c r="I104" s="263" t="s">
        <v>755</v>
      </c>
    </row>
    <row r="105" spans="1:9" ht="12.75">
      <c r="A105" s="26" t="s">
        <v>1453</v>
      </c>
      <c r="B105" s="7" t="s">
        <v>1454</v>
      </c>
      <c r="C105" s="133">
        <v>7</v>
      </c>
      <c r="D105" s="155">
        <v>40478</v>
      </c>
      <c r="E105" s="44"/>
      <c r="F105" s="157" t="s">
        <v>1090</v>
      </c>
      <c r="G105" s="45"/>
      <c r="H105" s="45"/>
      <c r="I105" s="109" t="s">
        <v>755</v>
      </c>
    </row>
    <row r="106" spans="1:9" ht="12.75">
      <c r="A106" s="26" t="s">
        <v>1207</v>
      </c>
      <c r="B106" s="33" t="s">
        <v>1209</v>
      </c>
      <c r="C106" s="133">
        <v>43</v>
      </c>
      <c r="D106" s="155">
        <v>40054</v>
      </c>
      <c r="E106" s="44" t="s">
        <v>1090</v>
      </c>
      <c r="F106" s="157"/>
      <c r="G106" s="45"/>
      <c r="H106" s="45"/>
      <c r="I106" s="33"/>
    </row>
    <row r="107" spans="1:9" ht="12.75">
      <c r="A107" s="26" t="s">
        <v>1148</v>
      </c>
      <c r="B107" s="33" t="s">
        <v>1149</v>
      </c>
      <c r="C107" s="133">
        <v>41</v>
      </c>
      <c r="D107" s="155">
        <v>39839</v>
      </c>
      <c r="E107" s="44" t="s">
        <v>1090</v>
      </c>
      <c r="F107" s="157"/>
      <c r="G107" s="45"/>
      <c r="H107" s="45"/>
      <c r="I107" s="109" t="s">
        <v>760</v>
      </c>
    </row>
    <row r="108" spans="1:9" ht="12.75">
      <c r="A108" s="36" t="s">
        <v>595</v>
      </c>
      <c r="B108" s="41" t="s">
        <v>596</v>
      </c>
      <c r="C108" s="134">
        <v>5</v>
      </c>
      <c r="D108" s="156">
        <v>40486</v>
      </c>
      <c r="E108" s="46"/>
      <c r="F108" s="62" t="s">
        <v>1090</v>
      </c>
      <c r="G108" s="48"/>
      <c r="H108" s="48"/>
      <c r="I108" s="120" t="s">
        <v>755</v>
      </c>
    </row>
    <row r="109" spans="1:9" ht="12.75">
      <c r="A109" s="146" t="s">
        <v>937</v>
      </c>
      <c r="B109" s="24" t="s">
        <v>938</v>
      </c>
      <c r="C109" s="132">
        <v>21</v>
      </c>
      <c r="D109" s="154">
        <v>40438</v>
      </c>
      <c r="E109" s="42"/>
      <c r="F109" s="148" t="s">
        <v>1090</v>
      </c>
      <c r="G109" s="43"/>
      <c r="H109" s="43"/>
      <c r="I109" s="263" t="s">
        <v>770</v>
      </c>
    </row>
    <row r="110" spans="1:9" ht="12.75">
      <c r="A110" s="26" t="s">
        <v>1088</v>
      </c>
      <c r="B110" s="33" t="s">
        <v>1091</v>
      </c>
      <c r="C110" s="133">
        <v>36</v>
      </c>
      <c r="D110" s="155">
        <v>39477</v>
      </c>
      <c r="E110" s="44" t="s">
        <v>1090</v>
      </c>
      <c r="F110" s="157"/>
      <c r="G110" s="45"/>
      <c r="H110" s="45"/>
      <c r="I110" s="33" t="s">
        <v>759</v>
      </c>
    </row>
    <row r="111" spans="1:9" ht="12.75">
      <c r="A111" s="26" t="s">
        <v>1464</v>
      </c>
      <c r="B111" s="33" t="s">
        <v>1465</v>
      </c>
      <c r="C111" s="133">
        <v>14</v>
      </c>
      <c r="D111" s="155">
        <v>40505</v>
      </c>
      <c r="E111" s="44"/>
      <c r="F111" s="157" t="s">
        <v>1090</v>
      </c>
      <c r="G111" s="45"/>
      <c r="H111" s="45"/>
      <c r="I111" s="109" t="s">
        <v>755</v>
      </c>
    </row>
    <row r="112" spans="1:9" ht="12.75">
      <c r="A112" s="26" t="s">
        <v>1107</v>
      </c>
      <c r="B112" s="33" t="s">
        <v>1108</v>
      </c>
      <c r="C112" s="133">
        <v>37</v>
      </c>
      <c r="D112" s="155">
        <v>39651</v>
      </c>
      <c r="E112" s="44" t="s">
        <v>1090</v>
      </c>
      <c r="F112" s="157"/>
      <c r="G112" s="45"/>
      <c r="H112" s="45"/>
      <c r="I112" s="33" t="s">
        <v>752</v>
      </c>
    </row>
    <row r="113" spans="1:9" ht="12.75">
      <c r="A113" s="36" t="s">
        <v>909</v>
      </c>
      <c r="B113" s="35" t="s">
        <v>910</v>
      </c>
      <c r="C113" s="134">
        <v>5</v>
      </c>
      <c r="D113" s="156">
        <v>40476</v>
      </c>
      <c r="E113" s="46"/>
      <c r="F113" s="62" t="s">
        <v>1090</v>
      </c>
      <c r="G113" s="48"/>
      <c r="H113" s="48"/>
      <c r="I113" s="41" t="s">
        <v>410</v>
      </c>
    </row>
    <row r="114" spans="1:9" ht="12.75">
      <c r="A114" s="16" t="s">
        <v>1168</v>
      </c>
      <c r="B114" s="9" t="s">
        <v>1296</v>
      </c>
      <c r="C114" s="132">
        <v>31</v>
      </c>
      <c r="D114" s="154">
        <v>39881</v>
      </c>
      <c r="E114" s="42"/>
      <c r="F114" s="148"/>
      <c r="G114" s="43" t="s">
        <v>1090</v>
      </c>
      <c r="H114" s="43"/>
      <c r="I114" s="263" t="s">
        <v>771</v>
      </c>
    </row>
    <row r="115" spans="1:9" ht="12.75">
      <c r="A115" s="102" t="s">
        <v>1007</v>
      </c>
      <c r="B115" s="7" t="s">
        <v>1450</v>
      </c>
      <c r="C115" s="133">
        <v>5</v>
      </c>
      <c r="D115" s="155">
        <v>40844</v>
      </c>
      <c r="E115" s="44"/>
      <c r="F115" s="157" t="s">
        <v>1090</v>
      </c>
      <c r="G115" s="45"/>
      <c r="H115" s="45"/>
      <c r="I115" s="33" t="s">
        <v>1777</v>
      </c>
    </row>
    <row r="116" spans="1:9" ht="12.75">
      <c r="A116" s="96" t="s">
        <v>1008</v>
      </c>
      <c r="B116" s="102" t="s">
        <v>1006</v>
      </c>
      <c r="C116" s="133">
        <v>5</v>
      </c>
      <c r="D116" s="155">
        <v>40844</v>
      </c>
      <c r="E116" s="44"/>
      <c r="F116" s="157" t="s">
        <v>1090</v>
      </c>
      <c r="G116" s="45"/>
      <c r="H116" s="45"/>
      <c r="I116" s="33" t="s">
        <v>1777</v>
      </c>
    </row>
    <row r="117" spans="1:9" ht="12.75">
      <c r="A117" s="26" t="s">
        <v>1215</v>
      </c>
      <c r="B117" s="7" t="s">
        <v>1217</v>
      </c>
      <c r="C117" s="133">
        <v>18</v>
      </c>
      <c r="D117" s="155">
        <v>40067</v>
      </c>
      <c r="E117" s="44" t="s">
        <v>1090</v>
      </c>
      <c r="F117" s="157"/>
      <c r="G117" s="45"/>
      <c r="H117" s="45"/>
      <c r="I117" s="33"/>
    </row>
    <row r="118" spans="1:9" ht="12.75">
      <c r="A118" s="210" t="s">
        <v>1282</v>
      </c>
      <c r="B118" s="35" t="s">
        <v>1295</v>
      </c>
      <c r="C118" s="134">
        <v>13</v>
      </c>
      <c r="D118" s="156">
        <v>40431</v>
      </c>
      <c r="E118" s="46"/>
      <c r="F118" s="62" t="s">
        <v>1090</v>
      </c>
      <c r="G118" s="48"/>
      <c r="H118" s="48"/>
      <c r="I118" s="120" t="s">
        <v>755</v>
      </c>
    </row>
    <row r="119" spans="1:9" ht="12.75">
      <c r="A119" s="15" t="s">
        <v>1565</v>
      </c>
      <c r="B119" s="16" t="s">
        <v>1566</v>
      </c>
      <c r="C119" s="302">
        <v>14</v>
      </c>
      <c r="D119" s="154">
        <v>40836</v>
      </c>
      <c r="E119" s="42"/>
      <c r="F119" s="148" t="s">
        <v>1090</v>
      </c>
      <c r="G119" s="43"/>
      <c r="H119" s="43"/>
      <c r="I119" s="24" t="s">
        <v>417</v>
      </c>
    </row>
    <row r="120" spans="1:9" ht="12.75">
      <c r="A120" s="25" t="s">
        <v>1258</v>
      </c>
      <c r="B120" s="26" t="s">
        <v>1263</v>
      </c>
      <c r="C120" s="271">
        <v>16</v>
      </c>
      <c r="D120" s="155">
        <v>40123</v>
      </c>
      <c r="E120" s="44"/>
      <c r="F120" s="157" t="s">
        <v>1090</v>
      </c>
      <c r="G120" s="45"/>
      <c r="H120" s="45"/>
      <c r="I120" s="33" t="s">
        <v>411</v>
      </c>
    </row>
    <row r="121" spans="1:9" ht="12.75">
      <c r="A121" s="25" t="s">
        <v>1152</v>
      </c>
      <c r="B121" s="26" t="s">
        <v>1155</v>
      </c>
      <c r="C121" s="271">
        <v>27</v>
      </c>
      <c r="D121" s="155">
        <v>39849</v>
      </c>
      <c r="E121" s="44" t="s">
        <v>1090</v>
      </c>
      <c r="F121" s="157"/>
      <c r="G121" s="45"/>
      <c r="H121" s="45"/>
      <c r="I121" s="33" t="s">
        <v>750</v>
      </c>
    </row>
    <row r="122" spans="1:9" ht="12.75">
      <c r="A122" s="25" t="s">
        <v>1146</v>
      </c>
      <c r="B122" s="26" t="s">
        <v>1147</v>
      </c>
      <c r="C122" s="271">
        <v>22</v>
      </c>
      <c r="D122" s="155">
        <v>39835</v>
      </c>
      <c r="E122" s="44" t="s">
        <v>1090</v>
      </c>
      <c r="F122" s="157"/>
      <c r="G122" s="45"/>
      <c r="H122" s="45"/>
      <c r="I122" s="109" t="s">
        <v>10</v>
      </c>
    </row>
    <row r="123" spans="1:9" ht="12.75">
      <c r="A123" s="34" t="s">
        <v>1232</v>
      </c>
      <c r="B123" s="36" t="s">
        <v>1233</v>
      </c>
      <c r="C123" s="272">
        <v>35</v>
      </c>
      <c r="D123" s="156">
        <v>40106</v>
      </c>
      <c r="E123" s="46" t="s">
        <v>1090</v>
      </c>
      <c r="F123" s="62"/>
      <c r="G123" s="48"/>
      <c r="H123" s="48"/>
      <c r="I123" s="41"/>
    </row>
    <row r="124" spans="1:9" ht="12.75">
      <c r="A124" s="15" t="s">
        <v>1177</v>
      </c>
      <c r="B124" s="16" t="s">
        <v>1178</v>
      </c>
      <c r="C124" s="132">
        <v>26</v>
      </c>
      <c r="D124" s="154">
        <v>39918</v>
      </c>
      <c r="E124" s="42" t="s">
        <v>1090</v>
      </c>
      <c r="F124" s="148"/>
      <c r="G124" s="43"/>
      <c r="H124" s="43"/>
      <c r="I124" s="24" t="s">
        <v>750</v>
      </c>
    </row>
    <row r="125" spans="1:9" ht="12.75">
      <c r="A125" s="25" t="s">
        <v>1109</v>
      </c>
      <c r="B125" s="26" t="s">
        <v>1110</v>
      </c>
      <c r="C125" s="271">
        <v>30</v>
      </c>
      <c r="D125" s="155">
        <v>39701</v>
      </c>
      <c r="E125" s="44" t="s">
        <v>1090</v>
      </c>
      <c r="F125" s="157"/>
      <c r="G125" s="45"/>
      <c r="H125" s="45"/>
      <c r="I125" s="33" t="s">
        <v>752</v>
      </c>
    </row>
    <row r="126" spans="1:9" ht="12.75">
      <c r="A126" s="25" t="s">
        <v>790</v>
      </c>
      <c r="B126" s="26" t="s">
        <v>791</v>
      </c>
      <c r="C126" s="271">
        <v>6</v>
      </c>
      <c r="D126" s="155">
        <v>40456</v>
      </c>
      <c r="E126" s="44"/>
      <c r="F126" s="157" t="s">
        <v>1090</v>
      </c>
      <c r="G126" s="45"/>
      <c r="H126" s="45"/>
      <c r="I126" s="33" t="s">
        <v>410</v>
      </c>
    </row>
    <row r="127" spans="1:9" ht="12.75">
      <c r="A127" s="25" t="s">
        <v>1921</v>
      </c>
      <c r="B127" s="26" t="s">
        <v>1922</v>
      </c>
      <c r="C127" s="271">
        <v>31</v>
      </c>
      <c r="D127" s="155">
        <v>40477</v>
      </c>
      <c r="E127" s="44"/>
      <c r="F127" s="157" t="s">
        <v>1090</v>
      </c>
      <c r="G127" s="45"/>
      <c r="H127" s="45"/>
      <c r="I127" s="33" t="s">
        <v>410</v>
      </c>
    </row>
    <row r="128" spans="1:9" ht="12.75">
      <c r="A128" s="34" t="s">
        <v>1234</v>
      </c>
      <c r="B128" s="36" t="s">
        <v>579</v>
      </c>
      <c r="C128" s="272">
        <v>16</v>
      </c>
      <c r="D128" s="156">
        <v>40112</v>
      </c>
      <c r="E128" s="46"/>
      <c r="F128" s="62"/>
      <c r="G128" s="48" t="s">
        <v>1090</v>
      </c>
      <c r="H128" s="48"/>
      <c r="I128" s="41" t="s">
        <v>1235</v>
      </c>
    </row>
    <row r="129" spans="1:9" ht="12.75">
      <c r="A129" s="15" t="s">
        <v>488</v>
      </c>
      <c r="B129" s="16" t="s">
        <v>489</v>
      </c>
      <c r="C129" s="302">
        <v>5</v>
      </c>
      <c r="D129" s="154">
        <v>40431</v>
      </c>
      <c r="E129" s="42"/>
      <c r="F129" s="148" t="s">
        <v>1090</v>
      </c>
      <c r="G129" s="43"/>
      <c r="H129" s="43"/>
      <c r="I129" s="263" t="s">
        <v>755</v>
      </c>
    </row>
    <row r="130" spans="1:9" ht="12.75">
      <c r="A130" s="25" t="s">
        <v>1244</v>
      </c>
      <c r="B130" s="26" t="s">
        <v>1257</v>
      </c>
      <c r="C130" s="271">
        <v>25</v>
      </c>
      <c r="D130" s="155">
        <v>40116</v>
      </c>
      <c r="E130" s="44"/>
      <c r="F130" s="157" t="s">
        <v>1090</v>
      </c>
      <c r="G130" s="45"/>
      <c r="H130" s="45"/>
      <c r="I130" s="33" t="s">
        <v>411</v>
      </c>
    </row>
    <row r="131" spans="1:9" ht="12.75">
      <c r="A131" s="25" t="s">
        <v>1165</v>
      </c>
      <c r="B131" s="26" t="s">
        <v>1173</v>
      </c>
      <c r="C131" s="271">
        <v>36</v>
      </c>
      <c r="D131" s="155">
        <v>39876</v>
      </c>
      <c r="E131" s="44" t="s">
        <v>1090</v>
      </c>
      <c r="F131" s="157"/>
      <c r="G131" s="45"/>
      <c r="H131" s="45"/>
      <c r="I131" s="33" t="s">
        <v>750</v>
      </c>
    </row>
    <row r="132" spans="1:9" ht="12.75">
      <c r="A132" s="25" t="s">
        <v>1199</v>
      </c>
      <c r="B132" s="26" t="s">
        <v>1202</v>
      </c>
      <c r="C132" s="271">
        <v>32</v>
      </c>
      <c r="D132" s="155">
        <v>39959</v>
      </c>
      <c r="E132" s="44" t="s">
        <v>1090</v>
      </c>
      <c r="F132" s="157"/>
      <c r="G132" s="45"/>
      <c r="H132" s="45"/>
      <c r="I132" s="109" t="s">
        <v>760</v>
      </c>
    </row>
    <row r="133" spans="1:9" ht="12.75">
      <c r="A133" s="113" t="s">
        <v>1709</v>
      </c>
      <c r="B133" s="36" t="s">
        <v>2098</v>
      </c>
      <c r="C133" s="272">
        <v>16</v>
      </c>
      <c r="D133" s="156">
        <v>40830</v>
      </c>
      <c r="E133" s="46"/>
      <c r="F133" s="62" t="s">
        <v>1090</v>
      </c>
      <c r="G133" s="48"/>
      <c r="H133" s="48"/>
      <c r="I133" s="623" t="s">
        <v>417</v>
      </c>
    </row>
    <row r="134" spans="1:9" ht="12.75">
      <c r="A134" s="16" t="s">
        <v>1482</v>
      </c>
      <c r="B134" s="24" t="s">
        <v>1483</v>
      </c>
      <c r="C134" s="302">
        <v>14</v>
      </c>
      <c r="D134" s="154">
        <v>40492</v>
      </c>
      <c r="E134" s="42"/>
      <c r="F134" s="148" t="s">
        <v>1090</v>
      </c>
      <c r="G134" s="43"/>
      <c r="H134" s="43"/>
      <c r="I134" s="24" t="s">
        <v>410</v>
      </c>
    </row>
    <row r="135" spans="1:9" ht="12.75">
      <c r="A135" s="26" t="s">
        <v>1223</v>
      </c>
      <c r="B135" s="33" t="s">
        <v>861</v>
      </c>
      <c r="C135" s="271">
        <v>35</v>
      </c>
      <c r="D135" s="155">
        <v>40085</v>
      </c>
      <c r="E135" s="44"/>
      <c r="F135" s="622" t="s">
        <v>1090</v>
      </c>
      <c r="G135" s="45"/>
      <c r="H135" s="45"/>
      <c r="I135" s="394" t="s">
        <v>1268</v>
      </c>
    </row>
    <row r="136" spans="1:9" ht="12.75">
      <c r="A136" s="26" t="s">
        <v>1270</v>
      </c>
      <c r="B136" s="33" t="s">
        <v>1271</v>
      </c>
      <c r="C136" s="271">
        <v>18</v>
      </c>
      <c r="D136" s="155">
        <v>40371</v>
      </c>
      <c r="E136" s="44" t="s">
        <v>1090</v>
      </c>
      <c r="F136" s="157"/>
      <c r="G136" s="45"/>
      <c r="H136" s="45"/>
      <c r="I136" s="33" t="s">
        <v>772</v>
      </c>
    </row>
    <row r="137" spans="1:9" ht="12.75">
      <c r="A137" s="102" t="s">
        <v>787</v>
      </c>
      <c r="B137" s="33" t="s">
        <v>786</v>
      </c>
      <c r="C137" s="271">
        <v>8</v>
      </c>
      <c r="D137" s="155">
        <v>40620</v>
      </c>
      <c r="E137" s="44" t="s">
        <v>1090</v>
      </c>
      <c r="F137" s="157"/>
      <c r="G137" s="45"/>
      <c r="H137" s="45"/>
      <c r="I137" s="33" t="s">
        <v>575</v>
      </c>
    </row>
    <row r="138" spans="1:9" ht="12.75">
      <c r="A138" s="36" t="s">
        <v>1203</v>
      </c>
      <c r="B138" s="41" t="s">
        <v>1204</v>
      </c>
      <c r="C138" s="272">
        <v>15</v>
      </c>
      <c r="D138" s="156">
        <v>39975</v>
      </c>
      <c r="E138" s="46" t="s">
        <v>1090</v>
      </c>
      <c r="F138" s="62"/>
      <c r="G138" s="48"/>
      <c r="H138" s="48"/>
      <c r="I138" s="41" t="s">
        <v>11</v>
      </c>
    </row>
    <row r="139" spans="1:9" ht="12.75">
      <c r="A139" s="16" t="s">
        <v>1150</v>
      </c>
      <c r="B139" s="9" t="s">
        <v>1151</v>
      </c>
      <c r="C139" s="132">
        <v>25</v>
      </c>
      <c r="D139" s="154">
        <v>39843</v>
      </c>
      <c r="E139" s="42" t="s">
        <v>1090</v>
      </c>
      <c r="F139" s="148"/>
      <c r="G139" s="43"/>
      <c r="H139" s="43"/>
      <c r="I139" s="24" t="s">
        <v>750</v>
      </c>
    </row>
    <row r="140" spans="1:9" ht="12.75">
      <c r="A140" s="102" t="s">
        <v>1634</v>
      </c>
      <c r="B140" s="7" t="s">
        <v>1635</v>
      </c>
      <c r="C140" s="133">
        <v>16</v>
      </c>
      <c r="D140" s="155">
        <v>40438</v>
      </c>
      <c r="E140" s="44"/>
      <c r="F140" s="157" t="s">
        <v>1090</v>
      </c>
      <c r="G140" s="45"/>
      <c r="H140" s="45"/>
      <c r="I140" s="109" t="s">
        <v>755</v>
      </c>
    </row>
    <row r="141" spans="1:9" ht="12.75">
      <c r="A141" s="25" t="s">
        <v>1166</v>
      </c>
      <c r="B141" s="26" t="s">
        <v>1174</v>
      </c>
      <c r="C141" s="133">
        <v>20</v>
      </c>
      <c r="D141" s="155">
        <v>39878</v>
      </c>
      <c r="E141" s="44" t="s">
        <v>1090</v>
      </c>
      <c r="F141" s="157"/>
      <c r="G141" s="45"/>
      <c r="H141" s="45"/>
      <c r="I141" s="33" t="s">
        <v>750</v>
      </c>
    </row>
    <row r="142" spans="1:9" ht="12.75">
      <c r="A142" s="25" t="s">
        <v>1208</v>
      </c>
      <c r="B142" s="26" t="s">
        <v>1210</v>
      </c>
      <c r="C142" s="133">
        <v>22</v>
      </c>
      <c r="D142" s="155">
        <v>40054</v>
      </c>
      <c r="E142" s="44" t="s">
        <v>1090</v>
      </c>
      <c r="F142" s="157"/>
      <c r="G142" s="45"/>
      <c r="H142" s="45"/>
      <c r="I142" s="33" t="s">
        <v>750</v>
      </c>
    </row>
    <row r="143" spans="1:9" ht="12.75">
      <c r="A143" s="36" t="s">
        <v>1820</v>
      </c>
      <c r="B143" s="35" t="s">
        <v>1821</v>
      </c>
      <c r="C143" s="134">
        <v>39</v>
      </c>
      <c r="D143" s="156">
        <v>40718</v>
      </c>
      <c r="E143" s="46"/>
      <c r="F143" s="62"/>
      <c r="G143" s="48" t="s">
        <v>1090</v>
      </c>
      <c r="H143" s="48"/>
      <c r="I143" s="41" t="s">
        <v>2055</v>
      </c>
    </row>
    <row r="144" spans="1:9" ht="12.75">
      <c r="A144" s="26" t="s">
        <v>2039</v>
      </c>
      <c r="B144" s="7" t="s">
        <v>2040</v>
      </c>
      <c r="C144" s="133">
        <v>6</v>
      </c>
      <c r="D144" s="155">
        <v>40431</v>
      </c>
      <c r="E144" s="44"/>
      <c r="F144" s="157" t="s">
        <v>1090</v>
      </c>
      <c r="G144" s="45"/>
      <c r="H144" s="45"/>
      <c r="I144" s="33" t="s">
        <v>410</v>
      </c>
    </row>
    <row r="145" spans="1:9" ht="12.75">
      <c r="A145" s="26" t="s">
        <v>1153</v>
      </c>
      <c r="B145" s="7" t="s">
        <v>1154</v>
      </c>
      <c r="C145" s="133">
        <v>27</v>
      </c>
      <c r="D145" s="155">
        <v>39849</v>
      </c>
      <c r="E145" s="44" t="s">
        <v>1090</v>
      </c>
      <c r="F145" s="157"/>
      <c r="G145" s="45"/>
      <c r="H145" s="45"/>
      <c r="I145" s="33" t="s">
        <v>773</v>
      </c>
    </row>
    <row r="146" spans="1:9" ht="12.75">
      <c r="A146" s="123" t="s">
        <v>1285</v>
      </c>
      <c r="B146" s="7" t="s">
        <v>1288</v>
      </c>
      <c r="C146" s="133">
        <v>15</v>
      </c>
      <c r="D146" s="155">
        <v>40431</v>
      </c>
      <c r="E146" s="44"/>
      <c r="F146" s="157" t="s">
        <v>1090</v>
      </c>
      <c r="G146" s="45"/>
      <c r="H146" s="45"/>
      <c r="I146" s="109" t="s">
        <v>755</v>
      </c>
    </row>
    <row r="147" spans="1:9" ht="12.75">
      <c r="A147" s="26" t="s">
        <v>1116</v>
      </c>
      <c r="B147" s="7" t="s">
        <v>1117</v>
      </c>
      <c r="C147" s="133">
        <v>28</v>
      </c>
      <c r="D147" s="155">
        <v>39729</v>
      </c>
      <c r="E147" s="44"/>
      <c r="F147" s="157"/>
      <c r="G147" s="45" t="s">
        <v>1090</v>
      </c>
      <c r="H147" s="45"/>
      <c r="I147" s="109" t="s">
        <v>774</v>
      </c>
    </row>
    <row r="148" spans="1:9" ht="12.75">
      <c r="A148" s="36" t="s">
        <v>1524</v>
      </c>
      <c r="B148" s="35" t="s">
        <v>1525</v>
      </c>
      <c r="C148" s="134">
        <v>10</v>
      </c>
      <c r="D148" s="156">
        <v>40480</v>
      </c>
      <c r="E148" s="46"/>
      <c r="F148" s="62" t="s">
        <v>1090</v>
      </c>
      <c r="G148" s="48"/>
      <c r="H148" s="48"/>
      <c r="I148" s="41" t="s">
        <v>410</v>
      </c>
    </row>
    <row r="149" spans="1:9" ht="12.75">
      <c r="A149" s="452" t="s">
        <v>75</v>
      </c>
      <c r="B149" s="80">
        <f>COUNTA(B4:B148)</f>
        <v>145</v>
      </c>
      <c r="C149" s="580"/>
      <c r="D149" s="581"/>
      <c r="E149" s="80">
        <f>COUNTA(E4:E148)</f>
        <v>45</v>
      </c>
      <c r="F149" s="80">
        <f>COUNTA(F4:F148)</f>
        <v>84</v>
      </c>
      <c r="G149" s="80">
        <f>COUNTA(G4:G148)</f>
        <v>14</v>
      </c>
      <c r="H149" s="80">
        <f>COUNTA(H4:H148)</f>
        <v>2</v>
      </c>
      <c r="I149" s="597" t="s">
        <v>74</v>
      </c>
    </row>
    <row r="150" spans="1:9" ht="12.75">
      <c r="A150" s="262" t="s">
        <v>76</v>
      </c>
      <c r="B150" s="47">
        <f>B149-3</f>
        <v>142</v>
      </c>
      <c r="C150" s="594"/>
      <c r="D150" s="595"/>
      <c r="E150" s="47">
        <f>E149-1</f>
        <v>44</v>
      </c>
      <c r="F150" s="47">
        <f>F149-1</f>
        <v>83</v>
      </c>
      <c r="G150" s="47">
        <f>G149</f>
        <v>14</v>
      </c>
      <c r="H150" s="47">
        <f>H149-1</f>
        <v>1</v>
      </c>
      <c r="I150" s="598" t="s">
        <v>77</v>
      </c>
    </row>
    <row r="151" spans="1:9" ht="12.75">
      <c r="A151" s="34" t="s">
        <v>73</v>
      </c>
      <c r="B151" s="596">
        <v>100</v>
      </c>
      <c r="C151" s="582"/>
      <c r="D151" s="462"/>
      <c r="E151" s="582">
        <f>E150/$B150*100</f>
        <v>30.985915492957744</v>
      </c>
      <c r="F151" s="582">
        <f>F150/$B150*100</f>
        <v>58.45070422535211</v>
      </c>
      <c r="G151" s="582">
        <f>G150/$B150*100</f>
        <v>9.859154929577464</v>
      </c>
      <c r="H151" s="582">
        <f>H150/$B150*100</f>
        <v>0.7042253521126761</v>
      </c>
      <c r="I151" s="41"/>
    </row>
    <row r="152" spans="1:9" ht="12.75">
      <c r="A152" s="34" t="s">
        <v>230</v>
      </c>
      <c r="B152" s="35"/>
      <c r="C152" s="582">
        <f>AVERAGE(C4:C148)</f>
        <v>19.448275862068964</v>
      </c>
      <c r="D152" s="583">
        <f>AVERAGE(D4:D148)</f>
        <v>40262.331034482755</v>
      </c>
      <c r="E152" s="47"/>
      <c r="F152" s="47"/>
      <c r="G152" s="47"/>
      <c r="H152" s="47"/>
      <c r="I152" s="41"/>
    </row>
    <row r="153" spans="1:9" ht="12.75">
      <c r="A153" s="86" t="s">
        <v>761</v>
      </c>
      <c r="B153" s="6"/>
      <c r="C153" s="151"/>
      <c r="D153" s="114"/>
      <c r="E153" s="8"/>
      <c r="F153" s="8"/>
      <c r="G153" s="8"/>
      <c r="H153" s="8"/>
      <c r="I153" s="6"/>
    </row>
    <row r="154" spans="1:9" ht="12.75">
      <c r="A154" s="6"/>
      <c r="B154" s="6"/>
      <c r="C154" s="151"/>
      <c r="D154" s="114"/>
      <c r="E154" s="8"/>
      <c r="F154" s="8"/>
      <c r="G154" s="8"/>
      <c r="H154" s="8"/>
      <c r="I154" s="6"/>
    </row>
    <row r="155" spans="1:9" ht="12.75">
      <c r="A155" s="159" t="s">
        <v>319</v>
      </c>
      <c r="B155" s="6"/>
      <c r="C155" s="151"/>
      <c r="D155" s="114"/>
      <c r="E155" s="8"/>
      <c r="F155" s="8"/>
      <c r="G155" s="8"/>
      <c r="H155" s="8"/>
      <c r="I155" s="6"/>
    </row>
    <row r="156" spans="1:9" ht="12.75">
      <c r="A156" s="114">
        <v>39490</v>
      </c>
      <c r="B156" s="6" t="s">
        <v>325</v>
      </c>
      <c r="C156" s="151"/>
      <c r="D156" s="114"/>
      <c r="E156" s="8"/>
      <c r="F156" s="8"/>
      <c r="G156" s="8"/>
      <c r="H156" s="8"/>
      <c r="I156" s="6"/>
    </row>
    <row r="157" spans="1:9" ht="12.75">
      <c r="A157" s="114">
        <v>39494</v>
      </c>
      <c r="B157" s="6" t="s">
        <v>327</v>
      </c>
      <c r="C157" s="151"/>
      <c r="D157" s="114"/>
      <c r="E157" s="8"/>
      <c r="F157" s="8"/>
      <c r="G157" s="8"/>
      <c r="H157" s="8"/>
      <c r="I157" s="6"/>
    </row>
    <row r="158" spans="1:9" ht="12.75">
      <c r="A158" s="114">
        <v>39542</v>
      </c>
      <c r="B158" s="6" t="s">
        <v>387</v>
      </c>
      <c r="C158" s="151"/>
      <c r="D158" s="114"/>
      <c r="E158" s="8"/>
      <c r="F158" s="8"/>
      <c r="G158" s="8"/>
      <c r="H158" s="8"/>
      <c r="I158" s="6"/>
    </row>
    <row r="159" spans="1:9" ht="12.75">
      <c r="A159" s="114">
        <v>39566</v>
      </c>
      <c r="B159" s="86" t="s">
        <v>388</v>
      </c>
      <c r="C159" s="151"/>
      <c r="D159" s="114"/>
      <c r="E159" s="8"/>
      <c r="F159" s="8"/>
      <c r="G159" s="8"/>
      <c r="H159" s="8"/>
      <c r="I159" s="6"/>
    </row>
    <row r="160" spans="1:9" ht="12.75">
      <c r="A160" s="114">
        <v>39639</v>
      </c>
      <c r="B160" s="86" t="s">
        <v>422</v>
      </c>
      <c r="C160" s="151"/>
      <c r="D160" s="114"/>
      <c r="E160" s="8"/>
      <c r="F160" s="8"/>
      <c r="G160" s="8"/>
      <c r="H160" s="8"/>
      <c r="I160" s="6"/>
    </row>
    <row r="161" spans="1:9" ht="12.75">
      <c r="A161" s="114">
        <v>39643</v>
      </c>
      <c r="B161" s="92" t="s">
        <v>420</v>
      </c>
      <c r="C161" s="151"/>
      <c r="D161" s="114"/>
      <c r="E161" s="8"/>
      <c r="F161" s="8"/>
      <c r="G161" s="8"/>
      <c r="H161" s="8"/>
      <c r="I161" s="6"/>
    </row>
    <row r="162" spans="1:9" ht="12.75">
      <c r="A162" s="114">
        <v>39657</v>
      </c>
      <c r="B162" s="86" t="s">
        <v>421</v>
      </c>
      <c r="C162" s="151"/>
      <c r="D162" s="114"/>
      <c r="E162" s="8"/>
      <c r="F162" s="8"/>
      <c r="G162" s="8"/>
      <c r="H162" s="8"/>
      <c r="I162" s="6"/>
    </row>
    <row r="163" spans="1:9" ht="12.75">
      <c r="A163" s="114">
        <v>39721</v>
      </c>
      <c r="B163" s="92" t="s">
        <v>425</v>
      </c>
      <c r="C163" s="151"/>
      <c r="D163" s="114"/>
      <c r="E163" s="8"/>
      <c r="F163" s="8"/>
      <c r="G163" s="8"/>
      <c r="H163" s="8"/>
      <c r="I163" s="6"/>
    </row>
    <row r="164" spans="1:9" ht="12.75">
      <c r="A164" s="114">
        <v>39772</v>
      </c>
      <c r="B164" s="92" t="s">
        <v>622</v>
      </c>
      <c r="C164" s="151"/>
      <c r="D164" s="114"/>
      <c r="E164" s="8"/>
      <c r="F164" s="8"/>
      <c r="G164" s="8"/>
      <c r="H164" s="8"/>
      <c r="I164" s="6"/>
    </row>
    <row r="165" spans="1:9" ht="12.75">
      <c r="A165" s="114">
        <v>39773</v>
      </c>
      <c r="B165" s="86" t="s">
        <v>287</v>
      </c>
      <c r="C165" s="151"/>
      <c r="D165" s="114"/>
      <c r="E165" s="8"/>
      <c r="F165" s="8"/>
      <c r="G165" s="8"/>
      <c r="H165" s="8"/>
      <c r="I165" s="6"/>
    </row>
    <row r="166" spans="1:9" ht="12.75">
      <c r="A166" s="114">
        <v>39773</v>
      </c>
      <c r="B166" s="86" t="s">
        <v>288</v>
      </c>
      <c r="C166" s="151"/>
      <c r="D166" s="114"/>
      <c r="E166" s="8"/>
      <c r="F166" s="8"/>
      <c r="G166" s="8"/>
      <c r="H166" s="8"/>
      <c r="I166" s="6"/>
    </row>
    <row r="167" spans="1:9" ht="12.75">
      <c r="A167" s="114">
        <v>39775</v>
      </c>
      <c r="B167" s="86" t="s">
        <v>289</v>
      </c>
      <c r="C167" s="151"/>
      <c r="D167" s="114"/>
      <c r="E167" s="8"/>
      <c r="F167" s="8"/>
      <c r="G167" s="8"/>
      <c r="H167" s="8"/>
      <c r="I167" s="6"/>
    </row>
    <row r="168" spans="1:9" ht="12.75">
      <c r="A168" s="114">
        <v>39775</v>
      </c>
      <c r="B168" s="86" t="s">
        <v>291</v>
      </c>
      <c r="C168" s="151"/>
      <c r="D168" s="114"/>
      <c r="E168" s="8"/>
      <c r="F168" s="8"/>
      <c r="G168" s="8"/>
      <c r="H168" s="8"/>
      <c r="I168" s="6"/>
    </row>
    <row r="169" spans="1:9" ht="12.75">
      <c r="A169" s="114">
        <v>39839</v>
      </c>
      <c r="B169" s="6" t="s">
        <v>1678</v>
      </c>
      <c r="C169" s="151"/>
      <c r="D169" s="114"/>
      <c r="E169" s="8"/>
      <c r="F169" s="8"/>
      <c r="G169" s="8"/>
      <c r="H169" s="8"/>
      <c r="I169" s="6"/>
    </row>
    <row r="170" spans="1:9" ht="12.75">
      <c r="A170" s="114">
        <v>39863</v>
      </c>
      <c r="B170" s="6" t="s">
        <v>940</v>
      </c>
      <c r="C170" s="6"/>
      <c r="D170" s="6"/>
      <c r="E170" s="6"/>
      <c r="F170" s="6"/>
      <c r="G170" s="6"/>
      <c r="H170" s="6"/>
      <c r="I170" s="6"/>
    </row>
    <row r="171" spans="1:9" ht="12.75">
      <c r="A171" s="114">
        <v>39923</v>
      </c>
      <c r="B171" s="6" t="s">
        <v>1780</v>
      </c>
      <c r="C171" s="6"/>
      <c r="D171" s="6"/>
      <c r="E171" s="6"/>
      <c r="F171" s="6"/>
      <c r="G171" s="6"/>
      <c r="H171" s="6"/>
      <c r="I171" s="6"/>
    </row>
    <row r="172" spans="1:9" ht="12.75">
      <c r="A172" s="114">
        <v>39993</v>
      </c>
      <c r="B172" s="86" t="s">
        <v>407</v>
      </c>
      <c r="C172" s="6"/>
      <c r="D172" s="6"/>
      <c r="E172" s="6"/>
      <c r="F172" s="6"/>
      <c r="G172" s="6"/>
      <c r="H172" s="6"/>
      <c r="I172" s="6"/>
    </row>
    <row r="173" spans="1:9" ht="12.75">
      <c r="A173" s="114">
        <v>39995</v>
      </c>
      <c r="B173" s="86" t="s">
        <v>393</v>
      </c>
      <c r="C173" s="6"/>
      <c r="D173" s="6"/>
      <c r="E173" s="6"/>
      <c r="F173" s="6"/>
      <c r="G173" s="6"/>
      <c r="H173" s="6"/>
      <c r="I173" s="6"/>
    </row>
    <row r="174" spans="1:9" ht="12.75">
      <c r="A174" s="114">
        <v>40014</v>
      </c>
      <c r="B174" s="6" t="s">
        <v>508</v>
      </c>
      <c r="C174" s="6"/>
      <c r="D174" s="6"/>
      <c r="E174" s="6"/>
      <c r="F174" s="6"/>
      <c r="G174" s="6"/>
      <c r="H174" s="6"/>
      <c r="I174" s="6"/>
    </row>
    <row r="175" spans="1:9" ht="12.75">
      <c r="A175" s="114">
        <v>40031</v>
      </c>
      <c r="B175" s="6" t="s">
        <v>1331</v>
      </c>
      <c r="C175" s="6"/>
      <c r="D175" s="6"/>
      <c r="E175" s="6"/>
      <c r="F175" s="6"/>
      <c r="G175" s="6"/>
      <c r="H175" s="6"/>
      <c r="I175" s="6"/>
    </row>
    <row r="176" spans="1:9" ht="12.75">
      <c r="A176" s="114">
        <v>40154</v>
      </c>
      <c r="B176" s="6" t="s">
        <v>888</v>
      </c>
      <c r="C176" s="6"/>
      <c r="D176" s="6"/>
      <c r="E176" s="6"/>
      <c r="F176" s="6"/>
      <c r="G176" s="6"/>
      <c r="H176" s="6"/>
      <c r="I176" s="6"/>
    </row>
    <row r="177" spans="1:9" ht="12.75">
      <c r="A177" s="114">
        <v>40186</v>
      </c>
      <c r="B177" s="6" t="s">
        <v>943</v>
      </c>
      <c r="C177" s="6"/>
      <c r="D177" s="6"/>
      <c r="E177" s="6"/>
      <c r="F177" s="6"/>
      <c r="G177" s="6"/>
      <c r="H177" s="6"/>
      <c r="I177" s="6"/>
    </row>
    <row r="178" spans="1:9" ht="12.75">
      <c r="A178" s="114">
        <v>40193</v>
      </c>
      <c r="B178" s="6" t="s">
        <v>383</v>
      </c>
      <c r="C178" s="6"/>
      <c r="D178" s="6"/>
      <c r="E178" s="6"/>
      <c r="F178" s="6"/>
      <c r="G178" s="6"/>
      <c r="H178" s="6"/>
      <c r="I178" s="6"/>
    </row>
    <row r="179" spans="1:9" ht="12.75">
      <c r="A179" s="114">
        <v>40201</v>
      </c>
      <c r="B179" s="6" t="s">
        <v>894</v>
      </c>
      <c r="C179" s="6"/>
      <c r="D179" s="6"/>
      <c r="E179" s="6"/>
      <c r="F179" s="6"/>
      <c r="G179" s="6"/>
      <c r="H179" s="6"/>
      <c r="I179" s="6"/>
    </row>
    <row r="180" spans="1:9" ht="12.75">
      <c r="A180" s="114">
        <v>40242</v>
      </c>
      <c r="B180" s="6" t="s">
        <v>947</v>
      </c>
      <c r="C180" s="6"/>
      <c r="D180" s="6"/>
      <c r="E180" s="6"/>
      <c r="F180" s="6"/>
      <c r="G180" s="6"/>
      <c r="H180" s="6"/>
      <c r="I180" s="6"/>
    </row>
    <row r="181" spans="1:9" ht="12.75">
      <c r="A181" s="114">
        <v>40242</v>
      </c>
      <c r="B181" s="86" t="s">
        <v>408</v>
      </c>
      <c r="C181" s="6"/>
      <c r="D181" s="6"/>
      <c r="E181" s="6"/>
      <c r="F181" s="6"/>
      <c r="G181" s="6"/>
      <c r="H181" s="6"/>
      <c r="I181" s="6"/>
    </row>
    <row r="182" spans="1:9" ht="12.75">
      <c r="A182" s="114">
        <v>40244</v>
      </c>
      <c r="B182" s="6" t="s">
        <v>333</v>
      </c>
      <c r="C182" s="6"/>
      <c r="D182" s="6"/>
      <c r="E182" s="6"/>
      <c r="F182" s="6"/>
      <c r="G182" s="6"/>
      <c r="H182" s="6"/>
      <c r="I182" s="6"/>
    </row>
    <row r="183" spans="1:9" ht="12.75">
      <c r="A183" s="114">
        <v>40244</v>
      </c>
      <c r="B183" s="6" t="s">
        <v>1673</v>
      </c>
      <c r="C183" s="6"/>
      <c r="D183" s="6"/>
      <c r="E183" s="6"/>
      <c r="F183" s="6"/>
      <c r="G183" s="6"/>
      <c r="H183" s="6"/>
      <c r="I183" s="6"/>
    </row>
    <row r="184" spans="1:9" ht="12.75">
      <c r="A184" s="114">
        <v>40249</v>
      </c>
      <c r="B184" s="6" t="s">
        <v>656</v>
      </c>
      <c r="C184" s="6"/>
      <c r="D184" s="6"/>
      <c r="E184" s="6"/>
      <c r="F184" s="6"/>
      <c r="G184" s="6"/>
      <c r="H184" s="6"/>
      <c r="I184" s="6"/>
    </row>
    <row r="185" spans="1:9" ht="12.75">
      <c r="A185" s="114">
        <v>40250</v>
      </c>
      <c r="B185" s="6" t="s">
        <v>659</v>
      </c>
      <c r="C185" s="6"/>
      <c r="D185" s="6"/>
      <c r="E185" s="6"/>
      <c r="F185" s="6"/>
      <c r="G185" s="6"/>
      <c r="H185" s="6"/>
      <c r="I185" s="6"/>
    </row>
    <row r="186" spans="1:9" ht="12.75">
      <c r="A186" s="114">
        <v>40251</v>
      </c>
      <c r="B186" s="6" t="s">
        <v>665</v>
      </c>
      <c r="C186" s="6"/>
      <c r="D186" s="6"/>
      <c r="E186" s="6"/>
      <c r="F186" s="6"/>
      <c r="G186" s="6"/>
      <c r="H186" s="6"/>
      <c r="I186" s="6"/>
    </row>
    <row r="187" spans="1:9" ht="12.75">
      <c r="A187" s="124">
        <v>40262</v>
      </c>
      <c r="B187" s="6" t="s">
        <v>711</v>
      </c>
      <c r="C187" s="6"/>
      <c r="D187" s="6"/>
      <c r="E187" s="6"/>
      <c r="F187" s="6"/>
      <c r="G187" s="6"/>
      <c r="H187" s="6"/>
      <c r="I187" s="6"/>
    </row>
    <row r="188" spans="1:9" ht="12.75">
      <c r="A188" s="114">
        <v>40263</v>
      </c>
      <c r="B188" s="6" t="s">
        <v>714</v>
      </c>
      <c r="C188" s="6"/>
      <c r="D188" s="6"/>
      <c r="E188" s="6"/>
      <c r="F188" s="6"/>
      <c r="G188" s="6"/>
      <c r="H188" s="6"/>
      <c r="I188" s="6"/>
    </row>
    <row r="189" spans="1:9" ht="12.75">
      <c r="A189" s="114">
        <v>40267</v>
      </c>
      <c r="B189" s="86" t="s">
        <v>397</v>
      </c>
      <c r="C189" s="6"/>
      <c r="D189" s="6"/>
      <c r="E189" s="6"/>
      <c r="F189" s="6"/>
      <c r="G189" s="6"/>
      <c r="H189" s="6"/>
      <c r="I189" s="6"/>
    </row>
    <row r="190" spans="1:9" ht="12.75">
      <c r="A190" s="114">
        <v>40267</v>
      </c>
      <c r="B190" s="6" t="s">
        <v>1698</v>
      </c>
      <c r="C190" s="6"/>
      <c r="D190" s="6"/>
      <c r="E190" s="6"/>
      <c r="F190" s="6"/>
      <c r="G190" s="6"/>
      <c r="H190" s="6"/>
      <c r="I190" s="6"/>
    </row>
    <row r="191" spans="1:9" ht="12.75">
      <c r="A191" s="114">
        <v>40268</v>
      </c>
      <c r="B191" s="6" t="s">
        <v>1318</v>
      </c>
      <c r="C191" s="6"/>
      <c r="D191" s="6"/>
      <c r="E191" s="6"/>
      <c r="F191" s="6"/>
      <c r="G191" s="6"/>
      <c r="H191" s="6"/>
      <c r="I191" s="6"/>
    </row>
    <row r="192" spans="1:9" ht="12.75">
      <c r="A192" s="114">
        <v>40295</v>
      </c>
      <c r="B192" s="86" t="s">
        <v>1014</v>
      </c>
      <c r="C192" s="6"/>
      <c r="D192" s="6"/>
      <c r="E192" s="6"/>
      <c r="F192" s="6"/>
      <c r="G192" s="6"/>
      <c r="H192" s="6"/>
      <c r="I192" s="6"/>
    </row>
    <row r="193" spans="1:9" ht="12.75">
      <c r="A193" s="114">
        <v>40308</v>
      </c>
      <c r="B193" s="6" t="s">
        <v>2101</v>
      </c>
      <c r="C193" s="6"/>
      <c r="D193" s="6"/>
      <c r="E193" s="6"/>
      <c r="F193" s="6"/>
      <c r="G193" s="6"/>
      <c r="H193" s="6"/>
      <c r="I193" s="6"/>
    </row>
    <row r="194" spans="1:9" ht="12.75">
      <c r="A194" s="114">
        <v>40308</v>
      </c>
      <c r="B194" s="86" t="s">
        <v>394</v>
      </c>
      <c r="C194" s="6"/>
      <c r="D194" s="6"/>
      <c r="E194" s="6"/>
      <c r="F194" s="6"/>
      <c r="G194" s="6"/>
      <c r="H194" s="6"/>
      <c r="I194" s="6"/>
    </row>
    <row r="195" spans="1:9" ht="12.75">
      <c r="A195" s="114">
        <v>40310</v>
      </c>
      <c r="B195" s="6" t="s">
        <v>1689</v>
      </c>
      <c r="C195" s="6"/>
      <c r="D195" s="6"/>
      <c r="E195" s="6"/>
      <c r="F195" s="6"/>
      <c r="G195" s="6"/>
      <c r="H195" s="6"/>
      <c r="I195" s="6"/>
    </row>
    <row r="196" spans="1:9" ht="12.75">
      <c r="A196" s="114">
        <v>40319</v>
      </c>
      <c r="B196" s="6" t="s">
        <v>1746</v>
      </c>
      <c r="C196" s="6"/>
      <c r="D196" s="6"/>
      <c r="E196" s="6"/>
      <c r="F196" s="6"/>
      <c r="G196" s="6"/>
      <c r="H196" s="6"/>
      <c r="I196" s="6"/>
    </row>
    <row r="197" spans="1:9" ht="12.75">
      <c r="A197" s="114">
        <v>40352</v>
      </c>
      <c r="B197" s="6" t="s">
        <v>499</v>
      </c>
      <c r="C197" s="6"/>
      <c r="D197" s="6"/>
      <c r="E197" s="6"/>
      <c r="F197" s="6"/>
      <c r="G197" s="6"/>
      <c r="H197" s="6"/>
      <c r="I197" s="6"/>
    </row>
    <row r="198" spans="1:9" ht="12.75">
      <c r="A198" s="114">
        <v>40358</v>
      </c>
      <c r="B198" s="6" t="s">
        <v>862</v>
      </c>
      <c r="C198" s="6"/>
      <c r="D198" s="6"/>
      <c r="E198" s="6"/>
      <c r="F198" s="6"/>
      <c r="G198" s="6"/>
      <c r="H198" s="6"/>
      <c r="I198" s="6"/>
    </row>
    <row r="199" spans="1:9" ht="12.75">
      <c r="A199" s="114">
        <v>40362</v>
      </c>
      <c r="B199" s="86" t="s">
        <v>334</v>
      </c>
      <c r="C199" s="6"/>
      <c r="D199" s="6"/>
      <c r="E199" s="6"/>
      <c r="F199" s="6"/>
      <c r="G199" s="6"/>
      <c r="H199" s="6"/>
      <c r="I199" s="6"/>
    </row>
    <row r="200" spans="1:9" ht="12.75">
      <c r="A200" s="114">
        <v>40383</v>
      </c>
      <c r="B200" s="86" t="s">
        <v>463</v>
      </c>
      <c r="C200" s="6"/>
      <c r="D200" s="6"/>
      <c r="E200" s="6"/>
      <c r="F200" s="6"/>
      <c r="G200" s="6"/>
      <c r="H200" s="6"/>
      <c r="I200" s="6"/>
    </row>
    <row r="201" spans="1:9" ht="12.75">
      <c r="A201" s="114">
        <v>40383</v>
      </c>
      <c r="B201" s="86" t="s">
        <v>456</v>
      </c>
      <c r="C201" s="6"/>
      <c r="D201" s="6"/>
      <c r="E201" s="6"/>
      <c r="F201" s="6"/>
      <c r="G201" s="6"/>
      <c r="H201" s="6"/>
      <c r="I201" s="6"/>
    </row>
    <row r="202" spans="1:9" ht="12.75">
      <c r="A202" s="114">
        <v>40383</v>
      </c>
      <c r="B202" s="86" t="s">
        <v>460</v>
      </c>
      <c r="C202" s="6"/>
      <c r="D202" s="6"/>
      <c r="E202" s="6"/>
      <c r="F202" s="6"/>
      <c r="G202" s="6"/>
      <c r="H202" s="6"/>
      <c r="I202" s="6"/>
    </row>
    <row r="203" spans="1:9" ht="12.75">
      <c r="A203" s="114">
        <v>40383</v>
      </c>
      <c r="B203" s="86" t="s">
        <v>2095</v>
      </c>
      <c r="C203" s="6"/>
      <c r="D203" s="6"/>
      <c r="E203" s="6"/>
      <c r="F203" s="6"/>
      <c r="G203" s="6"/>
      <c r="H203" s="6"/>
      <c r="I203" s="6"/>
    </row>
    <row r="204" spans="1:9" ht="12.75">
      <c r="A204" s="114">
        <v>40386</v>
      </c>
      <c r="B204" s="86" t="s">
        <v>318</v>
      </c>
      <c r="C204" s="6"/>
      <c r="D204" s="6"/>
      <c r="E204" s="6"/>
      <c r="F204" s="6"/>
      <c r="G204" s="6"/>
      <c r="H204" s="6"/>
      <c r="I204" s="6"/>
    </row>
    <row r="205" spans="1:9" ht="12.75">
      <c r="A205" s="114">
        <v>40387</v>
      </c>
      <c r="B205" s="86" t="s">
        <v>1306</v>
      </c>
      <c r="C205" s="6"/>
      <c r="D205" s="6"/>
      <c r="E205" s="6"/>
      <c r="F205" s="6"/>
      <c r="G205" s="6"/>
      <c r="H205" s="6"/>
      <c r="I205" s="6"/>
    </row>
    <row r="206" spans="1:9" ht="12.75">
      <c r="A206" s="114">
        <v>40393</v>
      </c>
      <c r="B206" s="86" t="s">
        <v>395</v>
      </c>
      <c r="C206" s="6"/>
      <c r="D206" s="6"/>
      <c r="E206" s="6"/>
      <c r="F206" s="6"/>
      <c r="G206" s="6"/>
      <c r="H206" s="6"/>
      <c r="I206" s="6"/>
    </row>
    <row r="207" spans="1:9" ht="12.75">
      <c r="A207" s="114">
        <v>40396</v>
      </c>
      <c r="B207" s="86" t="s">
        <v>396</v>
      </c>
      <c r="C207" s="6"/>
      <c r="D207" s="6"/>
      <c r="E207" s="6"/>
      <c r="F207" s="6"/>
      <c r="G207" s="6"/>
      <c r="H207" s="6"/>
      <c r="I207" s="6"/>
    </row>
    <row r="208" spans="1:9" ht="12.75">
      <c r="A208" s="114">
        <v>40401</v>
      </c>
      <c r="B208" s="6" t="s">
        <v>1573</v>
      </c>
      <c r="C208" s="6"/>
      <c r="D208" s="6"/>
      <c r="E208" s="6"/>
      <c r="F208" s="6"/>
      <c r="G208" s="6"/>
      <c r="H208" s="6"/>
      <c r="I208" s="6"/>
    </row>
    <row r="209" spans="1:9" ht="12.75">
      <c r="A209" s="114">
        <v>40412</v>
      </c>
      <c r="B209" s="86" t="s">
        <v>409</v>
      </c>
      <c r="C209" s="6"/>
      <c r="D209" s="6"/>
      <c r="E209" s="6"/>
      <c r="F209" s="6"/>
      <c r="G209" s="6"/>
      <c r="H209" s="6"/>
      <c r="I209" s="6"/>
    </row>
    <row r="210" spans="1:9" ht="12.75">
      <c r="A210" s="114">
        <v>40429</v>
      </c>
      <c r="B210" s="86" t="s">
        <v>588</v>
      </c>
      <c r="C210" s="6"/>
      <c r="D210" s="6"/>
      <c r="E210" s="6"/>
      <c r="F210" s="6"/>
      <c r="G210" s="6"/>
      <c r="H210" s="6"/>
      <c r="I210" s="6"/>
    </row>
    <row r="211" spans="1:9" ht="12.75">
      <c r="A211" s="114">
        <v>40430</v>
      </c>
      <c r="B211" s="6" t="s">
        <v>415</v>
      </c>
      <c r="C211" s="6"/>
      <c r="D211" s="6"/>
      <c r="E211" s="6"/>
      <c r="F211" s="6"/>
      <c r="G211" s="6"/>
      <c r="H211" s="6"/>
      <c r="I211" s="6"/>
    </row>
    <row r="212" spans="1:9" ht="12.75">
      <c r="A212" s="114">
        <v>40470</v>
      </c>
      <c r="B212" s="6" t="s">
        <v>1823</v>
      </c>
      <c r="C212" s="6"/>
      <c r="D212" s="6"/>
      <c r="E212" s="6"/>
      <c r="F212" s="6"/>
      <c r="G212" s="6"/>
      <c r="H212" s="6"/>
      <c r="I212" s="6"/>
    </row>
    <row r="213" spans="1:9" ht="12.75">
      <c r="A213" s="114">
        <v>40472</v>
      </c>
      <c r="B213" s="6" t="s">
        <v>1343</v>
      </c>
      <c r="C213" s="6"/>
      <c r="D213" s="6"/>
      <c r="E213" s="6"/>
      <c r="F213" s="6"/>
      <c r="G213" s="6"/>
      <c r="H213" s="6"/>
      <c r="I213" s="6"/>
    </row>
    <row r="214" spans="1:9" ht="12.75">
      <c r="A214" s="114">
        <v>40473</v>
      </c>
      <c r="B214" s="86" t="s">
        <v>893</v>
      </c>
      <c r="C214" s="6"/>
      <c r="D214" s="6"/>
      <c r="E214" s="6"/>
      <c r="F214" s="6"/>
      <c r="G214" s="6"/>
      <c r="H214" s="6"/>
      <c r="I214" s="6"/>
    </row>
    <row r="215" spans="1:9" ht="12.75">
      <c r="A215" s="114">
        <v>40476</v>
      </c>
      <c r="B215" s="86" t="s">
        <v>1700</v>
      </c>
      <c r="C215" s="6"/>
      <c r="D215" s="6"/>
      <c r="E215" s="6"/>
      <c r="F215" s="6"/>
      <c r="G215" s="6"/>
      <c r="H215" s="6"/>
      <c r="I215" s="6"/>
    </row>
    <row r="216" spans="1:9" ht="12.75">
      <c r="A216" s="114">
        <v>40479</v>
      </c>
      <c r="B216" s="86" t="s">
        <v>115</v>
      </c>
      <c r="C216" s="6"/>
      <c r="D216" s="6"/>
      <c r="E216" s="6"/>
      <c r="F216" s="6"/>
      <c r="G216" s="6"/>
      <c r="H216" s="6"/>
      <c r="I216" s="6"/>
    </row>
    <row r="217" spans="1:9" ht="12.75">
      <c r="A217" s="114">
        <v>40505</v>
      </c>
      <c r="B217" s="86" t="s">
        <v>716</v>
      </c>
      <c r="C217" s="6"/>
      <c r="D217" s="6"/>
      <c r="E217" s="6"/>
      <c r="F217" s="6"/>
      <c r="G217" s="6"/>
      <c r="H217" s="6"/>
      <c r="I217" s="6"/>
    </row>
    <row r="218" spans="1:9" ht="12.75">
      <c r="A218" s="114">
        <v>40507</v>
      </c>
      <c r="B218" s="86" t="s">
        <v>1256</v>
      </c>
      <c r="C218" s="6"/>
      <c r="D218" s="6"/>
      <c r="E218" s="6"/>
      <c r="F218" s="6"/>
      <c r="G218" s="6"/>
      <c r="H218" s="6"/>
      <c r="I218" s="6"/>
    </row>
    <row r="219" spans="1:9" ht="12.75">
      <c r="A219" s="114">
        <v>40527</v>
      </c>
      <c r="B219" s="86" t="s">
        <v>356</v>
      </c>
      <c r="C219" s="6"/>
      <c r="D219" s="6"/>
      <c r="E219" s="6"/>
      <c r="F219" s="6"/>
      <c r="G219" s="6"/>
      <c r="H219" s="6"/>
      <c r="I219" s="6"/>
    </row>
    <row r="220" spans="1:9" ht="12.75">
      <c r="A220" s="114">
        <v>40541</v>
      </c>
      <c r="B220" s="86" t="s">
        <v>1401</v>
      </c>
      <c r="C220" s="6"/>
      <c r="D220" s="6"/>
      <c r="E220" s="6"/>
      <c r="F220" s="6"/>
      <c r="G220" s="6"/>
      <c r="H220" s="6"/>
      <c r="I220" s="6"/>
    </row>
    <row r="221" spans="1:9" ht="12.75">
      <c r="A221" s="114">
        <v>40541</v>
      </c>
      <c r="B221" s="86" t="s">
        <v>664</v>
      </c>
      <c r="C221" s="6"/>
      <c r="D221" s="6"/>
      <c r="E221" s="6"/>
      <c r="F221" s="6"/>
      <c r="G221" s="6"/>
      <c r="H221" s="6"/>
      <c r="I221" s="6"/>
    </row>
    <row r="222" spans="1:9" ht="12.75">
      <c r="A222" s="114">
        <v>40553</v>
      </c>
      <c r="B222" s="6" t="s">
        <v>1079</v>
      </c>
      <c r="C222" s="6"/>
      <c r="D222" s="6"/>
      <c r="E222" s="6"/>
      <c r="F222" s="6"/>
      <c r="G222" s="6"/>
      <c r="H222" s="6"/>
      <c r="I222" s="6"/>
    </row>
    <row r="223" spans="1:9" ht="12.75">
      <c r="A223" s="114">
        <v>40553</v>
      </c>
      <c r="B223" s="86" t="s">
        <v>582</v>
      </c>
      <c r="C223" s="6"/>
      <c r="D223" s="6"/>
      <c r="E223" s="6"/>
      <c r="F223" s="6"/>
      <c r="G223" s="6"/>
      <c r="H223" s="6"/>
      <c r="I223" s="6"/>
    </row>
    <row r="224" spans="1:2" ht="12.75">
      <c r="A224" s="10">
        <v>40554</v>
      </c>
      <c r="B224" s="86" t="s">
        <v>240</v>
      </c>
    </row>
    <row r="225" spans="1:2" ht="12.75">
      <c r="A225" s="10">
        <v>40556</v>
      </c>
      <c r="B225" s="86" t="s">
        <v>4</v>
      </c>
    </row>
    <row r="226" spans="1:2" ht="12.75">
      <c r="A226" s="10">
        <v>40557</v>
      </c>
      <c r="B226" t="s">
        <v>1662</v>
      </c>
    </row>
    <row r="227" spans="1:2" ht="12.75">
      <c r="A227" s="10">
        <v>40568</v>
      </c>
      <c r="B227" s="86" t="s">
        <v>1728</v>
      </c>
    </row>
    <row r="228" spans="1:2" ht="12.75">
      <c r="A228" s="10">
        <v>40570</v>
      </c>
      <c r="B228" s="86" t="s">
        <v>342</v>
      </c>
    </row>
    <row r="229" spans="1:2" ht="12.75">
      <c r="A229" s="10">
        <v>40571</v>
      </c>
      <c r="B229" s="86" t="s">
        <v>2051</v>
      </c>
    </row>
    <row r="230" spans="1:2" ht="12.75">
      <c r="A230" s="10">
        <v>40573</v>
      </c>
      <c r="B230" s="86" t="s">
        <v>1005</v>
      </c>
    </row>
    <row r="231" spans="1:2" ht="12.75">
      <c r="A231" s="10">
        <v>40577</v>
      </c>
      <c r="B231" s="86" t="s">
        <v>1742</v>
      </c>
    </row>
    <row r="232" spans="1:2" ht="12.75">
      <c r="A232" s="10">
        <v>40578</v>
      </c>
      <c r="B232" s="86" t="s">
        <v>1736</v>
      </c>
    </row>
    <row r="233" spans="1:2" ht="12.75">
      <c r="A233" s="10">
        <v>40583</v>
      </c>
      <c r="B233" s="86" t="s">
        <v>1620</v>
      </c>
    </row>
    <row r="234" spans="1:2" ht="12.75">
      <c r="A234" s="10">
        <v>40584</v>
      </c>
      <c r="B234" s="86" t="s">
        <v>1621</v>
      </c>
    </row>
    <row r="235" spans="1:2" ht="12.75">
      <c r="A235" s="10">
        <v>40591</v>
      </c>
      <c r="B235" s="86" t="s">
        <v>1741</v>
      </c>
    </row>
    <row r="236" spans="1:2" ht="12.75">
      <c r="A236" s="10">
        <v>40599</v>
      </c>
      <c r="B236" s="86" t="s">
        <v>1515</v>
      </c>
    </row>
    <row r="237" spans="1:2" ht="12.75">
      <c r="A237" s="10">
        <v>40604</v>
      </c>
      <c r="B237" s="86" t="s">
        <v>434</v>
      </c>
    </row>
    <row r="238" spans="1:2" ht="12.75">
      <c r="A238" s="10">
        <v>40623</v>
      </c>
      <c r="B238" s="86" t="s">
        <v>1578</v>
      </c>
    </row>
    <row r="239" spans="1:2" ht="12.75">
      <c r="A239" s="10">
        <v>40629</v>
      </c>
      <c r="B239" s="86" t="s">
        <v>1255</v>
      </c>
    </row>
    <row r="240" spans="1:2" ht="12.75">
      <c r="A240" s="10">
        <v>40634</v>
      </c>
      <c r="B240" s="86" t="s">
        <v>1221</v>
      </c>
    </row>
    <row r="241" spans="1:2" ht="12.75">
      <c r="A241" s="10">
        <v>40651</v>
      </c>
      <c r="B241" s="86" t="s">
        <v>502</v>
      </c>
    </row>
    <row r="242" spans="1:2" ht="12.75">
      <c r="A242" s="10">
        <v>40655</v>
      </c>
      <c r="B242" s="12" t="s">
        <v>987</v>
      </c>
    </row>
    <row r="243" spans="1:2" ht="12.75">
      <c r="A243" s="10">
        <v>40659</v>
      </c>
      <c r="B243" s="86" t="s">
        <v>198</v>
      </c>
    </row>
    <row r="244" spans="1:2" ht="12.75">
      <c r="A244" s="10">
        <v>40669</v>
      </c>
      <c r="B244" s="86" t="s">
        <v>1869</v>
      </c>
    </row>
    <row r="245" spans="1:2" ht="12.75">
      <c r="A245" s="10">
        <v>40680</v>
      </c>
      <c r="B245" s="86" t="s">
        <v>992</v>
      </c>
    </row>
    <row r="246" spans="1:2" ht="12.75">
      <c r="A246" s="10">
        <v>40687</v>
      </c>
      <c r="B246" s="86" t="s">
        <v>995</v>
      </c>
    </row>
    <row r="247" spans="1:2" ht="12.75">
      <c r="A247" s="10">
        <v>40688</v>
      </c>
      <c r="B247" s="86" t="s">
        <v>993</v>
      </c>
    </row>
    <row r="248" spans="1:2" ht="12.75">
      <c r="A248" s="10">
        <v>40689</v>
      </c>
      <c r="B248" s="86" t="s">
        <v>994</v>
      </c>
    </row>
    <row r="249" spans="1:2" ht="12.75">
      <c r="A249" s="10">
        <v>40700</v>
      </c>
      <c r="B249" s="86" t="s">
        <v>1627</v>
      </c>
    </row>
    <row r="250" spans="1:2" ht="12.75">
      <c r="A250" s="10">
        <v>40745</v>
      </c>
      <c r="B250" s="86" t="s">
        <v>2033</v>
      </c>
    </row>
    <row r="251" spans="1:2" ht="12.75">
      <c r="A251" s="10">
        <v>40752</v>
      </c>
      <c r="B251" s="86" t="s">
        <v>1646</v>
      </c>
    </row>
    <row r="252" spans="1:2" ht="12.75">
      <c r="A252" s="10">
        <v>40778</v>
      </c>
      <c r="B252" s="12" t="s">
        <v>1175</v>
      </c>
    </row>
    <row r="253" spans="1:2" ht="12.75">
      <c r="A253" s="10">
        <v>40795</v>
      </c>
      <c r="B253" s="86" t="s">
        <v>154</v>
      </c>
    </row>
    <row r="254" spans="1:2" ht="12.75">
      <c r="A254" s="10">
        <v>40795</v>
      </c>
      <c r="B254" s="86" t="s">
        <v>155</v>
      </c>
    </row>
    <row r="255" spans="1:2" ht="12.75">
      <c r="A255" s="10">
        <v>40832</v>
      </c>
      <c r="B255" s="12" t="s">
        <v>2125</v>
      </c>
    </row>
    <row r="256" spans="1:2" ht="12.75">
      <c r="A256" s="10">
        <v>40832</v>
      </c>
      <c r="B256" s="86" t="s">
        <v>2126</v>
      </c>
    </row>
    <row r="257" spans="1:2" ht="12.75">
      <c r="A257" s="10">
        <v>40836</v>
      </c>
      <c r="B257" s="86" t="s">
        <v>348</v>
      </c>
    </row>
    <row r="258" spans="1:2" ht="12.75">
      <c r="A258" s="10">
        <v>40837</v>
      </c>
      <c r="B258" s="86" t="s">
        <v>629</v>
      </c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51">
      <selection activeCell="A51" sqref="A5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0.5" customHeight="1">
      <c r="A1" s="86"/>
      <c r="B1" s="211" t="s">
        <v>167</v>
      </c>
      <c r="C1" s="7"/>
      <c r="D1" s="66"/>
      <c r="E1" s="66"/>
      <c r="F1" s="66"/>
      <c r="G1" s="66"/>
    </row>
    <row r="2" spans="1:9" ht="10.5" customHeight="1">
      <c r="A2" s="146" t="s">
        <v>800</v>
      </c>
      <c r="B2" s="230" t="s">
        <v>2037</v>
      </c>
      <c r="C2" s="7"/>
      <c r="D2" s="66"/>
      <c r="E2" s="66"/>
      <c r="F2" s="66"/>
      <c r="G2" s="66"/>
      <c r="H2" s="146" t="s">
        <v>800</v>
      </c>
      <c r="I2" s="230" t="s">
        <v>2036</v>
      </c>
    </row>
    <row r="3" spans="1:13" ht="10.5" customHeight="1">
      <c r="A3" s="210" t="s">
        <v>801</v>
      </c>
      <c r="B3" s="149" t="s">
        <v>257</v>
      </c>
      <c r="C3" s="149" t="s">
        <v>1397</v>
      </c>
      <c r="D3" s="199" t="s">
        <v>160</v>
      </c>
      <c r="E3" s="199" t="s">
        <v>161</v>
      </c>
      <c r="F3" s="200" t="s">
        <v>799</v>
      </c>
      <c r="G3" s="198"/>
      <c r="H3" s="210" t="s">
        <v>801</v>
      </c>
      <c r="I3" s="80" t="s">
        <v>257</v>
      </c>
      <c r="J3" s="80" t="s">
        <v>1397</v>
      </c>
      <c r="K3" s="253" t="s">
        <v>160</v>
      </c>
      <c r="L3" s="253" t="s">
        <v>161</v>
      </c>
      <c r="M3" s="254" t="s">
        <v>799</v>
      </c>
    </row>
    <row r="4" spans="1:15" ht="10.5" customHeight="1">
      <c r="A4" s="232">
        <v>139</v>
      </c>
      <c r="B4" s="223" t="s">
        <v>851</v>
      </c>
      <c r="C4" s="224">
        <v>34.5</v>
      </c>
      <c r="D4" s="228" t="s">
        <v>2108</v>
      </c>
      <c r="E4" s="228" t="s">
        <v>2108</v>
      </c>
      <c r="F4" s="225">
        <v>10.23</v>
      </c>
      <c r="G4" s="66"/>
      <c r="H4" s="7"/>
      <c r="I4" s="7"/>
      <c r="J4" s="7"/>
      <c r="K4" s="7"/>
      <c r="L4" s="7"/>
      <c r="M4" s="7"/>
      <c r="N4" s="6"/>
      <c r="O4" s="6"/>
    </row>
    <row r="5" spans="1:15" ht="10.5" customHeight="1">
      <c r="A5" s="233">
        <v>136</v>
      </c>
      <c r="B5" s="218" t="s">
        <v>850</v>
      </c>
      <c r="C5" s="89">
        <v>34.9</v>
      </c>
      <c r="D5" s="90">
        <v>44.54</v>
      </c>
      <c r="E5" s="90">
        <v>2.97</v>
      </c>
      <c r="F5" s="90">
        <v>10.21</v>
      </c>
      <c r="G5" s="66"/>
      <c r="H5" s="7"/>
      <c r="I5" s="7"/>
      <c r="J5" s="7"/>
      <c r="K5" s="7"/>
      <c r="L5" s="7"/>
      <c r="M5" s="7"/>
      <c r="N5" s="6"/>
      <c r="O5" s="6"/>
    </row>
    <row r="6" spans="1:15" ht="10.5" customHeight="1">
      <c r="A6" s="233">
        <v>136</v>
      </c>
      <c r="B6" s="219" t="s">
        <v>849</v>
      </c>
      <c r="C6" s="145">
        <v>35.2</v>
      </c>
      <c r="D6" s="20">
        <v>43.72</v>
      </c>
      <c r="E6" s="20">
        <v>3.13</v>
      </c>
      <c r="F6" s="16">
        <v>10.15</v>
      </c>
      <c r="G6" s="66"/>
      <c r="H6" s="252"/>
      <c r="I6" s="140"/>
      <c r="J6" s="7"/>
      <c r="K6" s="7"/>
      <c r="L6" s="7"/>
      <c r="M6" s="7"/>
      <c r="N6" s="6"/>
      <c r="O6" s="6"/>
    </row>
    <row r="7" spans="1:15" ht="10.5" customHeight="1">
      <c r="A7" s="192">
        <v>135</v>
      </c>
      <c r="B7" s="218" t="s">
        <v>848</v>
      </c>
      <c r="C7" s="89">
        <v>35.2</v>
      </c>
      <c r="D7" s="90">
        <v>44.41</v>
      </c>
      <c r="E7" s="90">
        <v>3.09</v>
      </c>
      <c r="F7" s="90">
        <v>10.06</v>
      </c>
      <c r="G7" s="66"/>
      <c r="H7" s="7"/>
      <c r="I7" s="7"/>
      <c r="J7" s="7"/>
      <c r="K7" s="7"/>
      <c r="L7" s="7"/>
      <c r="M7" s="7"/>
      <c r="N7" s="6"/>
      <c r="O7" s="6"/>
    </row>
    <row r="8" spans="1:15" ht="10.5" customHeight="1">
      <c r="A8" s="192">
        <v>135</v>
      </c>
      <c r="B8" s="218" t="s">
        <v>847</v>
      </c>
      <c r="C8" s="89">
        <v>35.3</v>
      </c>
      <c r="D8" s="90">
        <v>45.89</v>
      </c>
      <c r="E8" s="90">
        <v>3.02</v>
      </c>
      <c r="F8" s="90">
        <v>9.92</v>
      </c>
      <c r="G8" s="66"/>
      <c r="H8" s="7"/>
      <c r="I8" s="7"/>
      <c r="J8" s="7"/>
      <c r="K8" s="7"/>
      <c r="L8" s="7"/>
      <c r="M8" s="7"/>
      <c r="N8" s="6"/>
      <c r="O8" s="6"/>
    </row>
    <row r="9" spans="1:15" ht="10.5" customHeight="1">
      <c r="A9" s="192">
        <v>135</v>
      </c>
      <c r="B9" s="218" t="s">
        <v>846</v>
      </c>
      <c r="C9" s="89">
        <v>35.4</v>
      </c>
      <c r="D9" s="90">
        <v>46.49</v>
      </c>
      <c r="E9" s="90">
        <v>3.06</v>
      </c>
      <c r="F9" s="90">
        <v>9.18</v>
      </c>
      <c r="G9" s="66"/>
      <c r="H9" s="7"/>
      <c r="I9" s="7"/>
      <c r="J9" s="7"/>
      <c r="K9" s="7"/>
      <c r="L9" s="7"/>
      <c r="M9" s="7"/>
      <c r="N9" s="6"/>
      <c r="O9" s="6"/>
    </row>
    <row r="10" spans="1:15" ht="10.5" customHeight="1">
      <c r="A10" s="192">
        <v>133</v>
      </c>
      <c r="B10" s="218" t="s">
        <v>845</v>
      </c>
      <c r="C10" s="89">
        <v>35.4</v>
      </c>
      <c r="D10" s="90">
        <v>42.8</v>
      </c>
      <c r="E10" s="90">
        <v>3.53</v>
      </c>
      <c r="F10" s="90">
        <v>10.52</v>
      </c>
      <c r="G10" s="66"/>
      <c r="H10" s="7"/>
      <c r="I10" s="7"/>
      <c r="J10" s="7"/>
      <c r="K10" s="7"/>
      <c r="L10" s="7"/>
      <c r="M10" s="7"/>
      <c r="N10" s="6"/>
      <c r="O10" s="6"/>
    </row>
    <row r="11" spans="1:15" ht="10.5" customHeight="1">
      <c r="A11" s="192">
        <v>132</v>
      </c>
      <c r="B11" s="218" t="s">
        <v>844</v>
      </c>
      <c r="C11" s="89">
        <v>35.5</v>
      </c>
      <c r="D11" s="90">
        <v>43.96</v>
      </c>
      <c r="E11" s="90">
        <v>3.32</v>
      </c>
      <c r="F11" s="90">
        <v>10.67</v>
      </c>
      <c r="G11" s="66"/>
      <c r="H11" s="7"/>
      <c r="I11" s="7"/>
      <c r="J11" s="7"/>
      <c r="K11" s="7"/>
      <c r="L11" s="7"/>
      <c r="M11" s="7"/>
      <c r="N11" s="6"/>
      <c r="O11" s="6"/>
    </row>
    <row r="12" spans="1:15" ht="10.5" customHeight="1">
      <c r="A12" s="192">
        <v>132</v>
      </c>
      <c r="B12" s="218" t="s">
        <v>843</v>
      </c>
      <c r="C12" s="89">
        <v>35.6</v>
      </c>
      <c r="D12" s="90">
        <v>44.88</v>
      </c>
      <c r="E12" s="90">
        <v>3.23</v>
      </c>
      <c r="F12" s="90">
        <v>10.85</v>
      </c>
      <c r="G12" s="66"/>
      <c r="H12" s="7"/>
      <c r="I12" s="7"/>
      <c r="J12" s="7"/>
      <c r="K12" s="7"/>
      <c r="L12" s="7"/>
      <c r="M12" s="7"/>
      <c r="N12" s="6"/>
      <c r="O12" s="6"/>
    </row>
    <row r="13" spans="1:15" ht="10.5" customHeight="1">
      <c r="A13" s="192">
        <v>131</v>
      </c>
      <c r="B13" s="218" t="s">
        <v>842</v>
      </c>
      <c r="C13" s="89">
        <v>35.6</v>
      </c>
      <c r="D13" s="90">
        <v>43.72</v>
      </c>
      <c r="E13" s="90">
        <v>3.17</v>
      </c>
      <c r="F13" s="90">
        <v>10.5</v>
      </c>
      <c r="G13" s="66"/>
      <c r="H13" s="7"/>
      <c r="I13" s="7"/>
      <c r="J13" s="7"/>
      <c r="K13" s="7"/>
      <c r="L13" s="7"/>
      <c r="M13" s="7"/>
      <c r="N13" s="6"/>
      <c r="O13" s="6"/>
    </row>
    <row r="14" spans="1:15" ht="10.5" customHeight="1">
      <c r="A14" s="192">
        <v>126</v>
      </c>
      <c r="B14" s="218" t="s">
        <v>841</v>
      </c>
      <c r="C14" s="89">
        <v>35.8</v>
      </c>
      <c r="D14" s="90">
        <v>37.58</v>
      </c>
      <c r="E14" s="90">
        <v>3.68</v>
      </c>
      <c r="F14" s="90">
        <v>10.36</v>
      </c>
      <c r="G14" s="66"/>
      <c r="H14" s="7"/>
      <c r="I14" s="255" t="s">
        <v>2026</v>
      </c>
      <c r="J14" s="7"/>
      <c r="K14" s="7"/>
      <c r="L14" s="7"/>
      <c r="M14" s="7"/>
      <c r="N14" s="6"/>
      <c r="O14" s="6"/>
    </row>
    <row r="15" spans="1:15" ht="10.5" customHeight="1">
      <c r="A15" s="192">
        <v>128</v>
      </c>
      <c r="B15" s="218" t="s">
        <v>840</v>
      </c>
      <c r="C15" s="89">
        <v>35.9</v>
      </c>
      <c r="D15" s="90">
        <v>35.58</v>
      </c>
      <c r="E15" s="90">
        <v>3.94</v>
      </c>
      <c r="F15" s="90">
        <v>9.91</v>
      </c>
      <c r="G15" s="66"/>
      <c r="H15" s="252"/>
      <c r="I15" s="7" t="s">
        <v>2030</v>
      </c>
      <c r="J15" s="7"/>
      <c r="K15" s="7"/>
      <c r="L15" s="7"/>
      <c r="M15" s="7"/>
      <c r="N15" s="6"/>
      <c r="O15" s="6"/>
    </row>
    <row r="16" spans="1:15" ht="10.5" customHeight="1">
      <c r="A16" s="192">
        <v>128</v>
      </c>
      <c r="B16" s="218" t="s">
        <v>839</v>
      </c>
      <c r="C16" s="89">
        <v>35.9</v>
      </c>
      <c r="D16" s="90">
        <v>35.71</v>
      </c>
      <c r="E16" s="90">
        <v>3.92</v>
      </c>
      <c r="F16" s="90">
        <v>9.59</v>
      </c>
      <c r="G16" s="66"/>
      <c r="H16" s="214"/>
      <c r="I16" s="217" t="s">
        <v>2031</v>
      </c>
      <c r="J16" s="216"/>
      <c r="K16" s="66"/>
      <c r="L16" s="66"/>
      <c r="M16" s="66"/>
      <c r="N16" s="6"/>
      <c r="O16" s="6"/>
    </row>
    <row r="17" spans="1:15" ht="10.5" customHeight="1">
      <c r="A17" s="222">
        <v>125</v>
      </c>
      <c r="B17" s="223" t="s">
        <v>838</v>
      </c>
      <c r="C17" s="224">
        <v>36.1</v>
      </c>
      <c r="D17" s="225">
        <v>32.75</v>
      </c>
      <c r="E17" s="225">
        <v>4.57</v>
      </c>
      <c r="F17" s="225">
        <v>9.3</v>
      </c>
      <c r="G17" s="66"/>
      <c r="H17" s="7"/>
      <c r="I17" s="139" t="s">
        <v>2032</v>
      </c>
      <c r="J17" s="216"/>
      <c r="K17" s="66"/>
      <c r="L17" s="66"/>
      <c r="M17" s="66"/>
      <c r="N17" s="6"/>
      <c r="O17" s="6"/>
    </row>
    <row r="18" spans="1:15" ht="10.5" customHeight="1">
      <c r="A18" s="222">
        <v>120</v>
      </c>
      <c r="B18" s="223" t="s">
        <v>837</v>
      </c>
      <c r="C18" s="224">
        <v>36.4</v>
      </c>
      <c r="D18" s="225">
        <v>29.8</v>
      </c>
      <c r="E18" s="225">
        <v>4.93</v>
      </c>
      <c r="F18" s="225">
        <v>8.77</v>
      </c>
      <c r="G18" s="66"/>
      <c r="H18" s="252"/>
      <c r="I18" s="139" t="s">
        <v>2027</v>
      </c>
      <c r="J18" s="216"/>
      <c r="K18" s="66"/>
      <c r="L18" s="66"/>
      <c r="M18" s="66"/>
      <c r="N18" s="6"/>
      <c r="O18" s="6"/>
    </row>
    <row r="19" spans="1:15" ht="10.5" customHeight="1">
      <c r="A19" s="222">
        <v>116</v>
      </c>
      <c r="B19" s="223" t="s">
        <v>836</v>
      </c>
      <c r="C19" s="224">
        <v>36.4</v>
      </c>
      <c r="D19" s="225">
        <v>32.3</v>
      </c>
      <c r="E19" s="225">
        <v>4.36</v>
      </c>
      <c r="F19" s="225">
        <v>8.74</v>
      </c>
      <c r="G19" s="66"/>
      <c r="H19" s="214"/>
      <c r="I19" s="215"/>
      <c r="J19" s="216"/>
      <c r="K19" s="66"/>
      <c r="L19" s="66"/>
      <c r="M19" s="66"/>
      <c r="N19" s="6"/>
      <c r="O19" s="6"/>
    </row>
    <row r="20" spans="1:15" ht="10.5" customHeight="1">
      <c r="A20" s="222">
        <v>112</v>
      </c>
      <c r="B20" s="223" t="s">
        <v>835</v>
      </c>
      <c r="C20" s="224">
        <v>36.7</v>
      </c>
      <c r="D20" s="225">
        <v>35.82</v>
      </c>
      <c r="E20" s="225">
        <v>3.79</v>
      </c>
      <c r="F20" s="225">
        <v>8.63</v>
      </c>
      <c r="G20" s="66"/>
      <c r="H20" s="214"/>
      <c r="I20" s="215"/>
      <c r="J20" s="216"/>
      <c r="K20" s="66"/>
      <c r="L20" s="66"/>
      <c r="M20" s="66"/>
      <c r="N20" s="6"/>
      <c r="O20" s="6"/>
    </row>
    <row r="21" spans="1:15" ht="10.5" customHeight="1">
      <c r="A21" s="222">
        <v>109</v>
      </c>
      <c r="B21" s="223" t="s">
        <v>834</v>
      </c>
      <c r="C21" s="224">
        <v>36.8</v>
      </c>
      <c r="D21" s="225">
        <v>36.52</v>
      </c>
      <c r="E21" s="225">
        <v>3.66</v>
      </c>
      <c r="F21" s="225">
        <v>8.68</v>
      </c>
      <c r="G21" s="66"/>
      <c r="H21" s="235">
        <v>70</v>
      </c>
      <c r="I21" s="246" t="s">
        <v>834</v>
      </c>
      <c r="J21" s="236">
        <v>17.9</v>
      </c>
      <c r="K21" s="229"/>
      <c r="L21" s="229"/>
      <c r="M21" s="229"/>
      <c r="N21" s="6"/>
      <c r="O21" s="6"/>
    </row>
    <row r="22" spans="1:15" ht="10.5" customHeight="1">
      <c r="A22" s="222">
        <v>109</v>
      </c>
      <c r="B22" s="223" t="s">
        <v>833</v>
      </c>
      <c r="C22" s="224">
        <v>36.9</v>
      </c>
      <c r="D22" s="225">
        <v>36.8</v>
      </c>
      <c r="E22" s="225">
        <v>3.64</v>
      </c>
      <c r="F22" s="225">
        <v>8.35</v>
      </c>
      <c r="G22" s="66"/>
      <c r="H22" s="235">
        <v>69</v>
      </c>
      <c r="I22" s="246" t="s">
        <v>833</v>
      </c>
      <c r="J22" s="236">
        <v>18</v>
      </c>
      <c r="K22" s="241">
        <v>31.68</v>
      </c>
      <c r="L22" s="250">
        <v>3.8</v>
      </c>
      <c r="M22" s="229"/>
      <c r="N22" s="6"/>
      <c r="O22" s="6"/>
    </row>
    <row r="23" spans="1:15" ht="10.5" customHeight="1">
      <c r="A23" s="222">
        <v>109</v>
      </c>
      <c r="B23" s="223" t="s">
        <v>832</v>
      </c>
      <c r="C23" s="224">
        <v>36.9</v>
      </c>
      <c r="D23" s="225">
        <v>39.5</v>
      </c>
      <c r="E23" s="225">
        <v>3.39</v>
      </c>
      <c r="F23" s="225">
        <v>8.37</v>
      </c>
      <c r="G23" s="66"/>
      <c r="H23" s="243">
        <v>70</v>
      </c>
      <c r="I23" s="226" t="s">
        <v>832</v>
      </c>
      <c r="J23" s="227">
        <v>18</v>
      </c>
      <c r="K23" s="244">
        <v>33.76</v>
      </c>
      <c r="L23" s="225">
        <v>3.5</v>
      </c>
      <c r="M23" s="229"/>
      <c r="N23" s="6"/>
      <c r="O23" s="6"/>
    </row>
    <row r="24" spans="1:15" ht="10.5" customHeight="1">
      <c r="A24" s="222">
        <v>107</v>
      </c>
      <c r="B24" s="223" t="s">
        <v>831</v>
      </c>
      <c r="C24" s="224">
        <v>37</v>
      </c>
      <c r="D24" s="225">
        <v>40.63</v>
      </c>
      <c r="E24" s="225">
        <v>3.3</v>
      </c>
      <c r="F24" s="225">
        <v>7.79</v>
      </c>
      <c r="G24" s="66"/>
      <c r="H24" s="237">
        <v>70</v>
      </c>
      <c r="I24" s="247" t="s">
        <v>831</v>
      </c>
      <c r="J24" s="238">
        <v>18.1</v>
      </c>
      <c r="K24" s="234">
        <v>34.49</v>
      </c>
      <c r="L24" s="251">
        <v>3.45</v>
      </c>
      <c r="M24" s="229"/>
      <c r="N24" s="6"/>
      <c r="O24" s="6"/>
    </row>
    <row r="25" spans="1:15" ht="10.5" customHeight="1">
      <c r="A25" s="222">
        <v>104</v>
      </c>
      <c r="B25" s="223" t="s">
        <v>830</v>
      </c>
      <c r="C25" s="224">
        <v>37.1</v>
      </c>
      <c r="D25" s="225">
        <v>42.64</v>
      </c>
      <c r="E25" s="225">
        <v>3.22</v>
      </c>
      <c r="F25" s="225">
        <v>7.49</v>
      </c>
      <c r="G25" s="66"/>
      <c r="H25" s="243">
        <v>67</v>
      </c>
      <c r="I25" s="226" t="s">
        <v>830</v>
      </c>
      <c r="J25" s="227">
        <v>18.3</v>
      </c>
      <c r="K25" s="244">
        <v>35.51</v>
      </c>
      <c r="L25" s="225">
        <v>3.44</v>
      </c>
      <c r="M25" s="229"/>
      <c r="N25" s="6"/>
      <c r="O25" s="6"/>
    </row>
    <row r="26" spans="1:15" ht="10.5" customHeight="1">
      <c r="A26" s="222">
        <v>98</v>
      </c>
      <c r="B26" s="223" t="s">
        <v>829</v>
      </c>
      <c r="C26" s="224">
        <v>37.4</v>
      </c>
      <c r="D26" s="225">
        <v>43.46</v>
      </c>
      <c r="E26" s="225">
        <v>3.21</v>
      </c>
      <c r="F26" s="225">
        <v>7.6</v>
      </c>
      <c r="G26" s="66"/>
      <c r="H26" s="237">
        <v>65</v>
      </c>
      <c r="I26" s="247" t="s">
        <v>829</v>
      </c>
      <c r="J26" s="238">
        <v>18.4</v>
      </c>
      <c r="K26" s="234">
        <v>34.8</v>
      </c>
      <c r="L26" s="251">
        <v>3.5</v>
      </c>
      <c r="M26" s="229"/>
      <c r="N26" s="6"/>
      <c r="O26" s="6"/>
    </row>
    <row r="27" spans="1:15" ht="10.5" customHeight="1">
      <c r="A27" s="222">
        <v>97</v>
      </c>
      <c r="B27" s="223" t="s">
        <v>811</v>
      </c>
      <c r="C27" s="224">
        <v>37.6</v>
      </c>
      <c r="D27" s="225">
        <v>45.14</v>
      </c>
      <c r="E27" s="225">
        <v>3.11</v>
      </c>
      <c r="F27" s="225">
        <v>7.18</v>
      </c>
      <c r="G27" s="66"/>
      <c r="H27" s="243">
        <v>61</v>
      </c>
      <c r="I27" s="226" t="s">
        <v>811</v>
      </c>
      <c r="J27" s="227">
        <v>18.4</v>
      </c>
      <c r="K27" s="244">
        <v>36.44</v>
      </c>
      <c r="L27" s="225">
        <v>3.43</v>
      </c>
      <c r="M27" s="229"/>
      <c r="N27" s="6"/>
      <c r="O27" s="6"/>
    </row>
    <row r="28" spans="1:15" ht="10.5" customHeight="1">
      <c r="A28" s="222">
        <v>98</v>
      </c>
      <c r="B28" s="223" t="s">
        <v>810</v>
      </c>
      <c r="C28" s="224">
        <v>37.7</v>
      </c>
      <c r="D28" s="225">
        <v>45.79</v>
      </c>
      <c r="E28" s="225">
        <v>3.05</v>
      </c>
      <c r="F28" s="225">
        <v>7.05</v>
      </c>
      <c r="G28" s="66"/>
      <c r="H28" s="237">
        <v>62</v>
      </c>
      <c r="I28" s="247" t="s">
        <v>810</v>
      </c>
      <c r="J28" s="238">
        <v>18.4</v>
      </c>
      <c r="K28" s="234">
        <v>37.24</v>
      </c>
      <c r="L28" s="251">
        <v>3.33</v>
      </c>
      <c r="M28" s="229"/>
      <c r="N28" s="6"/>
      <c r="O28" s="6"/>
    </row>
    <row r="29" spans="1:15" ht="10.5" customHeight="1">
      <c r="A29" s="192">
        <v>98</v>
      </c>
      <c r="B29" s="218" t="s">
        <v>809</v>
      </c>
      <c r="C29" s="89">
        <v>37.8</v>
      </c>
      <c r="D29" s="90">
        <v>44.87</v>
      </c>
      <c r="E29" s="90">
        <v>3.14</v>
      </c>
      <c r="F29" s="90">
        <v>7.11</v>
      </c>
      <c r="G29" s="66"/>
      <c r="H29" s="245">
        <v>65</v>
      </c>
      <c r="I29" s="220" t="s">
        <v>809</v>
      </c>
      <c r="J29" s="213">
        <v>18.4</v>
      </c>
      <c r="K29" s="91">
        <v>36.52</v>
      </c>
      <c r="L29" s="90">
        <v>3.39</v>
      </c>
      <c r="M29" s="53"/>
      <c r="N29" s="6"/>
      <c r="O29" s="6"/>
    </row>
    <row r="30" spans="1:15" ht="10.5" customHeight="1">
      <c r="A30" s="192">
        <v>98</v>
      </c>
      <c r="B30" s="218" t="s">
        <v>808</v>
      </c>
      <c r="C30" s="89">
        <v>38</v>
      </c>
      <c r="D30" s="90">
        <v>46.06</v>
      </c>
      <c r="E30" s="90">
        <v>3.1</v>
      </c>
      <c r="F30" s="90">
        <v>5.1</v>
      </c>
      <c r="G30" s="66"/>
      <c r="H30" s="239">
        <v>65</v>
      </c>
      <c r="I30" s="248" t="s">
        <v>808</v>
      </c>
      <c r="J30" s="240">
        <v>18.6</v>
      </c>
      <c r="K30" s="66">
        <v>37.24</v>
      </c>
      <c r="L30" s="29">
        <v>3.35</v>
      </c>
      <c r="M30" s="53"/>
      <c r="N30" s="6"/>
      <c r="O30" s="6"/>
    </row>
    <row r="31" spans="1:15" ht="10.5" customHeight="1">
      <c r="A31" s="192">
        <v>99</v>
      </c>
      <c r="B31" s="218" t="s">
        <v>807</v>
      </c>
      <c r="C31" s="89">
        <v>38.1</v>
      </c>
      <c r="D31" s="90">
        <v>48.1</v>
      </c>
      <c r="E31" s="90">
        <v>2.98</v>
      </c>
      <c r="F31" s="90">
        <v>5.15</v>
      </c>
      <c r="G31" s="66"/>
      <c r="H31" s="245">
        <v>81</v>
      </c>
      <c r="I31" s="220" t="s">
        <v>807</v>
      </c>
      <c r="J31" s="213">
        <v>18.3</v>
      </c>
      <c r="K31" s="91">
        <v>40.34</v>
      </c>
      <c r="L31" s="90">
        <v>3.06</v>
      </c>
      <c r="M31" s="53"/>
      <c r="N31" s="6"/>
      <c r="O31" s="6"/>
    </row>
    <row r="32" spans="1:15" ht="10.5" customHeight="1">
      <c r="A32" s="192">
        <v>99</v>
      </c>
      <c r="B32" s="218" t="s">
        <v>806</v>
      </c>
      <c r="C32" s="89">
        <v>38.2</v>
      </c>
      <c r="D32" s="90">
        <v>49.53</v>
      </c>
      <c r="E32" s="90">
        <v>2.9</v>
      </c>
      <c r="F32" s="90">
        <v>5.19</v>
      </c>
      <c r="G32" s="66"/>
      <c r="H32" s="239">
        <v>82</v>
      </c>
      <c r="I32" s="248" t="s">
        <v>806</v>
      </c>
      <c r="J32" s="240">
        <v>18.4</v>
      </c>
      <c r="K32" s="66">
        <v>43.21</v>
      </c>
      <c r="L32" s="29">
        <v>2.95</v>
      </c>
      <c r="M32" s="53"/>
      <c r="N32" s="6"/>
      <c r="O32" s="6"/>
    </row>
    <row r="33" spans="1:15" ht="10.5" customHeight="1">
      <c r="A33" s="192">
        <v>100</v>
      </c>
      <c r="B33" s="218" t="s">
        <v>805</v>
      </c>
      <c r="C33" s="89">
        <v>38.3</v>
      </c>
      <c r="D33" s="90">
        <v>46.36</v>
      </c>
      <c r="E33" s="90">
        <v>3.13</v>
      </c>
      <c r="F33" s="90">
        <v>5.16</v>
      </c>
      <c r="G33" s="66"/>
      <c r="H33" s="245">
        <v>82</v>
      </c>
      <c r="I33" s="220" t="s">
        <v>805</v>
      </c>
      <c r="J33" s="213">
        <v>18.4</v>
      </c>
      <c r="K33" s="91">
        <v>40.28</v>
      </c>
      <c r="L33" s="90">
        <v>3.14</v>
      </c>
      <c r="M33" s="53"/>
      <c r="N33" s="6"/>
      <c r="O33" s="6"/>
    </row>
    <row r="34" spans="1:15" ht="10.5" customHeight="1">
      <c r="A34" s="192">
        <v>100</v>
      </c>
      <c r="B34" s="218" t="s">
        <v>804</v>
      </c>
      <c r="C34" s="89">
        <v>38.4</v>
      </c>
      <c r="D34" s="90">
        <v>44.27</v>
      </c>
      <c r="E34" s="90">
        <v>3.26</v>
      </c>
      <c r="F34" s="90">
        <v>5.37</v>
      </c>
      <c r="G34" s="66"/>
      <c r="H34" s="239">
        <v>82</v>
      </c>
      <c r="I34" s="248" t="s">
        <v>804</v>
      </c>
      <c r="J34" s="240">
        <v>18.4</v>
      </c>
      <c r="K34" s="66">
        <v>38.62</v>
      </c>
      <c r="L34" s="29">
        <v>3.28</v>
      </c>
      <c r="M34" s="53"/>
      <c r="N34" s="6"/>
      <c r="O34" s="6"/>
    </row>
    <row r="35" spans="1:15" ht="10.5" customHeight="1">
      <c r="A35" s="231">
        <v>100</v>
      </c>
      <c r="B35" s="218" t="s">
        <v>803</v>
      </c>
      <c r="C35" s="89">
        <v>38.4</v>
      </c>
      <c r="D35" s="90">
        <v>46.83209999999998</v>
      </c>
      <c r="E35" s="90">
        <v>3.075317850054865</v>
      </c>
      <c r="F35" s="90">
        <v>5.3890542709912115</v>
      </c>
      <c r="G35" s="66"/>
      <c r="H35" s="15">
        <v>85</v>
      </c>
      <c r="I35" s="221" t="s">
        <v>803</v>
      </c>
      <c r="J35" s="212">
        <v>18.3</v>
      </c>
      <c r="K35" s="68">
        <v>41.67</v>
      </c>
      <c r="L35" s="20">
        <v>2.98</v>
      </c>
      <c r="M35" s="242">
        <v>6.71</v>
      </c>
      <c r="N35" s="6"/>
      <c r="O35" s="6"/>
    </row>
    <row r="36" spans="1:15" ht="10.5" customHeight="1">
      <c r="A36" s="231">
        <v>101</v>
      </c>
      <c r="B36" s="218" t="s">
        <v>802</v>
      </c>
      <c r="C36" s="89">
        <v>38.524752475247524</v>
      </c>
      <c r="D36" s="90">
        <v>44.630099009901</v>
      </c>
      <c r="E36" s="90">
        <v>3.3277287568410165</v>
      </c>
      <c r="F36" s="90">
        <v>5.419417837208096</v>
      </c>
      <c r="G36" s="66"/>
      <c r="H36" s="99">
        <v>139</v>
      </c>
      <c r="I36" s="220" t="s">
        <v>802</v>
      </c>
      <c r="J36" s="213">
        <v>15.8</v>
      </c>
      <c r="K36" s="59">
        <v>38.12</v>
      </c>
      <c r="L36" s="231">
        <v>3.37</v>
      </c>
      <c r="M36" s="60">
        <v>6.36</v>
      </c>
      <c r="N36" s="6"/>
      <c r="O36" s="6"/>
    </row>
    <row r="37" spans="1:15" ht="10.5" customHeight="1">
      <c r="A37" s="231">
        <v>101</v>
      </c>
      <c r="B37" s="218" t="s">
        <v>256</v>
      </c>
      <c r="C37" s="89">
        <v>38.54455445544554</v>
      </c>
      <c r="D37" s="90">
        <v>48.0671287128713</v>
      </c>
      <c r="E37" s="90">
        <v>3.055991406802248</v>
      </c>
      <c r="F37" s="90">
        <v>5.43175323222207</v>
      </c>
      <c r="G37" s="66"/>
      <c r="H37" s="34">
        <v>132</v>
      </c>
      <c r="I37" s="249" t="s">
        <v>256</v>
      </c>
      <c r="J37" s="258">
        <v>15.636363636363637</v>
      </c>
      <c r="K37" s="69">
        <v>41.63954545454547</v>
      </c>
      <c r="L37" s="39">
        <v>3.195790994980655</v>
      </c>
      <c r="M37" s="259">
        <v>6.655239105045774</v>
      </c>
      <c r="N37" s="6"/>
      <c r="O37" s="6"/>
    </row>
    <row r="38" spans="1:15" ht="10.5" customHeight="1">
      <c r="A38" s="231">
        <v>97</v>
      </c>
      <c r="B38" s="218" t="s">
        <v>46</v>
      </c>
      <c r="C38" s="76">
        <v>38.618556701030926</v>
      </c>
      <c r="D38" s="90">
        <v>49.49577319587628</v>
      </c>
      <c r="E38" s="90">
        <v>2.9443033032508596</v>
      </c>
      <c r="F38" s="90">
        <v>5.707766361552191</v>
      </c>
      <c r="G38" s="66"/>
      <c r="H38" s="34">
        <v>131</v>
      </c>
      <c r="I38" s="249" t="s">
        <v>46</v>
      </c>
      <c r="J38" s="258">
        <v>15.625954198473282</v>
      </c>
      <c r="K38" s="69">
        <v>42.8332824427481</v>
      </c>
      <c r="L38" s="39">
        <v>3.119570253102609</v>
      </c>
      <c r="M38" s="259">
        <v>6.436063988237262</v>
      </c>
      <c r="N38" s="6"/>
      <c r="O38" s="6"/>
    </row>
    <row r="39" spans="1:15" ht="10.5" customHeight="1">
      <c r="A39" s="231">
        <v>98</v>
      </c>
      <c r="B39" s="218" t="s">
        <v>1913</v>
      </c>
      <c r="C39" s="76">
        <v>38.60204081632653</v>
      </c>
      <c r="D39" s="90">
        <v>49.52714285714288</v>
      </c>
      <c r="E39" s="90">
        <v>2.972102998888293</v>
      </c>
      <c r="F39" s="90">
        <v>5.98028898205798</v>
      </c>
      <c r="G39" s="66"/>
      <c r="H39" s="34">
        <v>126</v>
      </c>
      <c r="I39" s="220" t="s">
        <v>1913</v>
      </c>
      <c r="J39" s="258">
        <v>15.698412698412698</v>
      </c>
      <c r="K39" s="69">
        <v>43.564603174603164</v>
      </c>
      <c r="L39" s="39">
        <v>3.0528073297237297</v>
      </c>
      <c r="M39" s="259">
        <v>6.394460097729215</v>
      </c>
      <c r="N39" s="6"/>
      <c r="O39" s="6"/>
    </row>
    <row r="40" spans="1:15" ht="10.5" customHeight="1">
      <c r="A40" s="231">
        <v>98</v>
      </c>
      <c r="B40" s="218" t="s">
        <v>1973</v>
      </c>
      <c r="C40" s="76">
        <v>38.683673469387756</v>
      </c>
      <c r="D40" s="90">
        <v>51.98918367346939</v>
      </c>
      <c r="E40" s="90">
        <v>2.857210045790525</v>
      </c>
      <c r="F40" s="90">
        <v>6.044847951092414</v>
      </c>
      <c r="G40" s="66"/>
      <c r="H40" s="34">
        <v>129</v>
      </c>
      <c r="I40" s="220" t="s">
        <v>1973</v>
      </c>
      <c r="J40" s="258">
        <v>15.666666666666666</v>
      </c>
      <c r="K40" s="69">
        <v>45.84116279069765</v>
      </c>
      <c r="L40" s="39">
        <v>2.895618224918565</v>
      </c>
      <c r="M40" s="259">
        <v>6.633599128804257</v>
      </c>
      <c r="N40" s="6"/>
      <c r="O40" s="6"/>
    </row>
    <row r="41" spans="1:15" ht="10.5" customHeight="1">
      <c r="A41" s="401">
        <v>99</v>
      </c>
      <c r="B41" s="223" t="s">
        <v>2124</v>
      </c>
      <c r="C41" s="224">
        <v>38.656565656565654</v>
      </c>
      <c r="D41" s="225">
        <v>51.85464646464648</v>
      </c>
      <c r="E41" s="225">
        <v>2.9165600730584966</v>
      </c>
      <c r="F41" s="225">
        <v>5.954483640431096</v>
      </c>
      <c r="G41" s="66"/>
      <c r="H41" s="402">
        <v>135</v>
      </c>
      <c r="I41" s="226" t="s">
        <v>2124</v>
      </c>
      <c r="J41" s="227">
        <v>15.496296296296297</v>
      </c>
      <c r="K41" s="244">
        <v>45.969555555555544</v>
      </c>
      <c r="L41" s="225">
        <v>2.930252354073223</v>
      </c>
      <c r="M41" s="403">
        <v>6.876574819791603</v>
      </c>
      <c r="N41" s="6"/>
      <c r="O41" s="6"/>
    </row>
    <row r="42" spans="1:15" ht="10.5" customHeight="1">
      <c r="A42" s="401">
        <v>99</v>
      </c>
      <c r="B42" s="223" t="s">
        <v>1706</v>
      </c>
      <c r="C42" s="224">
        <v>38.80808080808081</v>
      </c>
      <c r="D42" s="225">
        <v>53.66838383838382</v>
      </c>
      <c r="E42" s="225">
        <v>2.8499761628197873</v>
      </c>
      <c r="F42" s="225">
        <v>6.0865647430160985</v>
      </c>
      <c r="G42" s="66"/>
      <c r="H42" s="402">
        <v>141</v>
      </c>
      <c r="I42" s="226" t="s">
        <v>1706</v>
      </c>
      <c r="J42" s="227">
        <v>15.47517730496454</v>
      </c>
      <c r="K42" s="244">
        <v>46.96460992907804</v>
      </c>
      <c r="L42" s="225">
        <v>2.9490897918944348</v>
      </c>
      <c r="M42" s="403">
        <v>7.601791006764125</v>
      </c>
      <c r="N42" s="6"/>
      <c r="O42" s="6"/>
    </row>
    <row r="43" spans="1:15" ht="10.5" customHeight="1">
      <c r="A43" s="401">
        <v>100</v>
      </c>
      <c r="B43" s="223" t="s">
        <v>1558</v>
      </c>
      <c r="C43" s="224">
        <v>38.73</v>
      </c>
      <c r="D43" s="225">
        <v>54.12449999999999</v>
      </c>
      <c r="E43" s="225">
        <v>2.8238618806997953</v>
      </c>
      <c r="F43" s="225">
        <v>6.37330439277648</v>
      </c>
      <c r="G43" s="66"/>
      <c r="H43" s="402">
        <v>142</v>
      </c>
      <c r="I43" s="226" t="s">
        <v>1558</v>
      </c>
      <c r="J43" s="227">
        <v>15.380281690140846</v>
      </c>
      <c r="K43" s="244">
        <v>48.335492957746474</v>
      </c>
      <c r="L43" s="225">
        <v>2.945091789392279</v>
      </c>
      <c r="M43" s="403">
        <v>8.3292039618436</v>
      </c>
      <c r="N43" s="6"/>
      <c r="O43" s="6"/>
    </row>
    <row r="44" spans="1:15" ht="10.5" customHeight="1">
      <c r="A44" s="401">
        <v>100</v>
      </c>
      <c r="B44" s="223" t="s">
        <v>1965</v>
      </c>
      <c r="C44" s="224">
        <v>38.83</v>
      </c>
      <c r="D44" s="225">
        <v>54.8516</v>
      </c>
      <c r="E44" s="225">
        <v>2.7894920379859536</v>
      </c>
      <c r="F44" s="225">
        <v>6.55843496102364</v>
      </c>
      <c r="G44" s="66"/>
      <c r="H44" s="402">
        <v>144</v>
      </c>
      <c r="I44" s="226" t="s">
        <v>1965</v>
      </c>
      <c r="J44" s="227">
        <v>15.381944444444445</v>
      </c>
      <c r="K44" s="244">
        <v>50.31145833333333</v>
      </c>
      <c r="L44" s="225">
        <v>2.882595121055744</v>
      </c>
      <c r="M44" s="403">
        <v>8.070477433882495</v>
      </c>
      <c r="N44" s="6"/>
      <c r="O44" s="6"/>
    </row>
    <row r="45" spans="1:15" ht="10.5" customHeight="1">
      <c r="A45" s="401">
        <v>101</v>
      </c>
      <c r="B45" s="223" t="s">
        <v>991</v>
      </c>
      <c r="C45" s="224">
        <v>38.75247524752475</v>
      </c>
      <c r="D45" s="225">
        <v>54.385742574257414</v>
      </c>
      <c r="E45" s="225">
        <v>2.8029889688727305</v>
      </c>
      <c r="F45" s="225">
        <v>6.634122644860629</v>
      </c>
      <c r="G45" s="66"/>
      <c r="H45" s="402">
        <v>147</v>
      </c>
      <c r="I45" s="226" t="s">
        <v>991</v>
      </c>
      <c r="J45" s="227">
        <v>15.258503401360544</v>
      </c>
      <c r="K45" s="244">
        <v>49.32346938775513</v>
      </c>
      <c r="L45" s="225">
        <v>2.9253273656954684</v>
      </c>
      <c r="M45" s="403">
        <v>8.125226164323474</v>
      </c>
      <c r="N45" s="6"/>
      <c r="O45" s="6"/>
    </row>
    <row r="46" spans="1:15" ht="10.5" customHeight="1">
      <c r="A46" s="401">
        <v>100</v>
      </c>
      <c r="B46" s="223" t="s">
        <v>2020</v>
      </c>
      <c r="C46" s="224">
        <v>38.8</v>
      </c>
      <c r="D46" s="225">
        <v>50.423599999999986</v>
      </c>
      <c r="E46" s="225">
        <v>2.889295265074119</v>
      </c>
      <c r="F46" s="225">
        <v>6.570884424312751</v>
      </c>
      <c r="G46" s="66"/>
      <c r="H46" s="402">
        <v>148</v>
      </c>
      <c r="I46" s="226" t="s">
        <v>2020</v>
      </c>
      <c r="J46" s="227">
        <v>15.25</v>
      </c>
      <c r="K46" s="244">
        <v>48.22581081081081</v>
      </c>
      <c r="L46" s="225">
        <v>2.9664610814392947</v>
      </c>
      <c r="M46" s="403">
        <v>7.977250117085277</v>
      </c>
      <c r="N46" s="6"/>
      <c r="O46" s="6"/>
    </row>
    <row r="47" spans="1:15" ht="10.5" customHeight="1">
      <c r="A47" s="401">
        <v>100</v>
      </c>
      <c r="B47" s="223" t="s">
        <v>259</v>
      </c>
      <c r="C47" s="224">
        <v>38.68</v>
      </c>
      <c r="D47" s="225">
        <v>49.0023</v>
      </c>
      <c r="E47" s="225">
        <v>2.9632973505669984</v>
      </c>
      <c r="F47" s="225">
        <v>6.630209077354232</v>
      </c>
      <c r="G47" s="66"/>
      <c r="H47" s="402">
        <v>147</v>
      </c>
      <c r="I47" s="226" t="s">
        <v>259</v>
      </c>
      <c r="J47" s="227">
        <v>15.197278911564625</v>
      </c>
      <c r="K47" s="244">
        <v>46.483401360544235</v>
      </c>
      <c r="L47" s="225">
        <v>3.107001666278822</v>
      </c>
      <c r="M47" s="403">
        <v>8.022698793809191</v>
      </c>
      <c r="N47" s="6"/>
      <c r="O47" s="6"/>
    </row>
    <row r="48" spans="1:15" ht="10.5" customHeight="1">
      <c r="A48" s="401">
        <v>101</v>
      </c>
      <c r="B48" s="223" t="s">
        <v>1361</v>
      </c>
      <c r="C48" s="224">
        <v>38.64356435643565</v>
      </c>
      <c r="D48" s="225">
        <v>47.5640594059406</v>
      </c>
      <c r="E48" s="225">
        <v>3.057952572254968</v>
      </c>
      <c r="F48" s="225">
        <v>6.69696769019803</v>
      </c>
      <c r="G48" s="66"/>
      <c r="H48" s="402">
        <v>147</v>
      </c>
      <c r="I48" s="226" t="s">
        <v>1361</v>
      </c>
      <c r="J48" s="227">
        <v>15.149659863945578</v>
      </c>
      <c r="K48" s="244">
        <v>44.5542857142857</v>
      </c>
      <c r="L48" s="225">
        <v>3.2133140447133086</v>
      </c>
      <c r="M48" s="403">
        <v>8.050401342444392</v>
      </c>
      <c r="N48" s="6"/>
      <c r="O48" s="6"/>
    </row>
    <row r="49" spans="1:15" ht="10.5" customHeight="1">
      <c r="A49" s="401">
        <v>101</v>
      </c>
      <c r="B49" s="223" t="s">
        <v>715</v>
      </c>
      <c r="C49" s="224">
        <v>38.67326732673267</v>
      </c>
      <c r="D49" s="225">
        <v>44.376633663366334</v>
      </c>
      <c r="E49" s="225">
        <v>3.2618295242128497</v>
      </c>
      <c r="F49" s="225">
        <v>6.802006744122857</v>
      </c>
      <c r="G49" s="66"/>
      <c r="H49" s="402">
        <v>148</v>
      </c>
      <c r="I49" s="226" t="s">
        <v>715</v>
      </c>
      <c r="J49" s="227">
        <v>15.135135135135135</v>
      </c>
      <c r="K49" s="244">
        <v>40.47351351351353</v>
      </c>
      <c r="L49" s="225">
        <v>3.412081496139658</v>
      </c>
      <c r="M49" s="403">
        <v>7.949426354963163</v>
      </c>
      <c r="N49" s="6"/>
      <c r="O49" s="6"/>
    </row>
    <row r="50" spans="1:15" ht="10.5" customHeight="1">
      <c r="A50" s="401">
        <v>103</v>
      </c>
      <c r="B50" s="223" t="s">
        <v>416</v>
      </c>
      <c r="C50" s="224">
        <v>38.48543689320388</v>
      </c>
      <c r="D50" s="225">
        <v>48.8026213592233</v>
      </c>
      <c r="E50" s="225">
        <v>3.022146800257974</v>
      </c>
      <c r="F50" s="225">
        <v>6.955095908447895</v>
      </c>
      <c r="G50" s="66"/>
      <c r="H50" s="402">
        <v>144</v>
      </c>
      <c r="I50" s="223" t="s">
        <v>416</v>
      </c>
      <c r="J50" s="227">
        <v>15.0625</v>
      </c>
      <c r="K50" s="244">
        <v>45.98465277777776</v>
      </c>
      <c r="L50" s="225">
        <v>3.1611902465599413</v>
      </c>
      <c r="M50" s="403">
        <v>7.922974363582425</v>
      </c>
      <c r="N50" s="6"/>
      <c r="O50" s="6"/>
    </row>
    <row r="51" spans="7:15" ht="12.75">
      <c r="G51" s="166"/>
      <c r="N51" s="166"/>
      <c r="O51" s="166"/>
    </row>
    <row r="52" ht="12.75">
      <c r="A52" s="97" t="s">
        <v>271</v>
      </c>
    </row>
    <row r="53" spans="1:15" ht="12.75">
      <c r="A53" s="489" t="s">
        <v>265</v>
      </c>
      <c r="B53" s="490">
        <v>40847</v>
      </c>
      <c r="C53" s="492" t="s">
        <v>266</v>
      </c>
      <c r="D53" s="492" t="s">
        <v>267</v>
      </c>
      <c r="E53" s="493" t="s">
        <v>268</v>
      </c>
      <c r="F53" s="491" t="s">
        <v>2005</v>
      </c>
      <c r="G53" s="484"/>
      <c r="H53" s="484"/>
      <c r="I53" s="484"/>
      <c r="J53" s="484"/>
      <c r="K53" s="484"/>
      <c r="L53" s="484"/>
      <c r="M53" s="484"/>
      <c r="N53" s="484"/>
      <c r="O53" s="484"/>
    </row>
    <row r="54" spans="1:15" ht="12.75">
      <c r="A54" s="485" t="s">
        <v>260</v>
      </c>
      <c r="B54" s="486"/>
      <c r="C54" s="494">
        <v>103</v>
      </c>
      <c r="D54" s="494">
        <v>144</v>
      </c>
      <c r="E54" s="495">
        <v>201</v>
      </c>
      <c r="F54" s="496">
        <v>448</v>
      </c>
      <c r="G54" s="484"/>
      <c r="H54" s="484"/>
      <c r="I54" s="484"/>
      <c r="J54" s="484"/>
      <c r="K54" s="484"/>
      <c r="L54" s="484"/>
      <c r="M54" s="484"/>
      <c r="N54" s="484"/>
      <c r="O54" s="484"/>
    </row>
    <row r="55" spans="1:15" ht="12.75">
      <c r="A55" s="485" t="s">
        <v>261</v>
      </c>
      <c r="B55" s="486"/>
      <c r="C55" s="497">
        <v>38.5</v>
      </c>
      <c r="D55" s="497">
        <v>15.1</v>
      </c>
      <c r="E55" s="498">
        <v>7.2</v>
      </c>
      <c r="F55" s="499">
        <v>16.9</v>
      </c>
      <c r="G55" s="484"/>
      <c r="H55" s="484"/>
      <c r="I55" s="484"/>
      <c r="J55" s="484"/>
      <c r="K55" s="484"/>
      <c r="L55" s="484"/>
      <c r="M55" s="484"/>
      <c r="N55" s="484"/>
      <c r="O55" s="484"/>
    </row>
    <row r="56" spans="1:15" ht="12.75">
      <c r="A56" s="485" t="s">
        <v>262</v>
      </c>
      <c r="B56" s="486"/>
      <c r="C56" s="500">
        <v>48.8</v>
      </c>
      <c r="D56" s="500">
        <v>45.98</v>
      </c>
      <c r="E56" s="320">
        <v>42.63</v>
      </c>
      <c r="F56" s="469">
        <v>45.13</v>
      </c>
      <c r="G56" s="484"/>
      <c r="H56" s="484"/>
      <c r="I56" s="484"/>
      <c r="J56" s="484"/>
      <c r="K56" s="484"/>
      <c r="L56" s="484"/>
      <c r="M56" s="484"/>
      <c r="N56" s="484"/>
      <c r="O56" s="484"/>
    </row>
    <row r="57" spans="1:15" ht="12.75">
      <c r="A57" s="485" t="s">
        <v>263</v>
      </c>
      <c r="B57" s="486"/>
      <c r="C57" s="500">
        <v>3.02</v>
      </c>
      <c r="D57" s="500">
        <v>3.16</v>
      </c>
      <c r="E57" s="320">
        <v>3.27</v>
      </c>
      <c r="F57" s="469">
        <v>3.18</v>
      </c>
      <c r="G57" s="484"/>
      <c r="H57" s="484"/>
      <c r="I57" s="484"/>
      <c r="J57" s="484"/>
      <c r="K57" s="484"/>
      <c r="L57" s="484"/>
      <c r="M57" s="484"/>
      <c r="N57" s="484"/>
      <c r="O57" s="484"/>
    </row>
    <row r="58" spans="1:15" ht="12.75">
      <c r="A58" s="487" t="s">
        <v>264</v>
      </c>
      <c r="B58" s="488"/>
      <c r="C58" s="501">
        <v>6.96</v>
      </c>
      <c r="D58" s="501">
        <v>7.92</v>
      </c>
      <c r="E58" s="502">
        <v>11</v>
      </c>
      <c r="F58" s="503">
        <v>9.15</v>
      </c>
      <c r="G58" s="484"/>
      <c r="H58" s="484"/>
      <c r="I58" s="484"/>
      <c r="J58" s="484"/>
      <c r="K58" s="484"/>
      <c r="L58" s="484"/>
      <c r="M58" s="484"/>
      <c r="N58" s="484"/>
      <c r="O58" s="484"/>
    </row>
    <row r="59" spans="1:15" ht="12.75">
      <c r="A59" s="489" t="s">
        <v>265</v>
      </c>
      <c r="B59" s="490">
        <v>40816</v>
      </c>
      <c r="C59" s="492" t="s">
        <v>266</v>
      </c>
      <c r="D59" s="492" t="s">
        <v>267</v>
      </c>
      <c r="E59" s="493" t="s">
        <v>268</v>
      </c>
      <c r="F59" s="491" t="s">
        <v>2005</v>
      </c>
      <c r="G59" s="484"/>
      <c r="H59" s="484"/>
      <c r="I59" s="484"/>
      <c r="J59" s="484"/>
      <c r="K59" s="484"/>
      <c r="L59" s="484"/>
      <c r="M59" s="484"/>
      <c r="N59" s="484"/>
      <c r="O59" s="484"/>
    </row>
    <row r="60" spans="1:15" ht="12.75">
      <c r="A60" s="485" t="s">
        <v>260</v>
      </c>
      <c r="B60" s="486"/>
      <c r="C60" s="494">
        <v>101</v>
      </c>
      <c r="D60" s="494">
        <v>148</v>
      </c>
      <c r="E60" s="495">
        <v>101</v>
      </c>
      <c r="F60" s="496">
        <v>450</v>
      </c>
      <c r="G60" s="484"/>
      <c r="H60" s="484"/>
      <c r="I60" s="484"/>
      <c r="J60" s="484"/>
      <c r="K60" s="484"/>
      <c r="L60" s="484"/>
      <c r="M60" s="484"/>
      <c r="N60" s="484"/>
      <c r="O60" s="484"/>
    </row>
    <row r="61" spans="1:15" ht="12.75">
      <c r="A61" s="485" t="s">
        <v>261</v>
      </c>
      <c r="B61" s="486"/>
      <c r="C61" s="497">
        <v>38.7</v>
      </c>
      <c r="D61" s="497">
        <v>15.1</v>
      </c>
      <c r="E61" s="498">
        <v>7.1</v>
      </c>
      <c r="F61" s="499">
        <v>16.8</v>
      </c>
      <c r="G61" s="484"/>
      <c r="H61" s="484"/>
      <c r="I61" s="484"/>
      <c r="J61" s="484"/>
      <c r="K61" s="484"/>
      <c r="L61" s="484"/>
      <c r="M61" s="484"/>
      <c r="N61" s="484"/>
      <c r="O61" s="484"/>
    </row>
    <row r="62" spans="1:15" ht="12.75">
      <c r="A62" s="485" t="s">
        <v>262</v>
      </c>
      <c r="B62" s="486"/>
      <c r="C62" s="500">
        <v>44.38</v>
      </c>
      <c r="D62" s="500">
        <v>40.47</v>
      </c>
      <c r="E62" s="320">
        <v>38.83</v>
      </c>
      <c r="F62" s="469">
        <v>40.62</v>
      </c>
      <c r="G62" s="484"/>
      <c r="H62" s="484"/>
      <c r="I62" s="484"/>
      <c r="J62" s="484"/>
      <c r="K62" s="484"/>
      <c r="L62" s="484"/>
      <c r="M62" s="484"/>
      <c r="N62" s="484"/>
      <c r="O62" s="484"/>
    </row>
    <row r="63" spans="1:15" ht="12.75">
      <c r="A63" s="485" t="s">
        <v>263</v>
      </c>
      <c r="B63" s="486"/>
      <c r="C63" s="500">
        <v>3.26</v>
      </c>
      <c r="D63" s="500">
        <v>3.41</v>
      </c>
      <c r="E63" s="320">
        <v>3.55</v>
      </c>
      <c r="F63" s="469">
        <v>3.44</v>
      </c>
      <c r="G63" s="484"/>
      <c r="H63" s="484"/>
      <c r="I63" s="484"/>
      <c r="J63" s="484"/>
      <c r="K63" s="484"/>
      <c r="L63" s="484"/>
      <c r="M63" s="484"/>
      <c r="N63" s="484"/>
      <c r="O63" s="484"/>
    </row>
    <row r="64" spans="1:15" ht="12.75">
      <c r="A64" s="487" t="s">
        <v>264</v>
      </c>
      <c r="B64" s="488"/>
      <c r="C64" s="501">
        <v>6.8</v>
      </c>
      <c r="D64" s="501">
        <v>7.95</v>
      </c>
      <c r="E64" s="502">
        <v>10.97</v>
      </c>
      <c r="F64" s="503">
        <v>9.12</v>
      </c>
      <c r="G64" s="484"/>
      <c r="H64" s="484"/>
      <c r="I64" s="484"/>
      <c r="J64" s="484"/>
      <c r="K64" s="484"/>
      <c r="L64" s="484"/>
      <c r="M64" s="484"/>
      <c r="N64" s="484"/>
      <c r="O64" s="484"/>
    </row>
    <row r="65" spans="1:15" ht="12.75">
      <c r="A65" s="489" t="s">
        <v>269</v>
      </c>
      <c r="B65" s="490">
        <v>40543</v>
      </c>
      <c r="C65" s="492" t="s">
        <v>266</v>
      </c>
      <c r="D65" s="492" t="s">
        <v>267</v>
      </c>
      <c r="E65" s="493" t="s">
        <v>268</v>
      </c>
      <c r="F65" s="491" t="s">
        <v>2005</v>
      </c>
      <c r="G65" s="484"/>
      <c r="H65" s="484"/>
      <c r="I65" s="484"/>
      <c r="J65" s="484"/>
      <c r="K65" s="484"/>
      <c r="L65" s="484"/>
      <c r="M65" s="484"/>
      <c r="N65" s="484"/>
      <c r="O65" s="484"/>
    </row>
    <row r="66" spans="1:15" ht="12.75">
      <c r="A66" s="485" t="s">
        <v>260</v>
      </c>
      <c r="B66" s="486"/>
      <c r="C66" s="494">
        <v>98</v>
      </c>
      <c r="D66" s="494">
        <v>129</v>
      </c>
      <c r="E66" s="495">
        <v>190</v>
      </c>
      <c r="F66" s="496">
        <v>417</v>
      </c>
      <c r="G66" s="484"/>
      <c r="H66" s="484"/>
      <c r="I66" s="484"/>
      <c r="J66" s="484"/>
      <c r="K66" s="484"/>
      <c r="L66" s="484"/>
      <c r="M66" s="484"/>
      <c r="N66" s="484"/>
      <c r="O66" s="484"/>
    </row>
    <row r="67" spans="1:15" ht="12.75">
      <c r="A67" s="485" t="s">
        <v>261</v>
      </c>
      <c r="B67" s="486"/>
      <c r="C67" s="497">
        <v>38.7</v>
      </c>
      <c r="D67" s="497">
        <v>15.7</v>
      </c>
      <c r="E67" s="498">
        <v>6.9</v>
      </c>
      <c r="F67" s="499" t="s">
        <v>466</v>
      </c>
      <c r="G67" s="484"/>
      <c r="H67" s="484"/>
      <c r="I67" s="484"/>
      <c r="J67" s="484"/>
      <c r="K67" s="484"/>
      <c r="L67" s="484"/>
      <c r="M67" s="484"/>
      <c r="N67" s="484"/>
      <c r="O67" s="484"/>
    </row>
    <row r="68" spans="1:15" ht="12.75">
      <c r="A68" s="485" t="s">
        <v>262</v>
      </c>
      <c r="B68" s="486"/>
      <c r="C68" s="500">
        <v>51.99</v>
      </c>
      <c r="D68" s="500">
        <v>45.84</v>
      </c>
      <c r="E68" s="320">
        <v>44.65</v>
      </c>
      <c r="F68" s="469" t="s">
        <v>466</v>
      </c>
      <c r="G68" s="484"/>
      <c r="H68" s="484"/>
      <c r="I68" s="484"/>
      <c r="J68" s="484"/>
      <c r="K68" s="484"/>
      <c r="L68" s="484"/>
      <c r="M68" s="484"/>
      <c r="N68" s="484"/>
      <c r="O68" s="484"/>
    </row>
    <row r="69" spans="1:15" ht="12.75">
      <c r="A69" s="485" t="s">
        <v>263</v>
      </c>
      <c r="B69" s="486"/>
      <c r="C69" s="500">
        <v>2.86</v>
      </c>
      <c r="D69" s="500">
        <v>2.9</v>
      </c>
      <c r="E69" s="320">
        <v>2.9</v>
      </c>
      <c r="F69" s="469" t="s">
        <v>466</v>
      </c>
      <c r="G69" s="484"/>
      <c r="H69" s="484"/>
      <c r="I69" s="484"/>
      <c r="J69" s="484"/>
      <c r="K69" s="484"/>
      <c r="L69" s="484"/>
      <c r="M69" s="484"/>
      <c r="N69" s="484"/>
      <c r="O69" s="484"/>
    </row>
    <row r="70" spans="1:15" ht="12.75">
      <c r="A70" s="487" t="s">
        <v>264</v>
      </c>
      <c r="B70" s="488"/>
      <c r="C70" s="501">
        <v>6.04</v>
      </c>
      <c r="D70" s="501">
        <v>6.63</v>
      </c>
      <c r="E70" s="502">
        <v>10.93</v>
      </c>
      <c r="F70" s="503" t="s">
        <v>466</v>
      </c>
      <c r="G70" s="484"/>
      <c r="H70" s="484"/>
      <c r="I70" s="484"/>
      <c r="J70" s="484"/>
      <c r="K70" s="484"/>
      <c r="L70" s="484"/>
      <c r="M70" s="484"/>
      <c r="N70" s="484"/>
      <c r="O70" s="484"/>
    </row>
    <row r="71" spans="1:15" ht="9.75" customHeight="1">
      <c r="A71" s="506" t="s">
        <v>270</v>
      </c>
      <c r="B71" s="504"/>
      <c r="C71" s="504"/>
      <c r="D71" s="504"/>
      <c r="E71" s="504"/>
      <c r="F71" s="505"/>
      <c r="G71" s="484"/>
      <c r="H71" s="484"/>
      <c r="I71" s="484"/>
      <c r="J71" s="484"/>
      <c r="K71" s="484"/>
      <c r="L71" s="484"/>
      <c r="M71" s="484"/>
      <c r="N71" s="484"/>
      <c r="O71" s="484"/>
    </row>
    <row r="72" spans="1:15" ht="12.75">
      <c r="A72" s="5" t="s">
        <v>272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 t="s">
        <v>2041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 t="s">
        <v>883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 t="s">
        <v>918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 t="s">
        <v>345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6" t="s">
        <v>1776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92" t="s">
        <v>1052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5" t="s">
        <v>273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140" t="s">
        <v>418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140" t="s">
        <v>725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140" t="s">
        <v>419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140" t="s">
        <v>1676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140" t="s">
        <v>1778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139" t="s">
        <v>1779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140" t="s">
        <v>350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 t="s">
        <v>1710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5" t="s">
        <v>274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139" t="s">
        <v>349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139" t="s">
        <v>630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 t="s">
        <v>919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</sheetData>
  <printOptions/>
  <pageMargins left="0.75" right="0.75" top="0.75" bottom="0.67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pane xSplit="1" ySplit="1" topLeftCell="B7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2" sqref="B92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12"/>
      <c r="B1" s="97" t="s">
        <v>392</v>
      </c>
    </row>
    <row r="2" spans="1:2" ht="1.5" customHeight="1">
      <c r="A2" s="12"/>
      <c r="B2" s="97"/>
    </row>
    <row r="3" spans="2:3" ht="12.75">
      <c r="B3" s="10">
        <v>39447</v>
      </c>
      <c r="C3" t="s">
        <v>162</v>
      </c>
    </row>
    <row r="4" spans="2:3" ht="12.75">
      <c r="B4" s="10">
        <v>39447</v>
      </c>
      <c r="C4" t="s">
        <v>163</v>
      </c>
    </row>
    <row r="5" spans="2:3" ht="12.75">
      <c r="B5" s="10">
        <v>39449</v>
      </c>
      <c r="C5" t="s">
        <v>164</v>
      </c>
    </row>
    <row r="6" spans="2:3" ht="12.75">
      <c r="B6" s="10">
        <v>39449</v>
      </c>
      <c r="C6" t="s">
        <v>316</v>
      </c>
    </row>
    <row r="7" spans="2:3" ht="12.75">
      <c r="B7" s="10">
        <v>39451</v>
      </c>
      <c r="C7" s="12" t="s">
        <v>414</v>
      </c>
    </row>
    <row r="8" spans="2:3" ht="12.75">
      <c r="B8" s="10">
        <v>39452</v>
      </c>
      <c r="C8" t="s">
        <v>320</v>
      </c>
    </row>
    <row r="9" spans="2:3" ht="12.75">
      <c r="B9" s="10">
        <v>39461</v>
      </c>
      <c r="C9" t="s">
        <v>322</v>
      </c>
    </row>
    <row r="10" spans="2:3" ht="12.75">
      <c r="B10" s="10">
        <v>39491</v>
      </c>
      <c r="C10" s="12" t="s">
        <v>355</v>
      </c>
    </row>
    <row r="11" spans="2:3" ht="12.75">
      <c r="B11" s="10">
        <v>39491</v>
      </c>
      <c r="C11" t="s">
        <v>326</v>
      </c>
    </row>
    <row r="12" spans="2:3" ht="12.75">
      <c r="B12" s="10">
        <v>39504</v>
      </c>
      <c r="C12" t="s">
        <v>364</v>
      </c>
    </row>
    <row r="13" spans="2:3" ht="12.75">
      <c r="B13" s="10">
        <v>39506</v>
      </c>
      <c r="C13" t="s">
        <v>366</v>
      </c>
    </row>
    <row r="14" spans="2:3" ht="12.75">
      <c r="B14" s="10">
        <v>39527</v>
      </c>
      <c r="C14" s="12" t="s">
        <v>368</v>
      </c>
    </row>
    <row r="15" spans="2:3" ht="12.75">
      <c r="B15" s="77">
        <v>39721</v>
      </c>
      <c r="C15" s="78" t="s">
        <v>433</v>
      </c>
    </row>
    <row r="16" spans="2:3" ht="12.75">
      <c r="B16" s="77">
        <v>39722</v>
      </c>
      <c r="C16" s="79" t="s">
        <v>437</v>
      </c>
    </row>
    <row r="17" spans="2:3" ht="12.75">
      <c r="B17" s="77">
        <v>39753</v>
      </c>
      <c r="C17" s="78" t="s">
        <v>859</v>
      </c>
    </row>
    <row r="18" spans="2:3" ht="12.75">
      <c r="B18" s="77">
        <v>39771</v>
      </c>
      <c r="C18" s="78" t="s">
        <v>923</v>
      </c>
    </row>
    <row r="19" spans="2:3" ht="12.75">
      <c r="B19" s="10">
        <v>39785</v>
      </c>
      <c r="C19" t="s">
        <v>2013</v>
      </c>
    </row>
    <row r="20" spans="2:3" ht="12.75">
      <c r="B20" s="10">
        <v>39843</v>
      </c>
      <c r="C20" t="s">
        <v>1437</v>
      </c>
    </row>
    <row r="21" spans="2:3" ht="12.75">
      <c r="B21" s="10">
        <v>39859</v>
      </c>
      <c r="C21" s="12" t="s">
        <v>477</v>
      </c>
    </row>
    <row r="22" spans="2:3" ht="12.75">
      <c r="B22" s="10">
        <v>39962</v>
      </c>
      <c r="C22" t="s">
        <v>1668</v>
      </c>
    </row>
    <row r="23" spans="2:3" ht="12.75">
      <c r="B23" s="10">
        <v>39988</v>
      </c>
      <c r="C23" t="s">
        <v>545</v>
      </c>
    </row>
    <row r="24" spans="2:3" ht="12.75">
      <c r="B24" s="10">
        <v>40303</v>
      </c>
      <c r="C24" s="12" t="s">
        <v>733</v>
      </c>
    </row>
    <row r="25" spans="2:3" ht="12.75">
      <c r="B25" s="10">
        <v>40319</v>
      </c>
      <c r="C25" t="s">
        <v>505</v>
      </c>
    </row>
    <row r="26" spans="2:3" ht="12.75">
      <c r="B26" s="10">
        <v>40325</v>
      </c>
      <c r="C26" t="s">
        <v>178</v>
      </c>
    </row>
    <row r="27" spans="2:3" ht="12.75">
      <c r="B27" s="10">
        <v>40357</v>
      </c>
      <c r="C27" s="101" t="s">
        <v>1017</v>
      </c>
    </row>
    <row r="28" spans="2:3" ht="12.75">
      <c r="B28" s="10">
        <v>40357</v>
      </c>
      <c r="C28" s="12" t="s">
        <v>1712</v>
      </c>
    </row>
    <row r="29" spans="2:3" ht="12.75">
      <c r="B29" s="10">
        <v>40365</v>
      </c>
      <c r="C29" t="s">
        <v>1427</v>
      </c>
    </row>
    <row r="30" spans="2:3" ht="12.75">
      <c r="B30" s="10">
        <v>40365</v>
      </c>
      <c r="C30" t="s">
        <v>1434</v>
      </c>
    </row>
    <row r="31" spans="2:3" ht="12.75">
      <c r="B31" s="10">
        <v>40371</v>
      </c>
      <c r="C31" s="12" t="s">
        <v>509</v>
      </c>
    </row>
    <row r="32" spans="2:3" ht="12.75">
      <c r="B32" s="10">
        <v>40371</v>
      </c>
      <c r="C32" t="s">
        <v>544</v>
      </c>
    </row>
    <row r="33" spans="2:3" ht="12.75">
      <c r="B33" s="10">
        <v>40372</v>
      </c>
      <c r="C33" s="12" t="s">
        <v>2109</v>
      </c>
    </row>
    <row r="34" spans="2:3" ht="12.75">
      <c r="B34" s="10">
        <v>40378</v>
      </c>
      <c r="C34" t="s">
        <v>328</v>
      </c>
    </row>
    <row r="35" spans="2:3" ht="12.75">
      <c r="B35" s="10">
        <v>40382</v>
      </c>
      <c r="C35" t="s">
        <v>1309</v>
      </c>
    </row>
    <row r="36" spans="2:3" ht="12.75">
      <c r="B36" s="10">
        <v>40382</v>
      </c>
      <c r="C36" s="12" t="s">
        <v>2017</v>
      </c>
    </row>
    <row r="37" spans="2:3" ht="12.75">
      <c r="B37" s="10">
        <v>40386</v>
      </c>
      <c r="C37" s="12" t="s">
        <v>1053</v>
      </c>
    </row>
    <row r="38" spans="2:3" ht="12.75">
      <c r="B38" s="10">
        <v>40391</v>
      </c>
      <c r="C38" t="s">
        <v>739</v>
      </c>
    </row>
    <row r="39" spans="2:3" ht="12.75">
      <c r="B39" s="10">
        <v>40393</v>
      </c>
      <c r="C39" s="12" t="s">
        <v>738</v>
      </c>
    </row>
    <row r="40" spans="2:3" ht="12.75">
      <c r="B40" s="10">
        <v>40396</v>
      </c>
      <c r="C40" t="s">
        <v>284</v>
      </c>
    </row>
    <row r="41" spans="2:3" ht="12.75">
      <c r="B41" s="10">
        <v>40401</v>
      </c>
      <c r="C41" s="12" t="s">
        <v>2130</v>
      </c>
    </row>
    <row r="42" spans="2:3" ht="12.75">
      <c r="B42" s="10">
        <v>40403</v>
      </c>
      <c r="C42" s="12" t="s">
        <v>290</v>
      </c>
    </row>
    <row r="43" spans="2:3" ht="12.75">
      <c r="B43" s="10">
        <v>40413</v>
      </c>
      <c r="C43" t="s">
        <v>47</v>
      </c>
    </row>
    <row r="44" spans="2:3" ht="12.75">
      <c r="B44" s="10">
        <v>40417</v>
      </c>
      <c r="C44" t="s">
        <v>557</v>
      </c>
    </row>
    <row r="45" spans="2:3" ht="12.75">
      <c r="B45" s="10">
        <v>40420</v>
      </c>
      <c r="C45" s="12" t="s">
        <v>558</v>
      </c>
    </row>
    <row r="46" spans="2:3" ht="12.75">
      <c r="B46" s="10">
        <v>40420</v>
      </c>
      <c r="C46" s="12" t="s">
        <v>559</v>
      </c>
    </row>
    <row r="47" spans="2:3" ht="12.75">
      <c r="B47" s="10">
        <v>40420</v>
      </c>
      <c r="C47" s="12" t="s">
        <v>391</v>
      </c>
    </row>
    <row r="48" spans="2:3" ht="12.75">
      <c r="B48" s="10">
        <v>40431</v>
      </c>
      <c r="C48" t="s">
        <v>1297</v>
      </c>
    </row>
    <row r="49" spans="2:3" ht="12.75">
      <c r="B49" s="10">
        <v>40436</v>
      </c>
      <c r="C49" s="12" t="s">
        <v>852</v>
      </c>
    </row>
    <row r="50" spans="2:3" ht="12.75">
      <c r="B50" s="10">
        <v>40439</v>
      </c>
      <c r="C50" s="12" t="s">
        <v>317</v>
      </c>
    </row>
    <row r="51" spans="2:3" ht="12.75">
      <c r="B51" s="10">
        <v>40441</v>
      </c>
      <c r="C51" s="12" t="s">
        <v>1238</v>
      </c>
    </row>
    <row r="52" spans="2:3" ht="12.75">
      <c r="B52" s="10">
        <v>40476</v>
      </c>
      <c r="C52" s="12" t="s">
        <v>352</v>
      </c>
    </row>
    <row r="53" spans="2:3" ht="12.75">
      <c r="B53" s="10">
        <v>40499</v>
      </c>
      <c r="C53" s="12" t="s">
        <v>1639</v>
      </c>
    </row>
    <row r="54" spans="2:3" ht="12.75">
      <c r="B54" s="10">
        <v>40500</v>
      </c>
      <c r="C54" t="s">
        <v>1179</v>
      </c>
    </row>
    <row r="55" spans="2:3" ht="12.75">
      <c r="B55" s="10">
        <v>40500</v>
      </c>
      <c r="C55" s="12" t="s">
        <v>1183</v>
      </c>
    </row>
    <row r="56" spans="2:3" ht="12.75">
      <c r="B56" s="10">
        <v>40500</v>
      </c>
      <c r="C56" s="12" t="s">
        <v>1184</v>
      </c>
    </row>
    <row r="57" spans="2:3" ht="12.75">
      <c r="B57" s="10">
        <v>40511</v>
      </c>
      <c r="C57" s="12" t="s">
        <v>1185</v>
      </c>
    </row>
    <row r="58" spans="2:3" ht="12.75">
      <c r="B58" s="10">
        <v>40512</v>
      </c>
      <c r="C58" s="12" t="s">
        <v>357</v>
      </c>
    </row>
    <row r="59" spans="2:3" ht="12.75">
      <c r="B59" s="10">
        <v>40512</v>
      </c>
      <c r="C59" s="12" t="s">
        <v>1402</v>
      </c>
    </row>
    <row r="60" spans="2:3" ht="12.75">
      <c r="B60" s="10">
        <v>40519</v>
      </c>
      <c r="C60" s="12" t="s">
        <v>2028</v>
      </c>
    </row>
    <row r="61" spans="2:3" ht="12.75">
      <c r="B61" s="10">
        <v>40527</v>
      </c>
      <c r="C61" t="s">
        <v>423</v>
      </c>
    </row>
    <row r="62" spans="2:3" ht="12.75">
      <c r="B62" s="10">
        <v>40527</v>
      </c>
      <c r="C62" s="12" t="s">
        <v>424</v>
      </c>
    </row>
    <row r="63" spans="2:3" ht="12.75">
      <c r="B63" s="10">
        <v>40528</v>
      </c>
      <c r="C63" t="s">
        <v>1508</v>
      </c>
    </row>
    <row r="64" spans="2:3" ht="12.75">
      <c r="B64" s="10">
        <v>40541</v>
      </c>
      <c r="C64" t="s">
        <v>321</v>
      </c>
    </row>
    <row r="65" spans="2:3" ht="12.75">
      <c r="B65" s="10">
        <v>40542</v>
      </c>
      <c r="C65" s="12" t="s">
        <v>1918</v>
      </c>
    </row>
    <row r="66" spans="2:3" ht="12.75">
      <c r="B66" s="10">
        <v>40542</v>
      </c>
      <c r="C66" t="s">
        <v>1316</v>
      </c>
    </row>
    <row r="67" spans="2:3" ht="12.75">
      <c r="B67" s="10">
        <v>40542</v>
      </c>
      <c r="C67" t="s">
        <v>1317</v>
      </c>
    </row>
    <row r="68" spans="2:3" ht="12.75">
      <c r="B68" s="10">
        <v>40542</v>
      </c>
      <c r="C68" t="s">
        <v>607</v>
      </c>
    </row>
    <row r="69" spans="2:3" ht="12.75">
      <c r="B69" s="10">
        <v>40543</v>
      </c>
      <c r="C69" t="s">
        <v>249</v>
      </c>
    </row>
    <row r="70" spans="2:3" ht="12.75">
      <c r="B70" s="10">
        <v>40543</v>
      </c>
      <c r="C70" t="s">
        <v>1459</v>
      </c>
    </row>
    <row r="71" spans="2:3" ht="12.75">
      <c r="B71" s="10">
        <v>40562</v>
      </c>
      <c r="C71" s="12" t="s">
        <v>1556</v>
      </c>
    </row>
    <row r="72" spans="2:3" ht="12.75">
      <c r="B72" s="10">
        <v>40583</v>
      </c>
      <c r="C72" t="s">
        <v>543</v>
      </c>
    </row>
    <row r="73" spans="2:3" ht="12.75">
      <c r="B73" s="10">
        <v>40602</v>
      </c>
      <c r="C73" t="s">
        <v>336</v>
      </c>
    </row>
    <row r="74" spans="2:3" ht="12.75">
      <c r="B74" s="10">
        <v>40602</v>
      </c>
      <c r="C74" s="12" t="s">
        <v>338</v>
      </c>
    </row>
    <row r="75" spans="2:3" ht="12.75">
      <c r="B75" s="10">
        <v>40602</v>
      </c>
      <c r="C75" s="12" t="s">
        <v>341</v>
      </c>
    </row>
    <row r="76" spans="2:3" ht="12.75">
      <c r="B76" s="10">
        <v>40618</v>
      </c>
      <c r="C76" s="12" t="s">
        <v>1557</v>
      </c>
    </row>
    <row r="77" spans="2:3" ht="12.75">
      <c r="B77" s="10">
        <v>40658</v>
      </c>
      <c r="C77" t="s">
        <v>1367</v>
      </c>
    </row>
    <row r="78" spans="2:3" ht="12.75">
      <c r="B78" s="10">
        <v>40659</v>
      </c>
      <c r="C78" t="s">
        <v>986</v>
      </c>
    </row>
    <row r="79" spans="2:3" ht="12.75">
      <c r="B79" s="10">
        <v>40690</v>
      </c>
      <c r="C79" s="12" t="s">
        <v>1677</v>
      </c>
    </row>
    <row r="80" spans="2:3" ht="12.75">
      <c r="B80" s="10">
        <v>40726</v>
      </c>
      <c r="C80" s="12" t="s">
        <v>1717</v>
      </c>
    </row>
    <row r="81" spans="2:3" ht="12.75">
      <c r="B81" s="10">
        <v>40727</v>
      </c>
      <c r="C81" s="12" t="s">
        <v>1724</v>
      </c>
    </row>
    <row r="82" spans="2:3" ht="12.75">
      <c r="B82" s="10">
        <v>40752</v>
      </c>
      <c r="C82" s="12" t="s">
        <v>782</v>
      </c>
    </row>
    <row r="83" spans="2:3" ht="12.75">
      <c r="B83" s="10">
        <v>40752</v>
      </c>
      <c r="C83" s="12" t="s">
        <v>778</v>
      </c>
    </row>
    <row r="84" spans="2:3" ht="12.75">
      <c r="B84" s="10">
        <v>40753</v>
      </c>
      <c r="C84" t="s">
        <v>777</v>
      </c>
    </row>
    <row r="85" spans="2:3" ht="12.75">
      <c r="B85" s="10">
        <v>40753</v>
      </c>
      <c r="C85" s="12" t="s">
        <v>781</v>
      </c>
    </row>
    <row r="86" spans="2:3" ht="12.75">
      <c r="B86" s="10">
        <v>40756</v>
      </c>
      <c r="C86" s="12" t="s">
        <v>232</v>
      </c>
    </row>
    <row r="87" spans="2:3" ht="12.75">
      <c r="B87" s="10">
        <v>40786</v>
      </c>
      <c r="C87" s="12" t="s">
        <v>1959</v>
      </c>
    </row>
    <row r="88" spans="2:3" ht="12.75">
      <c r="B88" s="10">
        <v>40805</v>
      </c>
      <c r="C88" t="s">
        <v>231</v>
      </c>
    </row>
    <row r="89" spans="2:3" ht="12.75">
      <c r="B89" s="10">
        <v>40806</v>
      </c>
      <c r="C89" t="s">
        <v>827</v>
      </c>
    </row>
    <row r="90" spans="2:3" ht="12.75">
      <c r="B90" s="10">
        <v>40812</v>
      </c>
      <c r="C90" t="s">
        <v>828</v>
      </c>
    </row>
    <row r="91" spans="2:3" ht="12.75">
      <c r="B91" s="10">
        <v>40836</v>
      </c>
      <c r="C91" t="s">
        <v>1610</v>
      </c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04">
      <selection activeCell="A109" sqref="A109"/>
    </sheetView>
  </sheetViews>
  <sheetFormatPr defaultColWidth="9.140625" defaultRowHeight="12.75"/>
  <cols>
    <col min="2" max="2" width="10.7109375" style="0" customWidth="1"/>
    <col min="4" max="4" width="8.7109375" style="0" customWidth="1"/>
    <col min="5" max="5" width="9.8515625" style="0" bestFit="1" customWidth="1"/>
    <col min="11" max="11" width="7.7109375" style="0" customWidth="1"/>
  </cols>
  <sheetData>
    <row r="1" spans="1:11" ht="10.5" customHeight="1">
      <c r="A1" s="440" t="s">
        <v>1368</v>
      </c>
      <c r="B1" s="9"/>
      <c r="C1" s="9"/>
      <c r="D1" s="9"/>
      <c r="E1" s="9"/>
      <c r="F1" s="9"/>
      <c r="G1" s="9"/>
      <c r="H1" s="9"/>
      <c r="I1" s="9"/>
      <c r="J1" s="9"/>
      <c r="K1" s="24"/>
    </row>
    <row r="2" spans="1:11" ht="10.5" customHeight="1">
      <c r="A2" s="96" t="s">
        <v>1864</v>
      </c>
      <c r="B2" s="7"/>
      <c r="C2" s="7"/>
      <c r="D2" s="7"/>
      <c r="E2" s="7"/>
      <c r="F2" s="7"/>
      <c r="G2" s="7"/>
      <c r="H2" s="7"/>
      <c r="I2" s="7"/>
      <c r="J2" s="7"/>
      <c r="K2" s="33"/>
    </row>
    <row r="3" spans="1:11" ht="10.5" customHeight="1">
      <c r="A3" s="96" t="s">
        <v>560</v>
      </c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0.5" customHeight="1">
      <c r="A4" s="96" t="s">
        <v>561</v>
      </c>
      <c r="B4" s="7"/>
      <c r="C4" s="7"/>
      <c r="D4" s="7"/>
      <c r="E4" s="7"/>
      <c r="F4" s="7"/>
      <c r="G4" s="7"/>
      <c r="H4" s="7"/>
      <c r="I4" s="7"/>
      <c r="J4" s="7"/>
      <c r="K4" s="33"/>
    </row>
    <row r="5" spans="1:11" ht="10.5" customHeight="1">
      <c r="A5" s="95" t="s">
        <v>1010</v>
      </c>
      <c r="B5" s="7"/>
      <c r="C5" s="7"/>
      <c r="D5" s="7"/>
      <c r="E5" s="7"/>
      <c r="F5" s="7"/>
      <c r="G5" s="7"/>
      <c r="H5" s="7"/>
      <c r="I5" s="7"/>
      <c r="J5" s="7"/>
      <c r="K5" s="33"/>
    </row>
    <row r="6" spans="1:11" ht="10.5" customHeight="1">
      <c r="A6" s="96" t="s">
        <v>569</v>
      </c>
      <c r="B6" s="7"/>
      <c r="C6" s="7"/>
      <c r="D6" s="7"/>
      <c r="E6" s="7"/>
      <c r="F6" s="7"/>
      <c r="G6" s="7"/>
      <c r="H6" s="7"/>
      <c r="I6" s="7"/>
      <c r="J6" s="7"/>
      <c r="K6" s="33"/>
    </row>
    <row r="7" spans="1:11" ht="10.5" customHeight="1">
      <c r="A7" s="95" t="s">
        <v>565</v>
      </c>
      <c r="B7" s="7"/>
      <c r="C7" s="7"/>
      <c r="D7" s="7"/>
      <c r="E7" s="7"/>
      <c r="F7" s="7"/>
      <c r="G7" s="7"/>
      <c r="H7" s="7"/>
      <c r="I7" s="7"/>
      <c r="J7" s="7"/>
      <c r="K7" s="33"/>
    </row>
    <row r="8" spans="1:11" ht="10.5" customHeight="1">
      <c r="A8" s="95" t="s">
        <v>566</v>
      </c>
      <c r="B8" s="7"/>
      <c r="C8" s="7"/>
      <c r="D8" s="7"/>
      <c r="E8" s="7"/>
      <c r="F8" s="7"/>
      <c r="G8" s="7"/>
      <c r="H8" s="7"/>
      <c r="I8" s="7"/>
      <c r="J8" s="7"/>
      <c r="K8" s="33"/>
    </row>
    <row r="9" spans="1:11" ht="10.5" customHeight="1">
      <c r="A9" s="437"/>
      <c r="B9" s="441" t="s">
        <v>2016</v>
      </c>
      <c r="C9" s="139" t="s">
        <v>576</v>
      </c>
      <c r="D9" s="7"/>
      <c r="E9" s="7"/>
      <c r="F9" s="7"/>
      <c r="G9" s="7"/>
      <c r="H9" s="7"/>
      <c r="I9" s="7"/>
      <c r="J9" s="7"/>
      <c r="K9" s="33"/>
    </row>
    <row r="10" spans="1:11" ht="10.5" customHeight="1">
      <c r="A10" s="96" t="s">
        <v>580</v>
      </c>
      <c r="B10" s="7"/>
      <c r="C10" s="7"/>
      <c r="D10" s="7"/>
      <c r="E10" s="7"/>
      <c r="F10" s="7"/>
      <c r="G10" s="7"/>
      <c r="H10" s="7"/>
      <c r="I10" s="7"/>
      <c r="J10" s="7"/>
      <c r="K10" s="33"/>
    </row>
    <row r="11" spans="1:11" ht="10.5" customHeight="1">
      <c r="A11" s="25"/>
      <c r="B11" s="17" t="s">
        <v>2001</v>
      </c>
      <c r="C11" s="17" t="s">
        <v>2002</v>
      </c>
      <c r="D11" s="17" t="s">
        <v>2003</v>
      </c>
      <c r="E11" s="17" t="s">
        <v>2004</v>
      </c>
      <c r="F11" s="17" t="s">
        <v>2005</v>
      </c>
      <c r="G11" s="7"/>
      <c r="H11" s="7"/>
      <c r="I11" s="7"/>
      <c r="J11" s="7"/>
      <c r="K11" s="33"/>
    </row>
    <row r="12" spans="1:11" ht="10.5" customHeight="1">
      <c r="A12" s="25" t="s">
        <v>2008</v>
      </c>
      <c r="B12" s="66">
        <v>0.1</v>
      </c>
      <c r="C12" s="66">
        <v>0.1</v>
      </c>
      <c r="D12" s="66">
        <v>0.1</v>
      </c>
      <c r="E12" s="66">
        <v>0.1</v>
      </c>
      <c r="F12" s="66">
        <v>0.4</v>
      </c>
      <c r="G12" s="7"/>
      <c r="H12" s="7"/>
      <c r="I12" s="7"/>
      <c r="J12" s="7"/>
      <c r="K12" s="33"/>
    </row>
    <row r="13" spans="1:11" ht="10.5" customHeight="1">
      <c r="A13" s="25" t="s">
        <v>2009</v>
      </c>
      <c r="B13" s="66">
        <v>0.1</v>
      </c>
      <c r="C13" s="66">
        <v>0.1</v>
      </c>
      <c r="D13" s="66">
        <v>0.11</v>
      </c>
      <c r="E13" s="66">
        <v>0.11</v>
      </c>
      <c r="F13" s="66">
        <v>0.42</v>
      </c>
      <c r="G13" s="7"/>
      <c r="H13" s="7"/>
      <c r="I13" s="7"/>
      <c r="J13" s="7"/>
      <c r="K13" s="33"/>
    </row>
    <row r="14" spans="1:11" ht="10.5" customHeight="1">
      <c r="A14" s="25" t="s">
        <v>2010</v>
      </c>
      <c r="B14" s="66">
        <v>0.11</v>
      </c>
      <c r="C14" s="66">
        <v>0.11</v>
      </c>
      <c r="D14" s="66">
        <v>0.11</v>
      </c>
      <c r="E14" s="66">
        <v>0.11</v>
      </c>
      <c r="F14" s="66">
        <v>0.44</v>
      </c>
      <c r="G14" s="7"/>
      <c r="H14" s="7"/>
      <c r="I14" s="7"/>
      <c r="J14" s="7"/>
      <c r="K14" s="33"/>
    </row>
    <row r="15" spans="1:11" ht="10.5" customHeight="1">
      <c r="A15" s="25" t="s">
        <v>2011</v>
      </c>
      <c r="B15" s="66">
        <v>0.11</v>
      </c>
      <c r="C15" s="66">
        <v>0.11</v>
      </c>
      <c r="D15" s="66">
        <v>0.12</v>
      </c>
      <c r="E15" s="66">
        <v>0.12</v>
      </c>
      <c r="F15" s="66">
        <v>0.46</v>
      </c>
      <c r="G15" s="7"/>
      <c r="H15" s="7"/>
      <c r="I15" s="7"/>
      <c r="J15" s="7"/>
      <c r="K15" s="33"/>
    </row>
    <row r="16" spans="1:11" ht="10.5" customHeight="1">
      <c r="A16" s="25" t="s">
        <v>2012</v>
      </c>
      <c r="B16" s="66">
        <v>0.12</v>
      </c>
      <c r="C16" s="66">
        <v>0.12</v>
      </c>
      <c r="D16" s="66">
        <v>0.12</v>
      </c>
      <c r="E16" s="66">
        <v>0.12</v>
      </c>
      <c r="F16" s="66">
        <v>0.48</v>
      </c>
      <c r="G16" s="7"/>
      <c r="H16" s="7"/>
      <c r="I16" s="7"/>
      <c r="J16" s="7"/>
      <c r="K16" s="33"/>
    </row>
    <row r="17" spans="1:11" ht="10.5" customHeight="1">
      <c r="A17" s="25" t="s">
        <v>2014</v>
      </c>
      <c r="B17" s="7"/>
      <c r="C17" s="7"/>
      <c r="D17" s="7"/>
      <c r="E17" s="7"/>
      <c r="F17" s="7"/>
      <c r="G17" s="7"/>
      <c r="H17" s="7"/>
      <c r="I17" s="7"/>
      <c r="J17" s="7"/>
      <c r="K17" s="33"/>
    </row>
    <row r="18" spans="1:11" ht="10.5" customHeight="1">
      <c r="A18" s="25" t="s">
        <v>2015</v>
      </c>
      <c r="B18" s="7"/>
      <c r="C18" s="7"/>
      <c r="D18" s="7"/>
      <c r="E18" s="7"/>
      <c r="F18" s="7"/>
      <c r="G18" s="7"/>
      <c r="H18" s="7"/>
      <c r="I18" s="7"/>
      <c r="J18" s="7"/>
      <c r="K18" s="33"/>
    </row>
    <row r="19" spans="1:11" ht="10.5" customHeight="1">
      <c r="A19" s="25"/>
      <c r="B19" s="442" t="s">
        <v>2018</v>
      </c>
      <c r="C19" s="7" t="s">
        <v>1015</v>
      </c>
      <c r="D19" s="7"/>
      <c r="E19" s="7"/>
      <c r="F19" s="7"/>
      <c r="G19" s="7"/>
      <c r="H19" s="7"/>
      <c r="I19" s="7"/>
      <c r="J19" s="7"/>
      <c r="K19" s="33"/>
    </row>
    <row r="20" spans="1:11" ht="10.5" customHeight="1">
      <c r="A20" s="96" t="s">
        <v>581</v>
      </c>
      <c r="B20" s="7"/>
      <c r="C20" s="7"/>
      <c r="D20" s="7"/>
      <c r="E20" s="7"/>
      <c r="F20" s="7"/>
      <c r="G20" s="7"/>
      <c r="H20" s="7"/>
      <c r="I20" s="7"/>
      <c r="J20" s="7"/>
      <c r="K20" s="33"/>
    </row>
    <row r="21" spans="1:11" ht="10.5" customHeight="1">
      <c r="A21" s="96" t="s">
        <v>585</v>
      </c>
      <c r="B21" s="7"/>
      <c r="C21" s="7"/>
      <c r="D21" s="7"/>
      <c r="E21" s="7"/>
      <c r="F21" s="7"/>
      <c r="G21" s="7"/>
      <c r="H21" s="7"/>
      <c r="I21" s="7"/>
      <c r="J21" s="7"/>
      <c r="K21" s="33"/>
    </row>
    <row r="22" spans="1:11" ht="10.5" customHeight="1">
      <c r="A22" s="96" t="s">
        <v>574</v>
      </c>
      <c r="B22" s="7"/>
      <c r="C22" s="7"/>
      <c r="D22" s="7"/>
      <c r="E22" s="443" t="s">
        <v>573</v>
      </c>
      <c r="F22" s="139"/>
      <c r="G22" s="7"/>
      <c r="H22" s="7"/>
      <c r="I22" s="7"/>
      <c r="J22" s="7"/>
      <c r="K22" s="33"/>
    </row>
    <row r="23" spans="1:11" ht="10.5" customHeight="1">
      <c r="A23" s="25"/>
      <c r="B23" s="441" t="s">
        <v>570</v>
      </c>
      <c r="C23" s="139" t="s">
        <v>571</v>
      </c>
      <c r="D23" s="7"/>
      <c r="E23" s="7"/>
      <c r="F23" s="7"/>
      <c r="G23" s="7"/>
      <c r="H23" s="7"/>
      <c r="I23" s="7"/>
      <c r="J23" s="7"/>
      <c r="K23" s="33"/>
    </row>
    <row r="24" spans="1:11" ht="10.5" customHeight="1">
      <c r="A24" s="113" t="s">
        <v>572</v>
      </c>
      <c r="B24" s="35"/>
      <c r="C24" s="35"/>
      <c r="D24" s="35"/>
      <c r="E24" s="35"/>
      <c r="F24" s="35"/>
      <c r="G24" s="35"/>
      <c r="H24" s="35"/>
      <c r="I24" s="35"/>
      <c r="J24" s="35"/>
      <c r="K24" s="41"/>
    </row>
    <row r="25" spans="1:11" ht="10.5" customHeight="1">
      <c r="A25" s="95"/>
      <c r="B25" s="7"/>
      <c r="C25" s="7"/>
      <c r="D25" s="7"/>
      <c r="E25" s="7"/>
      <c r="F25" s="7"/>
      <c r="G25" s="7"/>
      <c r="H25" s="7"/>
      <c r="I25" s="7"/>
      <c r="J25" s="7"/>
      <c r="K25" s="33"/>
    </row>
    <row r="26" spans="1:11" ht="10.5" customHeight="1">
      <c r="A26" s="450" t="s">
        <v>2019</v>
      </c>
      <c r="B26" s="9"/>
      <c r="C26" s="9"/>
      <c r="D26" s="9"/>
      <c r="E26" s="9"/>
      <c r="F26" s="9"/>
      <c r="G26" s="9"/>
      <c r="H26" s="9"/>
      <c r="I26" s="9"/>
      <c r="J26" s="9"/>
      <c r="K26" s="24"/>
    </row>
    <row r="27" spans="1:11" ht="10.5" customHeight="1">
      <c r="A27" s="25" t="s">
        <v>2023</v>
      </c>
      <c r="B27" s="7"/>
      <c r="C27" s="7"/>
      <c r="D27" s="7"/>
      <c r="E27" s="7"/>
      <c r="F27" s="7"/>
      <c r="G27" s="7"/>
      <c r="H27" s="7"/>
      <c r="I27" s="7"/>
      <c r="J27" s="7"/>
      <c r="K27" s="33"/>
    </row>
    <row r="28" spans="1:11" ht="10.5" customHeight="1">
      <c r="A28" s="96" t="s">
        <v>586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ht="10.5" customHeight="1">
      <c r="A29" s="25" t="s">
        <v>2038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0.5" customHeight="1">
      <c r="A30" s="25" t="s">
        <v>2044</v>
      </c>
      <c r="B30" s="7"/>
      <c r="C30" s="7"/>
      <c r="D30" s="7"/>
      <c r="E30" s="7"/>
      <c r="F30" s="7"/>
      <c r="G30" s="7"/>
      <c r="H30" s="7"/>
      <c r="I30" s="7"/>
      <c r="J30" s="7"/>
      <c r="K30" s="33"/>
    </row>
    <row r="31" spans="1:11" ht="10.5" customHeight="1">
      <c r="A31" s="25" t="s">
        <v>2047</v>
      </c>
      <c r="B31" s="7"/>
      <c r="C31" s="7"/>
      <c r="D31" s="7"/>
      <c r="E31" s="7"/>
      <c r="F31" s="7"/>
      <c r="G31" s="7"/>
      <c r="H31" s="7"/>
      <c r="I31" s="7"/>
      <c r="J31" s="7"/>
      <c r="K31" s="33"/>
    </row>
    <row r="32" spans="1:11" ht="10.5" customHeight="1">
      <c r="A32" s="25" t="s">
        <v>2058</v>
      </c>
      <c r="B32" s="7"/>
      <c r="C32" s="7"/>
      <c r="D32" s="7"/>
      <c r="E32" s="7"/>
      <c r="F32" s="7"/>
      <c r="G32" s="7"/>
      <c r="H32" s="7"/>
      <c r="I32" s="7"/>
      <c r="J32" s="7"/>
      <c r="K32" s="33"/>
    </row>
    <row r="33" spans="1:11" ht="10.5" customHeight="1">
      <c r="A33" s="25"/>
      <c r="B33" s="445" t="s">
        <v>2059</v>
      </c>
      <c r="C33" s="7" t="s">
        <v>2060</v>
      </c>
      <c r="D33" s="7"/>
      <c r="E33" s="7"/>
      <c r="F33" s="7"/>
      <c r="G33" s="7"/>
      <c r="H33" s="7"/>
      <c r="I33" s="7"/>
      <c r="J33" s="7"/>
      <c r="K33" s="33"/>
    </row>
    <row r="34" spans="1:11" ht="10.5" customHeight="1">
      <c r="A34" s="25" t="s">
        <v>2061</v>
      </c>
      <c r="B34" s="7"/>
      <c r="C34" s="7"/>
      <c r="D34" s="7"/>
      <c r="E34" s="7"/>
      <c r="F34" s="7"/>
      <c r="G34" s="7"/>
      <c r="H34" s="7"/>
      <c r="I34" s="7"/>
      <c r="J34" s="7"/>
      <c r="K34" s="33"/>
    </row>
    <row r="35" spans="1:11" ht="10.5" customHeight="1">
      <c r="A35" s="25"/>
      <c r="B35" s="445" t="s">
        <v>2062</v>
      </c>
      <c r="C35" s="139" t="s">
        <v>599</v>
      </c>
      <c r="D35" s="7"/>
      <c r="E35" s="7"/>
      <c r="F35" s="7"/>
      <c r="G35" s="7"/>
      <c r="H35" s="7"/>
      <c r="I35" s="7"/>
      <c r="J35" s="7"/>
      <c r="K35" s="33"/>
    </row>
    <row r="36" spans="1:11" ht="10.5" customHeight="1">
      <c r="A36" s="96" t="s">
        <v>600</v>
      </c>
      <c r="B36" s="7"/>
      <c r="C36" s="7"/>
      <c r="D36" s="7"/>
      <c r="E36" s="7"/>
      <c r="F36" s="7"/>
      <c r="G36" s="7"/>
      <c r="H36" s="7"/>
      <c r="I36" s="7"/>
      <c r="J36" s="7"/>
      <c r="K36" s="33"/>
    </row>
    <row r="37" spans="1:11" ht="10.5" customHeight="1">
      <c r="A37" s="25" t="s">
        <v>2092</v>
      </c>
      <c r="B37" s="7"/>
      <c r="C37" s="7"/>
      <c r="D37" s="7"/>
      <c r="E37" s="7"/>
      <c r="F37" s="7"/>
      <c r="G37" s="7"/>
      <c r="H37" s="7"/>
      <c r="I37" s="7"/>
      <c r="J37" s="7"/>
      <c r="K37" s="33"/>
    </row>
    <row r="38" spans="1:11" ht="10.5" customHeight="1">
      <c r="A38" s="25" t="s">
        <v>2099</v>
      </c>
      <c r="B38" s="7"/>
      <c r="C38" s="7"/>
      <c r="D38" s="7"/>
      <c r="E38" s="7"/>
      <c r="F38" s="7"/>
      <c r="G38" s="7"/>
      <c r="H38" s="7"/>
      <c r="I38" s="7"/>
      <c r="J38" s="7"/>
      <c r="K38" s="33"/>
    </row>
    <row r="39" spans="1:11" ht="10.5" customHeight="1">
      <c r="A39" s="25"/>
      <c r="B39" s="445" t="s">
        <v>2100</v>
      </c>
      <c r="C39" s="7" t="s">
        <v>1016</v>
      </c>
      <c r="D39" s="7"/>
      <c r="E39" s="7"/>
      <c r="F39" s="7"/>
      <c r="G39" s="7"/>
      <c r="H39" s="7"/>
      <c r="I39" s="7"/>
      <c r="J39" s="7"/>
      <c r="K39" s="33"/>
    </row>
    <row r="40" spans="1:11" ht="10.5" customHeight="1">
      <c r="A40" s="25" t="s">
        <v>2102</v>
      </c>
      <c r="B40" s="7"/>
      <c r="C40" s="7"/>
      <c r="D40" s="7"/>
      <c r="E40" s="7"/>
      <c r="F40" s="7"/>
      <c r="G40" s="7"/>
      <c r="H40" s="7"/>
      <c r="I40" s="7"/>
      <c r="J40" s="7"/>
      <c r="K40" s="33"/>
    </row>
    <row r="41" spans="1:11" ht="10.5" customHeight="1">
      <c r="A41" s="25" t="s">
        <v>2106</v>
      </c>
      <c r="B41" s="7"/>
      <c r="C41" s="7"/>
      <c r="D41" s="7"/>
      <c r="E41" s="7"/>
      <c r="F41" s="7"/>
      <c r="G41" s="7"/>
      <c r="H41" s="7"/>
      <c r="I41" s="7"/>
      <c r="J41" s="7"/>
      <c r="K41" s="33"/>
    </row>
    <row r="42" spans="1:11" ht="10.5" customHeight="1">
      <c r="A42" s="262" t="s">
        <v>1018</v>
      </c>
      <c r="B42" s="35"/>
      <c r="C42" s="35"/>
      <c r="D42" s="35"/>
      <c r="E42" s="35"/>
      <c r="F42" s="35"/>
      <c r="G42" s="35"/>
      <c r="H42" s="35"/>
      <c r="I42" s="35"/>
      <c r="J42" s="35"/>
      <c r="K42" s="41"/>
    </row>
    <row r="43" spans="1:11" ht="10.5" customHeight="1">
      <c r="A43" s="96"/>
      <c r="B43" s="7"/>
      <c r="C43" s="7"/>
      <c r="D43" s="7"/>
      <c r="E43" s="7"/>
      <c r="F43" s="7"/>
      <c r="G43" s="7"/>
      <c r="H43" s="7"/>
      <c r="I43" s="7"/>
      <c r="J43" s="7"/>
      <c r="K43" s="33"/>
    </row>
    <row r="44" spans="1:11" ht="10.5" customHeight="1">
      <c r="A44" s="450" t="s">
        <v>2107</v>
      </c>
      <c r="B44" s="9"/>
      <c r="C44" s="9"/>
      <c r="D44" s="9"/>
      <c r="E44" s="9"/>
      <c r="F44" s="9"/>
      <c r="G44" s="9"/>
      <c r="H44" s="9"/>
      <c r="I44" s="9"/>
      <c r="J44" s="9"/>
      <c r="K44" s="24"/>
    </row>
    <row r="45" spans="1:11" ht="10.5" customHeight="1">
      <c r="A45" s="444"/>
      <c r="B45" s="446" t="s">
        <v>609</v>
      </c>
      <c r="C45" s="139" t="s">
        <v>604</v>
      </c>
      <c r="D45" s="7"/>
      <c r="E45" s="7"/>
      <c r="F45" s="7"/>
      <c r="G45" s="7"/>
      <c r="H45" s="7"/>
      <c r="I45" s="7"/>
      <c r="J45" s="7"/>
      <c r="K45" s="33"/>
    </row>
    <row r="46" spans="1:11" ht="10.5" customHeight="1">
      <c r="A46" s="25" t="s">
        <v>608</v>
      </c>
      <c r="B46" s="7"/>
      <c r="C46" s="7"/>
      <c r="D46" s="7"/>
      <c r="E46" s="7"/>
      <c r="F46" s="7"/>
      <c r="G46" s="7"/>
      <c r="H46" s="7"/>
      <c r="I46" s="7"/>
      <c r="J46" s="7"/>
      <c r="K46" s="33"/>
    </row>
    <row r="47" spans="1:11" ht="10.5" customHeight="1">
      <c r="A47" s="25"/>
      <c r="B47" s="446" t="s">
        <v>367</v>
      </c>
      <c r="C47" s="7" t="s">
        <v>1019</v>
      </c>
      <c r="D47" s="7"/>
      <c r="E47" s="7"/>
      <c r="F47" s="7"/>
      <c r="G47" s="7"/>
      <c r="H47" s="7"/>
      <c r="I47" s="7"/>
      <c r="J47" s="7"/>
      <c r="K47" s="33"/>
    </row>
    <row r="48" spans="1:11" ht="10.5" customHeight="1">
      <c r="A48" s="25" t="s">
        <v>2127</v>
      </c>
      <c r="B48" s="7"/>
      <c r="C48" s="7"/>
      <c r="D48" s="7"/>
      <c r="E48" s="7"/>
      <c r="F48" s="7"/>
      <c r="G48" s="7"/>
      <c r="H48" s="7"/>
      <c r="I48" s="7"/>
      <c r="J48" s="7"/>
      <c r="K48" s="33"/>
    </row>
    <row r="49" spans="1:11" ht="10.5" customHeight="1">
      <c r="A49" s="25" t="s">
        <v>2128</v>
      </c>
      <c r="B49" s="7"/>
      <c r="C49" s="7"/>
      <c r="D49" s="7"/>
      <c r="E49" s="7"/>
      <c r="F49" s="7"/>
      <c r="G49" s="7"/>
      <c r="H49" s="7"/>
      <c r="I49" s="7"/>
      <c r="J49" s="7"/>
      <c r="K49" s="33"/>
    </row>
    <row r="50" spans="1:11" ht="10.5" customHeight="1">
      <c r="A50" s="96" t="s">
        <v>610</v>
      </c>
      <c r="B50" s="7"/>
      <c r="C50" s="7"/>
      <c r="D50" s="7"/>
      <c r="E50" s="7"/>
      <c r="F50" s="7"/>
      <c r="G50" s="7"/>
      <c r="H50" s="7"/>
      <c r="I50" s="7"/>
      <c r="J50" s="7"/>
      <c r="K50" s="33"/>
    </row>
    <row r="51" spans="1:11" ht="10.5" customHeight="1">
      <c r="A51" s="447" t="s">
        <v>611</v>
      </c>
      <c r="B51" s="7" t="s">
        <v>616</v>
      </c>
      <c r="C51" s="7"/>
      <c r="D51" s="7"/>
      <c r="E51" s="7"/>
      <c r="F51" s="7"/>
      <c r="G51" s="7"/>
      <c r="H51" s="7"/>
      <c r="I51" s="7"/>
      <c r="J51" s="7"/>
      <c r="K51" s="33"/>
    </row>
    <row r="52" spans="1:11" ht="10.5" customHeight="1">
      <c r="A52" s="96" t="s">
        <v>617</v>
      </c>
      <c r="B52" s="7"/>
      <c r="C52" s="7"/>
      <c r="D52" s="7"/>
      <c r="E52" s="7"/>
      <c r="F52" s="7"/>
      <c r="G52" s="7"/>
      <c r="H52" s="7"/>
      <c r="I52" s="7"/>
      <c r="J52" s="7"/>
      <c r="K52" s="33"/>
    </row>
    <row r="53" spans="1:11" ht="10.5" customHeight="1">
      <c r="A53" s="25"/>
      <c r="B53" s="445" t="s">
        <v>2129</v>
      </c>
      <c r="C53" s="7" t="s">
        <v>2131</v>
      </c>
      <c r="D53" s="7"/>
      <c r="E53" s="7"/>
      <c r="F53" s="7"/>
      <c r="G53" s="7"/>
      <c r="H53" s="7"/>
      <c r="I53" s="7"/>
      <c r="J53" s="7"/>
      <c r="K53" s="33"/>
    </row>
    <row r="54" spans="1:11" ht="10.5" customHeight="1">
      <c r="A54" s="448" t="s">
        <v>602</v>
      </c>
      <c r="B54" s="7"/>
      <c r="C54" s="443"/>
      <c r="D54" s="7"/>
      <c r="E54" s="7"/>
      <c r="F54" s="7"/>
      <c r="G54" s="7"/>
      <c r="H54" s="7"/>
      <c r="I54" s="7"/>
      <c r="J54" s="7"/>
      <c r="K54" s="33"/>
    </row>
    <row r="55" spans="1:11" ht="10.5" customHeight="1">
      <c r="A55" s="449" t="s">
        <v>779</v>
      </c>
      <c r="B55" s="7"/>
      <c r="C55" s="443"/>
      <c r="D55" s="7"/>
      <c r="E55" s="7"/>
      <c r="F55" s="7"/>
      <c r="G55" s="7"/>
      <c r="H55" s="7"/>
      <c r="I55" s="7"/>
      <c r="J55" s="7"/>
      <c r="K55" s="33"/>
    </row>
    <row r="56" spans="1:11" ht="10.5" customHeight="1">
      <c r="A56" s="25"/>
      <c r="B56" s="446" t="s">
        <v>1912</v>
      </c>
      <c r="C56" s="140" t="s">
        <v>1919</v>
      </c>
      <c r="D56" s="7"/>
      <c r="E56" s="7"/>
      <c r="F56" s="7"/>
      <c r="G56" s="7"/>
      <c r="H56" s="7"/>
      <c r="I56" s="7"/>
      <c r="J56" s="7"/>
      <c r="K56" s="33"/>
    </row>
    <row r="57" spans="1:11" ht="10.5" customHeight="1">
      <c r="A57" s="25"/>
      <c r="B57" s="445" t="s">
        <v>952</v>
      </c>
      <c r="C57" s="139" t="s">
        <v>763</v>
      </c>
      <c r="D57" s="7"/>
      <c r="E57" s="7"/>
      <c r="F57" s="7"/>
      <c r="G57" s="7"/>
      <c r="H57" s="7"/>
      <c r="I57" s="7"/>
      <c r="J57" s="7"/>
      <c r="K57" s="33"/>
    </row>
    <row r="58" spans="1:11" ht="10.5" customHeight="1">
      <c r="A58" s="25"/>
      <c r="B58" s="445" t="s">
        <v>953</v>
      </c>
      <c r="C58" s="140" t="s">
        <v>955</v>
      </c>
      <c r="D58" s="7"/>
      <c r="E58" s="7"/>
      <c r="F58" s="7"/>
      <c r="G58" s="7"/>
      <c r="H58" s="7"/>
      <c r="I58" s="7"/>
      <c r="J58" s="7"/>
      <c r="K58" s="33"/>
    </row>
    <row r="59" spans="1:11" ht="10.5" customHeight="1">
      <c r="A59" s="25"/>
      <c r="B59" s="446" t="s">
        <v>956</v>
      </c>
      <c r="C59" s="140" t="s">
        <v>957</v>
      </c>
      <c r="D59" s="7"/>
      <c r="E59" s="7"/>
      <c r="F59" s="7"/>
      <c r="G59" s="7"/>
      <c r="H59" s="7"/>
      <c r="I59" s="7"/>
      <c r="J59" s="7"/>
      <c r="K59" s="33"/>
    </row>
    <row r="60" spans="1:11" ht="10.5" customHeight="1">
      <c r="A60" s="96" t="s">
        <v>1859</v>
      </c>
      <c r="B60" s="446"/>
      <c r="C60" s="140"/>
      <c r="D60" s="7"/>
      <c r="E60" s="7"/>
      <c r="F60" s="7"/>
      <c r="G60" s="7"/>
      <c r="H60" s="7"/>
      <c r="I60" s="7"/>
      <c r="J60" s="7"/>
      <c r="K60" s="33"/>
    </row>
    <row r="61" spans="1:11" ht="10.5" customHeight="1">
      <c r="A61" s="25" t="s">
        <v>959</v>
      </c>
      <c r="B61" s="446"/>
      <c r="C61" s="140"/>
      <c r="D61" s="7"/>
      <c r="E61" s="7"/>
      <c r="F61" s="7"/>
      <c r="G61" s="7"/>
      <c r="H61" s="7"/>
      <c r="I61" s="7"/>
      <c r="J61" s="7"/>
      <c r="K61" s="33"/>
    </row>
    <row r="62" spans="1:11" ht="10.5" customHeight="1">
      <c r="A62" s="96" t="s">
        <v>1860</v>
      </c>
      <c r="B62" s="446"/>
      <c r="C62" s="140"/>
      <c r="D62" s="7"/>
      <c r="E62" s="7"/>
      <c r="F62" s="7"/>
      <c r="G62" s="7"/>
      <c r="H62" s="7"/>
      <c r="I62" s="7"/>
      <c r="J62" s="7"/>
      <c r="K62" s="33"/>
    </row>
    <row r="63" spans="1:11" ht="10.5" customHeight="1">
      <c r="A63" s="96" t="s">
        <v>1861</v>
      </c>
      <c r="B63" s="446"/>
      <c r="C63" s="140"/>
      <c r="D63" s="7"/>
      <c r="E63" s="7"/>
      <c r="F63" s="7"/>
      <c r="G63" s="7"/>
      <c r="H63" s="7"/>
      <c r="I63" s="7"/>
      <c r="J63" s="7"/>
      <c r="K63" s="33"/>
    </row>
    <row r="64" spans="1:11" ht="10.5" customHeight="1">
      <c r="A64" s="96" t="s">
        <v>960</v>
      </c>
      <c r="B64" s="446"/>
      <c r="C64" s="140"/>
      <c r="D64" s="7"/>
      <c r="E64" s="7"/>
      <c r="F64" s="7"/>
      <c r="G64" s="7"/>
      <c r="H64" s="7"/>
      <c r="I64" s="7"/>
      <c r="J64" s="7"/>
      <c r="K64" s="33"/>
    </row>
    <row r="65" spans="1:11" ht="10.5" customHeight="1">
      <c r="A65" s="25" t="s">
        <v>961</v>
      </c>
      <c r="B65" s="446"/>
      <c r="C65" s="140"/>
      <c r="D65" s="7"/>
      <c r="E65" s="7"/>
      <c r="F65" s="7"/>
      <c r="G65" s="7"/>
      <c r="H65" s="7"/>
      <c r="I65" s="7"/>
      <c r="J65" s="7"/>
      <c r="K65" s="33"/>
    </row>
    <row r="66" spans="1:11" ht="10.5" customHeight="1">
      <c r="A66" s="25"/>
      <c r="B66" s="445" t="s">
        <v>962</v>
      </c>
      <c r="C66" s="140" t="s">
        <v>963</v>
      </c>
      <c r="D66" s="7"/>
      <c r="E66" s="7"/>
      <c r="F66" s="7"/>
      <c r="G66" s="7"/>
      <c r="H66" s="7"/>
      <c r="I66" s="7"/>
      <c r="J66" s="7"/>
      <c r="K66" s="33"/>
    </row>
    <row r="67" spans="1:11" ht="10.5" customHeight="1">
      <c r="A67" s="25"/>
      <c r="B67" s="445" t="s">
        <v>966</v>
      </c>
      <c r="C67" s="139" t="s">
        <v>971</v>
      </c>
      <c r="D67" s="7"/>
      <c r="E67" s="7"/>
      <c r="F67" s="7"/>
      <c r="G67" s="7"/>
      <c r="H67" s="7"/>
      <c r="I67" s="7"/>
      <c r="J67" s="7"/>
      <c r="K67" s="33"/>
    </row>
    <row r="68" spans="1:11" ht="10.5" customHeight="1">
      <c r="A68" s="25"/>
      <c r="B68" s="445" t="s">
        <v>967</v>
      </c>
      <c r="C68" s="140" t="s">
        <v>968</v>
      </c>
      <c r="D68" s="7"/>
      <c r="E68" s="7"/>
      <c r="F68" s="7"/>
      <c r="G68" s="7"/>
      <c r="H68" s="7"/>
      <c r="I68" s="7"/>
      <c r="J68" s="7"/>
      <c r="K68" s="33"/>
    </row>
    <row r="69" spans="1:11" ht="10.5" customHeight="1">
      <c r="A69" s="25"/>
      <c r="B69" s="445" t="s">
        <v>969</v>
      </c>
      <c r="C69" s="139" t="s">
        <v>970</v>
      </c>
      <c r="D69" s="7"/>
      <c r="E69" s="7"/>
      <c r="F69" s="7"/>
      <c r="G69" s="7"/>
      <c r="H69" s="7"/>
      <c r="I69" s="7"/>
      <c r="J69" s="7"/>
      <c r="K69" s="33"/>
    </row>
    <row r="70" spans="1:11" ht="10.5" customHeight="1">
      <c r="A70" s="25"/>
      <c r="B70" s="446" t="s">
        <v>972</v>
      </c>
      <c r="C70" s="140" t="s">
        <v>973</v>
      </c>
      <c r="D70" s="7"/>
      <c r="E70" s="7"/>
      <c r="F70" s="7"/>
      <c r="G70" s="7"/>
      <c r="H70" s="7"/>
      <c r="I70" s="7"/>
      <c r="J70" s="7"/>
      <c r="K70" s="33"/>
    </row>
    <row r="71" spans="1:11" ht="10.5" customHeight="1">
      <c r="A71" s="25"/>
      <c r="B71" s="445" t="s">
        <v>974</v>
      </c>
      <c r="C71" s="139" t="s">
        <v>1862</v>
      </c>
      <c r="D71" s="7"/>
      <c r="E71" s="7"/>
      <c r="F71" s="7"/>
      <c r="G71" s="7"/>
      <c r="H71" s="7"/>
      <c r="I71" s="7"/>
      <c r="J71" s="7"/>
      <c r="K71" s="33"/>
    </row>
    <row r="72" spans="1:11" ht="10.5" customHeight="1">
      <c r="A72" s="25"/>
      <c r="B72" s="445" t="s">
        <v>975</v>
      </c>
      <c r="C72" s="139" t="s">
        <v>1863</v>
      </c>
      <c r="D72" s="7"/>
      <c r="E72" s="7"/>
      <c r="F72" s="7"/>
      <c r="G72" s="7"/>
      <c r="H72" s="7"/>
      <c r="I72" s="7"/>
      <c r="J72" s="7"/>
      <c r="K72" s="33"/>
    </row>
    <row r="73" spans="1:11" ht="10.5" customHeight="1">
      <c r="A73" s="25"/>
      <c r="B73" s="446" t="s">
        <v>1715</v>
      </c>
      <c r="C73" s="139" t="s">
        <v>976</v>
      </c>
      <c r="D73" s="7"/>
      <c r="E73" s="7"/>
      <c r="F73" s="7"/>
      <c r="G73" s="7"/>
      <c r="H73" s="7"/>
      <c r="I73" s="7"/>
      <c r="J73" s="7"/>
      <c r="K73" s="33"/>
    </row>
    <row r="74" spans="1:11" ht="10.5" customHeight="1">
      <c r="A74" s="25"/>
      <c r="B74" s="445" t="s">
        <v>1716</v>
      </c>
      <c r="C74" s="139" t="s">
        <v>29</v>
      </c>
      <c r="D74" s="7"/>
      <c r="E74" s="7"/>
      <c r="F74" s="7"/>
      <c r="G74" s="7"/>
      <c r="H74" s="7"/>
      <c r="I74" s="7"/>
      <c r="J74" s="7"/>
      <c r="K74" s="33"/>
    </row>
    <row r="75" spans="1:11" ht="10.5" customHeight="1">
      <c r="A75" s="25"/>
      <c r="B75" s="445" t="s">
        <v>30</v>
      </c>
      <c r="C75" s="140" t="s">
        <v>31</v>
      </c>
      <c r="D75" s="7"/>
      <c r="E75" s="7"/>
      <c r="F75" s="7"/>
      <c r="G75" s="7"/>
      <c r="H75" s="7"/>
      <c r="I75" s="7"/>
      <c r="J75" s="7"/>
      <c r="K75" s="33"/>
    </row>
    <row r="76" spans="1:11" ht="10.5" customHeight="1">
      <c r="A76" s="25"/>
      <c r="B76" s="445" t="s">
        <v>977</v>
      </c>
      <c r="C76" s="140" t="s">
        <v>979</v>
      </c>
      <c r="D76" s="7"/>
      <c r="E76" s="7"/>
      <c r="F76" s="7"/>
      <c r="G76" s="7"/>
      <c r="H76" s="7"/>
      <c r="I76" s="7"/>
      <c r="J76" s="7"/>
      <c r="K76" s="33"/>
    </row>
    <row r="77" spans="1:11" ht="10.5" customHeight="1">
      <c r="A77" s="25"/>
      <c r="B77" s="575" t="s">
        <v>1954</v>
      </c>
      <c r="C77" s="139" t="s">
        <v>1955</v>
      </c>
      <c r="D77" s="7"/>
      <c r="E77" s="7"/>
      <c r="F77" s="7"/>
      <c r="G77" s="7"/>
      <c r="H77" s="7"/>
      <c r="I77" s="7"/>
      <c r="J77" s="7"/>
      <c r="K77" s="33"/>
    </row>
    <row r="78" spans="1:11" ht="10.5" customHeight="1">
      <c r="A78" s="96"/>
      <c r="B78" s="575" t="s">
        <v>1956</v>
      </c>
      <c r="C78" s="139" t="s">
        <v>1957</v>
      </c>
      <c r="D78" s="7"/>
      <c r="E78" s="7"/>
      <c r="F78" s="7"/>
      <c r="G78" s="7"/>
      <c r="H78" s="7"/>
      <c r="I78" s="7"/>
      <c r="J78" s="7"/>
      <c r="K78" s="33"/>
    </row>
    <row r="79" spans="1:11" ht="10.5" customHeight="1">
      <c r="A79" s="25"/>
      <c r="B79" s="446" t="s">
        <v>980</v>
      </c>
      <c r="C79" s="140" t="s">
        <v>981</v>
      </c>
      <c r="D79" s="7"/>
      <c r="E79" s="7"/>
      <c r="F79" s="7"/>
      <c r="G79" s="7"/>
      <c r="H79" s="7"/>
      <c r="I79" s="7"/>
      <c r="J79" s="7"/>
      <c r="K79" s="33"/>
    </row>
    <row r="80" spans="1:11" ht="10.5" customHeight="1">
      <c r="A80" s="25"/>
      <c r="B80" s="445" t="s">
        <v>982</v>
      </c>
      <c r="C80" s="139" t="s">
        <v>813</v>
      </c>
      <c r="D80" s="7"/>
      <c r="E80" s="7"/>
      <c r="F80" s="7"/>
      <c r="G80" s="7"/>
      <c r="H80" s="7"/>
      <c r="I80" s="7"/>
      <c r="J80" s="7"/>
      <c r="K80" s="33"/>
    </row>
    <row r="81" spans="1:11" ht="10.5" customHeight="1">
      <c r="A81" s="25"/>
      <c r="B81" s="445" t="s">
        <v>812</v>
      </c>
      <c r="C81" s="140" t="s">
        <v>814</v>
      </c>
      <c r="D81" s="7"/>
      <c r="E81" s="7"/>
      <c r="F81" s="7"/>
      <c r="G81" s="7"/>
      <c r="H81" s="7"/>
      <c r="I81" s="7"/>
      <c r="J81" s="7"/>
      <c r="K81" s="33"/>
    </row>
    <row r="82" spans="1:11" ht="10.5" customHeight="1">
      <c r="A82" s="25" t="s">
        <v>815</v>
      </c>
      <c r="B82" s="445"/>
      <c r="C82" s="140"/>
      <c r="D82" s="7"/>
      <c r="E82" s="7"/>
      <c r="F82" s="7"/>
      <c r="G82" s="7"/>
      <c r="H82" s="7"/>
      <c r="I82" s="7"/>
      <c r="J82" s="7"/>
      <c r="K82" s="33"/>
    </row>
    <row r="83" spans="1:11" ht="10.5" customHeight="1">
      <c r="A83" s="25" t="s">
        <v>816</v>
      </c>
      <c r="B83" s="445"/>
      <c r="C83" s="140"/>
      <c r="D83" s="7"/>
      <c r="E83" s="7"/>
      <c r="F83" s="7"/>
      <c r="G83" s="7"/>
      <c r="H83" s="7"/>
      <c r="I83" s="7"/>
      <c r="J83" s="7"/>
      <c r="K83" s="33"/>
    </row>
    <row r="84" spans="1:11" ht="10.5" customHeight="1">
      <c r="A84" s="25"/>
      <c r="B84" s="445" t="s">
        <v>817</v>
      </c>
      <c r="C84" s="140" t="s">
        <v>818</v>
      </c>
      <c r="D84" s="7"/>
      <c r="E84" s="7"/>
      <c r="F84" s="7"/>
      <c r="G84" s="7"/>
      <c r="H84" s="7"/>
      <c r="I84" s="7"/>
      <c r="J84" s="7"/>
      <c r="K84" s="33"/>
    </row>
    <row r="85" spans="1:11" ht="10.5" customHeight="1">
      <c r="A85" s="25" t="s">
        <v>819</v>
      </c>
      <c r="B85" s="445"/>
      <c r="C85" s="140"/>
      <c r="D85" s="7"/>
      <c r="E85" s="7"/>
      <c r="F85" s="7"/>
      <c r="G85" s="7"/>
      <c r="H85" s="7"/>
      <c r="I85" s="7"/>
      <c r="J85" s="7"/>
      <c r="K85" s="33"/>
    </row>
    <row r="86" spans="1:11" ht="10.5" customHeight="1">
      <c r="A86" s="25"/>
      <c r="B86" s="445" t="s">
        <v>820</v>
      </c>
      <c r="C86" s="139" t="s">
        <v>821</v>
      </c>
      <c r="D86" s="7"/>
      <c r="E86" s="7"/>
      <c r="F86" s="7"/>
      <c r="G86" s="7"/>
      <c r="H86" s="7"/>
      <c r="I86" s="7"/>
      <c r="J86" s="7"/>
      <c r="K86" s="33"/>
    </row>
    <row r="87" spans="1:11" ht="10.5" customHeight="1">
      <c r="A87" s="96" t="s">
        <v>822</v>
      </c>
      <c r="B87" s="445"/>
      <c r="C87" s="140"/>
      <c r="D87" s="7"/>
      <c r="E87" s="7"/>
      <c r="F87" s="7"/>
      <c r="G87" s="7"/>
      <c r="H87" s="7"/>
      <c r="I87" s="7"/>
      <c r="J87" s="7"/>
      <c r="K87" s="33"/>
    </row>
    <row r="88" spans="1:11" ht="10.5" customHeight="1">
      <c r="A88" s="25" t="s">
        <v>823</v>
      </c>
      <c r="B88" s="445"/>
      <c r="C88" s="140"/>
      <c r="D88" s="7"/>
      <c r="E88" s="7"/>
      <c r="F88" s="7"/>
      <c r="G88" s="7"/>
      <c r="H88" s="7"/>
      <c r="I88" s="7"/>
      <c r="J88" s="7"/>
      <c r="K88" s="33"/>
    </row>
    <row r="89" spans="1:11" ht="10.5" customHeight="1">
      <c r="A89" s="25" t="s">
        <v>824</v>
      </c>
      <c r="B89" s="445"/>
      <c r="C89" s="140"/>
      <c r="D89" s="7"/>
      <c r="E89" s="7"/>
      <c r="F89" s="7"/>
      <c r="G89" s="7"/>
      <c r="H89" s="7"/>
      <c r="I89" s="7"/>
      <c r="J89" s="7"/>
      <c r="K89" s="33"/>
    </row>
    <row r="90" spans="1:11" ht="10.5" customHeight="1">
      <c r="A90" s="25" t="s">
        <v>825</v>
      </c>
      <c r="B90" s="445"/>
      <c r="C90" s="140"/>
      <c r="D90" s="7"/>
      <c r="E90" s="7"/>
      <c r="F90" s="7"/>
      <c r="G90" s="7"/>
      <c r="H90" s="7"/>
      <c r="I90" s="7"/>
      <c r="J90" s="7"/>
      <c r="K90" s="33"/>
    </row>
    <row r="91" spans="1:11" ht="10.5" customHeight="1">
      <c r="A91" s="34"/>
      <c r="B91" s="599"/>
      <c r="C91" s="600"/>
      <c r="D91" s="35"/>
      <c r="E91" s="35"/>
      <c r="F91" s="35"/>
      <c r="G91" s="35"/>
      <c r="H91" s="35"/>
      <c r="I91" s="35"/>
      <c r="J91" s="35"/>
      <c r="K91" s="41"/>
    </row>
    <row r="92" spans="1:11" ht="10.5" customHeight="1">
      <c r="A92" s="450" t="s">
        <v>0</v>
      </c>
      <c r="B92" s="9"/>
      <c r="C92" s="9"/>
      <c r="D92" s="9"/>
      <c r="E92" s="9"/>
      <c r="F92" s="9"/>
      <c r="G92" s="9"/>
      <c r="H92" s="9"/>
      <c r="I92" s="9"/>
      <c r="J92" s="9"/>
      <c r="K92" s="24"/>
    </row>
    <row r="93" spans="1:11" ht="10.5" customHeight="1">
      <c r="A93" s="25" t="s">
        <v>12</v>
      </c>
      <c r="B93" s="7"/>
      <c r="C93" s="7"/>
      <c r="D93" s="7"/>
      <c r="E93" s="7"/>
      <c r="F93" s="7"/>
      <c r="G93" s="7"/>
      <c r="H93" s="7"/>
      <c r="I93" s="7"/>
      <c r="J93" s="7"/>
      <c r="K93" s="33"/>
    </row>
    <row r="94" spans="1:11" ht="10.5" customHeight="1">
      <c r="A94" s="96" t="s">
        <v>1132</v>
      </c>
      <c r="B94" s="7"/>
      <c r="C94" s="7"/>
      <c r="D94" s="7"/>
      <c r="E94" s="7"/>
      <c r="F94" s="7"/>
      <c r="G94" s="7"/>
      <c r="H94" s="7"/>
      <c r="I94" s="7"/>
      <c r="J94" s="7"/>
      <c r="K94" s="33"/>
    </row>
    <row r="95" spans="1:11" ht="10.5" customHeight="1">
      <c r="A95" s="96" t="s">
        <v>156</v>
      </c>
      <c r="B95" s="7"/>
      <c r="C95" s="7"/>
      <c r="D95" s="7"/>
      <c r="E95" s="7"/>
      <c r="F95" s="7"/>
      <c r="G95" s="7"/>
      <c r="H95" s="7"/>
      <c r="I95" s="7"/>
      <c r="J95" s="7"/>
      <c r="K95" s="33"/>
    </row>
    <row r="96" spans="1:11" ht="10.5" customHeight="1">
      <c r="A96" s="96" t="s">
        <v>826</v>
      </c>
      <c r="B96" s="7"/>
      <c r="C96" s="7"/>
      <c r="D96" s="7"/>
      <c r="E96" s="7"/>
      <c r="F96" s="7"/>
      <c r="G96" s="7"/>
      <c r="H96" s="7"/>
      <c r="I96" s="7"/>
      <c r="J96" s="7"/>
      <c r="K96" s="33"/>
    </row>
    <row r="97" spans="1:11" ht="10.5" customHeight="1">
      <c r="A97" s="96" t="s">
        <v>614</v>
      </c>
      <c r="B97" s="7"/>
      <c r="C97" s="7"/>
      <c r="D97" s="7"/>
      <c r="E97" s="7"/>
      <c r="F97" s="7"/>
      <c r="G97" s="7"/>
      <c r="H97" s="7"/>
      <c r="I97" s="7"/>
      <c r="J97" s="7"/>
      <c r="K97" s="33"/>
    </row>
    <row r="98" spans="1:11" ht="10.5" customHeight="1">
      <c r="A98" s="96" t="s">
        <v>601</v>
      </c>
      <c r="B98" s="7"/>
      <c r="C98" s="7"/>
      <c r="D98" s="7"/>
      <c r="E98" s="7"/>
      <c r="F98" s="7"/>
      <c r="G98" s="7"/>
      <c r="H98" s="7"/>
      <c r="I98" s="7"/>
      <c r="J98" s="7"/>
      <c r="K98" s="33"/>
    </row>
    <row r="99" spans="1:11" ht="10.5" customHeight="1">
      <c r="A99" s="25" t="s">
        <v>158</v>
      </c>
      <c r="B99" s="7"/>
      <c r="C99" s="7"/>
      <c r="D99" s="7"/>
      <c r="E99" s="7"/>
      <c r="F99" s="7"/>
      <c r="G99" s="7"/>
      <c r="H99" s="7"/>
      <c r="I99" s="7"/>
      <c r="J99" s="7"/>
      <c r="K99" s="33"/>
    </row>
    <row r="100" spans="1:11" ht="10.5" customHeight="1">
      <c r="A100" s="96" t="s">
        <v>965</v>
      </c>
      <c r="B100" s="7"/>
      <c r="C100" s="7"/>
      <c r="D100" s="7"/>
      <c r="E100" s="7"/>
      <c r="F100" s="7"/>
      <c r="G100" s="7"/>
      <c r="H100" s="7"/>
      <c r="I100" s="7"/>
      <c r="J100" s="7"/>
      <c r="K100" s="33"/>
    </row>
    <row r="101" spans="1:11" ht="10.5" customHeight="1">
      <c r="A101" s="96" t="s">
        <v>1671</v>
      </c>
      <c r="B101" s="7"/>
      <c r="C101" s="7"/>
      <c r="D101" s="7"/>
      <c r="E101" s="7"/>
      <c r="F101" s="7"/>
      <c r="G101" s="352" t="s">
        <v>1672</v>
      </c>
      <c r="H101" s="7"/>
      <c r="I101" s="7"/>
      <c r="J101" s="7"/>
      <c r="K101" s="33"/>
    </row>
    <row r="102" spans="1:11" ht="10.5" customHeight="1">
      <c r="A102" s="641" t="s">
        <v>1133</v>
      </c>
      <c r="B102" s="9"/>
      <c r="C102" s="9"/>
      <c r="D102" s="9"/>
      <c r="E102" s="9"/>
      <c r="F102" s="9"/>
      <c r="G102" s="640"/>
      <c r="H102" s="9"/>
      <c r="I102" s="9"/>
      <c r="J102" s="9"/>
      <c r="K102" s="24"/>
    </row>
    <row r="103" spans="1:11" ht="10.5" customHeight="1">
      <c r="A103" s="96" t="s">
        <v>1134</v>
      </c>
      <c r="B103" s="7"/>
      <c r="C103" s="7"/>
      <c r="D103" s="7"/>
      <c r="E103" s="7"/>
      <c r="F103" s="7"/>
      <c r="G103" s="352"/>
      <c r="H103" s="7"/>
      <c r="I103" s="7"/>
      <c r="J103" s="7"/>
      <c r="K103" s="33"/>
    </row>
    <row r="104" spans="1:11" ht="10.5" customHeight="1">
      <c r="A104" s="262" t="s">
        <v>615</v>
      </c>
      <c r="B104" s="35"/>
      <c r="C104" s="35"/>
      <c r="D104" s="35"/>
      <c r="E104" s="35"/>
      <c r="F104" s="35"/>
      <c r="G104" s="642" t="s">
        <v>1135</v>
      </c>
      <c r="H104" s="35"/>
      <c r="I104" s="35"/>
      <c r="J104" s="35"/>
      <c r="K104" s="41"/>
    </row>
    <row r="105" spans="1:11" ht="10.5" customHeight="1">
      <c r="A105" s="451" t="s">
        <v>983</v>
      </c>
      <c r="B105" s="9" t="s">
        <v>1</v>
      </c>
      <c r="C105" s="453" t="s">
        <v>984</v>
      </c>
      <c r="D105" s="9"/>
      <c r="E105" s="9"/>
      <c r="F105" s="9"/>
      <c r="G105" s="9"/>
      <c r="H105" s="9"/>
      <c r="I105" s="9"/>
      <c r="J105" s="9"/>
      <c r="K105" s="24"/>
    </row>
    <row r="106" spans="1:11" ht="10.5" customHeight="1">
      <c r="A106" s="25"/>
      <c r="B106" s="7" t="s">
        <v>7</v>
      </c>
      <c r="C106" s="139" t="s">
        <v>985</v>
      </c>
      <c r="D106" s="7"/>
      <c r="E106" s="7"/>
      <c r="F106" s="7"/>
      <c r="G106" s="7"/>
      <c r="H106" s="7"/>
      <c r="I106" s="7"/>
      <c r="J106" s="7"/>
      <c r="K106" s="33"/>
    </row>
    <row r="107" spans="1:11" ht="10.5" customHeight="1">
      <c r="A107" s="452" t="s">
        <v>186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60"/>
    </row>
    <row r="108" spans="1:11" ht="10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0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0.5" customHeight="1">
      <c r="A110" s="626" t="s">
        <v>1120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0.5" customHeight="1">
      <c r="A111" s="86" t="s">
        <v>199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0.5" customHeight="1">
      <c r="A112" s="86" t="s">
        <v>229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0.5" customHeight="1">
      <c r="A113" s="374" t="s">
        <v>780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0.5" customHeight="1">
      <c r="A114" s="382" t="s">
        <v>1679</v>
      </c>
      <c r="B114" s="6"/>
      <c r="C114" s="6"/>
      <c r="D114" s="383" t="s">
        <v>1680</v>
      </c>
      <c r="E114" s="383" t="s">
        <v>1683</v>
      </c>
      <c r="F114" s="382" t="s">
        <v>1976</v>
      </c>
      <c r="G114" s="6"/>
      <c r="H114" s="6"/>
      <c r="I114" s="6"/>
      <c r="J114" s="6"/>
      <c r="K114" s="6"/>
    </row>
    <row r="115" spans="1:11" ht="10.5" customHeight="1">
      <c r="A115" s="6" t="s">
        <v>1707</v>
      </c>
      <c r="B115" s="6"/>
      <c r="C115" s="6"/>
      <c r="D115" s="606" t="s">
        <v>1708</v>
      </c>
      <c r="E115" s="607">
        <v>40836</v>
      </c>
      <c r="F115" s="6"/>
      <c r="G115" s="6"/>
      <c r="H115" s="6"/>
      <c r="I115" s="6"/>
      <c r="J115" s="6"/>
      <c r="K115" s="6"/>
    </row>
    <row r="116" spans="1:11" ht="10.5" customHeight="1">
      <c r="A116" s="6" t="s">
        <v>1430</v>
      </c>
      <c r="B116" s="6"/>
      <c r="C116" s="6"/>
      <c r="D116" s="6" t="s">
        <v>1431</v>
      </c>
      <c r="E116" s="114">
        <v>40765</v>
      </c>
      <c r="F116" s="6"/>
      <c r="G116" s="6"/>
      <c r="H116" s="6"/>
      <c r="I116" s="6"/>
      <c r="J116" s="6"/>
      <c r="K116" s="6"/>
    </row>
    <row r="117" spans="1:11" ht="10.5" customHeight="1">
      <c r="A117" s="86" t="s">
        <v>234</v>
      </c>
      <c r="B117" s="6"/>
      <c r="C117" s="6"/>
      <c r="D117" s="6" t="s">
        <v>201</v>
      </c>
      <c r="E117" s="114">
        <v>40520</v>
      </c>
      <c r="F117" s="86" t="s">
        <v>235</v>
      </c>
      <c r="G117" s="6"/>
      <c r="H117" s="6"/>
      <c r="I117" s="6"/>
      <c r="J117" s="6"/>
      <c r="K117" s="6"/>
    </row>
    <row r="118" spans="1:11" ht="10.5" customHeight="1">
      <c r="A118" s="92" t="s">
        <v>612</v>
      </c>
      <c r="B118" s="6"/>
      <c r="C118" s="6"/>
      <c r="D118" s="6" t="s">
        <v>613</v>
      </c>
      <c r="E118" s="114">
        <v>40675</v>
      </c>
      <c r="F118" s="86"/>
      <c r="G118" s="6"/>
      <c r="H118" s="6"/>
      <c r="I118" s="6"/>
      <c r="J118" s="6"/>
      <c r="K118" s="6"/>
    </row>
    <row r="119" spans="1:11" ht="10.5" customHeight="1">
      <c r="A119" s="92" t="s">
        <v>1096</v>
      </c>
      <c r="B119" s="6"/>
      <c r="C119" s="6"/>
      <c r="D119" s="6" t="s">
        <v>1097</v>
      </c>
      <c r="E119" s="114">
        <v>40598</v>
      </c>
      <c r="F119" s="86" t="s">
        <v>858</v>
      </c>
      <c r="G119" s="6"/>
      <c r="H119" s="6"/>
      <c r="I119" s="6"/>
      <c r="J119" s="6"/>
      <c r="K119" s="6"/>
    </row>
    <row r="120" spans="1:11" ht="10.5" customHeight="1">
      <c r="A120" s="92" t="s">
        <v>1001</v>
      </c>
      <c r="B120" s="6"/>
      <c r="C120" s="6"/>
      <c r="D120" s="6" t="s">
        <v>1002</v>
      </c>
      <c r="E120" s="114">
        <v>40675</v>
      </c>
      <c r="F120" s="6"/>
      <c r="G120" s="6"/>
      <c r="H120" s="6"/>
      <c r="I120" s="6"/>
      <c r="J120" s="6"/>
      <c r="K120" s="6"/>
    </row>
    <row r="121" spans="1:11" ht="10.5" customHeight="1">
      <c r="A121" s="92" t="s">
        <v>194</v>
      </c>
      <c r="B121" s="6"/>
      <c r="C121" s="6"/>
      <c r="D121" s="6" t="s">
        <v>195</v>
      </c>
      <c r="E121" s="114">
        <v>40702</v>
      </c>
      <c r="F121" s="6"/>
      <c r="G121" s="6"/>
      <c r="H121" s="6"/>
      <c r="I121" s="6"/>
      <c r="J121" s="6"/>
      <c r="K121" s="6"/>
    </row>
    <row r="122" spans="1:11" ht="10.5" customHeight="1">
      <c r="A122" s="92" t="s">
        <v>1250</v>
      </c>
      <c r="B122" s="6"/>
      <c r="C122" s="6"/>
      <c r="D122" s="6" t="s">
        <v>1251</v>
      </c>
      <c r="E122" s="114">
        <v>40637</v>
      </c>
      <c r="F122" s="6" t="s">
        <v>1252</v>
      </c>
      <c r="G122" s="6"/>
      <c r="H122" s="6"/>
      <c r="I122" s="6"/>
      <c r="J122" s="6"/>
      <c r="K122" s="6"/>
    </row>
    <row r="123" spans="1:11" ht="10.5" customHeight="1">
      <c r="A123" s="92" t="s">
        <v>794</v>
      </c>
      <c r="B123" s="6"/>
      <c r="C123" s="6"/>
      <c r="D123" s="6" t="s">
        <v>795</v>
      </c>
      <c r="E123" s="114">
        <v>40843</v>
      </c>
      <c r="F123" s="6"/>
      <c r="G123" s="6"/>
      <c r="H123" s="6"/>
      <c r="I123" s="6"/>
      <c r="J123" s="6"/>
      <c r="K123" s="6"/>
    </row>
    <row r="124" spans="1:11" ht="10.5" customHeight="1">
      <c r="A124" s="92" t="s">
        <v>728</v>
      </c>
      <c r="B124" s="6"/>
      <c r="C124" s="6"/>
      <c r="D124" s="6" t="s">
        <v>729</v>
      </c>
      <c r="E124" s="114">
        <v>40571</v>
      </c>
      <c r="F124" s="6"/>
      <c r="G124" s="6"/>
      <c r="H124" s="6"/>
      <c r="I124" s="6"/>
      <c r="J124" s="6"/>
      <c r="K124" s="6"/>
    </row>
    <row r="125" spans="1:11" ht="10.5" customHeight="1">
      <c r="A125" s="92" t="s">
        <v>1181</v>
      </c>
      <c r="B125" s="6"/>
      <c r="C125" s="6"/>
      <c r="D125" s="6" t="s">
        <v>1182</v>
      </c>
      <c r="E125" s="114">
        <v>40595</v>
      </c>
      <c r="F125" s="6"/>
      <c r="G125" s="6"/>
      <c r="H125" s="6"/>
      <c r="I125" s="6"/>
      <c r="J125" s="6"/>
      <c r="K125" s="6"/>
    </row>
    <row r="126" spans="1:11" ht="10.5" customHeight="1">
      <c r="A126" s="6" t="s">
        <v>206</v>
      </c>
      <c r="B126" s="6"/>
      <c r="C126" s="6"/>
      <c r="D126" s="6" t="s">
        <v>207</v>
      </c>
      <c r="E126" s="579">
        <v>40808</v>
      </c>
      <c r="F126" s="6"/>
      <c r="G126" s="6"/>
      <c r="H126" s="6"/>
      <c r="I126" s="6"/>
      <c r="J126" s="6"/>
      <c r="K126" s="6"/>
    </row>
    <row r="127" spans="1:9" ht="10.5" customHeight="1">
      <c r="A127" s="86" t="s">
        <v>245</v>
      </c>
      <c r="B127" s="6"/>
      <c r="C127" s="6"/>
      <c r="D127" s="6" t="s">
        <v>205</v>
      </c>
      <c r="E127" s="114">
        <v>40518</v>
      </c>
      <c r="F127" s="6"/>
      <c r="G127" s="6"/>
      <c r="H127" s="6"/>
      <c r="I127" s="6"/>
    </row>
    <row r="128" spans="1:9" ht="10.5" customHeight="1">
      <c r="A128" s="92" t="s">
        <v>1511</v>
      </c>
      <c r="B128" s="6"/>
      <c r="C128" s="6"/>
      <c r="D128" s="6" t="s">
        <v>1512</v>
      </c>
      <c r="E128" s="114">
        <v>40725</v>
      </c>
      <c r="F128" s="6"/>
      <c r="G128" s="6"/>
      <c r="H128" s="6"/>
      <c r="I128" s="6"/>
    </row>
    <row r="129" spans="1:9" ht="10.5" customHeight="1">
      <c r="A129" s="92" t="s">
        <v>152</v>
      </c>
      <c r="B129" s="6"/>
      <c r="C129" s="6"/>
      <c r="D129" s="6" t="s">
        <v>153</v>
      </c>
      <c r="E129" s="114">
        <v>40858</v>
      </c>
      <c r="F129" s="6"/>
      <c r="G129" s="6"/>
      <c r="H129" s="6"/>
      <c r="I129" s="6"/>
    </row>
    <row r="130" spans="1:9" ht="10.5" customHeight="1">
      <c r="A130" s="92" t="s">
        <v>914</v>
      </c>
      <c r="B130" s="6"/>
      <c r="C130" s="6"/>
      <c r="D130" s="6" t="s">
        <v>915</v>
      </c>
      <c r="E130" s="114">
        <v>40644</v>
      </c>
      <c r="F130" s="6" t="s">
        <v>556</v>
      </c>
      <c r="G130" s="6"/>
      <c r="H130" s="6"/>
      <c r="I130" s="6"/>
    </row>
    <row r="131" spans="1:9" ht="10.5" customHeight="1">
      <c r="A131" s="92" t="s">
        <v>187</v>
      </c>
      <c r="B131" s="6"/>
      <c r="C131" s="6"/>
      <c r="D131" s="6" t="s">
        <v>188</v>
      </c>
      <c r="E131" s="114">
        <v>40807</v>
      </c>
      <c r="F131" s="6"/>
      <c r="G131" s="6"/>
      <c r="H131" s="6"/>
      <c r="I131" s="6"/>
    </row>
    <row r="132" spans="1:9" ht="10.5" customHeight="1">
      <c r="A132" s="6" t="s">
        <v>196</v>
      </c>
      <c r="B132" s="6"/>
      <c r="C132" s="6"/>
      <c r="D132" s="6" t="s">
        <v>197</v>
      </c>
      <c r="E132" s="114">
        <v>40667</v>
      </c>
      <c r="F132" s="6"/>
      <c r="G132" s="6"/>
      <c r="H132" s="6"/>
      <c r="I132" s="6"/>
    </row>
    <row r="133" spans="1:9" ht="10.5" customHeight="1">
      <c r="A133" s="6" t="s">
        <v>1737</v>
      </c>
      <c r="B133" s="6"/>
      <c r="C133" s="6"/>
      <c r="D133" s="6" t="s">
        <v>1738</v>
      </c>
      <c r="E133" s="114">
        <v>40599</v>
      </c>
      <c r="F133" s="6"/>
      <c r="G133" s="6"/>
      <c r="H133" s="6"/>
      <c r="I133" s="6"/>
    </row>
    <row r="134" spans="1:9" ht="10.5" customHeight="1">
      <c r="A134" s="6" t="s">
        <v>381</v>
      </c>
      <c r="B134" s="6"/>
      <c r="C134" s="6"/>
      <c r="D134" s="6" t="s">
        <v>382</v>
      </c>
      <c r="E134" s="114">
        <v>40702</v>
      </c>
      <c r="F134" s="6"/>
      <c r="G134" s="6"/>
      <c r="H134" s="6"/>
      <c r="I134" s="6"/>
    </row>
    <row r="135" spans="1:9" ht="10.5" customHeight="1">
      <c r="A135" s="86" t="s">
        <v>1858</v>
      </c>
      <c r="B135" s="6"/>
      <c r="C135" s="6"/>
      <c r="D135" s="6" t="s">
        <v>1857</v>
      </c>
      <c r="E135" s="114">
        <v>40696</v>
      </c>
      <c r="F135" s="6" t="s">
        <v>620</v>
      </c>
      <c r="G135" s="6"/>
      <c r="H135" s="6"/>
      <c r="I135" s="6"/>
    </row>
    <row r="136" spans="1:9" ht="10.5" customHeight="1">
      <c r="A136" s="6" t="s">
        <v>567</v>
      </c>
      <c r="B136" s="6"/>
      <c r="C136" s="6"/>
      <c r="D136" s="6" t="s">
        <v>568</v>
      </c>
      <c r="E136" s="593">
        <v>40498</v>
      </c>
      <c r="F136" s="141"/>
      <c r="G136" s="6"/>
      <c r="H136" s="6"/>
      <c r="I136" s="6"/>
    </row>
    <row r="137" spans="1:9" ht="10.5" customHeight="1">
      <c r="A137" s="6" t="s">
        <v>726</v>
      </c>
      <c r="B137" s="6"/>
      <c r="C137" s="6"/>
      <c r="D137" s="6" t="s">
        <v>727</v>
      </c>
      <c r="E137" s="114">
        <v>40581</v>
      </c>
      <c r="F137" s="6"/>
      <c r="G137" s="6"/>
      <c r="H137" s="6"/>
      <c r="I137" s="6"/>
    </row>
    <row r="138" spans="1:9" ht="10.5" customHeight="1">
      <c r="A138" s="6" t="s">
        <v>1559</v>
      </c>
      <c r="B138" s="6"/>
      <c r="C138" s="6"/>
      <c r="D138" s="6" t="s">
        <v>1560</v>
      </c>
      <c r="E138" s="114">
        <v>40672</v>
      </c>
      <c r="F138" s="6"/>
      <c r="G138" s="6"/>
      <c r="H138" s="6"/>
      <c r="I138" s="6"/>
    </row>
    <row r="139" spans="1:9" ht="10.5" customHeight="1">
      <c r="A139" s="6" t="s">
        <v>916</v>
      </c>
      <c r="B139" s="6"/>
      <c r="C139" s="6"/>
      <c r="D139" s="6" t="s">
        <v>917</v>
      </c>
      <c r="E139" s="114">
        <v>40613</v>
      </c>
      <c r="F139" s="6"/>
      <c r="G139" s="6"/>
      <c r="H139" s="6"/>
      <c r="I139" s="6"/>
    </row>
    <row r="140" spans="1:9" ht="10.5" customHeight="1">
      <c r="A140" s="92" t="s">
        <v>1432</v>
      </c>
      <c r="B140" s="6"/>
      <c r="C140" s="6"/>
      <c r="D140" s="6" t="s">
        <v>1433</v>
      </c>
      <c r="E140" s="114">
        <v>40751</v>
      </c>
      <c r="F140" s="6"/>
      <c r="G140" s="6"/>
      <c r="H140" s="6"/>
      <c r="I140" s="6"/>
    </row>
    <row r="141" spans="1:9" ht="10.5" customHeight="1">
      <c r="A141" s="92" t="s">
        <v>662</v>
      </c>
      <c r="B141" s="6"/>
      <c r="C141" s="6"/>
      <c r="D141" s="6" t="s">
        <v>663</v>
      </c>
      <c r="E141" s="114">
        <v>40809</v>
      </c>
      <c r="F141" s="6"/>
      <c r="G141" s="6"/>
      <c r="H141" s="6"/>
      <c r="I141" s="6"/>
    </row>
    <row r="142" spans="1:9" ht="10.5" customHeight="1">
      <c r="A142" s="92" t="s">
        <v>1003</v>
      </c>
      <c r="B142" s="6"/>
      <c r="C142" s="6"/>
      <c r="D142" s="6" t="s">
        <v>1004</v>
      </c>
      <c r="E142" s="114">
        <v>40737</v>
      </c>
      <c r="F142" s="6"/>
      <c r="G142" s="6"/>
      <c r="H142" s="6"/>
      <c r="I142" s="6"/>
    </row>
    <row r="143" spans="1:9" ht="10.5" customHeight="1">
      <c r="A143" s="92" t="s">
        <v>884</v>
      </c>
      <c r="B143" s="6"/>
      <c r="C143" s="6"/>
      <c r="D143" s="6" t="s">
        <v>885</v>
      </c>
      <c r="E143" s="114">
        <v>40868</v>
      </c>
      <c r="F143" s="6"/>
      <c r="G143" s="6"/>
      <c r="H143" s="6"/>
      <c r="I143" s="6"/>
    </row>
    <row r="144" spans="1:9" ht="10.5" customHeight="1">
      <c r="A144" s="6" t="s">
        <v>2056</v>
      </c>
      <c r="B144" s="6"/>
      <c r="C144" s="6"/>
      <c r="D144" s="6" t="s">
        <v>2057</v>
      </c>
      <c r="E144" s="114">
        <v>40577</v>
      </c>
      <c r="F144" s="86" t="s">
        <v>858</v>
      </c>
      <c r="G144" s="6"/>
      <c r="H144" s="6"/>
      <c r="I144" s="6"/>
    </row>
    <row r="145" spans="1:9" ht="10.5" customHeight="1">
      <c r="A145" s="6" t="s">
        <v>723</v>
      </c>
      <c r="B145" s="6"/>
      <c r="C145" s="6"/>
      <c r="D145" s="6" t="s">
        <v>724</v>
      </c>
      <c r="E145" s="114">
        <v>40863</v>
      </c>
      <c r="F145" s="86"/>
      <c r="G145" s="6"/>
      <c r="H145" s="6"/>
      <c r="I145" s="6"/>
    </row>
    <row r="146" spans="1:9" ht="10.5" customHeight="1">
      <c r="A146" s="6" t="s">
        <v>478</v>
      </c>
      <c r="B146" s="6"/>
      <c r="C146" s="6"/>
      <c r="D146" s="6" t="s">
        <v>479</v>
      </c>
      <c r="E146" s="114">
        <v>40571</v>
      </c>
      <c r="F146" s="86" t="s">
        <v>858</v>
      </c>
      <c r="G146" s="6"/>
      <c r="H146" s="6"/>
      <c r="I146" s="6"/>
    </row>
    <row r="147" ht="10.5" customHeight="1">
      <c r="E147" s="10"/>
    </row>
    <row r="148" ht="10.5" customHeight="1">
      <c r="E148" s="10"/>
    </row>
    <row r="149" spans="1:5" ht="10.5" customHeight="1">
      <c r="A149" s="626" t="s">
        <v>1121</v>
      </c>
      <c r="E149" s="10"/>
    </row>
    <row r="150" spans="1:5" ht="10.5" customHeight="1">
      <c r="A150" s="86" t="s">
        <v>1129</v>
      </c>
      <c r="E150" s="10"/>
    </row>
    <row r="151" spans="1:5" ht="10.5" customHeight="1">
      <c r="A151" s="86" t="s">
        <v>1130</v>
      </c>
      <c r="E151" s="10"/>
    </row>
    <row r="152" spans="1:10" ht="10.5" customHeight="1">
      <c r="A152" s="15"/>
      <c r="B152" s="9"/>
      <c r="C152" s="627"/>
      <c r="D152" s="9"/>
      <c r="E152" s="630"/>
      <c r="F152" s="628" t="s">
        <v>1128</v>
      </c>
      <c r="G152" s="24"/>
      <c r="H152" s="148" t="s">
        <v>1081</v>
      </c>
      <c r="I152" s="164" t="s">
        <v>1122</v>
      </c>
      <c r="J152" s="165"/>
    </row>
    <row r="153" spans="1:10" ht="10.5" customHeight="1">
      <c r="A153" s="113" t="s">
        <v>1679</v>
      </c>
      <c r="B153" s="47"/>
      <c r="C153" s="629"/>
      <c r="D153" s="47" t="s">
        <v>1680</v>
      </c>
      <c r="E153" s="631" t="s">
        <v>1397</v>
      </c>
      <c r="F153" s="47"/>
      <c r="G153" s="632" t="s">
        <v>1397</v>
      </c>
      <c r="H153" s="62" t="s">
        <v>1082</v>
      </c>
      <c r="I153" s="378" t="s">
        <v>1123</v>
      </c>
      <c r="J153" s="379"/>
    </row>
    <row r="154" spans="1:10" ht="10.5" customHeight="1">
      <c r="A154" s="15" t="s">
        <v>597</v>
      </c>
      <c r="B154" s="9"/>
      <c r="C154" s="627"/>
      <c r="D154" s="9" t="s">
        <v>598</v>
      </c>
      <c r="E154" s="152">
        <v>9</v>
      </c>
      <c r="F154" s="636" t="s">
        <v>1127</v>
      </c>
      <c r="G154" s="637">
        <v>10</v>
      </c>
      <c r="H154" s="638">
        <v>40431</v>
      </c>
      <c r="I154" s="164">
        <v>2011</v>
      </c>
      <c r="J154" s="165"/>
    </row>
    <row r="155" spans="1:10" ht="10.5" customHeight="1">
      <c r="A155" s="25" t="s">
        <v>134</v>
      </c>
      <c r="B155" s="7"/>
      <c r="C155" s="625"/>
      <c r="D155" s="7" t="s">
        <v>135</v>
      </c>
      <c r="E155" s="135">
        <v>9</v>
      </c>
      <c r="F155" s="124" t="s">
        <v>1127</v>
      </c>
      <c r="G155" s="633">
        <v>10</v>
      </c>
      <c r="H155" s="634">
        <v>40471</v>
      </c>
      <c r="I155" s="166">
        <v>2011</v>
      </c>
      <c r="J155" s="167"/>
    </row>
    <row r="156" spans="1:10" ht="10.5" customHeight="1">
      <c r="A156" s="25" t="s">
        <v>1274</v>
      </c>
      <c r="B156" s="7"/>
      <c r="C156" s="625"/>
      <c r="D156" s="7" t="s">
        <v>1275</v>
      </c>
      <c r="E156" s="135">
        <v>24</v>
      </c>
      <c r="F156" s="124" t="s">
        <v>1127</v>
      </c>
      <c r="G156" s="633">
        <v>25</v>
      </c>
      <c r="H156" s="634">
        <v>40382</v>
      </c>
      <c r="I156" s="166">
        <v>2011</v>
      </c>
      <c r="J156" s="167"/>
    </row>
    <row r="157" spans="1:10" ht="10.5" customHeight="1">
      <c r="A157" s="25" t="s">
        <v>879</v>
      </c>
      <c r="B157" s="7"/>
      <c r="C157" s="625"/>
      <c r="D157" s="7" t="s">
        <v>880</v>
      </c>
      <c r="E157" s="135">
        <v>8</v>
      </c>
      <c r="F157" s="124" t="s">
        <v>1127</v>
      </c>
      <c r="G157" s="633">
        <v>9</v>
      </c>
      <c r="H157" s="634">
        <v>40431</v>
      </c>
      <c r="I157" s="166">
        <v>2011</v>
      </c>
      <c r="J157" s="167"/>
    </row>
    <row r="158" spans="1:10" ht="10.5" customHeight="1">
      <c r="A158" s="34" t="s">
        <v>486</v>
      </c>
      <c r="B158" s="35"/>
      <c r="C158" s="594"/>
      <c r="D158" s="35" t="s">
        <v>487</v>
      </c>
      <c r="E158" s="153">
        <v>6</v>
      </c>
      <c r="F158" s="595" t="s">
        <v>1127</v>
      </c>
      <c r="G158" s="632">
        <v>7</v>
      </c>
      <c r="H158" s="635">
        <v>40436</v>
      </c>
      <c r="I158" s="378">
        <v>2011</v>
      </c>
      <c r="J158" s="379"/>
    </row>
    <row r="159" spans="1:10" ht="10.5" customHeight="1">
      <c r="A159" s="15" t="s">
        <v>1224</v>
      </c>
      <c r="B159" s="9"/>
      <c r="C159" s="627"/>
      <c r="D159" s="9" t="s">
        <v>1227</v>
      </c>
      <c r="E159" s="152">
        <v>17</v>
      </c>
      <c r="F159" s="636" t="s">
        <v>1127</v>
      </c>
      <c r="G159" s="637">
        <v>18</v>
      </c>
      <c r="H159" s="638">
        <v>40085</v>
      </c>
      <c r="I159" s="164" t="s">
        <v>1126</v>
      </c>
      <c r="J159" s="165"/>
    </row>
    <row r="160" spans="1:10" ht="10.5" customHeight="1">
      <c r="A160" s="95" t="s">
        <v>1286</v>
      </c>
      <c r="B160" s="7"/>
      <c r="C160" s="625"/>
      <c r="D160" s="7" t="s">
        <v>1287</v>
      </c>
      <c r="E160" s="135">
        <v>24</v>
      </c>
      <c r="F160" s="124" t="s">
        <v>1127</v>
      </c>
      <c r="G160" s="633">
        <v>25</v>
      </c>
      <c r="H160" s="634">
        <v>40431</v>
      </c>
      <c r="I160" s="166">
        <v>2011</v>
      </c>
      <c r="J160" s="167"/>
    </row>
    <row r="161" spans="1:10" ht="10.5" customHeight="1">
      <c r="A161" s="25" t="s">
        <v>1353</v>
      </c>
      <c r="B161" s="7"/>
      <c r="C161" s="625"/>
      <c r="D161" s="7" t="s">
        <v>1354</v>
      </c>
      <c r="E161" s="135">
        <v>6</v>
      </c>
      <c r="F161" s="124" t="s">
        <v>1127</v>
      </c>
      <c r="G161" s="633">
        <v>7</v>
      </c>
      <c r="H161" s="634">
        <v>40431</v>
      </c>
      <c r="I161" s="166">
        <v>2011</v>
      </c>
      <c r="J161" s="167"/>
    </row>
    <row r="162" spans="1:10" ht="10.5" customHeight="1">
      <c r="A162" s="25" t="s">
        <v>647</v>
      </c>
      <c r="B162" s="7"/>
      <c r="C162" s="625"/>
      <c r="D162" s="7" t="s">
        <v>648</v>
      </c>
      <c r="E162" s="135">
        <v>6</v>
      </c>
      <c r="F162" s="124" t="s">
        <v>1127</v>
      </c>
      <c r="G162" s="633">
        <v>7</v>
      </c>
      <c r="H162" s="634">
        <v>40473</v>
      </c>
      <c r="I162" s="166">
        <v>2011</v>
      </c>
      <c r="J162" s="167"/>
    </row>
    <row r="163" spans="1:10" ht="10.5" customHeight="1">
      <c r="A163" s="34" t="s">
        <v>482</v>
      </c>
      <c r="B163" s="35"/>
      <c r="C163" s="594"/>
      <c r="D163" s="35" t="s">
        <v>483</v>
      </c>
      <c r="E163" s="153">
        <v>7</v>
      </c>
      <c r="F163" s="595" t="s">
        <v>1127</v>
      </c>
      <c r="G163" s="632">
        <v>8</v>
      </c>
      <c r="H163" s="635">
        <v>40431</v>
      </c>
      <c r="I163" s="378">
        <v>2011</v>
      </c>
      <c r="J163" s="379"/>
    </row>
    <row r="164" spans="1:10" ht="10.5" customHeight="1">
      <c r="A164" s="15" t="s">
        <v>1229</v>
      </c>
      <c r="B164" s="9"/>
      <c r="C164" s="627"/>
      <c r="D164" s="9" t="s">
        <v>1231</v>
      </c>
      <c r="E164" s="152">
        <v>35</v>
      </c>
      <c r="F164" s="636" t="s">
        <v>1127</v>
      </c>
      <c r="G164" s="637">
        <v>36</v>
      </c>
      <c r="H164" s="638">
        <v>40105</v>
      </c>
      <c r="I164" s="164" t="s">
        <v>1126</v>
      </c>
      <c r="J164" s="165"/>
    </row>
    <row r="165" spans="1:10" ht="10.5" customHeight="1">
      <c r="A165" s="25" t="s">
        <v>1261</v>
      </c>
      <c r="B165" s="7"/>
      <c r="C165" s="625"/>
      <c r="D165" s="7" t="s">
        <v>1266</v>
      </c>
      <c r="E165" s="135">
        <v>20</v>
      </c>
      <c r="F165" s="124" t="s">
        <v>1127</v>
      </c>
      <c r="G165" s="633">
        <v>21</v>
      </c>
      <c r="H165" s="634">
        <v>40135</v>
      </c>
      <c r="I165" s="166">
        <v>2011</v>
      </c>
      <c r="J165" s="167"/>
    </row>
    <row r="166" spans="1:10" ht="10.5" customHeight="1">
      <c r="A166" s="96" t="s">
        <v>1124</v>
      </c>
      <c r="B166" s="7"/>
      <c r="C166" s="625"/>
      <c r="D166" s="7" t="s">
        <v>1125</v>
      </c>
      <c r="E166" s="135">
        <v>17</v>
      </c>
      <c r="F166" s="124" t="s">
        <v>1127</v>
      </c>
      <c r="G166" s="633">
        <v>18</v>
      </c>
      <c r="H166" s="634">
        <v>40431</v>
      </c>
      <c r="I166" s="166">
        <v>2011</v>
      </c>
      <c r="J166" s="167"/>
    </row>
    <row r="167" spans="1:10" ht="10.5" customHeight="1">
      <c r="A167" s="25" t="s">
        <v>130</v>
      </c>
      <c r="B167" s="7"/>
      <c r="C167" s="625"/>
      <c r="D167" s="7" t="s">
        <v>131</v>
      </c>
      <c r="E167" s="135">
        <v>6</v>
      </c>
      <c r="F167" s="124" t="s">
        <v>1127</v>
      </c>
      <c r="G167" s="633">
        <v>7</v>
      </c>
      <c r="H167" s="634">
        <v>40480</v>
      </c>
      <c r="I167" s="166">
        <v>2011</v>
      </c>
      <c r="J167" s="167"/>
    </row>
    <row r="168" spans="1:10" ht="10.5" customHeight="1">
      <c r="A168" s="34" t="s">
        <v>593</v>
      </c>
      <c r="B168" s="35"/>
      <c r="C168" s="594"/>
      <c r="D168" s="35" t="s">
        <v>594</v>
      </c>
      <c r="E168" s="153">
        <v>9</v>
      </c>
      <c r="F168" s="595" t="s">
        <v>1127</v>
      </c>
      <c r="G168" s="632">
        <v>10</v>
      </c>
      <c r="H168" s="635">
        <v>40437</v>
      </c>
      <c r="I168" s="378">
        <v>2011</v>
      </c>
      <c r="J168" s="379"/>
    </row>
    <row r="169" spans="1:10" ht="10.5" customHeight="1">
      <c r="A169" s="15" t="s">
        <v>1219</v>
      </c>
      <c r="B169" s="9"/>
      <c r="C169" s="627"/>
      <c r="D169" s="9" t="s">
        <v>1225</v>
      </c>
      <c r="E169" s="152">
        <v>34</v>
      </c>
      <c r="F169" s="636" t="s">
        <v>1127</v>
      </c>
      <c r="G169" s="637">
        <v>36</v>
      </c>
      <c r="H169" s="638">
        <v>40085</v>
      </c>
      <c r="I169" s="164">
        <v>2010</v>
      </c>
      <c r="J169" s="639" t="s">
        <v>1131</v>
      </c>
    </row>
    <row r="170" spans="1:10" ht="10.5" customHeight="1">
      <c r="A170" s="25" t="s">
        <v>1444</v>
      </c>
      <c r="B170" s="7"/>
      <c r="C170" s="625"/>
      <c r="D170" s="7" t="s">
        <v>1445</v>
      </c>
      <c r="E170" s="135">
        <v>8</v>
      </c>
      <c r="F170" s="124" t="s">
        <v>1127</v>
      </c>
      <c r="G170" s="633">
        <v>9</v>
      </c>
      <c r="H170" s="634">
        <v>40478</v>
      </c>
      <c r="I170" s="166">
        <v>2011</v>
      </c>
      <c r="J170" s="167"/>
    </row>
    <row r="171" spans="1:10" ht="10.5" customHeight="1">
      <c r="A171" s="25" t="s">
        <v>1336</v>
      </c>
      <c r="B171" s="7"/>
      <c r="C171" s="625"/>
      <c r="D171" s="7" t="s">
        <v>1337</v>
      </c>
      <c r="E171" s="135">
        <v>7</v>
      </c>
      <c r="F171" s="124" t="s">
        <v>1127</v>
      </c>
      <c r="G171" s="633">
        <v>8</v>
      </c>
      <c r="H171" s="634">
        <v>40477</v>
      </c>
      <c r="I171" s="166">
        <v>2011</v>
      </c>
      <c r="J171" s="167"/>
    </row>
    <row r="172" spans="1:10" ht="10.5" customHeight="1">
      <c r="A172" s="95" t="s">
        <v>627</v>
      </c>
      <c r="B172" s="7"/>
      <c r="C172" s="625"/>
      <c r="D172" s="7" t="s">
        <v>628</v>
      </c>
      <c r="E172" s="135">
        <v>8</v>
      </c>
      <c r="F172" s="124" t="s">
        <v>1127</v>
      </c>
      <c r="G172" s="633">
        <v>9</v>
      </c>
      <c r="H172" s="634">
        <v>40506</v>
      </c>
      <c r="I172" s="166">
        <v>2011</v>
      </c>
      <c r="J172" s="167"/>
    </row>
    <row r="173" spans="1:10" ht="10.5" customHeight="1">
      <c r="A173" s="113" t="s">
        <v>854</v>
      </c>
      <c r="B173" s="35"/>
      <c r="C173" s="594"/>
      <c r="D173" s="35" t="s">
        <v>855</v>
      </c>
      <c r="E173" s="153">
        <v>6</v>
      </c>
      <c r="F173" s="595" t="s">
        <v>1127</v>
      </c>
      <c r="G173" s="632">
        <v>7</v>
      </c>
      <c r="H173" s="635">
        <v>40450</v>
      </c>
      <c r="I173" s="378">
        <v>2011</v>
      </c>
      <c r="J173" s="379"/>
    </row>
    <row r="174" spans="1:10" ht="10.5" customHeight="1">
      <c r="A174" s="15" t="s">
        <v>1222</v>
      </c>
      <c r="B174" s="9"/>
      <c r="C174" s="627"/>
      <c r="D174" s="9" t="s">
        <v>1226</v>
      </c>
      <c r="E174" s="152">
        <v>32</v>
      </c>
      <c r="F174" s="636" t="s">
        <v>1127</v>
      </c>
      <c r="G174" s="637">
        <v>33</v>
      </c>
      <c r="H174" s="638">
        <v>40085</v>
      </c>
      <c r="I174" s="164" t="s">
        <v>1126</v>
      </c>
      <c r="J174" s="165"/>
    </row>
    <row r="175" spans="1:10" ht="10.5" customHeight="1">
      <c r="A175" s="95" t="s">
        <v>651</v>
      </c>
      <c r="B175" s="7"/>
      <c r="C175" s="625"/>
      <c r="D175" s="7" t="s">
        <v>652</v>
      </c>
      <c r="E175" s="135">
        <v>10</v>
      </c>
      <c r="F175" s="124" t="s">
        <v>1127</v>
      </c>
      <c r="G175" s="633">
        <v>11</v>
      </c>
      <c r="H175" s="634">
        <v>40442</v>
      </c>
      <c r="I175" s="166">
        <v>2011</v>
      </c>
      <c r="J175" s="167"/>
    </row>
    <row r="176" spans="1:10" ht="10.5" customHeight="1">
      <c r="A176" s="95" t="s">
        <v>881</v>
      </c>
      <c r="B176" s="7"/>
      <c r="C176" s="625"/>
      <c r="D176" s="7" t="s">
        <v>882</v>
      </c>
      <c r="E176" s="135">
        <v>7</v>
      </c>
      <c r="F176" s="124" t="s">
        <v>1127</v>
      </c>
      <c r="G176" s="633">
        <v>8</v>
      </c>
      <c r="H176" s="634">
        <v>40477</v>
      </c>
      <c r="I176" s="166">
        <v>2011</v>
      </c>
      <c r="J176" s="167"/>
    </row>
    <row r="177" spans="1:10" ht="10.5" customHeight="1">
      <c r="A177" s="25" t="s">
        <v>1576</v>
      </c>
      <c r="B177" s="7"/>
      <c r="C177" s="625"/>
      <c r="D177" s="7" t="s">
        <v>1584</v>
      </c>
      <c r="E177" s="135">
        <v>21</v>
      </c>
      <c r="F177" s="124" t="s">
        <v>1127</v>
      </c>
      <c r="G177" s="633">
        <v>22</v>
      </c>
      <c r="H177" s="634">
        <v>40464</v>
      </c>
      <c r="I177" s="166">
        <v>2011</v>
      </c>
      <c r="J177" s="167"/>
    </row>
    <row r="178" spans="1:10" ht="10.5" customHeight="1">
      <c r="A178" s="34" t="s">
        <v>1453</v>
      </c>
      <c r="B178" s="35"/>
      <c r="C178" s="594"/>
      <c r="D178" s="35" t="s">
        <v>1454</v>
      </c>
      <c r="E178" s="153">
        <v>8</v>
      </c>
      <c r="F178" s="595" t="s">
        <v>1127</v>
      </c>
      <c r="G178" s="632">
        <v>9</v>
      </c>
      <c r="H178" s="635">
        <v>40478</v>
      </c>
      <c r="I178" s="378">
        <v>2011</v>
      </c>
      <c r="J178" s="379"/>
    </row>
    <row r="179" spans="1:10" ht="10.5" customHeight="1">
      <c r="A179" s="25" t="s">
        <v>595</v>
      </c>
      <c r="B179" s="7"/>
      <c r="C179" s="625"/>
      <c r="D179" s="7" t="s">
        <v>596</v>
      </c>
      <c r="E179" s="135">
        <v>6</v>
      </c>
      <c r="F179" s="124" t="s">
        <v>1127</v>
      </c>
      <c r="G179" s="633">
        <v>7</v>
      </c>
      <c r="H179" s="634">
        <v>40486</v>
      </c>
      <c r="I179" s="166">
        <v>2011</v>
      </c>
      <c r="J179" s="167"/>
    </row>
    <row r="180" spans="1:10" ht="10.5" customHeight="1">
      <c r="A180" s="25" t="s">
        <v>1464</v>
      </c>
      <c r="B180" s="7"/>
      <c r="C180" s="625"/>
      <c r="D180" s="7" t="s">
        <v>1465</v>
      </c>
      <c r="E180" s="135">
        <v>15</v>
      </c>
      <c r="F180" s="124" t="s">
        <v>1127</v>
      </c>
      <c r="G180" s="633">
        <v>16</v>
      </c>
      <c r="H180" s="634">
        <v>40505</v>
      </c>
      <c r="I180" s="166">
        <v>2011</v>
      </c>
      <c r="J180" s="167"/>
    </row>
    <row r="181" spans="1:10" ht="10.5" customHeight="1">
      <c r="A181" s="95" t="s">
        <v>1282</v>
      </c>
      <c r="B181" s="7"/>
      <c r="C181" s="625"/>
      <c r="D181" s="7" t="s">
        <v>1295</v>
      </c>
      <c r="E181" s="135">
        <v>14</v>
      </c>
      <c r="F181" s="124" t="s">
        <v>1127</v>
      </c>
      <c r="G181" s="633">
        <v>15</v>
      </c>
      <c r="H181" s="634">
        <v>40431</v>
      </c>
      <c r="I181" s="166">
        <v>2011</v>
      </c>
      <c r="J181" s="167"/>
    </row>
    <row r="182" spans="1:10" ht="10.5" customHeight="1">
      <c r="A182" s="25" t="s">
        <v>488</v>
      </c>
      <c r="B182" s="7"/>
      <c r="C182" s="625"/>
      <c r="D182" s="7" t="s">
        <v>489</v>
      </c>
      <c r="E182" s="135">
        <v>6</v>
      </c>
      <c r="F182" s="124" t="s">
        <v>1127</v>
      </c>
      <c r="G182" s="633">
        <v>7</v>
      </c>
      <c r="H182" s="634">
        <v>40431</v>
      </c>
      <c r="I182" s="166">
        <v>2011</v>
      </c>
      <c r="J182" s="167"/>
    </row>
    <row r="183" spans="1:10" ht="10.5" customHeight="1">
      <c r="A183" s="96" t="s">
        <v>1634</v>
      </c>
      <c r="B183" s="7"/>
      <c r="C183" s="625"/>
      <c r="D183" s="7" t="s">
        <v>1635</v>
      </c>
      <c r="E183" s="135">
        <v>17</v>
      </c>
      <c r="F183" s="124" t="s">
        <v>1127</v>
      </c>
      <c r="G183" s="633">
        <v>18</v>
      </c>
      <c r="H183" s="634">
        <v>40438</v>
      </c>
      <c r="I183" s="166">
        <v>2011</v>
      </c>
      <c r="J183" s="167"/>
    </row>
    <row r="184" spans="1:10" ht="10.5" customHeight="1">
      <c r="A184" s="113" t="s">
        <v>1285</v>
      </c>
      <c r="B184" s="35"/>
      <c r="C184" s="594"/>
      <c r="D184" s="35" t="s">
        <v>1288</v>
      </c>
      <c r="E184" s="153">
        <v>16</v>
      </c>
      <c r="F184" s="595" t="s">
        <v>1127</v>
      </c>
      <c r="G184" s="632">
        <v>17</v>
      </c>
      <c r="H184" s="635">
        <v>40431</v>
      </c>
      <c r="I184" s="378">
        <v>2011</v>
      </c>
      <c r="J184" s="379"/>
    </row>
  </sheetData>
  <hyperlinks>
    <hyperlink ref="G101" r:id="rId1" display="http://seekingalpha.com/author/david-fish/articles"/>
    <hyperlink ref="G104" r:id="rId2" display="http://www.tessellation.com/david_fish/"/>
  </hyperlinks>
  <printOptions/>
  <pageMargins left="0.34" right="0.39" top="0.52" bottom="0.52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2011-11-01T02:20:47Z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