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'Challengers'!$C$7:$BA$215</definedName>
    <definedName name="_xlnm.Print_Area" localSheetId="0">'Champions'!$C$7:$BA$110</definedName>
    <definedName name="_xlnm.Print_Area" localSheetId="1">'Contenders'!$C$7:$BA$158</definedName>
    <definedName name="_xlnm.Print_Area" localSheetId="5">'Revisions'!$B$3:$K$80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<sst xmlns="http://schemas.openxmlformats.org/spreadsheetml/2006/main" count="4509" uniqueCount="1960">
  <si>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</si>
  <si>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</si>
  <si>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</si>
  <si>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</si>
  <si>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</si>
  <si>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</si>
  <si>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</si>
  <si>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</si>
  <si>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</si>
  <si>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</si>
  <si>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</si>
  <si>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</si>
  <si>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</si>
  <si>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</si>
  <si>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</si>
  <si>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</si>
  <si>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Hubbell Inc. A</t>
  </si>
  <si>
    <t>HUB.A</t>
  </si>
  <si>
    <t>NorthWestern Corp.</t>
  </si>
  <si>
    <t>NWE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</si>
  <si>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</si>
  <si>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</si>
  <si>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</si>
  <si>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</si>
  <si>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</si>
  <si>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</si>
  <si>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</si>
  <si>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</si>
  <si>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</si>
  <si>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</si>
  <si>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</si>
  <si>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</si>
  <si>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</si>
  <si>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</si>
  <si>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</si>
  <si>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</si>
  <si>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</si>
  <si>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</si>
  <si>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</si>
  <si>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</si>
  <si>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</si>
  <si>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</si>
  <si>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</si>
  <si>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</si>
  <si>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</si>
  <si>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</si>
  <si>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</si>
  <si>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</si>
  <si>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Spectra Energy Partners LP</t>
  </si>
  <si>
    <t>SEP</t>
  </si>
  <si>
    <t>TEVA</t>
  </si>
  <si>
    <t>Most recent Increases expected to be replaced next month are highlighted in Green.</t>
  </si>
  <si>
    <t>Annual Dividend</t>
  </si>
  <si>
    <t>projects the "new" rate to a full-year amount</t>
  </si>
  <si>
    <t>Payout % Ratio</t>
  </si>
  <si>
    <t>calculates the annual dividend as a percentage of trailing twelve months earnings per share</t>
  </si>
  <si>
    <t>+/-% vs. Graham</t>
  </si>
  <si>
    <t>calculates the premium or discount that the current price represents, compared with the "Graham</t>
  </si>
  <si>
    <t>share of the company's stock. Since he believed that a reasonable price/earnings ratio was 15 and a reasonable price/book</t>
  </si>
  <si>
    <t>in column H. The actual Graham number is not shown, but is divided into the current price in order to produce a premium or</t>
  </si>
  <si>
    <t>discount percentage, compared with the Graham number.</t>
  </si>
  <si>
    <t>TTM P/E</t>
  </si>
  <si>
    <t>shows the price/earnings ratio using trailing twelve months earnings divided into current price</t>
  </si>
  <si>
    <t>Hopefully, it can continue to be updated on a monthly basis there. Please post comments/questions on its U.S. DRIPs board or</t>
  </si>
  <si>
    <t>add a Comment to one of my articles on the Seeking Alpha website.</t>
  </si>
  <si>
    <t>TTM EPS</t>
  </si>
  <si>
    <t>PEG Ratio</t>
  </si>
  <si>
    <t>shows the price/earnings ratio divided by 5-year estimates growth rate</t>
  </si>
  <si>
    <t>TTM P/Sales</t>
  </si>
  <si>
    <t>shows the price divided by the trailing twelve months' sales</t>
  </si>
  <si>
    <t>shows earnings per share for the most recently reported trailing twelve months</t>
  </si>
  <si>
    <t>MRQ P/Book</t>
  </si>
  <si>
    <t>shows the price divided by the most recent quarter's book value per share</t>
  </si>
  <si>
    <t>TY Est EPS</t>
  </si>
  <si>
    <t>LY Est EPS</t>
  </si>
  <si>
    <t>NY/TY% Growth</t>
  </si>
  <si>
    <t>calculates the percentage change of next year's earnings estimate compared with this year's estimate</t>
  </si>
  <si>
    <t>MktCap ($Mil)</t>
  </si>
  <si>
    <t>ADR-Bermuda&amp;</t>
  </si>
  <si>
    <t>shows the market value in millions of dollars of all outstanding shares at the current price</t>
  </si>
  <si>
    <t>52-week low/high and %</t>
  </si>
  <si>
    <t>these columns show the 52-week range of the stock and the percentage that the current price is</t>
  </si>
  <si>
    <t>trading above the low and below the high prices</t>
  </si>
  <si>
    <t>5/10 A/D</t>
  </si>
  <si>
    <t>is a calculation of the acceleration or deceleration of the 5-year vs. the 10-year DGR</t>
  </si>
  <si>
    <t>DGR</t>
  </si>
  <si>
    <t>or Dividend Growth Rate is the compound annual growth rate of the dividend for the periods shown</t>
  </si>
  <si>
    <t>David Fish</t>
  </si>
  <si>
    <t>The Moneypaper, The Moneypaper Guide to Direct Investment Plans</t>
  </si>
  <si>
    <t>The MP 63 Fund (symbol: DRIPX)</t>
  </si>
  <si>
    <t>Added column explanations to Notes tab</t>
  </si>
  <si>
    <t>Corrected Peoples United Financial streak from 18 to 19 years per company info</t>
  </si>
  <si>
    <t>NACCO Industries</t>
  </si>
  <si>
    <t>Unilever NV</t>
  </si>
  <si>
    <t>UN</t>
  </si>
  <si>
    <t>May11</t>
  </si>
  <si>
    <t>Moved W.R. Berkley from Challengers to Contenders (10 years)</t>
  </si>
  <si>
    <t>Moved Flowers Foods from Challengers to Contenders (10 years)</t>
  </si>
  <si>
    <t>Moved Bunge Limited from Challengers to Contenders (10 years)</t>
  </si>
  <si>
    <t>Moved Donaldson Company from Contenders to Champions (25 years)</t>
  </si>
  <si>
    <t>Unilever plc</t>
  </si>
  <si>
    <t>UL</t>
  </si>
  <si>
    <t>FY Streak,&amp;</t>
  </si>
  <si>
    <t>AlsoUBPat90%</t>
  </si>
  <si>
    <t>B26</t>
  </si>
  <si>
    <t>Cablevision Systems Corp.</t>
  </si>
  <si>
    <t>CVC</t>
  </si>
  <si>
    <t>Quaker Chemical Corp.</t>
  </si>
  <si>
    <t>KWR</t>
  </si>
  <si>
    <t>Added Unilever NV and Unilever plc to Contenders tab (10 years)</t>
  </si>
  <si>
    <t>RDS-B</t>
  </si>
  <si>
    <t>Royal Dutch Shell plc A</t>
  </si>
  <si>
    <t>Royal Dutch Shell plc B</t>
  </si>
  <si>
    <t>Also MKCV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</si>
  <si>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</si>
  <si>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</si>
  <si>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</si>
  <si>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</si>
  <si>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</si>
  <si>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</si>
  <si>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</si>
  <si>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</si>
  <si>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</si>
  <si>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</si>
  <si>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</si>
  <si>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</si>
  <si>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</si>
  <si>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</si>
  <si>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</si>
  <si>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</si>
  <si>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</si>
  <si>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</si>
  <si>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</si>
  <si>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</si>
  <si>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</si>
  <si>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</si>
  <si>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</si>
  <si>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</si>
  <si>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</si>
  <si>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</si>
  <si>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</si>
  <si>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</si>
  <si>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</si>
  <si>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</si>
  <si>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</si>
  <si>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</si>
  <si>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</si>
  <si>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</si>
  <si>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</si>
  <si>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</si>
  <si>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</si>
  <si>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</si>
  <si>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</si>
  <si>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</si>
  <si>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Added Challengers tab for streaks of up to 14 years</t>
  </si>
  <si>
    <t>American Greetings</t>
  </si>
  <si>
    <t>AM</t>
  </si>
  <si>
    <t>National Research Corp.</t>
  </si>
  <si>
    <t>NRCI</t>
  </si>
  <si>
    <t>Andersons Inc. (The)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</si>
  <si>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</si>
  <si>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</si>
  <si>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</si>
  <si>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</si>
  <si>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</si>
  <si>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</si>
  <si>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</si>
  <si>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</si>
  <si>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</si>
  <si>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</si>
  <si>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</si>
  <si>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</si>
  <si>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</si>
  <si>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</si>
  <si>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</si>
  <si>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</si>
  <si>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</si>
  <si>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</si>
  <si>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Duke Energy Corp.</t>
  </si>
  <si>
    <t>DUK</t>
  </si>
  <si>
    <t>Added Duke Energy to Challengers tab; 6 years adj. For 2007 Spectra Energy spin-off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</si>
  <si>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</si>
  <si>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</si>
  <si>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</si>
  <si>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</si>
  <si>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</si>
  <si>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</si>
  <si>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</si>
  <si>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</si>
  <si>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</si>
  <si>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</si>
  <si>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</si>
  <si>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</si>
  <si>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</si>
  <si>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</si>
  <si>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National Presto Industries</t>
  </si>
  <si>
    <t>NPK</t>
  </si>
  <si>
    <t>Brookfield Infrastructure Partners LP</t>
  </si>
  <si>
    <t>BIP</t>
  </si>
  <si>
    <t>AnnualDiv w/Extra</t>
  </si>
  <si>
    <t>Mar</t>
  </si>
  <si>
    <t>Hillenbrand Industries</t>
  </si>
  <si>
    <t>Split into Hill-Rom/Hillenbrand Inc.</t>
  </si>
  <si>
    <t>CPK</t>
  </si>
  <si>
    <t>Div *</t>
  </si>
  <si>
    <t>*Unchanged in consecutive years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</si>
  <si>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</si>
  <si>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</si>
  <si>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</si>
  <si>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</si>
  <si>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</si>
  <si>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</si>
  <si>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</si>
  <si>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</si>
  <si>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</si>
  <si>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</si>
  <si>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</si>
  <si>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</si>
  <si>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</si>
  <si>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</si>
  <si>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</si>
  <si>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</si>
  <si>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</si>
  <si>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</si>
  <si>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</si>
  <si>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</si>
  <si>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</si>
  <si>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</si>
  <si>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</si>
  <si>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</si>
  <si>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</si>
  <si>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</si>
  <si>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</si>
  <si>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</si>
  <si>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</si>
  <si>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Resumed Increases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</si>
  <si>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</si>
  <si>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</si>
  <si>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</si>
  <si>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</si>
  <si>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</si>
  <si>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</si>
  <si>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</si>
  <si>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</si>
  <si>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</si>
  <si>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</si>
  <si>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</si>
  <si>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</si>
  <si>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</si>
  <si>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</si>
  <si>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</si>
  <si>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</si>
  <si>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</si>
  <si>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</si>
  <si>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</si>
  <si>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</si>
  <si>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</si>
  <si>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</si>
  <si>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</si>
  <si>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</si>
  <si>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</si>
  <si>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</si>
  <si>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</si>
  <si>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</si>
  <si>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</si>
  <si>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</si>
  <si>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Finish Line Inc.</t>
  </si>
  <si>
    <t>FINL</t>
  </si>
  <si>
    <t>Added DRIP Fees columns to Challengers tab and populated</t>
  </si>
  <si>
    <t>Duplicated Champions heading design to Challengers tab and added all other columns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</si>
  <si>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</si>
  <si>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</si>
  <si>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</si>
  <si>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</si>
  <si>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</si>
  <si>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</si>
  <si>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</si>
  <si>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</si>
  <si>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</si>
  <si>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</si>
  <si>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</si>
  <si>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</si>
  <si>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</si>
  <si>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</si>
  <si>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</si>
  <si>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</si>
  <si>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</si>
  <si>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</si>
  <si>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</si>
  <si>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</si>
  <si>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</si>
  <si>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</si>
  <si>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</si>
  <si>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</si>
  <si>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</si>
  <si>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</si>
  <si>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</si>
  <si>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</si>
  <si>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B22</t>
  </si>
  <si>
    <t>C28</t>
  </si>
  <si>
    <t>S&amp;T Bancorp</t>
  </si>
  <si>
    <t>Kimco Realty</t>
  </si>
  <si>
    <t>STBA</t>
  </si>
  <si>
    <t>KIM</t>
  </si>
  <si>
    <t>Johnson Controls</t>
  </si>
  <si>
    <t>B09</t>
  </si>
  <si>
    <t>Moved Watsco Inc. from Challengers to Contenders (10 years)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</si>
  <si>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</si>
  <si>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</si>
  <si>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</si>
  <si>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</si>
  <si>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</si>
  <si>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</si>
  <si>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</si>
  <si>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</si>
  <si>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</si>
  <si>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</si>
  <si>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</si>
  <si>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</si>
  <si>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</si>
  <si>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</si>
  <si>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</si>
  <si>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</si>
  <si>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</si>
  <si>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</si>
  <si>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</si>
  <si>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</si>
  <si>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</si>
  <si>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</si>
  <si>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</si>
  <si>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</si>
  <si>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B28</t>
  </si>
  <si>
    <t>C02</t>
  </si>
  <si>
    <t>Apr</t>
  </si>
  <si>
    <t>MrSp</t>
  </si>
  <si>
    <t>Comcast Corp.</t>
  </si>
  <si>
    <t>CMCSA</t>
  </si>
  <si>
    <t>Also CMCSK</t>
  </si>
  <si>
    <t>Infosys Technologies Ltd</t>
  </si>
  <si>
    <t>INFY</t>
  </si>
  <si>
    <t>ADR-India,@</t>
  </si>
  <si>
    <t>Added Infosys Technologies Ltd. to Contenders tab (14 years)</t>
  </si>
  <si>
    <t>Moved Computer Services Inc. from Challengers to Contenders (22 years)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</si>
  <si>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</si>
  <si>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</si>
  <si>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</si>
  <si>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</si>
  <si>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</si>
  <si>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</si>
  <si>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</si>
  <si>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</si>
  <si>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</si>
  <si>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</si>
  <si>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</si>
  <si>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</si>
  <si>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</si>
  <si>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</si>
  <si>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</si>
  <si>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Prior Year reduction</t>
  </si>
  <si>
    <t>EastGroup Properties</t>
  </si>
  <si>
    <t>EGP</t>
  </si>
  <si>
    <t>2010=2009; later reduced</t>
  </si>
  <si>
    <t>5/4 split-6/10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</si>
  <si>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</si>
  <si>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</si>
  <si>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</si>
  <si>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</si>
  <si>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</si>
  <si>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</si>
  <si>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</si>
  <si>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</si>
  <si>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being acquired by First Niagara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</si>
  <si>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</si>
  <si>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</si>
  <si>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</si>
  <si>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</si>
  <si>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</si>
  <si>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</si>
  <si>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</si>
  <si>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Texas Pacific Land Trust</t>
  </si>
  <si>
    <t>TPL</t>
  </si>
  <si>
    <t>Real Estate Develop.</t>
  </si>
  <si>
    <t>HRB</t>
  </si>
  <si>
    <t>HOC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</si>
  <si>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</si>
  <si>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</si>
  <si>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</si>
  <si>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</si>
  <si>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</si>
  <si>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</si>
  <si>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</si>
  <si>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</si>
  <si>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</si>
  <si>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</si>
  <si>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</si>
  <si>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</si>
  <si>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</si>
  <si>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</si>
  <si>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</si>
  <si>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</si>
  <si>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</si>
  <si>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</si>
  <si>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</si>
  <si>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reader Jacob Geller, who brought our attention to RPM International's claim to be one of 70 companies to have increased its</t>
  </si>
  <si>
    <t>Average % change vs. Prior Year:</t>
  </si>
  <si>
    <t># 2010 excludes amount normally paid in Jan. 2011 but accelerated into Dec. 2010; to be included In 2011</t>
  </si>
  <si>
    <t>Added Average % Change vs. Prior Year to bottom of each Dividend History</t>
  </si>
  <si>
    <t>Removed Update Date from main headings; Date at top of Price column coincides with posting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</si>
  <si>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</si>
  <si>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</si>
  <si>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</si>
  <si>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</si>
  <si>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</si>
  <si>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</si>
  <si>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</si>
  <si>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</si>
  <si>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</si>
  <si>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National Interstate Corp.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</si>
  <si>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</si>
  <si>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</si>
  <si>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</si>
  <si>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</si>
  <si>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</si>
  <si>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</si>
  <si>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</si>
  <si>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</si>
  <si>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</si>
  <si>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</si>
  <si>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</si>
  <si>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</si>
  <si>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</si>
  <si>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</si>
  <si>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</si>
  <si>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</si>
  <si>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</si>
  <si>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</si>
  <si>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</si>
  <si>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</si>
  <si>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</si>
  <si>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</si>
  <si>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</si>
  <si>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</si>
  <si>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</si>
  <si>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</si>
  <si>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</si>
  <si>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</si>
  <si>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</si>
  <si>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</si>
  <si>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</si>
  <si>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C30</t>
  </si>
  <si>
    <t>A01</t>
  </si>
  <si>
    <t>C12</t>
  </si>
  <si>
    <t>C10</t>
  </si>
  <si>
    <t>B13</t>
  </si>
  <si>
    <t>Graham</t>
  </si>
  <si>
    <t>+/-% vs.</t>
  </si>
  <si>
    <t>Inserted Fundamental Data column for Premium/Discount to Graham Number</t>
  </si>
  <si>
    <t>Notes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</si>
  <si>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</si>
  <si>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</si>
  <si>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</si>
  <si>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</si>
  <si>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</si>
  <si>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</si>
  <si>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</si>
  <si>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</si>
  <si>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</si>
  <si>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</si>
  <si>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</si>
  <si>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B11</t>
  </si>
  <si>
    <t>B12</t>
  </si>
  <si>
    <t>B15</t>
  </si>
  <si>
    <t>C04</t>
  </si>
  <si>
    <t>C08</t>
  </si>
  <si>
    <t>C11</t>
  </si>
  <si>
    <t>C22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</si>
  <si>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</si>
  <si>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</si>
  <si>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</si>
  <si>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</si>
  <si>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</si>
  <si>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</si>
  <si>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</si>
  <si>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</si>
  <si>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</si>
  <si>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</si>
  <si>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</si>
  <si>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</si>
  <si>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</si>
  <si>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</si>
  <si>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Bar Harbor Bankshares</t>
  </si>
  <si>
    <t>BHB</t>
  </si>
  <si>
    <t>Seq</t>
  </si>
  <si>
    <t>Moved Royal Gold Inc. from Challengers to Contenders (10 years)</t>
  </si>
  <si>
    <t>Added Annual Dividend column to Fundamental Data sections, now used for Payout Ratio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</si>
  <si>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</si>
  <si>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</si>
  <si>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</si>
  <si>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</si>
  <si>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</si>
  <si>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</si>
  <si>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</si>
  <si>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</si>
  <si>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</si>
  <si>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</si>
  <si>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</si>
  <si>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</si>
  <si>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</si>
  <si>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B27</t>
  </si>
  <si>
    <t>B20</t>
  </si>
  <si>
    <t>B31</t>
  </si>
  <si>
    <t>C17</t>
  </si>
  <si>
    <t>Dec</t>
  </si>
  <si>
    <t>JnDe</t>
  </si>
  <si>
    <t>Mo</t>
  </si>
  <si>
    <t>JaJl</t>
  </si>
  <si>
    <t>Transportation</t>
  </si>
  <si>
    <t>Aerospace/Defense</t>
  </si>
  <si>
    <t>Building Materials</t>
  </si>
  <si>
    <t>Added Industry column to Contenders tab and populated</t>
  </si>
  <si>
    <t>Pharmaceutical Product Development</t>
  </si>
  <si>
    <t>PPDI</t>
  </si>
  <si>
    <t>Duplicated Champions heading design to Contenders tab and added all other columns</t>
  </si>
  <si>
    <t>ADR-Switz.</t>
  </si>
  <si>
    <t>Semi-ann.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</si>
  <si>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</si>
  <si>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</si>
  <si>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</si>
  <si>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</si>
  <si>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</si>
  <si>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</si>
  <si>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</si>
  <si>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</si>
  <si>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</si>
  <si>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</si>
  <si>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</si>
  <si>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</si>
  <si>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</si>
  <si>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</si>
  <si>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</si>
  <si>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</si>
  <si>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</si>
  <si>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</si>
  <si>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</si>
  <si>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</si>
  <si>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OGE Energy Corp.</t>
  </si>
  <si>
    <t>OGE</t>
  </si>
  <si>
    <t>Revised Market Cap format in Fundamental Data sections and added average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</si>
  <si>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</si>
  <si>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</si>
  <si>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</si>
  <si>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</si>
  <si>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</si>
  <si>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</si>
  <si>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</si>
  <si>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</si>
  <si>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</si>
  <si>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</si>
  <si>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</si>
  <si>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</si>
  <si>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</si>
  <si>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</si>
  <si>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</si>
  <si>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</si>
  <si>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</si>
  <si>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</si>
  <si>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</si>
  <si>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</si>
  <si>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</si>
  <si>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</si>
  <si>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</si>
  <si>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</si>
  <si>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</si>
  <si>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</si>
  <si>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</si>
  <si>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</si>
  <si>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</si>
  <si>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</si>
  <si>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</si>
  <si>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</si>
  <si>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</si>
  <si>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</si>
  <si>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</si>
  <si>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</si>
  <si>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</si>
  <si>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</si>
  <si>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</si>
  <si>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</si>
  <si>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</si>
  <si>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</si>
  <si>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</si>
  <si>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</si>
  <si>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</si>
  <si>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</si>
  <si>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</si>
  <si>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</si>
  <si>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Added Dividend History to Challengers tab; began population</t>
  </si>
  <si>
    <t>Being Acq'd??</t>
  </si>
  <si>
    <t>Owens &amp; Minor Inc.</t>
  </si>
  <si>
    <t>OMI</t>
  </si>
  <si>
    <t>2/1 split-6/13</t>
  </si>
  <si>
    <t>EOG Resources Inc.</t>
  </si>
  <si>
    <t>EOG</t>
  </si>
  <si>
    <t>Moved Teche Holding Co. from Challengers to Contenders (10 years)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</si>
  <si>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</si>
  <si>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</si>
  <si>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</si>
  <si>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</si>
  <si>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</si>
  <si>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</si>
  <si>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</si>
  <si>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</si>
  <si>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</si>
  <si>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</si>
  <si>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</si>
  <si>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</si>
  <si>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</si>
  <si>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</si>
  <si>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</si>
  <si>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</si>
  <si>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</si>
  <si>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</si>
  <si>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</si>
  <si>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</si>
  <si>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</si>
  <si>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</si>
  <si>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</si>
  <si>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</si>
  <si>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</si>
  <si>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</si>
  <si>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</si>
  <si>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</si>
  <si>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</si>
  <si>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</si>
  <si>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</si>
  <si>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</si>
  <si>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</si>
  <si>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</si>
  <si>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</si>
  <si>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</si>
  <si>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</si>
  <si>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</si>
  <si>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Monthly Div,&amp;</t>
  </si>
  <si>
    <t>&amp;=MultiIncThisYr</t>
  </si>
  <si>
    <t>Added Annualized Rate (@) to Notes columns, filled in ADR countries</t>
  </si>
  <si>
    <t>Added Multiple Increases This Year (&amp;) to Notes columns</t>
  </si>
  <si>
    <t>Mar11</t>
  </si>
  <si>
    <t>Northfield Bancorp Inc.</t>
  </si>
  <si>
    <t>NFBK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</si>
  <si>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</si>
  <si>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</si>
  <si>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</si>
  <si>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</si>
  <si>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</si>
  <si>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</si>
  <si>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</si>
  <si>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</si>
  <si>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</si>
  <si>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</si>
  <si>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</si>
  <si>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</si>
  <si>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</si>
  <si>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</si>
  <si>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</si>
  <si>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</si>
  <si>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</si>
  <si>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Moved Raven Industries from Contenders to Champions (25 years)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</si>
  <si>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</si>
  <si>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</si>
  <si>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</si>
  <si>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</si>
  <si>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</si>
  <si>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</si>
  <si>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</si>
  <si>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</si>
  <si>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</si>
  <si>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</si>
  <si>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</si>
  <si>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</si>
  <si>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</si>
  <si>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</si>
  <si>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</si>
  <si>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</si>
  <si>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</si>
  <si>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</si>
  <si>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</si>
  <si>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</si>
  <si>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</si>
  <si>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</si>
  <si>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May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</si>
  <si>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</si>
  <si>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</si>
  <si>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</si>
  <si>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</si>
  <si>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</si>
  <si>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</si>
  <si>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</si>
  <si>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</si>
  <si>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</si>
  <si>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</si>
  <si>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</si>
  <si>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</si>
  <si>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</si>
  <si>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</si>
  <si>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Moved Auburn National Bancorp from Challengers to Contenders (10 years)</t>
  </si>
  <si>
    <t>Moved Thomson Reuters Corp. from Challengers to Contenders (18 years)</t>
  </si>
  <si>
    <t>Ross Stores Inc.</t>
  </si>
  <si>
    <t>Epoch Holding Corp.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</si>
  <si>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</si>
  <si>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</si>
  <si>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</si>
  <si>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</si>
  <si>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</si>
  <si>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</si>
  <si>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</si>
  <si>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</si>
  <si>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</si>
  <si>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</si>
  <si>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</si>
  <si>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</si>
  <si>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</si>
  <si>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</si>
  <si>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</si>
  <si>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</si>
  <si>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</si>
  <si>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</si>
  <si>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</si>
  <si>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</si>
  <si>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</si>
  <si>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</si>
  <si>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</si>
  <si>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</si>
  <si>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</si>
  <si>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</si>
  <si>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</si>
  <si>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</si>
  <si>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</si>
  <si>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</si>
  <si>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</si>
  <si>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</si>
  <si>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</si>
  <si>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</si>
  <si>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Healthcare Facilities</t>
  </si>
  <si>
    <t>Added National Healthcare Corp. back to Challengers; was deleted in error</t>
  </si>
  <si>
    <t>Nippon Telegraph &amp; Telephone</t>
  </si>
  <si>
    <t>NTT</t>
  </si>
  <si>
    <t>NTT DoCoMo Inc.</t>
  </si>
  <si>
    <t>DCM</t>
  </si>
  <si>
    <t>CAT</t>
  </si>
  <si>
    <t>Added companies with 15-19 years to Contenders tab (with date of last increase)</t>
  </si>
  <si>
    <t>Franklin Electric Co.</t>
  </si>
  <si>
    <t>FELE</t>
  </si>
  <si>
    <t>Added Franklin Electric (17 years) and Urstadt Biddle Properties (16)</t>
  </si>
  <si>
    <t>CNOOC Ltd.</t>
  </si>
  <si>
    <t>CEO</t>
  </si>
  <si>
    <t>Changed Yield calculation to use Annual Dividend (from New Rate)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</si>
  <si>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</si>
  <si>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</si>
  <si>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</si>
  <si>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</si>
  <si>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</si>
  <si>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</si>
  <si>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</si>
  <si>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</si>
  <si>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</si>
  <si>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</si>
  <si>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</si>
  <si>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</si>
  <si>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</si>
  <si>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</si>
  <si>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</si>
  <si>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</si>
  <si>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</si>
  <si>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</si>
  <si>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EV Energy Partners LP</t>
  </si>
  <si>
    <t>EVEP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</si>
  <si>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</si>
  <si>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</si>
  <si>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</si>
  <si>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</si>
  <si>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</si>
  <si>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</si>
  <si>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</si>
  <si>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</si>
  <si>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Feb11</t>
  </si>
  <si>
    <t>*A/D=Acceleration/Deceleration (5-year average increase divided by 10-year average increase)</t>
  </si>
  <si>
    <t>Added Acceleration/Deceleration Ratio and Averages to DivHistory tab</t>
  </si>
  <si>
    <t>% from</t>
  </si>
  <si>
    <t>Matthews International</t>
  </si>
  <si>
    <t>MATW</t>
  </si>
  <si>
    <t>American States Water</t>
  </si>
  <si>
    <t>Moved Norfolk Southern from Challengers to Contenders (10 years)</t>
  </si>
  <si>
    <t>acq. by Enterprise Prod LP</t>
  </si>
  <si>
    <t>Diebold Inc.</t>
  </si>
  <si>
    <t>DBD</t>
  </si>
  <si>
    <t>AWR</t>
  </si>
  <si>
    <t>PG</t>
  </si>
  <si>
    <t>Dover Corp.</t>
  </si>
  <si>
    <t>DOV</t>
  </si>
  <si>
    <t>Moved Landmark Bancorp from Challengers to Contenders (10 years)</t>
  </si>
  <si>
    <t>Lorillard Inc.</t>
  </si>
  <si>
    <t>LO</t>
  </si>
  <si>
    <t>National Health Investors</t>
  </si>
  <si>
    <t>NHI</t>
  </si>
  <si>
    <t>Added National Health Investors to Contenders tab (10 years)</t>
  </si>
  <si>
    <t>Moved Novartis AG from Challengers to Contenders (10 years)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</si>
  <si>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</si>
  <si>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</si>
  <si>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</si>
  <si>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</si>
  <si>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</si>
  <si>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</si>
  <si>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</si>
  <si>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</si>
  <si>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</si>
  <si>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</si>
  <si>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</si>
  <si>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</si>
  <si>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</si>
  <si>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</si>
  <si>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</si>
  <si>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</si>
  <si>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</si>
  <si>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</si>
  <si>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</si>
  <si>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</si>
  <si>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</si>
  <si>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</si>
  <si>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</si>
  <si>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</si>
  <si>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</si>
  <si>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</si>
  <si>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</si>
  <si>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</si>
  <si>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</si>
  <si>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</si>
  <si>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</si>
  <si>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</si>
  <si>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</si>
  <si>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</si>
  <si>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</si>
  <si>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</si>
  <si>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</si>
  <si>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</si>
  <si>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</si>
  <si>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</si>
  <si>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</si>
  <si>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</si>
  <si>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</si>
  <si>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</si>
  <si>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</si>
  <si>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</si>
  <si>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</si>
  <si>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</si>
  <si>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</si>
  <si>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</si>
  <si>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</si>
  <si>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</si>
  <si>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</si>
  <si>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</si>
  <si>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</si>
  <si>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</si>
  <si>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</si>
  <si>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</si>
  <si>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</si>
  <si>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</si>
  <si>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</si>
  <si>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</si>
  <si>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</si>
  <si>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</si>
  <si>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</si>
  <si>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</si>
  <si>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</si>
  <si>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</si>
  <si>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</si>
  <si>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</si>
  <si>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</si>
  <si>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</si>
  <si>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</si>
  <si>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</si>
  <si>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</si>
  <si>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</si>
  <si>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</si>
  <si>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</si>
  <si>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</si>
  <si>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</si>
  <si>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</si>
  <si>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TECO Energy Inc.</t>
  </si>
  <si>
    <t>TE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</si>
  <si>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</si>
  <si>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</si>
  <si>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</si>
  <si>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</si>
  <si>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</si>
  <si>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</si>
  <si>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</si>
  <si>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</si>
  <si>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&amp;,Being Acq'd?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</si>
  <si>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</si>
  <si>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</si>
  <si>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</si>
  <si>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</si>
  <si>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</si>
  <si>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</si>
  <si>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</si>
  <si>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</si>
  <si>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</si>
  <si>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</si>
  <si>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</si>
  <si>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</si>
  <si>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</si>
  <si>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</si>
  <si>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</si>
  <si>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</si>
  <si>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</si>
  <si>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TAP</t>
  </si>
  <si>
    <t>Molson Coors Brewing Co. B</t>
  </si>
  <si>
    <t>Also EEQ</t>
  </si>
  <si>
    <t>number," which is an estimation of "fair value" or what Benjamin Graham said would be the most an investor should pay for a</t>
  </si>
  <si>
    <t>value ratio would be 1.5, the formula for the "Graham number" is the square root of (22.5 times the earnings per share times the</t>
  </si>
  <si>
    <t>book value per share). Book value per share is derived by dividing the Price/Book Value ratio in column Z into the current price</t>
  </si>
  <si>
    <t>shows analysts' consensus estimated earnings per share for the current full year</t>
  </si>
  <si>
    <t>shows analysts' consensus estimated earnings per share for the next full year</t>
  </si>
  <si>
    <t>This listing was inspired by the efforts of several individuals and is intended to be freely distributed for individual, non-commercial</t>
  </si>
  <si>
    <t>Health Care REIT Inc.</t>
  </si>
  <si>
    <t>HCN</t>
  </si>
  <si>
    <t>2/1 split-6/1</t>
  </si>
  <si>
    <t>3/2 split-7/5</t>
  </si>
  <si>
    <t>ADR-Neth.,@,&amp;</t>
  </si>
  <si>
    <t>ADR-UK,@,&amp;</t>
  </si>
  <si>
    <t>Est. Dates,&amp;</t>
  </si>
  <si>
    <t>Moved Microchip Technology from Challengers to Contenders (10 years)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</si>
  <si>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</si>
  <si>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</si>
  <si>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</si>
  <si>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</si>
  <si>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</si>
  <si>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</si>
  <si>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</si>
  <si>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</si>
  <si>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</si>
  <si>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</si>
  <si>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</si>
  <si>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</si>
  <si>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</si>
  <si>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</si>
  <si>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</si>
  <si>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</si>
  <si>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</si>
  <si>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</si>
  <si>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</si>
  <si>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</si>
  <si>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</si>
  <si>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</si>
  <si>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</si>
  <si>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</si>
  <si>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</si>
  <si>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</si>
  <si>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</si>
  <si>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</si>
  <si>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</si>
  <si>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</si>
  <si>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</si>
  <si>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</si>
  <si>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</si>
  <si>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</si>
  <si>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</si>
  <si>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</si>
  <si>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</si>
  <si>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</si>
  <si>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Kroger Company</t>
  </si>
  <si>
    <t>KR</t>
  </si>
  <si>
    <t>WGL</t>
  </si>
  <si>
    <t>BOH</t>
  </si>
  <si>
    <t>Medtronic Inc.</t>
  </si>
  <si>
    <t>Being Acq'd</t>
  </si>
  <si>
    <t>Quarterly Schedule</t>
  </si>
  <si>
    <t>Nov10</t>
  </si>
  <si>
    <t>Retail-Rental</t>
  </si>
  <si>
    <t>1-yr</t>
  </si>
  <si>
    <t>3-yr</t>
  </si>
  <si>
    <t>5/10</t>
  </si>
  <si>
    <t>Added 1- and 3-year DGR (Dividend Growth Rate) to all Dividend History sections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</si>
  <si>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</si>
  <si>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</si>
  <si>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</si>
  <si>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</si>
  <si>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</si>
  <si>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</si>
  <si>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</si>
  <si>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</si>
  <si>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</si>
  <si>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</si>
  <si>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</si>
  <si>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</si>
  <si>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</si>
  <si>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</si>
  <si>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</si>
  <si>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</si>
  <si>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</si>
  <si>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</si>
  <si>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</si>
  <si>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</si>
  <si>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</si>
  <si>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</si>
  <si>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</si>
  <si>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</si>
  <si>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</si>
  <si>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</si>
  <si>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</si>
  <si>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</si>
  <si>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</si>
  <si>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</si>
  <si>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</si>
  <si>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</si>
  <si>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</si>
  <si>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</si>
  <si>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</si>
  <si>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</si>
  <si>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</si>
  <si>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</si>
  <si>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</si>
  <si>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Chesapeake Utilities</t>
  </si>
  <si>
    <t>Apr11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</si>
  <si>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</si>
  <si>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</si>
  <si>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</si>
  <si>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</si>
  <si>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</si>
  <si>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</si>
  <si>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</si>
  <si>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Dec10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</si>
  <si>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</si>
  <si>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</si>
  <si>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</si>
  <si>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</si>
  <si>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</si>
  <si>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</si>
  <si>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</si>
  <si>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</si>
  <si>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</si>
  <si>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</si>
  <si>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</si>
  <si>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</si>
  <si>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</si>
  <si>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</si>
  <si>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</si>
  <si>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</si>
  <si>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</si>
  <si>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</si>
  <si>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</si>
  <si>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</si>
  <si>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</si>
  <si>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</si>
  <si>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</si>
  <si>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</si>
  <si>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Fundamental Data</t>
  </si>
  <si>
    <t>52-week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</si>
  <si>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</si>
  <si>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</si>
  <si>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</si>
  <si>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</si>
  <si>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</si>
  <si>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</si>
  <si>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</si>
  <si>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</si>
  <si>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</si>
  <si>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</si>
  <si>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</si>
  <si>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</si>
  <si>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</si>
  <si>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</si>
  <si>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</si>
  <si>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</si>
  <si>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</si>
  <si>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</si>
  <si>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</si>
  <si>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</si>
  <si>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</si>
  <si>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</si>
  <si>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</si>
  <si>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</si>
  <si>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</si>
  <si>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</si>
  <si>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Added 2010 column to Dividend History on Champions/Contenders tabs; began population</t>
  </si>
  <si>
    <t>#</t>
  </si>
  <si>
    <t>Prior to May 2009, informal list of 27 companies or less</t>
  </si>
  <si>
    <t>Prior to June 2009, no pricing or div. Rate included</t>
  </si>
  <si>
    <t>Prior to July 2010, prev. div. rate, % increase not included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</si>
  <si>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</si>
  <si>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</si>
  <si>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</si>
  <si>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</si>
  <si>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</si>
  <si>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</si>
  <si>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</si>
  <si>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</si>
  <si>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</si>
  <si>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</si>
  <si>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</si>
  <si>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</si>
  <si>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Lake Shore Bancorp Inc.</t>
  </si>
  <si>
    <t>LSBK</t>
  </si>
  <si>
    <t>Moved HCP Inc. from Contenders to Champions (26 years)</t>
  </si>
  <si>
    <t>Vanguard Natural Resources LLC</t>
  </si>
  <si>
    <t>VNR</t>
  </si>
  <si>
    <t>companies, some sources appear to curtail streaks because of a lack of clear data as much as 25 years ago. Other issues:</t>
  </si>
  <si>
    <t>Est. Dates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</si>
  <si>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</si>
  <si>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</si>
  <si>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</si>
  <si>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</si>
  <si>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</si>
  <si>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</si>
  <si>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</si>
  <si>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</si>
  <si>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</si>
  <si>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</si>
  <si>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</si>
  <si>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</si>
  <si>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</si>
  <si>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</si>
  <si>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</si>
  <si>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</si>
  <si>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</si>
  <si>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</si>
  <si>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</si>
  <si>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</si>
  <si>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</si>
  <si>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</si>
  <si>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</si>
  <si>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</si>
  <si>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</si>
  <si>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MLP-Cemetaries</t>
  </si>
  <si>
    <t>Education</t>
  </si>
  <si>
    <t>Media</t>
  </si>
  <si>
    <t>Alliance Resource Partners LP</t>
  </si>
  <si>
    <t>ARLP</t>
  </si>
  <si>
    <t>Oil &amp; Gas Services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</si>
  <si>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</si>
  <si>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</si>
  <si>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</si>
  <si>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</si>
  <si>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</si>
  <si>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</si>
  <si>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</si>
  <si>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</si>
  <si>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</si>
  <si>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</si>
  <si>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</si>
  <si>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</si>
  <si>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</si>
  <si>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Robbins &amp; Myers Inc.</t>
  </si>
  <si>
    <t>RBN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</si>
  <si>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</si>
  <si>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</si>
  <si>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</si>
  <si>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</si>
  <si>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@=AnnualizedRate</t>
  </si>
  <si>
    <t>SA=Semi-Annual</t>
  </si>
  <si>
    <t>SA,ADR-Ire,@</t>
  </si>
  <si>
    <t>SA,ADR-UK,@</t>
  </si>
  <si>
    <t>Also KMR/stk,&amp;</t>
  </si>
  <si>
    <t>SA,ADR-Aus,@</t>
  </si>
  <si>
    <t>SA,ADR-China,@</t>
  </si>
  <si>
    <t>Annual,ADR-Mex</t>
  </si>
  <si>
    <t>SA,ADR-Chile,@</t>
  </si>
  <si>
    <t>SA,ADR-Japan,@</t>
  </si>
  <si>
    <t>Ann,ADR-Den.</t>
  </si>
  <si>
    <t>Ann,ADR-Switz</t>
  </si>
  <si>
    <t>ADR-Neth.</t>
  </si>
  <si>
    <t>Mo.,ADR-Canada</t>
  </si>
  <si>
    <t>SA,ADR-Spain,@</t>
  </si>
  <si>
    <t>Jan11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</si>
  <si>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</si>
  <si>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</si>
  <si>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</si>
  <si>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</si>
  <si>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</si>
  <si>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</si>
  <si>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Exec. Editor,</t>
  </si>
  <si>
    <t>Canadian Natural Resources Ltd.</t>
  </si>
  <si>
    <t>CNQ</t>
  </si>
  <si>
    <t>Added Canadian Natural Resources to Contenders tab (10 years)</t>
  </si>
  <si>
    <t>Shire plc</t>
  </si>
  <si>
    <t>SHPGY</t>
  </si>
  <si>
    <t>Co-manager,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</si>
  <si>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</si>
  <si>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</si>
  <si>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</si>
  <si>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</si>
  <si>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</si>
  <si>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</si>
  <si>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</si>
  <si>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Chesapeake Financial Shares</t>
  </si>
  <si>
    <t>CPKF</t>
  </si>
  <si>
    <t>PinkSheets(.PK)</t>
  </si>
  <si>
    <t>BulletinBoard(.OB)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</si>
  <si>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</si>
  <si>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</si>
  <si>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</si>
  <si>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</si>
  <si>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</si>
  <si>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</si>
  <si>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</si>
  <si>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</si>
  <si>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</si>
  <si>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</si>
  <si>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</si>
  <si>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</si>
  <si>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B21</t>
  </si>
  <si>
    <t>C06</t>
  </si>
  <si>
    <t>A18</t>
  </si>
  <si>
    <t>C16</t>
  </si>
  <si>
    <t>FeAu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</si>
  <si>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</si>
  <si>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</si>
  <si>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</si>
  <si>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</si>
  <si>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</si>
  <si>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</si>
  <si>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</si>
  <si>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</si>
  <si>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</si>
  <si>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</si>
  <si>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</si>
  <si>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</si>
  <si>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</si>
  <si>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</si>
  <si>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</si>
  <si>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</si>
  <si>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</si>
  <si>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</si>
  <si>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</si>
  <si>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</si>
  <si>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</si>
  <si>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</si>
  <si>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</si>
  <si>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</si>
  <si>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</si>
  <si>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</si>
  <si>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</si>
  <si>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</si>
  <si>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</si>
  <si>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</si>
  <si>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</si>
  <si>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</si>
  <si>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</si>
  <si>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</si>
  <si>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</si>
  <si>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</si>
  <si>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</si>
  <si>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</si>
  <si>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</si>
  <si>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</si>
  <si>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</si>
  <si>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</si>
  <si>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</si>
  <si>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</si>
  <si>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</si>
  <si>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</si>
  <si>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</si>
  <si>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</si>
  <si>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</si>
  <si>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</si>
  <si>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</si>
  <si>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</si>
  <si>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</si>
  <si>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</si>
  <si>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</si>
  <si>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</si>
  <si>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</si>
  <si>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</si>
  <si>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</si>
  <si>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</si>
  <si>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</si>
  <si>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</si>
  <si>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</si>
  <si>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</si>
  <si>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</si>
  <si>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</si>
  <si>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</si>
  <si>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</si>
  <si>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</si>
  <si>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</si>
  <si>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</si>
  <si>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</si>
  <si>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</si>
  <si>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</si>
  <si>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</si>
  <si>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Eagle Financial Services</t>
  </si>
  <si>
    <t>EFSI</t>
  </si>
  <si>
    <t>Tim Hortons Inc.</t>
  </si>
  <si>
    <t>THI</t>
  </si>
  <si>
    <t>Robert Half International Inc.</t>
  </si>
  <si>
    <t>RHI</t>
  </si>
  <si>
    <t>B25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</si>
  <si>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</si>
  <si>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</si>
  <si>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</si>
  <si>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</si>
  <si>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</si>
  <si>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</si>
  <si>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</si>
  <si>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</si>
  <si>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</si>
  <si>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</si>
  <si>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</si>
  <si>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</si>
  <si>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</si>
  <si>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</si>
  <si>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</si>
  <si>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</si>
  <si>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</si>
  <si>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</si>
  <si>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</si>
  <si>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</si>
  <si>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</si>
  <si>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</si>
  <si>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</si>
  <si>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</si>
  <si>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</si>
  <si>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</si>
  <si>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</si>
  <si>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</si>
  <si>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</si>
  <si>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</si>
  <si>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</si>
  <si>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</si>
  <si>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</si>
  <si>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</si>
  <si>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</si>
  <si>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</si>
  <si>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</si>
  <si>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</si>
  <si>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</si>
  <si>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Banking</t>
  </si>
  <si>
    <t>Telecommunications</t>
  </si>
  <si>
    <t>10-yr</t>
  </si>
  <si>
    <t>5-yr</t>
  </si>
  <si>
    <t>will split to 2co's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</si>
  <si>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</si>
  <si>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</si>
  <si>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</si>
  <si>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</si>
  <si>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</si>
  <si>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</si>
  <si>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</si>
  <si>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</si>
  <si>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©2007-2011 All Rights Reserved. This listing is intended for personal, non-commercial use only.</t>
  </si>
  <si>
    <t>Appendix</t>
  </si>
  <si>
    <t>Flowserve Corp.</t>
  </si>
  <si>
    <t>FLS</t>
  </si>
  <si>
    <t>EVR</t>
  </si>
  <si>
    <t>Textainer Group Holdings Ltd.</t>
  </si>
  <si>
    <t>TGH</t>
  </si>
  <si>
    <t>Coca-Cola Enterprises</t>
  </si>
  <si>
    <t>CCE</t>
  </si>
  <si>
    <t>Lazard Limited</t>
  </si>
  <si>
    <t>LAZ</t>
  </si>
  <si>
    <t>Moved Valmont Industries from Challengers to Contenders (10 years)</t>
  </si>
  <si>
    <t>Listed below are companies that have increased their dividends for four years and may join the Challengers listing</t>
  </si>
  <si>
    <t>AWH</t>
  </si>
  <si>
    <t>BAX</t>
  </si>
  <si>
    <t>SWX</t>
  </si>
  <si>
    <t>BR</t>
  </si>
  <si>
    <t>EPHC</t>
  </si>
  <si>
    <t>GES</t>
  </si>
  <si>
    <t>Frisch's Restaurants Inc.</t>
  </si>
  <si>
    <t>FRS</t>
  </si>
  <si>
    <t>PennantPark Investment Corp.</t>
  </si>
  <si>
    <t>PNNT</t>
  </si>
  <si>
    <t>CMLP</t>
  </si>
  <si>
    <t>Kaydon Corp.</t>
  </si>
  <si>
    <t>KDN</t>
  </si>
  <si>
    <t>NVE</t>
  </si>
  <si>
    <t>EXLP</t>
  </si>
  <si>
    <t>BARI</t>
  </si>
  <si>
    <t>CMS</t>
  </si>
  <si>
    <t>NGLS</t>
  </si>
  <si>
    <t>Goodrich Corp.</t>
  </si>
  <si>
    <t>GR</t>
  </si>
  <si>
    <t>Reinstated; deleted in error</t>
  </si>
  <si>
    <t>Duncan Energy Partners LP</t>
  </si>
  <si>
    <t>DEP</t>
  </si>
  <si>
    <t>DeVry Inc.</t>
  </si>
  <si>
    <t>DV</t>
  </si>
  <si>
    <t>NewMarket Corp.</t>
  </si>
  <si>
    <t>NEU</t>
  </si>
  <si>
    <t>Teekay Offshore Partners LP</t>
  </si>
  <si>
    <t>TOO</t>
  </si>
  <si>
    <t>DNB</t>
  </si>
  <si>
    <t>Altera Corp.</t>
  </si>
  <si>
    <t>ALTR</t>
  </si>
  <si>
    <t>in the next 12 months, with the Ex-Dividend Date of their most recent increase:</t>
  </si>
  <si>
    <t>Allied World Assurance Co. Holdings Ltd.</t>
  </si>
  <si>
    <t>Bancorp Rhode Island Inc.</t>
  </si>
  <si>
    <t>Baxter International Inc.</t>
  </si>
  <si>
    <t>2011 Pmt.=Year 4</t>
  </si>
  <si>
    <t>Broadridge Financial Solutions Inc.</t>
  </si>
  <si>
    <t>CMS Energy Corp.</t>
  </si>
  <si>
    <t>Citizens Financial Services</t>
  </si>
  <si>
    <t>CZFS</t>
  </si>
  <si>
    <t>Added Citizens Financial Services to Contenders tab (12 years)</t>
  </si>
  <si>
    <t>Crestwood Midstream Partners LP</t>
  </si>
  <si>
    <t>Dun &amp; Bradstreet Corp.</t>
  </si>
  <si>
    <t>Evercore Partners Inc.</t>
  </si>
  <si>
    <t>Exterran Partners LP</t>
  </si>
  <si>
    <t>Guess? Inc.</t>
  </si>
  <si>
    <t>NV Energy Inc.</t>
  </si>
  <si>
    <t>Southwest Gas Corp.</t>
  </si>
  <si>
    <t>Targa Resources Partners LP</t>
  </si>
  <si>
    <t>Added Appendix to Notes tab listing companies with 4-year streaks</t>
  </si>
  <si>
    <t>Covidien plc</t>
  </si>
  <si>
    <t>COV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</si>
  <si>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</si>
  <si>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</si>
  <si>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</si>
  <si>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</si>
  <si>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</si>
  <si>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</si>
  <si>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</si>
  <si>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Financial Services</t>
  </si>
  <si>
    <t>Industrial Equipment</t>
  </si>
  <si>
    <t>Utility-Gas</t>
  </si>
  <si>
    <t>Oil &amp; Gas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</si>
  <si>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</si>
  <si>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</si>
  <si>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</si>
  <si>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</si>
  <si>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</si>
  <si>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</si>
  <si>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</si>
  <si>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</si>
  <si>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</si>
  <si>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</si>
  <si>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</si>
  <si>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</si>
  <si>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</si>
  <si>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</si>
  <si>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</si>
  <si>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</si>
  <si>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</si>
  <si>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</si>
  <si>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</si>
  <si>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</si>
  <si>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</si>
  <si>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</si>
  <si>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</si>
  <si>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</si>
  <si>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</si>
  <si>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</si>
  <si>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</si>
  <si>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</si>
  <si>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</si>
  <si>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</si>
  <si>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</si>
  <si>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</si>
  <si>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Insurance/Bus. Services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</si>
  <si>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</si>
  <si>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</si>
  <si>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</si>
  <si>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</si>
  <si>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</si>
  <si>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</si>
  <si>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Completed population of Challengers' Dividend History and calculations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</si>
  <si>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</si>
  <si>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</si>
  <si>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</si>
  <si>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</si>
  <si>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</si>
  <si>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</si>
  <si>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</si>
  <si>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</si>
  <si>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</si>
  <si>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</si>
  <si>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</si>
  <si>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</si>
  <si>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</si>
  <si>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Champions/Contenders</t>
  </si>
  <si>
    <t>Added combined Champions/Contenders averages to Contenders tab</t>
  </si>
  <si>
    <t>Contenders/Challengers</t>
  </si>
  <si>
    <t>Added combined Contenders/Challengers averages to Challengers tab</t>
  </si>
  <si>
    <t>Champions,Contenders</t>
  </si>
  <si>
    <t>and Challengers</t>
  </si>
  <si>
    <t>Added combined Champions/Contenders/Challengers averages to Challengers tab</t>
  </si>
  <si>
    <t>Moved Sunoco Logistics Partners LP from Challengers to Contenders (10 years)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</si>
  <si>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</si>
  <si>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</si>
  <si>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</si>
  <si>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</si>
  <si>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Changed Date text to Green for companies expected to announce increase in next 30 days</t>
  </si>
  <si>
    <t>Moved Nu Skin Enterprises Inc. from Challengers to Contenders (10 years)</t>
  </si>
  <si>
    <t>Added Fundamental Data Section to Challengers; Inserted Formulas</t>
  </si>
  <si>
    <t>Annual</t>
  </si>
  <si>
    <t>Dividend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</si>
  <si>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</si>
  <si>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</si>
  <si>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</si>
  <si>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</si>
  <si>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</si>
  <si>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</si>
  <si>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</si>
  <si>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</si>
  <si>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</si>
  <si>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</si>
  <si>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</si>
  <si>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</si>
  <si>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</si>
  <si>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</si>
  <si>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</si>
  <si>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</si>
  <si>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</si>
  <si>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</si>
  <si>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</si>
  <si>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Tower Group Inc.</t>
  </si>
  <si>
    <t>TWGP</t>
  </si>
  <si>
    <t>Stanley Black &amp; Decker</t>
  </si>
  <si>
    <t>McKesson Corp.</t>
  </si>
  <si>
    <t>MCK</t>
  </si>
  <si>
    <t>3/2 split-6/10</t>
  </si>
  <si>
    <t>Added Lincoln Electric Holdings to Contenders tab (15 years)</t>
  </si>
  <si>
    <t>Ecology &amp; Environment Inc.</t>
  </si>
  <si>
    <t>EEI</t>
  </si>
  <si>
    <t>C07</t>
  </si>
  <si>
    <t>A27</t>
  </si>
  <si>
    <t>Note removed from Myers Industries (takeover by GS Capital cancelled)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</si>
  <si>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</si>
  <si>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</si>
  <si>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</si>
  <si>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</si>
  <si>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</si>
  <si>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</si>
  <si>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</si>
  <si>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</si>
  <si>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</si>
  <si>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3/1 split-6/15</t>
  </si>
  <si>
    <t>Added Expeditors International, Matthews International to Contenders (15 yrs each)</t>
  </si>
  <si>
    <t>Div-Annual</t>
  </si>
  <si>
    <t>C24</t>
  </si>
  <si>
    <t>Monthly Div.</t>
  </si>
  <si>
    <t>B02</t>
  </si>
  <si>
    <t>Jun</t>
  </si>
  <si>
    <t>MyDe</t>
  </si>
  <si>
    <t>A28</t>
  </si>
  <si>
    <t>A10</t>
  </si>
  <si>
    <t>ApOc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</si>
  <si>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</si>
  <si>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</si>
  <si>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</si>
  <si>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</si>
  <si>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2008=2007</t>
  </si>
  <si>
    <t>2009=2008</t>
  </si>
  <si>
    <t>acq. by Mars Inc.</t>
  </si>
  <si>
    <t>Acq. by Dow Chemical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</si>
  <si>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</si>
  <si>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</si>
  <si>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</si>
  <si>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</si>
  <si>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</si>
  <si>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</si>
  <si>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</si>
  <si>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Completed population of 2010 dividend column on Champions/Contenders tabs</t>
  </si>
  <si>
    <t>Changed 5- and 10-year DGRs to compare 2010 dividend to 2005 and 2000 dividends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</si>
  <si>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</si>
  <si>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</si>
  <si>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</si>
  <si>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</si>
  <si>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</si>
  <si>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</si>
  <si>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</si>
  <si>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</si>
  <si>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</si>
  <si>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Moved Novo Nordisk A/S from Challengers to Contenders (10 years)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</si>
  <si>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</si>
  <si>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</si>
  <si>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</si>
  <si>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</si>
  <si>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</si>
  <si>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</si>
  <si>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</si>
  <si>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</si>
  <si>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</si>
  <si>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</si>
  <si>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</si>
  <si>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</si>
  <si>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</si>
  <si>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</si>
  <si>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</si>
  <si>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</si>
  <si>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</si>
  <si>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</si>
  <si>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</si>
  <si>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</si>
  <si>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</si>
  <si>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</si>
  <si>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</si>
  <si>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</si>
  <si>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</si>
  <si>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</si>
  <si>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</si>
  <si>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</si>
  <si>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</si>
  <si>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</si>
  <si>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</si>
  <si>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</si>
  <si>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</si>
  <si>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</si>
  <si>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</si>
  <si>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</si>
  <si>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</si>
  <si>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</si>
  <si>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</si>
  <si>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</si>
  <si>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</si>
  <si>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</si>
  <si>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</si>
  <si>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Western Gas Partners LP</t>
  </si>
  <si>
    <t>WES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</si>
  <si>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</si>
  <si>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</si>
  <si>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</si>
  <si>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</si>
  <si>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</si>
  <si>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</si>
  <si>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</si>
  <si>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</si>
  <si>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</si>
  <si>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</si>
  <si>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</si>
  <si>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</si>
  <si>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Utility-Natural Gas</t>
  </si>
  <si>
    <t>Can=S2/1on6/1</t>
  </si>
  <si>
    <t>International Speedway Corp.</t>
  </si>
  <si>
    <t>ISCA</t>
  </si>
  <si>
    <t>NextEra Energy</t>
  </si>
  <si>
    <t>NEE</t>
  </si>
  <si>
    <t>Enbridge Energy Partners LP</t>
  </si>
  <si>
    <t>EEP</t>
  </si>
  <si>
    <t>Changed FPL Group (FPL) to NextEra Energy (NEE) on Contenders tab</t>
  </si>
  <si>
    <t>ACE Limited</t>
  </si>
  <si>
    <t>ACE</t>
  </si>
  <si>
    <t>Moved Southern Company from Challengers to Contenders (10 years)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</si>
  <si>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</si>
  <si>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</si>
  <si>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</si>
  <si>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</si>
  <si>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</si>
  <si>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REIT-Shopping Centers</t>
  </si>
  <si>
    <t>REIT-Health Care</t>
  </si>
  <si>
    <t>REIT-Office/Industrial</t>
  </si>
  <si>
    <t>REIT-Office</t>
  </si>
  <si>
    <t>REIT-Apartment</t>
  </si>
  <si>
    <t>REIT-Gas Stations</t>
  </si>
  <si>
    <t>REIT-Retail</t>
  </si>
  <si>
    <t>REIT-Retail Stores</t>
  </si>
  <si>
    <t>REIT-Outlet Stores</t>
  </si>
  <si>
    <t>MLP-Oil&amp;Gas Pipelines</t>
  </si>
  <si>
    <t>MLP-Pipelines/Services</t>
  </si>
  <si>
    <t>MLP-Oil&amp;Gas</t>
  </si>
  <si>
    <t>MLP-Propane</t>
  </si>
  <si>
    <t>MLP-Coal</t>
  </si>
  <si>
    <t>MLP-Natural Gas</t>
  </si>
  <si>
    <t>MLP-Oil&amp;Gas Services</t>
  </si>
  <si>
    <t>MLP-LNG Transport.</t>
  </si>
  <si>
    <t>REIT-Industrial</t>
  </si>
  <si>
    <t>REIT-Residential</t>
  </si>
  <si>
    <t>Technology-Hardware</t>
  </si>
  <si>
    <t>Technology-Software</t>
  </si>
  <si>
    <t>Technology-Automation</t>
  </si>
  <si>
    <t>Retail-Grocery</t>
  </si>
  <si>
    <t>Retail-Apparel</t>
  </si>
  <si>
    <t>Technology-Services</t>
  </si>
  <si>
    <t>REIT-Office/Medical</t>
  </si>
  <si>
    <t>Retail-Discount</t>
  </si>
  <si>
    <t>Retail-Drugstores</t>
  </si>
  <si>
    <t>Retail-Home Improv.</t>
  </si>
  <si>
    <t>Healthcare Services</t>
  </si>
  <si>
    <t>Retail-Clothing</t>
  </si>
  <si>
    <t>Retail-Electronic</t>
  </si>
  <si>
    <t>Retail-Home Products</t>
  </si>
  <si>
    <t>Retail-Jewelry</t>
  </si>
  <si>
    <t>Retail-Wholesale</t>
  </si>
  <si>
    <t>Added detail to Industry columns, esp. MLPs, REITs, Retail, Technology</t>
  </si>
  <si>
    <t>Added Summary/average line to Contenders tab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</si>
  <si>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</si>
  <si>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</si>
  <si>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</si>
  <si>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</si>
  <si>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</si>
  <si>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</si>
  <si>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</si>
  <si>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</si>
  <si>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</si>
  <si>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Being Acquired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</si>
  <si>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</si>
  <si>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</si>
  <si>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National CineMedia Inc.</t>
  </si>
  <si>
    <t>NCMI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</si>
  <si>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</si>
  <si>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</si>
  <si>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</si>
  <si>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</si>
  <si>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</si>
  <si>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</si>
  <si>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Cut 25¢&gt;10¢ after $1.25 Special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</si>
  <si>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</si>
  <si>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</si>
  <si>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</si>
  <si>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</si>
  <si>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</si>
  <si>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</si>
  <si>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Corrected Telefonica S.A. from 5 to 8 years (and 2005 dividend amount)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</si>
  <si>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</si>
  <si>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</si>
  <si>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</si>
  <si>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</si>
  <si>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</si>
  <si>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</si>
  <si>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</si>
  <si>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</si>
  <si>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</si>
  <si>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</si>
  <si>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</si>
  <si>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</si>
  <si>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</si>
  <si>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</si>
  <si>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</si>
  <si>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</si>
  <si>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</si>
  <si>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</si>
  <si>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</si>
  <si>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</si>
  <si>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Most recent increase dates older than one year are highlighted in Red.</t>
  </si>
  <si>
    <t>represents the number of consecutive years of higher dividends. An adjacent column orders all listed</t>
  </si>
  <si>
    <t>FYE</t>
  </si>
  <si>
    <t>Month</t>
  </si>
  <si>
    <t>Added Fiscal Year Ending month column to Fundamental Data sections and populated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</si>
  <si>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</si>
  <si>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</si>
  <si>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</si>
  <si>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</si>
  <si>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</si>
  <si>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</si>
  <si>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</si>
  <si>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</si>
  <si>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</si>
  <si>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</si>
  <si>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</si>
  <si>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</si>
  <si>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</si>
  <si>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</si>
  <si>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</si>
  <si>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</si>
  <si>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</si>
  <si>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</si>
  <si>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</si>
  <si>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</si>
  <si>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</si>
  <si>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</si>
  <si>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</si>
  <si>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</si>
  <si>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</si>
  <si>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</si>
  <si>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</si>
  <si>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</si>
  <si>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</si>
  <si>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</si>
  <si>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</si>
  <si>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</si>
  <si>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</si>
  <si>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</si>
  <si>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</si>
  <si>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</si>
  <si>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</si>
  <si>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</si>
  <si>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</si>
  <si>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</si>
  <si>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</si>
  <si>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</si>
  <si>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</si>
  <si>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</si>
  <si>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</si>
  <si>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</si>
  <si>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</si>
  <si>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</si>
  <si>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</si>
  <si>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Moved Span America Medical Systems from Challengers to Contenders (11 years)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</si>
  <si>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</si>
  <si>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</si>
  <si>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</si>
  <si>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</si>
  <si>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</si>
  <si>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</si>
  <si>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</si>
  <si>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</si>
  <si>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</si>
  <si>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</si>
  <si>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</si>
  <si>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</si>
  <si>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</si>
  <si>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</si>
  <si>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</si>
  <si>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</si>
  <si>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</si>
  <si>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</si>
  <si>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</si>
  <si>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</si>
  <si>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</si>
  <si>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</si>
  <si>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</si>
  <si>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</si>
  <si>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</si>
  <si>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</si>
  <si>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</si>
  <si>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</si>
  <si>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</si>
  <si>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</si>
  <si>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</si>
  <si>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</si>
  <si>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</si>
  <si>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</si>
  <si>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</si>
  <si>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</si>
  <si>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</si>
  <si>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</si>
  <si>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</si>
  <si>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</si>
  <si>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</si>
  <si>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</si>
  <si>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</si>
  <si>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</si>
  <si>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</si>
  <si>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</si>
  <si>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</si>
  <si>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</si>
  <si>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</si>
  <si>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</si>
  <si>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</si>
  <si>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</si>
  <si>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</si>
  <si>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</si>
  <si>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</si>
  <si>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</si>
  <si>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Navios Maritime Partners LP</t>
  </si>
  <si>
    <t>NMM</t>
  </si>
  <si>
    <t>El Paso Pipeline Partners LP</t>
  </si>
  <si>
    <t>EPB</t>
  </si>
  <si>
    <t>Inergy LP</t>
  </si>
  <si>
    <t>NRGY</t>
  </si>
  <si>
    <t>MLP-Real Estate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</si>
  <si>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</si>
  <si>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</si>
  <si>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</si>
  <si>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</si>
  <si>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</si>
  <si>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</si>
  <si>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</si>
  <si>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</si>
  <si>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</si>
  <si>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</si>
  <si>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</si>
  <si>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</si>
  <si>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</si>
  <si>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</si>
  <si>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</si>
  <si>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</si>
  <si>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</si>
  <si>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will split to 3co's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</si>
  <si>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</si>
  <si>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</si>
  <si>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</si>
  <si>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</si>
  <si>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</si>
  <si>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</si>
  <si>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</si>
  <si>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</si>
  <si>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</si>
  <si>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</si>
  <si>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</si>
  <si>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</si>
  <si>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NY/TY%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</si>
  <si>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</si>
  <si>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</si>
  <si>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</si>
  <si>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</si>
  <si>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</si>
  <si>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</si>
  <si>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</si>
  <si>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</si>
  <si>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</si>
  <si>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</si>
  <si>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</si>
  <si>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</si>
  <si>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</si>
  <si>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</si>
  <si>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</si>
  <si>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</si>
  <si>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</si>
  <si>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</si>
  <si>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</si>
  <si>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</si>
  <si>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</si>
  <si>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</si>
  <si>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</si>
  <si>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</si>
  <si>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</si>
  <si>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</si>
  <si>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</si>
  <si>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</si>
  <si>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</si>
  <si>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</si>
  <si>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</si>
  <si>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</si>
  <si>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</si>
  <si>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</si>
  <si>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</si>
  <si>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</si>
  <si>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</si>
  <si>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</si>
  <si>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</si>
  <si>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</si>
  <si>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TransAlta Corp.</t>
  </si>
  <si>
    <t>TAC</t>
  </si>
  <si>
    <t>&amp;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</si>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</sst>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  <numFmt numFmtId="171" formatCode="0.0_);[Red]\(0.0\)"/>
    <numFmt numFmtId="172" formatCode="0.000_);[Red]\(0.000\)"/>
    <numFmt numFmtId="173" formatCode="0.00_);[Red]\(0.00\)"/>
    <numFmt numFmtId="174" formatCode="#,##0;[Red]#,##0"/>
    <numFmt numFmtId="175" formatCode="0;[Red]0"/>
    <numFmt numFmtId="176" formatCode="0.00_);\(0.00\)"/>
    <numFmt numFmtId="177" formatCode="0.0_);\(0.0\)"/>
  </numFmts>
  <fonts count="38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5.7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53"/>
      <name val="Arial"/>
      <family val="2"/>
    </font>
    <font>
      <sz val="8"/>
      <color indexed="12"/>
      <name val="Arial"/>
      <family val="2"/>
    </font>
    <font>
      <sz val="9"/>
      <color indexed="20"/>
      <name val="Arial"/>
      <family val="2"/>
    </font>
    <font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 quotePrefix="1">
      <alignment horizontal="right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7" fillId="0" borderId="14" xfId="0" applyFont="1" applyBorder="1" applyAlignment="1" quotePrefix="1">
      <alignment horizontal="right"/>
    </xf>
    <xf numFmtId="0" fontId="5" fillId="0" borderId="0" xfId="0" applyFont="1" applyAlignment="1" quotePrefix="1">
      <alignment horizontal="left"/>
    </xf>
    <xf numFmtId="2" fontId="15" fillId="0" borderId="7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8" fillId="0" borderId="8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5" fillId="0" borderId="9" xfId="0" applyFont="1" applyBorder="1" applyAlignment="1" quotePrefix="1">
      <alignment horizontal="left"/>
    </xf>
    <xf numFmtId="165" fontId="5" fillId="0" borderId="9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4" fontId="5" fillId="0" borderId="1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left"/>
    </xf>
    <xf numFmtId="0" fontId="20" fillId="0" borderId="8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5" fillId="0" borderId="7" xfId="0" applyNumberFormat="1" applyFont="1" applyBorder="1" applyAlignment="1" quotePrefix="1">
      <alignment horizontal="right"/>
    </xf>
    <xf numFmtId="2" fontId="5" fillId="0" borderId="9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6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9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 quotePrefix="1">
      <alignment horizontal="right"/>
    </xf>
    <xf numFmtId="166" fontId="5" fillId="0" borderId="1" xfId="0" applyNumberFormat="1" applyFont="1" applyBorder="1" applyAlignment="1">
      <alignment horizontal="right"/>
    </xf>
    <xf numFmtId="0" fontId="12" fillId="0" borderId="5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2" fontId="15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2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 quotePrefix="1">
      <alignment horizontal="center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/>
    </xf>
    <xf numFmtId="170" fontId="15" fillId="0" borderId="4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 quotePrefix="1">
      <alignment horizontal="center"/>
    </xf>
    <xf numFmtId="2" fontId="21" fillId="0" borderId="4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7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6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2" fontId="15" fillId="0" borderId="9" xfId="0" applyNumberFormat="1" applyFont="1" applyBorder="1" applyAlignment="1" quotePrefix="1">
      <alignment horizontal="right"/>
    </xf>
    <xf numFmtId="164" fontId="27" fillId="0" borderId="0" xfId="0" applyNumberFormat="1" applyFont="1" applyBorder="1" applyAlignment="1">
      <alignment/>
    </xf>
    <xf numFmtId="164" fontId="27" fillId="0" borderId="1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7" fillId="0" borderId="9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70" fontId="1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6" fontId="19" fillId="0" borderId="8" xfId="0" applyNumberFormat="1" applyFont="1" applyBorder="1" applyAlignment="1">
      <alignment/>
    </xf>
    <xf numFmtId="166" fontId="19" fillId="0" borderId="6" xfId="0" applyNumberFormat="1" applyFont="1" applyBorder="1" applyAlignment="1">
      <alignment/>
    </xf>
    <xf numFmtId="166" fontId="19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5" fillId="0" borderId="9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164" fontId="5" fillId="0" borderId="6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18" fillId="0" borderId="6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1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5" fillId="0" borderId="8" xfId="0" applyNumberFormat="1" applyFont="1" applyBorder="1" applyAlignment="1">
      <alignment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5" fontId="15" fillId="0" borderId="5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/>
    </xf>
    <xf numFmtId="166" fontId="19" fillId="0" borderId="4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/>
    </xf>
    <xf numFmtId="166" fontId="19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 quotePrefix="1">
      <alignment horizontal="left"/>
    </xf>
    <xf numFmtId="166" fontId="19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1" fontId="5" fillId="0" borderId="8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1" fontId="5" fillId="0" borderId="12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13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8" fillId="0" borderId="0" xfId="20" applyBorder="1" applyAlignment="1">
      <alignment/>
    </xf>
    <xf numFmtId="0" fontId="3" fillId="0" borderId="3" xfId="0" applyFont="1" applyBorder="1" applyAlignment="1" quotePrefix="1">
      <alignment/>
    </xf>
    <xf numFmtId="0" fontId="1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4" xfId="0" applyFont="1" applyBorder="1" applyAlignment="1" quotePrefix="1">
      <alignment/>
    </xf>
    <xf numFmtId="0" fontId="0" fillId="0" borderId="8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7" fillId="0" borderId="12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8" fillId="0" borderId="8" xfId="0" applyFont="1" applyBorder="1" applyAlignment="1" quotePrefix="1">
      <alignment horizontal="left"/>
    </xf>
    <xf numFmtId="0" fontId="28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29" fillId="0" borderId="0" xfId="0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2" xfId="0" applyBorder="1" applyAlignment="1" quotePrefix="1">
      <alignment horizontal="left"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11" xfId="0" applyFont="1" applyBorder="1" applyAlignment="1" quotePrefix="1">
      <alignment horizontal="center"/>
    </xf>
    <xf numFmtId="3" fontId="21" fillId="0" borderId="9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left"/>
    </xf>
    <xf numFmtId="165" fontId="15" fillId="0" borderId="2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4" fontId="5" fillId="0" borderId="0" xfId="0" applyNumberFormat="1" applyFont="1" applyAlignment="1">
      <alignment/>
    </xf>
    <xf numFmtId="165" fontId="5" fillId="0" borderId="11" xfId="0" applyNumberFormat="1" applyFont="1" applyBorder="1" applyAlignment="1" quotePrefix="1">
      <alignment horizontal="left"/>
    </xf>
    <xf numFmtId="2" fontId="21" fillId="0" borderId="3" xfId="0" applyNumberFormat="1" applyFont="1" applyBorder="1" applyAlignment="1" quotePrefix="1">
      <alignment horizontal="right"/>
    </xf>
    <xf numFmtId="0" fontId="21" fillId="0" borderId="7" xfId="0" applyFont="1" applyBorder="1" applyAlignment="1">
      <alignment horizontal="right"/>
    </xf>
    <xf numFmtId="0" fontId="20" fillId="0" borderId="10" xfId="0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right"/>
    </xf>
    <xf numFmtId="0" fontId="3" fillId="0" borderId="9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5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1" fillId="0" borderId="3" xfId="0" applyNumberFormat="1" applyFont="1" applyBorder="1" applyAlignment="1">
      <alignment/>
    </xf>
    <xf numFmtId="0" fontId="30" fillId="0" borderId="9" xfId="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0" fontId="15" fillId="0" borderId="7" xfId="0" applyFont="1" applyBorder="1" applyAlignment="1" quotePrefix="1">
      <alignment horizontal="left"/>
    </xf>
    <xf numFmtId="3" fontId="21" fillId="0" borderId="9" xfId="0" applyNumberFormat="1" applyFont="1" applyBorder="1" applyAlignment="1" quotePrefix="1">
      <alignment horizontal="right"/>
    </xf>
    <xf numFmtId="0" fontId="3" fillId="0" borderId="7" xfId="0" applyFont="1" applyBorder="1" applyAlignment="1" quotePrefix="1">
      <alignment horizontal="left"/>
    </xf>
    <xf numFmtId="0" fontId="3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2" fontId="21" fillId="0" borderId="9" xfId="0" applyNumberFormat="1" applyFont="1" applyBorder="1" applyAlignment="1" quotePrefix="1">
      <alignment horizontal="right"/>
    </xf>
    <xf numFmtId="164" fontId="5" fillId="0" borderId="0" xfId="0" applyNumberFormat="1" applyFont="1" applyBorder="1" applyAlignment="1">
      <alignment horizontal="right"/>
    </xf>
    <xf numFmtId="0" fontId="27" fillId="0" borderId="9" xfId="0" applyFont="1" applyBorder="1" applyAlignment="1" quotePrefix="1">
      <alignment horizontal="left"/>
    </xf>
    <xf numFmtId="0" fontId="15" fillId="0" borderId="9" xfId="0" applyFont="1" applyBorder="1" applyAlignment="1">
      <alignment horizontal="center"/>
    </xf>
    <xf numFmtId="165" fontId="15" fillId="0" borderId="6" xfId="0" applyNumberFormat="1" applyFont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 quotePrefix="1">
      <alignment horizontal="left"/>
    </xf>
    <xf numFmtId="171" fontId="5" fillId="0" borderId="15" xfId="0" applyNumberFormat="1" applyFont="1" applyBorder="1" applyAlignment="1">
      <alignment/>
    </xf>
    <xf numFmtId="0" fontId="5" fillId="0" borderId="12" xfId="0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5" fillId="0" borderId="13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64" fontId="5" fillId="0" borderId="1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1" fillId="0" borderId="9" xfId="0" applyFont="1" applyBorder="1" applyAlignment="1" quotePrefix="1">
      <alignment horizontal="left"/>
    </xf>
    <xf numFmtId="3" fontId="21" fillId="0" borderId="11" xfId="0" applyNumberFormat="1" applyFont="1" applyBorder="1" applyAlignment="1" quotePrefix="1">
      <alignment horizontal="right"/>
    </xf>
    <xf numFmtId="0" fontId="5" fillId="0" borderId="6" xfId="0" applyFont="1" applyBorder="1" applyAlignment="1" quotePrefix="1">
      <alignment/>
    </xf>
    <xf numFmtId="2" fontId="21" fillId="0" borderId="1" xfId="0" applyNumberFormat="1" applyFont="1" applyBorder="1" applyAlignment="1" quotePrefix="1">
      <alignment horizontal="right"/>
    </xf>
    <xf numFmtId="164" fontId="27" fillId="0" borderId="10" xfId="0" applyNumberFormat="1" applyFont="1" applyBorder="1" applyAlignment="1">
      <alignment/>
    </xf>
    <xf numFmtId="164" fontId="5" fillId="0" borderId="8" xfId="0" applyNumberFormat="1" applyFont="1" applyBorder="1" applyAlignment="1" quotePrefix="1">
      <alignment horizontal="right"/>
    </xf>
    <xf numFmtId="0" fontId="27" fillId="0" borderId="7" xfId="0" applyFont="1" applyBorder="1" applyAlignment="1" quotePrefix="1">
      <alignment horizontal="left"/>
    </xf>
    <xf numFmtId="0" fontId="14" fillId="0" borderId="7" xfId="0" applyFont="1" applyBorder="1" applyAlignment="1" quotePrefix="1">
      <alignment horizontal="left"/>
    </xf>
    <xf numFmtId="171" fontId="3" fillId="0" borderId="2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72" fontId="3" fillId="0" borderId="9" xfId="0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2" fontId="35" fillId="0" borderId="5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13" fillId="0" borderId="8" xfId="0" applyFont="1" applyBorder="1" applyAlignment="1" quotePrefix="1">
      <alignment horizontal="left"/>
    </xf>
    <xf numFmtId="0" fontId="15" fillId="0" borderId="8" xfId="0" applyFont="1" applyBorder="1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164" fontId="5" fillId="0" borderId="3" xfId="0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0" fontId="5" fillId="0" borderId="3" xfId="0" applyFont="1" applyBorder="1" applyAlignment="1" quotePrefix="1">
      <alignment horizontal="left"/>
    </xf>
    <xf numFmtId="0" fontId="14" fillId="0" borderId="7" xfId="0" applyFont="1" applyBorder="1" applyAlignment="1">
      <alignment/>
    </xf>
    <xf numFmtId="0" fontId="14" fillId="0" borderId="11" xfId="0" applyFont="1" applyBorder="1" applyAlignment="1" quotePrefix="1">
      <alignment horizontal="left"/>
    </xf>
    <xf numFmtId="164" fontId="5" fillId="0" borderId="8" xfId="0" applyNumberFormat="1" applyFont="1" applyBorder="1" applyAlignment="1">
      <alignment horizontal="right"/>
    </xf>
    <xf numFmtId="164" fontId="27" fillId="0" borderId="9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15" fillId="0" borderId="7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21" fillId="0" borderId="7" xfId="0" applyNumberFormat="1" applyFont="1" applyBorder="1" applyAlignment="1" quotePrefix="1">
      <alignment horizontal="right"/>
    </xf>
    <xf numFmtId="2" fontId="21" fillId="0" borderId="2" xfId="0" applyNumberFormat="1" applyFont="1" applyBorder="1" applyAlignment="1" quotePrefix="1">
      <alignment horizontal="right"/>
    </xf>
    <xf numFmtId="164" fontId="36" fillId="0" borderId="9" xfId="0" applyNumberFormat="1" applyFont="1" applyBorder="1" applyAlignment="1" quotePrefix="1">
      <alignment horizontal="right"/>
    </xf>
    <xf numFmtId="164" fontId="27" fillId="0" borderId="3" xfId="0" applyNumberFormat="1" applyFont="1" applyBorder="1" applyAlignment="1">
      <alignment/>
    </xf>
    <xf numFmtId="2" fontId="5" fillId="0" borderId="3" xfId="0" applyNumberFormat="1" applyFont="1" applyBorder="1" applyAlignment="1" quotePrefix="1">
      <alignment horizontal="right"/>
    </xf>
    <xf numFmtId="0" fontId="31" fillId="0" borderId="7" xfId="0" applyFont="1" applyBorder="1" applyAlignment="1" quotePrefix="1">
      <alignment horizontal="left"/>
    </xf>
    <xf numFmtId="0" fontId="15" fillId="0" borderId="7" xfId="0" applyFont="1" applyBorder="1" applyAlignment="1">
      <alignment horizontal="left"/>
    </xf>
    <xf numFmtId="0" fontId="27" fillId="0" borderId="7" xfId="0" applyFont="1" applyBorder="1" applyAlignment="1">
      <alignment/>
    </xf>
    <xf numFmtId="2" fontId="20" fillId="0" borderId="8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20" fillId="0" borderId="7" xfId="0" applyNumberFormat="1" applyFont="1" applyBorder="1" applyAlignment="1">
      <alignment horizontal="right"/>
    </xf>
    <xf numFmtId="2" fontId="35" fillId="0" borderId="8" xfId="0" applyNumberFormat="1" applyFont="1" applyBorder="1" applyAlignment="1">
      <alignment horizontal="right"/>
    </xf>
    <xf numFmtId="2" fontId="37" fillId="0" borderId="8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2" fontId="15" fillId="0" borderId="11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Summary!$D$5:$D$45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Summary!$K$5:$K$45</c:f>
              <c:numCache/>
            </c:numRef>
          </c:val>
          <c:smooth val="0"/>
        </c:ser>
        <c:axId val="38034816"/>
        <c:axId val="38422401"/>
      </c:lineChart>
      <c:catAx>
        <c:axId val="3803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2401"/>
        <c:crosses val="autoZero"/>
        <c:auto val="1"/>
        <c:lblOffset val="100"/>
        <c:noMultiLvlLbl val="0"/>
      </c:catAx>
      <c:valAx>
        <c:axId val="38422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34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Summary!$E$5:$E$45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Summary!$L$5:$L$45</c:f>
              <c:numCache/>
            </c:numRef>
          </c:val>
          <c:smooth val="0"/>
        </c:ser>
        <c:axId val="62065086"/>
        <c:axId val="27873863"/>
      </c:lineChart>
      <c:catAx>
        <c:axId val="6206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3863"/>
        <c:crosses val="autoZero"/>
        <c:auto val="1"/>
        <c:lblOffset val="100"/>
        <c:noMultiLvlLbl val="0"/>
      </c:catAx>
      <c:valAx>
        <c:axId val="2787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Summary!$F$4:$F$45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Summary!$M$4:$M$45</c:f>
              <c:numCache/>
            </c:numRef>
          </c:val>
          <c:smooth val="0"/>
        </c:ser>
        <c:axId val="22584044"/>
        <c:axId val="35449405"/>
      </c:lineChart>
      <c:catAx>
        <c:axId val="2258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9405"/>
        <c:crosses val="autoZero"/>
        <c:auto val="1"/>
        <c:lblOffset val="100"/>
        <c:noMultiLvlLbl val="0"/>
      </c:catAx>
      <c:valAx>
        <c:axId val="35449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Summary!$A$4:$A$45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Summary!$H$4:$H$45</c:f>
              <c:numCache/>
            </c:numRef>
          </c:val>
          <c:smooth val="0"/>
        </c:ser>
        <c:axId val="14930058"/>
        <c:axId val="38318307"/>
      </c:lineChart>
      <c:catAx>
        <c:axId val="1493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8307"/>
        <c:crosses val="autoZero"/>
        <c:auto val="1"/>
        <c:lblOffset val="100"/>
        <c:noMultiLvlLbl val="0"/>
      </c:catAx>
      <c:valAx>
        <c:axId val="38318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3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46</xdr:row>
      <xdr:rowOff>0</xdr:rowOff>
    </xdr:from>
    <xdr:to>
      <xdr:col>14</xdr:col>
      <xdr:colOff>628650</xdr:colOff>
      <xdr:row>63</xdr:row>
      <xdr:rowOff>142875</xdr:rowOff>
    </xdr:to>
    <xdr:graphicFrame>
      <xdr:nvGraphicFramePr>
        <xdr:cNvPr id="1" name="Chart 2"/>
        <xdr:cNvGraphicFramePr/>
      </xdr:nvGraphicFramePr>
      <xdr:xfrm>
        <a:off x="4076700" y="6591300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64</xdr:row>
      <xdr:rowOff>38100</xdr:rowOff>
    </xdr:from>
    <xdr:to>
      <xdr:col>14</xdr:col>
      <xdr:colOff>609600</xdr:colOff>
      <xdr:row>81</xdr:row>
      <xdr:rowOff>123825</xdr:rowOff>
    </xdr:to>
    <xdr:graphicFrame>
      <xdr:nvGraphicFramePr>
        <xdr:cNvPr id="2" name="Chart 3"/>
        <xdr:cNvGraphicFramePr/>
      </xdr:nvGraphicFramePr>
      <xdr:xfrm>
        <a:off x="4076700" y="9544050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64</xdr:row>
      <xdr:rowOff>47625</xdr:rowOff>
    </xdr:from>
    <xdr:to>
      <xdr:col>7</xdr:col>
      <xdr:colOff>333375</xdr:colOff>
      <xdr:row>81</xdr:row>
      <xdr:rowOff>123825</xdr:rowOff>
    </xdr:to>
    <xdr:graphicFrame>
      <xdr:nvGraphicFramePr>
        <xdr:cNvPr id="3" name="Chart 4"/>
        <xdr:cNvGraphicFramePr/>
      </xdr:nvGraphicFramePr>
      <xdr:xfrm>
        <a:off x="28575" y="9553575"/>
        <a:ext cx="40005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46</xdr:row>
      <xdr:rowOff>9525</xdr:rowOff>
    </xdr:from>
    <xdr:to>
      <xdr:col>7</xdr:col>
      <xdr:colOff>333375</xdr:colOff>
      <xdr:row>63</xdr:row>
      <xdr:rowOff>142875</xdr:rowOff>
    </xdr:to>
    <xdr:graphicFrame>
      <xdr:nvGraphicFramePr>
        <xdr:cNvPr id="4" name="Chart 5"/>
        <xdr:cNvGraphicFramePr/>
      </xdr:nvGraphicFramePr>
      <xdr:xfrm>
        <a:off x="28575" y="6600825"/>
        <a:ext cx="40005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 customHeight="1">
      <c r="A1" s="445" t="s">
        <v>1048</v>
      </c>
      <c r="B1" s="82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I1" s="169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2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I2" s="169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164"/>
      <c r="B3" s="380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394"/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I3" s="111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>
      <c r="A4" s="163" t="s">
        <v>245</v>
      </c>
      <c r="B4" s="3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33"/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I4" s="7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15"/>
      <c r="B5" s="9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643</v>
      </c>
      <c r="R5" s="500" t="s">
        <v>1494</v>
      </c>
      <c r="S5" s="42" t="s">
        <v>1052</v>
      </c>
      <c r="T5" s="61" t="s">
        <v>455</v>
      </c>
      <c r="U5" s="152" t="s">
        <v>1051</v>
      </c>
      <c r="V5" s="151" t="s">
        <v>1735</v>
      </c>
      <c r="W5" s="182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I5" s="289"/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 customHeight="1">
      <c r="A6" s="34" t="s">
        <v>757</v>
      </c>
      <c r="B6" s="47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5" t="s">
        <v>1324</v>
      </c>
      <c r="J6" s="46" t="s">
        <v>759</v>
      </c>
      <c r="K6" s="63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41" t="s">
        <v>1034</v>
      </c>
      <c r="R6" s="501" t="s">
        <v>1495</v>
      </c>
      <c r="S6" s="74" t="s">
        <v>1264</v>
      </c>
      <c r="T6" s="62" t="s">
        <v>454</v>
      </c>
      <c r="U6" s="47" t="s">
        <v>1050</v>
      </c>
      <c r="V6" s="62" t="s">
        <v>1736</v>
      </c>
      <c r="W6" s="18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I6" s="17"/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361">
        <v>2010</v>
      </c>
      <c r="AQ6" s="47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15" t="s">
        <v>814</v>
      </c>
      <c r="B7" s="16" t="s">
        <v>815</v>
      </c>
      <c r="C7" s="24" t="s">
        <v>1329</v>
      </c>
      <c r="D7" s="134">
        <v>53</v>
      </c>
      <c r="E7" s="138">
        <v>9</v>
      </c>
      <c r="F7" s="44" t="s">
        <v>1030</v>
      </c>
      <c r="G7" s="45" t="s">
        <v>1030</v>
      </c>
      <c r="H7" s="194">
        <v>94.38</v>
      </c>
      <c r="I7" s="345">
        <f>(R7/H7)*100</f>
        <v>2.331002331002331</v>
      </c>
      <c r="J7" s="19">
        <v>0.525</v>
      </c>
      <c r="K7" s="146">
        <v>0.55</v>
      </c>
      <c r="L7" s="20">
        <f aca="true" t="shared" si="0" ref="L7:L28">((K7/J7)-1)*100</f>
        <v>4.761904761904767</v>
      </c>
      <c r="M7" s="21">
        <v>40590</v>
      </c>
      <c r="N7" s="22">
        <v>40592</v>
      </c>
      <c r="O7" s="23">
        <v>40614</v>
      </c>
      <c r="P7" s="23" t="s">
        <v>451</v>
      </c>
      <c r="Q7" s="16"/>
      <c r="R7" s="343">
        <f>K7*4</f>
        <v>2.2</v>
      </c>
      <c r="S7" s="360">
        <f>R7/W7*100</f>
        <v>37.735849056603776</v>
      </c>
      <c r="T7" s="492">
        <f>(H7/SQRT(22.5*W7*(H7/Z7))-1)*100</f>
        <v>70.28130628592277</v>
      </c>
      <c r="U7" s="53">
        <f>H7/W7</f>
        <v>16.18867924528302</v>
      </c>
      <c r="V7" s="408">
        <v>12</v>
      </c>
      <c r="W7" s="184">
        <v>5.83</v>
      </c>
      <c r="X7" s="178">
        <v>1.35</v>
      </c>
      <c r="Y7" s="171">
        <v>2.4</v>
      </c>
      <c r="Z7" s="179">
        <v>4.03</v>
      </c>
      <c r="AA7" s="178">
        <v>6.28</v>
      </c>
      <c r="AB7" s="171">
        <v>7.05</v>
      </c>
      <c r="AC7" s="196">
        <f>(AB7/AA7-1)*100</f>
        <v>12.26114649681529</v>
      </c>
      <c r="AD7" s="413">
        <v>67060</v>
      </c>
      <c r="AE7" s="171">
        <v>72.72</v>
      </c>
      <c r="AF7" s="171">
        <v>97.95</v>
      </c>
      <c r="AG7" s="292">
        <f>((H7-AE7)/AE7)*100</f>
        <v>29.785478547854783</v>
      </c>
      <c r="AH7" s="199">
        <f>((H7-AF7)/AF7)*100</f>
        <v>-3.6447166921899004</v>
      </c>
      <c r="AI7" s="290"/>
      <c r="AJ7" s="378">
        <f>AM7/AN7</f>
        <v>0.7463734107654509</v>
      </c>
      <c r="AK7" s="364">
        <f>((AP7/AQ7)^(1/1)-1)*100</f>
        <v>2.941176470588247</v>
      </c>
      <c r="AL7" s="365">
        <f>((AP7/AS7)^(1/3)-1)*100</f>
        <v>3.032132495213924</v>
      </c>
      <c r="AM7" s="365">
        <f>((AP7/AU7)^(1/5)-1)*100</f>
        <v>4.563955259127317</v>
      </c>
      <c r="AN7" s="367">
        <f>((AP7/AZ7)^(1/10)-1)*100</f>
        <v>6.114841704297458</v>
      </c>
      <c r="AO7" s="350"/>
      <c r="AP7" s="146">
        <v>2.1</v>
      </c>
      <c r="AQ7" s="19">
        <v>2.04</v>
      </c>
      <c r="AR7" s="19">
        <v>2</v>
      </c>
      <c r="AS7" s="19">
        <v>1.92</v>
      </c>
      <c r="AT7" s="19">
        <v>1.84</v>
      </c>
      <c r="AU7" s="19">
        <v>1.68</v>
      </c>
      <c r="AV7" s="19">
        <v>1.44</v>
      </c>
      <c r="AW7" s="19">
        <v>1.32</v>
      </c>
      <c r="AX7" s="19">
        <v>1.24</v>
      </c>
      <c r="AY7" s="19">
        <v>1.2</v>
      </c>
      <c r="AZ7" s="19">
        <v>1.16</v>
      </c>
      <c r="BA7" s="297">
        <v>1.12</v>
      </c>
    </row>
    <row r="8" spans="1:53" ht="11.25" customHeight="1">
      <c r="A8" s="25" t="s">
        <v>881</v>
      </c>
      <c r="B8" s="26" t="s">
        <v>882</v>
      </c>
      <c r="C8" s="33" t="s">
        <v>1331</v>
      </c>
      <c r="D8" s="135">
        <v>39</v>
      </c>
      <c r="E8" s="139">
        <v>49</v>
      </c>
      <c r="F8" s="44" t="s">
        <v>1030</v>
      </c>
      <c r="G8" s="45" t="s">
        <v>1030</v>
      </c>
      <c r="H8" s="171">
        <v>52.25</v>
      </c>
      <c r="I8" s="346">
        <f aca="true" t="shared" si="1" ref="I7:I71">(R8/H8)*100</f>
        <v>3.674641148325359</v>
      </c>
      <c r="J8" s="28">
        <v>0.44</v>
      </c>
      <c r="K8" s="145">
        <v>0.48</v>
      </c>
      <c r="L8" s="29">
        <f t="shared" si="0"/>
        <v>9.090909090909083</v>
      </c>
      <c r="M8" s="30">
        <v>40646</v>
      </c>
      <c r="N8" s="31">
        <v>40648</v>
      </c>
      <c r="O8" s="32">
        <v>40679</v>
      </c>
      <c r="P8" s="32" t="s">
        <v>471</v>
      </c>
      <c r="Q8" s="26"/>
      <c r="R8" s="343">
        <f>K8*4</f>
        <v>1.92</v>
      </c>
      <c r="S8" s="359">
        <f aca="true" t="shared" si="2" ref="S7:S96">R8/W8*100</f>
        <v>66.89895470383274</v>
      </c>
      <c r="T8" s="492">
        <f aca="true" t="shared" si="3" ref="T7:T107">(H8/SQRT(22.5*W8*(H8/Z8))-1)*100</f>
        <v>62.163317494567735</v>
      </c>
      <c r="U8" s="53">
        <f aca="true" t="shared" si="4" ref="U7:U96">H8/W8</f>
        <v>18.205574912891986</v>
      </c>
      <c r="V8" s="408">
        <v>12</v>
      </c>
      <c r="W8" s="184">
        <v>2.87</v>
      </c>
      <c r="X8" s="178">
        <v>1.26</v>
      </c>
      <c r="Y8" s="171">
        <v>2.19</v>
      </c>
      <c r="Z8" s="179">
        <v>3.25</v>
      </c>
      <c r="AA8" s="178">
        <v>4.6</v>
      </c>
      <c r="AB8" s="171">
        <v>4.96</v>
      </c>
      <c r="AC8" s="196">
        <f aca="true" t="shared" si="5" ref="AC8:AC107">(AB8/AA8-1)*100</f>
        <v>7.826086956521738</v>
      </c>
      <c r="AD8" s="413">
        <v>81210</v>
      </c>
      <c r="AE8" s="171">
        <v>44.59</v>
      </c>
      <c r="AF8" s="171">
        <v>54.24</v>
      </c>
      <c r="AG8" s="292">
        <f aca="true" t="shared" si="6" ref="AG7:AG96">((H8-AE8)/AE8)*100</f>
        <v>17.17873962771921</v>
      </c>
      <c r="AH8" s="199">
        <f aca="true" t="shared" si="7" ref="AH7:AH96">((H8-AF8)/AF8)*100</f>
        <v>-3.6688790560472015</v>
      </c>
      <c r="AI8" s="290"/>
      <c r="AJ8" s="378">
        <f aca="true" t="shared" si="8" ref="AJ7:AJ107">AM8/AN8</f>
        <v>1.0968852706335368</v>
      </c>
      <c r="AK8" s="364">
        <f>((AP8/AQ8)^(1/1)-1)*100</f>
        <v>10.256410256410241</v>
      </c>
      <c r="AL8" s="365">
        <f>((AP8/AS8)^(1/3)-1)*100</f>
        <v>10.639000049405013</v>
      </c>
      <c r="AM8" s="365">
        <f aca="true" t="shared" si="9" ref="AM7:AM96">((AP8/AU8)^(1/5)-1)*100</f>
        <v>9.652803993675807</v>
      </c>
      <c r="AN8" s="367">
        <f aca="true" t="shared" si="10" ref="AN7:AN96">((AP8/AZ8)^(1/10)-1)*100</f>
        <v>8.8001947442512</v>
      </c>
      <c r="AO8" s="351"/>
      <c r="AP8" s="145">
        <v>1.72</v>
      </c>
      <c r="AQ8" s="28">
        <v>1.56</v>
      </c>
      <c r="AR8" s="28">
        <v>1.305</v>
      </c>
      <c r="AS8" s="28">
        <v>1.27</v>
      </c>
      <c r="AT8" s="28">
        <v>1.15</v>
      </c>
      <c r="AU8" s="28">
        <v>1.085</v>
      </c>
      <c r="AV8" s="28">
        <v>1.025</v>
      </c>
      <c r="AW8" s="28">
        <v>0.97</v>
      </c>
      <c r="AX8" s="28">
        <v>0.915</v>
      </c>
      <c r="AY8" s="28">
        <v>0.82</v>
      </c>
      <c r="AZ8" s="28">
        <v>0.74</v>
      </c>
      <c r="BA8" s="121">
        <v>0.66</v>
      </c>
    </row>
    <row r="9" spans="1:53" ht="11.25" customHeight="1">
      <c r="A9" s="25" t="s">
        <v>832</v>
      </c>
      <c r="B9" s="26" t="s">
        <v>833</v>
      </c>
      <c r="C9" s="33" t="s">
        <v>1332</v>
      </c>
      <c r="D9" s="135">
        <v>44</v>
      </c>
      <c r="E9" s="139">
        <v>23</v>
      </c>
      <c r="F9" s="65" t="s">
        <v>1500</v>
      </c>
      <c r="G9" s="57" t="s">
        <v>1500</v>
      </c>
      <c r="H9" s="171">
        <v>22.78</v>
      </c>
      <c r="I9" s="346">
        <f t="shared" si="1"/>
        <v>2.4582967515364356</v>
      </c>
      <c r="J9" s="28">
        <v>0.135</v>
      </c>
      <c r="K9" s="145">
        <v>0.14</v>
      </c>
      <c r="L9" s="29">
        <f t="shared" si="0"/>
        <v>3.703703703703698</v>
      </c>
      <c r="M9" s="30">
        <v>40547</v>
      </c>
      <c r="N9" s="31">
        <v>40549</v>
      </c>
      <c r="O9" s="32">
        <v>40581</v>
      </c>
      <c r="P9" s="32" t="s">
        <v>468</v>
      </c>
      <c r="Q9" s="26"/>
      <c r="R9" s="343">
        <f>K9*4</f>
        <v>0.56</v>
      </c>
      <c r="S9" s="359">
        <f t="shared" si="2"/>
        <v>49.55752212389382</v>
      </c>
      <c r="T9" s="492">
        <f>(H9/SQRT(22.5*W9*(H9/Z9))-1)*100</f>
        <v>19.356188381728877</v>
      </c>
      <c r="U9" s="53">
        <f t="shared" si="4"/>
        <v>20.159292035398234</v>
      </c>
      <c r="V9" s="408">
        <v>10</v>
      </c>
      <c r="W9" s="184">
        <v>1.13</v>
      </c>
      <c r="X9" s="178">
        <v>1.6</v>
      </c>
      <c r="Y9" s="171">
        <v>0.33</v>
      </c>
      <c r="Z9" s="179">
        <v>1.59</v>
      </c>
      <c r="AA9" s="178">
        <v>1.46</v>
      </c>
      <c r="AB9" s="171">
        <v>1.72</v>
      </c>
      <c r="AC9" s="196">
        <f t="shared" si="5"/>
        <v>17.808219178082197</v>
      </c>
      <c r="AD9" s="413">
        <v>1210</v>
      </c>
      <c r="AE9" s="171">
        <v>18.56</v>
      </c>
      <c r="AF9" s="171">
        <v>27.14</v>
      </c>
      <c r="AG9" s="292">
        <f t="shared" si="6"/>
        <v>22.737068965517256</v>
      </c>
      <c r="AH9" s="199">
        <f t="shared" si="7"/>
        <v>-16.064848931466468</v>
      </c>
      <c r="AI9" s="290"/>
      <c r="AJ9" s="378">
        <f>AM9/AN9</f>
        <v>0.903253656017252</v>
      </c>
      <c r="AK9" s="364">
        <f aca="true" t="shared" si="11" ref="AK7:AK107">((AP9/AQ9)^(1/1)-1)*100</f>
        <v>3.8461538461538547</v>
      </c>
      <c r="AL9" s="365">
        <f aca="true" t="shared" si="12" ref="AL7:AL107">((AP9/AS9)^(1/3)-1)*100</f>
        <v>4.0041911525952045</v>
      </c>
      <c r="AM9" s="365">
        <f t="shared" si="9"/>
        <v>5.154749679728043</v>
      </c>
      <c r="AN9" s="367">
        <f t="shared" si="10"/>
        <v>5.706868325844439</v>
      </c>
      <c r="AO9" s="351"/>
      <c r="AP9" s="145">
        <v>0.54</v>
      </c>
      <c r="AQ9" s="28">
        <v>0.52</v>
      </c>
      <c r="AR9" s="28">
        <v>0.5</v>
      </c>
      <c r="AS9" s="28">
        <v>0.48</v>
      </c>
      <c r="AT9" s="28">
        <v>0.44</v>
      </c>
      <c r="AU9" s="28">
        <v>0.42</v>
      </c>
      <c r="AV9" s="28">
        <v>0.4</v>
      </c>
      <c r="AW9" s="28">
        <v>0.38</v>
      </c>
      <c r="AX9" s="28">
        <v>0.36</v>
      </c>
      <c r="AY9" s="28">
        <v>0.33</v>
      </c>
      <c r="AZ9" s="28">
        <v>0.31</v>
      </c>
      <c r="BA9" s="121">
        <v>0.28</v>
      </c>
    </row>
    <row r="10" spans="1:53" ht="11.25" customHeight="1">
      <c r="A10" s="25" t="s">
        <v>1001</v>
      </c>
      <c r="B10" s="26" t="s">
        <v>1002</v>
      </c>
      <c r="C10" s="33" t="s">
        <v>1333</v>
      </c>
      <c r="D10" s="135">
        <v>28</v>
      </c>
      <c r="E10" s="139">
        <v>90</v>
      </c>
      <c r="F10" s="44" t="s">
        <v>1030</v>
      </c>
      <c r="G10" s="45" t="s">
        <v>1030</v>
      </c>
      <c r="H10" s="171">
        <v>47.79</v>
      </c>
      <c r="I10" s="346">
        <f t="shared" si="1"/>
        <v>2.5109855618330195</v>
      </c>
      <c r="J10" s="28">
        <v>0.28</v>
      </c>
      <c r="K10" s="145">
        <v>0.3</v>
      </c>
      <c r="L10" s="29">
        <f t="shared" si="0"/>
        <v>7.14285714285714</v>
      </c>
      <c r="M10" s="30">
        <v>40497</v>
      </c>
      <c r="N10" s="31">
        <v>40499</v>
      </c>
      <c r="O10" s="32">
        <v>40513</v>
      </c>
      <c r="P10" s="32" t="s">
        <v>460</v>
      </c>
      <c r="Q10" s="26"/>
      <c r="R10" s="343">
        <f>K10*4</f>
        <v>1.2</v>
      </c>
      <c r="S10" s="359">
        <f>R10/W10*100</f>
        <v>27.027027027027025</v>
      </c>
      <c r="T10" s="492">
        <f>(H10/SQRT(22.5*W10*(H10/Z10))-1)*100</f>
        <v>-1.2127593313847052</v>
      </c>
      <c r="U10" s="53">
        <f>H10/W10</f>
        <v>10.763513513513512</v>
      </c>
      <c r="V10" s="408">
        <v>12</v>
      </c>
      <c r="W10" s="184">
        <v>4.44</v>
      </c>
      <c r="X10" s="178">
        <v>0.64</v>
      </c>
      <c r="Y10" s="171">
        <v>1.08</v>
      </c>
      <c r="Z10" s="179">
        <v>2.04</v>
      </c>
      <c r="AA10" s="178">
        <v>6.21</v>
      </c>
      <c r="AB10" s="171">
        <v>6.45</v>
      </c>
      <c r="AC10" s="196">
        <f>(AB10/AA10-1)*100</f>
        <v>3.864734299516903</v>
      </c>
      <c r="AD10" s="413">
        <v>22350</v>
      </c>
      <c r="AE10" s="171">
        <v>39.91</v>
      </c>
      <c r="AF10" s="171">
        <v>59.54</v>
      </c>
      <c r="AG10" s="292">
        <f>((H10-AE10)/AE10)*100</f>
        <v>19.74442495615135</v>
      </c>
      <c r="AH10" s="199">
        <f>((H10-AF10)/AF10)*100</f>
        <v>-19.734632180047026</v>
      </c>
      <c r="AI10" s="290"/>
      <c r="AJ10" s="378">
        <f>AM10/AN10</f>
        <v>0.9836252504783857</v>
      </c>
      <c r="AK10" s="364">
        <f t="shared" si="11"/>
        <v>1.7857142857142572</v>
      </c>
      <c r="AL10" s="365">
        <f t="shared" si="12"/>
        <v>12.530855733856594</v>
      </c>
      <c r="AM10" s="365">
        <f>((AP10/AU10)^(1/5)-1)*100</f>
        <v>20.973552688431262</v>
      </c>
      <c r="AN10" s="367">
        <f>((AP10/AZ10)^(1/10)-1)*100</f>
        <v>21.322706669263304</v>
      </c>
      <c r="AO10" s="351"/>
      <c r="AP10" s="145">
        <v>1.14</v>
      </c>
      <c r="AQ10" s="28">
        <v>1.12</v>
      </c>
      <c r="AR10" s="28">
        <v>0.96</v>
      </c>
      <c r="AS10" s="28">
        <v>0.8</v>
      </c>
      <c r="AT10" s="28">
        <v>0.55</v>
      </c>
      <c r="AU10" s="28">
        <v>0.44</v>
      </c>
      <c r="AV10" s="28">
        <v>0.38</v>
      </c>
      <c r="AW10" s="28">
        <v>0.3</v>
      </c>
      <c r="AX10" s="28">
        <v>0.23</v>
      </c>
      <c r="AY10" s="28">
        <v>0.1925</v>
      </c>
      <c r="AZ10" s="28">
        <v>0.165</v>
      </c>
      <c r="BA10" s="121">
        <v>0.145</v>
      </c>
    </row>
    <row r="11" spans="1:53" ht="11.25" customHeight="1">
      <c r="A11" s="34" t="s">
        <v>1004</v>
      </c>
      <c r="B11" s="36" t="s">
        <v>1005</v>
      </c>
      <c r="C11" s="41" t="s">
        <v>1441</v>
      </c>
      <c r="D11" s="136">
        <v>29</v>
      </c>
      <c r="E11" s="139">
        <v>88</v>
      </c>
      <c r="F11" s="44" t="s">
        <v>1003</v>
      </c>
      <c r="G11" s="45" t="s">
        <v>1003</v>
      </c>
      <c r="H11" s="172">
        <v>95.09</v>
      </c>
      <c r="I11" s="348">
        <f t="shared" si="1"/>
        <v>2.439793879482595</v>
      </c>
      <c r="J11" s="38">
        <v>0.49</v>
      </c>
      <c r="K11" s="144">
        <v>0.58</v>
      </c>
      <c r="L11" s="39">
        <f t="shared" si="0"/>
        <v>18.36734693877551</v>
      </c>
      <c r="M11" s="49">
        <v>40632</v>
      </c>
      <c r="N11" s="50">
        <v>40634</v>
      </c>
      <c r="O11" s="40">
        <v>40672</v>
      </c>
      <c r="P11" s="441" t="s">
        <v>305</v>
      </c>
      <c r="Q11" s="36"/>
      <c r="R11" s="274">
        <f>K11*4</f>
        <v>2.32</v>
      </c>
      <c r="S11" s="359">
        <f t="shared" si="2"/>
        <v>46.03174603174603</v>
      </c>
      <c r="T11" s="492">
        <f t="shared" si="3"/>
        <v>69.34561260315104</v>
      </c>
      <c r="U11" s="53">
        <f t="shared" si="4"/>
        <v>18.867063492063494</v>
      </c>
      <c r="V11" s="409">
        <v>9</v>
      </c>
      <c r="W11" s="184">
        <v>5.04</v>
      </c>
      <c r="X11" s="178">
        <v>1.53</v>
      </c>
      <c r="Y11" s="171">
        <v>2.1</v>
      </c>
      <c r="Z11" s="179">
        <v>3.42</v>
      </c>
      <c r="AA11" s="178">
        <v>5.73</v>
      </c>
      <c r="AB11" s="171">
        <v>6.46</v>
      </c>
      <c r="AC11" s="196">
        <f>(AB11/AA11-1)*100</f>
        <v>12.739965095986028</v>
      </c>
      <c r="AD11" s="413">
        <v>20150</v>
      </c>
      <c r="AE11" s="171">
        <v>64.13</v>
      </c>
      <c r="AF11" s="171">
        <v>96</v>
      </c>
      <c r="AG11" s="292">
        <f t="shared" si="6"/>
        <v>48.27693747076253</v>
      </c>
      <c r="AH11" s="199">
        <f t="shared" si="7"/>
        <v>-0.9479166666666631</v>
      </c>
      <c r="AI11" s="290"/>
      <c r="AJ11" s="379">
        <f>AM11/AN11</f>
        <v>0.8959559696418677</v>
      </c>
      <c r="AK11" s="364">
        <f t="shared" si="11"/>
        <v>7.2625698324022325</v>
      </c>
      <c r="AL11" s="365">
        <f t="shared" si="12"/>
        <v>9.063602228919532</v>
      </c>
      <c r="AM11" s="365">
        <f t="shared" si="9"/>
        <v>8.962797097066444</v>
      </c>
      <c r="AN11" s="367">
        <f t="shared" si="10"/>
        <v>10.00361334792943</v>
      </c>
      <c r="AO11" s="352"/>
      <c r="AP11" s="144">
        <v>1.92</v>
      </c>
      <c r="AQ11" s="38">
        <v>1.79</v>
      </c>
      <c r="AR11" s="38">
        <v>1.7</v>
      </c>
      <c r="AS11" s="38">
        <v>1.48</v>
      </c>
      <c r="AT11" s="38">
        <v>1.34</v>
      </c>
      <c r="AU11" s="38">
        <v>1.25</v>
      </c>
      <c r="AV11" s="38">
        <v>1.04</v>
      </c>
      <c r="AW11" s="38">
        <v>0.88</v>
      </c>
      <c r="AX11" s="38">
        <v>0.82</v>
      </c>
      <c r="AY11" s="38">
        <v>0.78</v>
      </c>
      <c r="AZ11" s="38">
        <v>0.74</v>
      </c>
      <c r="BA11" s="298">
        <v>0.7</v>
      </c>
    </row>
    <row r="12" spans="1:53" ht="11.25" customHeight="1">
      <c r="A12" s="15" t="s">
        <v>1929</v>
      </c>
      <c r="B12" s="16" t="s">
        <v>1930</v>
      </c>
      <c r="C12" s="24" t="s">
        <v>1334</v>
      </c>
      <c r="D12" s="134">
        <v>42</v>
      </c>
      <c r="E12" s="139">
        <v>31</v>
      </c>
      <c r="F12" s="42" t="s">
        <v>1003</v>
      </c>
      <c r="G12" s="43" t="s">
        <v>1003</v>
      </c>
      <c r="H12" s="194">
        <v>28.06</v>
      </c>
      <c r="I12" s="345">
        <f t="shared" si="1"/>
        <v>5.41696364932288</v>
      </c>
      <c r="J12" s="19">
        <v>0.35</v>
      </c>
      <c r="K12" s="146">
        <v>0.38</v>
      </c>
      <c r="L12" s="20">
        <f t="shared" si="0"/>
        <v>8.571428571428585</v>
      </c>
      <c r="M12" s="21">
        <v>40434</v>
      </c>
      <c r="N12" s="22">
        <v>40436</v>
      </c>
      <c r="O12" s="23">
        <v>40463</v>
      </c>
      <c r="P12" s="32" t="s">
        <v>487</v>
      </c>
      <c r="Q12" s="479"/>
      <c r="R12" s="343">
        <f>K12*4</f>
        <v>1.52</v>
      </c>
      <c r="S12" s="360">
        <f t="shared" si="2"/>
        <v>78.75647668393782</v>
      </c>
      <c r="T12" s="494">
        <f>(H12/SQRT(22.5*W12*(H12/Z12))-1)*100</f>
        <v>163.31389709868427</v>
      </c>
      <c r="U12" s="52">
        <f t="shared" si="4"/>
        <v>14.538860103626943</v>
      </c>
      <c r="V12" s="408">
        <v>12</v>
      </c>
      <c r="W12" s="192">
        <v>1.93</v>
      </c>
      <c r="X12" s="193">
        <v>1.7</v>
      </c>
      <c r="Y12" s="194">
        <v>3.46</v>
      </c>
      <c r="Z12" s="195">
        <v>10.73</v>
      </c>
      <c r="AA12" s="193">
        <v>2.04</v>
      </c>
      <c r="AB12" s="194">
        <v>2.18</v>
      </c>
      <c r="AC12" s="197">
        <f>(AB12/AA12-1)*100</f>
        <v>6.8627450980392135</v>
      </c>
      <c r="AD12" s="414">
        <v>58740</v>
      </c>
      <c r="AE12" s="194">
        <v>19.53</v>
      </c>
      <c r="AF12" s="194">
        <v>28.03</v>
      </c>
      <c r="AG12" s="293">
        <f t="shared" si="6"/>
        <v>43.6763952892985</v>
      </c>
      <c r="AH12" s="200">
        <f t="shared" si="7"/>
        <v>0.107028184088468</v>
      </c>
      <c r="AI12" s="290"/>
      <c r="AJ12" s="378">
        <f t="shared" si="8"/>
        <v>1.2676568657897367</v>
      </c>
      <c r="AK12" s="368">
        <f>((AP12/AQ12)^(1/1)-1)*100</f>
        <v>9.23076923076922</v>
      </c>
      <c r="AL12" s="369">
        <f>((AP12/AS12)^(1/3)-1)*100</f>
        <v>18.33045503547972</v>
      </c>
      <c r="AM12" s="369">
        <f t="shared" si="9"/>
        <v>14.843925463766805</v>
      </c>
      <c r="AN12" s="366">
        <f t="shared" si="10"/>
        <v>11.709734601184207</v>
      </c>
      <c r="AO12" s="351"/>
      <c r="AP12" s="145">
        <v>1.42</v>
      </c>
      <c r="AQ12" s="28">
        <v>1.3</v>
      </c>
      <c r="AR12" s="28">
        <v>1.15875</v>
      </c>
      <c r="AS12" s="28">
        <v>0.85703536</v>
      </c>
      <c r="AT12" s="28">
        <v>0.7711961599999999</v>
      </c>
      <c r="AU12" s="28">
        <v>0.71080128</v>
      </c>
      <c r="AV12" s="28">
        <v>0.65505216</v>
      </c>
      <c r="AW12" s="28">
        <v>0.61324032</v>
      </c>
      <c r="AX12" s="28">
        <v>0.56678272</v>
      </c>
      <c r="AY12" s="28">
        <v>0.51567936</v>
      </c>
      <c r="AZ12" s="28">
        <v>0.46922176</v>
      </c>
      <c r="BA12" s="121">
        <v>0.42740992</v>
      </c>
    </row>
    <row r="13" spans="1:53" ht="11.25" customHeight="1">
      <c r="A13" s="25" t="s">
        <v>790</v>
      </c>
      <c r="B13" s="26" t="s">
        <v>795</v>
      </c>
      <c r="C13" s="33" t="s">
        <v>1335</v>
      </c>
      <c r="D13" s="135">
        <v>57</v>
      </c>
      <c r="E13" s="139">
        <v>2</v>
      </c>
      <c r="F13" s="44" t="s">
        <v>1030</v>
      </c>
      <c r="G13" s="45" t="s">
        <v>1030</v>
      </c>
      <c r="H13" s="171">
        <v>34.58</v>
      </c>
      <c r="I13" s="346">
        <f t="shared" si="1"/>
        <v>3.2388663967611344</v>
      </c>
      <c r="J13" s="28">
        <v>0.26</v>
      </c>
      <c r="K13" s="145">
        <v>0.28</v>
      </c>
      <c r="L13" s="29">
        <f t="shared" si="0"/>
        <v>7.692307692307709</v>
      </c>
      <c r="M13" s="30">
        <v>40673</v>
      </c>
      <c r="N13" s="31">
        <v>40675</v>
      </c>
      <c r="O13" s="32">
        <v>40695</v>
      </c>
      <c r="P13" s="32" t="s">
        <v>460</v>
      </c>
      <c r="Q13" s="26"/>
      <c r="R13" s="343">
        <f>K13*4</f>
        <v>1.12</v>
      </c>
      <c r="S13" s="359">
        <f>R13/W13*100</f>
        <v>65.11627906976744</v>
      </c>
      <c r="T13" s="492">
        <f t="shared" si="3"/>
        <v>22.88542172847441</v>
      </c>
      <c r="U13" s="53">
        <f>H13/W13</f>
        <v>20.1046511627907</v>
      </c>
      <c r="V13" s="408">
        <v>12</v>
      </c>
      <c r="W13" s="184">
        <v>1.72</v>
      </c>
      <c r="X13" s="178">
        <v>3.04</v>
      </c>
      <c r="Y13" s="171">
        <v>1.59</v>
      </c>
      <c r="Z13" s="179">
        <v>1.69</v>
      </c>
      <c r="AA13" s="178">
        <v>2.03</v>
      </c>
      <c r="AB13" s="171">
        <v>2.15</v>
      </c>
      <c r="AC13" s="196">
        <f>(AB13/AA13-1)*100</f>
        <v>5.911330049261099</v>
      </c>
      <c r="AD13" s="332">
        <v>645</v>
      </c>
      <c r="AE13" s="171">
        <v>31.24</v>
      </c>
      <c r="AF13" s="171">
        <v>38.59</v>
      </c>
      <c r="AG13" s="292">
        <f>((H13-AE13)/AE13)*100</f>
        <v>10.691421254801536</v>
      </c>
      <c r="AH13" s="199">
        <f>((H13-AF13)/AF13)*100</f>
        <v>-10.391293081109108</v>
      </c>
      <c r="AI13" s="290"/>
      <c r="AJ13" s="378">
        <f t="shared" si="8"/>
        <v>1.4981735839114323</v>
      </c>
      <c r="AK13" s="364">
        <f>((AP13/AQ13)^(1/1)-1)*100</f>
        <v>2.970297029702973</v>
      </c>
      <c r="AL13" s="365">
        <f>((AP13/AS13)^(1/3)-1)*100</f>
        <v>2.8829296577718155</v>
      </c>
      <c r="AM13" s="365">
        <f>((AP13/AU13)^(1/5)-1)*100</f>
        <v>2.933837941335904</v>
      </c>
      <c r="AN13" s="367">
        <f>((AP13/AZ13)^(1/10)-1)*100</f>
        <v>1.9582763792138413</v>
      </c>
      <c r="AO13" s="351"/>
      <c r="AP13" s="145">
        <v>1.04</v>
      </c>
      <c r="AQ13" s="28">
        <v>1.01</v>
      </c>
      <c r="AR13" s="299">
        <v>1</v>
      </c>
      <c r="AS13" s="28">
        <v>0.955</v>
      </c>
      <c r="AT13" s="28">
        <v>0.93</v>
      </c>
      <c r="AU13" s="299">
        <v>0.9</v>
      </c>
      <c r="AV13" s="28">
        <v>0.885</v>
      </c>
      <c r="AW13" s="28">
        <v>0.88</v>
      </c>
      <c r="AX13" s="28">
        <v>0.87134</v>
      </c>
      <c r="AY13" s="299">
        <v>0.86668</v>
      </c>
      <c r="AZ13" s="28">
        <v>0.85666</v>
      </c>
      <c r="BA13" s="121">
        <v>0.85332</v>
      </c>
    </row>
    <row r="14" spans="1:53" ht="11.25" customHeight="1">
      <c r="A14" s="25" t="s">
        <v>899</v>
      </c>
      <c r="B14" s="26" t="s">
        <v>900</v>
      </c>
      <c r="C14" s="33" t="s">
        <v>1513</v>
      </c>
      <c r="D14" s="135">
        <v>36</v>
      </c>
      <c r="E14" s="139">
        <v>65</v>
      </c>
      <c r="F14" s="44" t="s">
        <v>1030</v>
      </c>
      <c r="G14" s="45" t="s">
        <v>1003</v>
      </c>
      <c r="H14" s="171">
        <v>32.41</v>
      </c>
      <c r="I14" s="547">
        <f t="shared" si="1"/>
        <v>1.9746991669237892</v>
      </c>
      <c r="J14" s="28">
        <v>0.15</v>
      </c>
      <c r="K14" s="145">
        <v>0.16</v>
      </c>
      <c r="L14" s="29">
        <f t="shared" si="0"/>
        <v>6.666666666666665</v>
      </c>
      <c r="M14" s="30">
        <v>40589</v>
      </c>
      <c r="N14" s="31">
        <v>40591</v>
      </c>
      <c r="O14" s="32">
        <v>40612</v>
      </c>
      <c r="P14" s="281" t="s">
        <v>452</v>
      </c>
      <c r="Q14" s="26"/>
      <c r="R14" s="343">
        <f>K14*4</f>
        <v>0.64</v>
      </c>
      <c r="S14" s="359">
        <f t="shared" si="2"/>
        <v>19.692307692307693</v>
      </c>
      <c r="T14" s="492">
        <f t="shared" si="3"/>
        <v>-26.165535113145122</v>
      </c>
      <c r="U14" s="53">
        <f t="shared" si="4"/>
        <v>9.972307692307691</v>
      </c>
      <c r="V14" s="408">
        <v>6</v>
      </c>
      <c r="W14" s="184">
        <v>3.25</v>
      </c>
      <c r="X14" s="178">
        <v>0.96</v>
      </c>
      <c r="Y14" s="171">
        <v>0.28</v>
      </c>
      <c r="Z14" s="179">
        <v>1.23</v>
      </c>
      <c r="AA14" s="178">
        <v>3.27</v>
      </c>
      <c r="AB14" s="171">
        <v>3.39</v>
      </c>
      <c r="AC14" s="196">
        <f t="shared" si="5"/>
        <v>3.669724770642202</v>
      </c>
      <c r="AD14" s="413">
        <v>20670</v>
      </c>
      <c r="AE14" s="171">
        <v>24.42</v>
      </c>
      <c r="AF14" s="171">
        <v>38.02</v>
      </c>
      <c r="AG14" s="292">
        <f t="shared" si="6"/>
        <v>32.7190827190827</v>
      </c>
      <c r="AH14" s="199">
        <f t="shared" si="7"/>
        <v>-14.755391899000541</v>
      </c>
      <c r="AI14" s="290"/>
      <c r="AJ14" s="378">
        <f t="shared" si="8"/>
        <v>0.9572675648807784</v>
      </c>
      <c r="AK14" s="364">
        <f>((AP14/AQ14)^(1/1)-1)*100</f>
        <v>7.14285714285714</v>
      </c>
      <c r="AL14" s="365">
        <f>((AP14/AS14)^(1/3)-1)*100</f>
        <v>9.260824362327934</v>
      </c>
      <c r="AM14" s="365">
        <f t="shared" si="9"/>
        <v>12.030033714161736</v>
      </c>
      <c r="AN14" s="367">
        <f t="shared" si="10"/>
        <v>12.56705455768785</v>
      </c>
      <c r="AO14" s="351"/>
      <c r="AP14" s="145">
        <v>0.6</v>
      </c>
      <c r="AQ14" s="28">
        <v>0.56</v>
      </c>
      <c r="AR14" s="28">
        <v>0.52</v>
      </c>
      <c r="AS14" s="28">
        <v>0.46</v>
      </c>
      <c r="AT14" s="28">
        <v>0.4</v>
      </c>
      <c r="AU14" s="28">
        <v>0.34</v>
      </c>
      <c r="AV14" s="28">
        <v>0.3</v>
      </c>
      <c r="AW14" s="28">
        <v>0.24</v>
      </c>
      <c r="AX14" s="28">
        <v>0.22</v>
      </c>
      <c r="AY14" s="28">
        <v>0.19286000000000003</v>
      </c>
      <c r="AZ14" s="28">
        <v>0.18367</v>
      </c>
      <c r="BA14" s="121">
        <v>0.17492</v>
      </c>
    </row>
    <row r="15" spans="1:53" ht="11.25" customHeight="1">
      <c r="A15" s="25" t="s">
        <v>1006</v>
      </c>
      <c r="B15" s="26" t="s">
        <v>1007</v>
      </c>
      <c r="C15" s="33" t="s">
        <v>1337</v>
      </c>
      <c r="D15" s="135">
        <v>27</v>
      </c>
      <c r="E15" s="139">
        <v>95</v>
      </c>
      <c r="F15" s="44" t="s">
        <v>1003</v>
      </c>
      <c r="G15" s="45" t="s">
        <v>1003</v>
      </c>
      <c r="H15" s="171">
        <v>31.56</v>
      </c>
      <c r="I15" s="346">
        <f t="shared" si="1"/>
        <v>5.4499366286438535</v>
      </c>
      <c r="J15" s="28">
        <v>0.42</v>
      </c>
      <c r="K15" s="145">
        <v>0.43</v>
      </c>
      <c r="L15" s="29">
        <f t="shared" si="0"/>
        <v>2.3809523809523725</v>
      </c>
      <c r="M15" s="30">
        <v>40548</v>
      </c>
      <c r="N15" s="31">
        <v>40550</v>
      </c>
      <c r="O15" s="32">
        <v>40575</v>
      </c>
      <c r="P15" s="32" t="s">
        <v>468</v>
      </c>
      <c r="Q15" s="26"/>
      <c r="R15" s="343">
        <f>K15*4</f>
        <v>1.72</v>
      </c>
      <c r="S15" s="359">
        <f t="shared" si="2"/>
        <v>49.002849002849004</v>
      </c>
      <c r="T15" s="492">
        <f t="shared" si="3"/>
        <v>-18.79820079744419</v>
      </c>
      <c r="U15" s="53">
        <f t="shared" si="4"/>
        <v>8.991452991452991</v>
      </c>
      <c r="V15" s="408">
        <v>12</v>
      </c>
      <c r="W15" s="184">
        <v>3.51</v>
      </c>
      <c r="X15" s="178">
        <v>3.41</v>
      </c>
      <c r="Y15" s="171">
        <v>1.48</v>
      </c>
      <c r="Z15" s="179">
        <v>1.65</v>
      </c>
      <c r="AA15" s="178">
        <v>2.36</v>
      </c>
      <c r="AB15" s="171">
        <v>2.54</v>
      </c>
      <c r="AC15" s="196">
        <f t="shared" si="5"/>
        <v>7.6271186440677985</v>
      </c>
      <c r="AD15" s="413">
        <v>186900</v>
      </c>
      <c r="AE15" s="171">
        <v>23.88</v>
      </c>
      <c r="AF15" s="171">
        <v>31.94</v>
      </c>
      <c r="AG15" s="292">
        <f t="shared" si="6"/>
        <v>32.1608040201005</v>
      </c>
      <c r="AH15" s="199">
        <f t="shared" si="7"/>
        <v>-1.1897307451471588</v>
      </c>
      <c r="AI15" s="290"/>
      <c r="AJ15" s="378">
        <f t="shared" si="8"/>
        <v>1.0289667605031263</v>
      </c>
      <c r="AK15" s="364">
        <f t="shared" si="11"/>
        <v>2.4390243902439046</v>
      </c>
      <c r="AL15" s="365">
        <f t="shared" si="12"/>
        <v>5.764595423169894</v>
      </c>
      <c r="AM15" s="365">
        <f t="shared" si="9"/>
        <v>5.4250739413029825</v>
      </c>
      <c r="AN15" s="367">
        <f t="shared" si="10"/>
        <v>5.272351012242926</v>
      </c>
      <c r="AO15" s="351"/>
      <c r="AP15" s="145">
        <v>1.68</v>
      </c>
      <c r="AQ15" s="28">
        <v>1.64</v>
      </c>
      <c r="AR15" s="28">
        <v>1.6</v>
      </c>
      <c r="AS15" s="28">
        <v>1.42</v>
      </c>
      <c r="AT15" s="28">
        <v>1.33</v>
      </c>
      <c r="AU15" s="28">
        <v>1.29</v>
      </c>
      <c r="AV15" s="28">
        <v>1.25</v>
      </c>
      <c r="AW15" s="28">
        <v>1.1175</v>
      </c>
      <c r="AX15" s="28">
        <v>1.0625</v>
      </c>
      <c r="AY15" s="28">
        <v>1.0225</v>
      </c>
      <c r="AZ15" s="28">
        <v>1.005</v>
      </c>
      <c r="BA15" s="121">
        <v>0.965</v>
      </c>
    </row>
    <row r="16" spans="1:53" ht="11.25" customHeight="1">
      <c r="A16" s="34" t="s">
        <v>909</v>
      </c>
      <c r="B16" s="36" t="s">
        <v>910</v>
      </c>
      <c r="C16" s="41" t="s">
        <v>1332</v>
      </c>
      <c r="D16" s="136">
        <v>36</v>
      </c>
      <c r="E16" s="139">
        <v>64</v>
      </c>
      <c r="F16" s="74" t="s">
        <v>1500</v>
      </c>
      <c r="G16" s="75" t="s">
        <v>1500</v>
      </c>
      <c r="H16" s="172">
        <v>55.11</v>
      </c>
      <c r="I16" s="348">
        <f t="shared" si="1"/>
        <v>2.6129559063690797</v>
      </c>
      <c r="J16" s="38">
        <v>0.34</v>
      </c>
      <c r="K16" s="144">
        <v>0.36</v>
      </c>
      <c r="L16" s="39">
        <f t="shared" si="0"/>
        <v>5.88235294117645</v>
      </c>
      <c r="M16" s="49">
        <v>40520</v>
      </c>
      <c r="N16" s="50">
        <v>40522</v>
      </c>
      <c r="O16" s="40">
        <v>40544</v>
      </c>
      <c r="P16" s="40" t="s">
        <v>450</v>
      </c>
      <c r="Q16" s="26"/>
      <c r="R16" s="274">
        <f>K16*4</f>
        <v>1.44</v>
      </c>
      <c r="S16" s="491">
        <f t="shared" si="2"/>
        <v>58.77551020408163</v>
      </c>
      <c r="T16" s="493">
        <f t="shared" si="3"/>
        <v>108.53815781603645</v>
      </c>
      <c r="U16" s="54">
        <f t="shared" si="4"/>
        <v>22.493877551020407</v>
      </c>
      <c r="V16" s="409">
        <v>6</v>
      </c>
      <c r="W16" s="185">
        <v>2.45</v>
      </c>
      <c r="X16" s="180">
        <v>1.95</v>
      </c>
      <c r="Y16" s="172">
        <v>2.83</v>
      </c>
      <c r="Z16" s="181">
        <v>4.35</v>
      </c>
      <c r="AA16" s="180">
        <v>2.52</v>
      </c>
      <c r="AB16" s="172">
        <v>2.73</v>
      </c>
      <c r="AC16" s="198">
        <f t="shared" si="5"/>
        <v>8.333333333333325</v>
      </c>
      <c r="AD16" s="415">
        <v>27540</v>
      </c>
      <c r="AE16" s="172">
        <v>38.41</v>
      </c>
      <c r="AF16" s="172">
        <v>54.96</v>
      </c>
      <c r="AG16" s="294">
        <f t="shared" si="6"/>
        <v>43.478260869565226</v>
      </c>
      <c r="AH16" s="201">
        <f t="shared" si="7"/>
        <v>0.27292576419213715</v>
      </c>
      <c r="AI16" s="290"/>
      <c r="AJ16" s="378">
        <f t="shared" si="8"/>
        <v>1.1702102103315566</v>
      </c>
      <c r="AK16" s="370">
        <f>((AP16/AQ16)^(1/1)-1)*100</f>
        <v>3.0303030303030276</v>
      </c>
      <c r="AL16" s="371">
        <f>((AP16/AS16)^(1/3)-1)*100</f>
        <v>13.915728978525355</v>
      </c>
      <c r="AM16" s="371">
        <f t="shared" si="9"/>
        <v>17.01174169457518</v>
      </c>
      <c r="AN16" s="372">
        <f t="shared" si="10"/>
        <v>14.53733828707171</v>
      </c>
      <c r="AO16" s="351"/>
      <c r="AP16" s="145">
        <v>1.36</v>
      </c>
      <c r="AQ16" s="28">
        <v>1.32</v>
      </c>
      <c r="AR16" s="28">
        <v>1.16</v>
      </c>
      <c r="AS16" s="28">
        <v>0.92</v>
      </c>
      <c r="AT16" s="28">
        <v>0.74</v>
      </c>
      <c r="AU16" s="28">
        <v>0.62</v>
      </c>
      <c r="AV16" s="28">
        <v>0.56</v>
      </c>
      <c r="AW16" s="28">
        <v>0.48</v>
      </c>
      <c r="AX16" s="28">
        <v>0.46</v>
      </c>
      <c r="AY16" s="28">
        <v>0.41</v>
      </c>
      <c r="AZ16" s="28">
        <v>0.35</v>
      </c>
      <c r="BA16" s="121">
        <v>0.305</v>
      </c>
    </row>
    <row r="17" spans="1:53" ht="11.25" customHeight="1">
      <c r="A17" s="15" t="s">
        <v>883</v>
      </c>
      <c r="B17" s="16" t="s">
        <v>884</v>
      </c>
      <c r="C17" s="24" t="s">
        <v>1342</v>
      </c>
      <c r="D17" s="134">
        <v>38</v>
      </c>
      <c r="E17" s="139">
        <v>55</v>
      </c>
      <c r="F17" s="44" t="s">
        <v>1030</v>
      </c>
      <c r="G17" s="45" t="s">
        <v>1030</v>
      </c>
      <c r="H17" s="194">
        <v>87.55</v>
      </c>
      <c r="I17" s="547">
        <f t="shared" si="1"/>
        <v>1.8732153055396914</v>
      </c>
      <c r="J17" s="19">
        <v>0.37</v>
      </c>
      <c r="K17" s="146">
        <v>0.41</v>
      </c>
      <c r="L17" s="20">
        <f t="shared" si="0"/>
        <v>10.81081081081081</v>
      </c>
      <c r="M17" s="21">
        <v>40520</v>
      </c>
      <c r="N17" s="22">
        <v>40522</v>
      </c>
      <c r="O17" s="23">
        <v>40543</v>
      </c>
      <c r="P17" s="23" t="s">
        <v>464</v>
      </c>
      <c r="Q17" s="16"/>
      <c r="R17" s="343">
        <f>K17*4</f>
        <v>1.64</v>
      </c>
      <c r="S17" s="359">
        <f t="shared" si="2"/>
        <v>28.771929824561397</v>
      </c>
      <c r="T17" s="492">
        <f t="shared" si="3"/>
        <v>59.57094030635219</v>
      </c>
      <c r="U17" s="53">
        <f t="shared" si="4"/>
        <v>15.359649122807017</v>
      </c>
      <c r="V17" s="408">
        <v>9</v>
      </c>
      <c r="W17" s="184">
        <v>5.7</v>
      </c>
      <c r="X17" s="178">
        <v>1.55</v>
      </c>
      <c r="Y17" s="171">
        <v>2.55</v>
      </c>
      <c r="Z17" s="179">
        <v>3.73</v>
      </c>
      <c r="AA17" s="178">
        <v>5.62</v>
      </c>
      <c r="AB17" s="171">
        <v>6.2</v>
      </c>
      <c r="AC17" s="196">
        <f t="shared" si="5"/>
        <v>10.320284697508896</v>
      </c>
      <c r="AD17" s="413">
        <v>19150</v>
      </c>
      <c r="AE17" s="171">
        <v>66.47</v>
      </c>
      <c r="AF17" s="171">
        <v>89.73</v>
      </c>
      <c r="AG17" s="292">
        <f t="shared" si="6"/>
        <v>31.713554987212273</v>
      </c>
      <c r="AH17" s="199">
        <f t="shared" si="7"/>
        <v>-2.429510754485687</v>
      </c>
      <c r="AI17" s="290"/>
      <c r="AJ17" s="377">
        <f t="shared" si="8"/>
        <v>1.0424477426519847</v>
      </c>
      <c r="AK17" s="364">
        <f t="shared" si="11"/>
        <v>12.12121212121211</v>
      </c>
      <c r="AL17" s="365">
        <f t="shared" si="12"/>
        <v>14.730410260859351</v>
      </c>
      <c r="AM17" s="365">
        <f t="shared" si="9"/>
        <v>15.50102645027227</v>
      </c>
      <c r="AN17" s="367">
        <f t="shared" si="10"/>
        <v>14.869835499703509</v>
      </c>
      <c r="AO17" s="350" t="s">
        <v>1085</v>
      </c>
      <c r="AP17" s="146">
        <v>1.48</v>
      </c>
      <c r="AQ17" s="19">
        <v>1.32</v>
      </c>
      <c r="AR17" s="19">
        <v>1.14</v>
      </c>
      <c r="AS17" s="19">
        <v>0.98</v>
      </c>
      <c r="AT17" s="19">
        <v>0.86</v>
      </c>
      <c r="AU17" s="19">
        <v>0.72</v>
      </c>
      <c r="AV17" s="19">
        <v>0.6</v>
      </c>
      <c r="AW17" s="19">
        <v>0.4</v>
      </c>
      <c r="AX17" s="19">
        <v>0.39</v>
      </c>
      <c r="AY17" s="19">
        <v>0.38</v>
      </c>
      <c r="AZ17" s="19">
        <v>0.37</v>
      </c>
      <c r="BA17" s="297">
        <v>0.34</v>
      </c>
    </row>
    <row r="18" spans="1:53" ht="11.25" customHeight="1">
      <c r="A18" s="25" t="s">
        <v>1008</v>
      </c>
      <c r="B18" s="26" t="s">
        <v>1009</v>
      </c>
      <c r="C18" s="33" t="s">
        <v>1343</v>
      </c>
      <c r="D18" s="135">
        <v>28</v>
      </c>
      <c r="E18" s="139">
        <v>92</v>
      </c>
      <c r="F18" s="44" t="s">
        <v>1030</v>
      </c>
      <c r="G18" s="45" t="s">
        <v>1030</v>
      </c>
      <c r="H18" s="171">
        <v>33.12</v>
      </c>
      <c r="I18" s="346">
        <f t="shared" si="1"/>
        <v>2.898550724637681</v>
      </c>
      <c r="J18" s="28">
        <v>0.23</v>
      </c>
      <c r="K18" s="145">
        <v>0.24</v>
      </c>
      <c r="L18" s="29">
        <f t="shared" si="0"/>
        <v>4.347826086956519</v>
      </c>
      <c r="M18" s="30">
        <v>40585</v>
      </c>
      <c r="N18" s="31">
        <v>40589</v>
      </c>
      <c r="O18" s="32">
        <v>40603</v>
      </c>
      <c r="P18" s="32" t="s">
        <v>460</v>
      </c>
      <c r="Q18" s="26"/>
      <c r="R18" s="343">
        <f>K18*4</f>
        <v>0.96</v>
      </c>
      <c r="S18" s="359">
        <f t="shared" si="2"/>
        <v>47.05882352941176</v>
      </c>
      <c r="T18" s="492">
        <f t="shared" si="3"/>
        <v>15.537957433231163</v>
      </c>
      <c r="U18" s="53">
        <f t="shared" si="4"/>
        <v>16.235294117647058</v>
      </c>
      <c r="V18" s="408">
        <v>12</v>
      </c>
      <c r="W18" s="184">
        <v>2.04</v>
      </c>
      <c r="X18" s="178">
        <v>1.71</v>
      </c>
      <c r="Y18" s="171">
        <v>0.68</v>
      </c>
      <c r="Z18" s="179">
        <v>1.85</v>
      </c>
      <c r="AA18" s="178">
        <v>2.19</v>
      </c>
      <c r="AB18" s="171">
        <v>2.58</v>
      </c>
      <c r="AC18" s="196">
        <f t="shared" si="5"/>
        <v>17.808219178082197</v>
      </c>
      <c r="AD18" s="413">
        <v>3490</v>
      </c>
      <c r="AE18" s="171">
        <v>26.58</v>
      </c>
      <c r="AF18" s="171">
        <v>34.25</v>
      </c>
      <c r="AG18" s="292">
        <f t="shared" si="6"/>
        <v>24.60496613995485</v>
      </c>
      <c r="AH18" s="199">
        <f t="shared" si="7"/>
        <v>-3.2992700729927082</v>
      </c>
      <c r="AI18" s="290"/>
      <c r="AJ18" s="378">
        <f t="shared" si="8"/>
        <v>0.7474677232771112</v>
      </c>
      <c r="AK18" s="364">
        <f t="shared" si="11"/>
        <v>2.2222222222222143</v>
      </c>
      <c r="AL18" s="365">
        <f t="shared" si="12"/>
        <v>3.0788379107201225</v>
      </c>
      <c r="AM18" s="365">
        <f t="shared" si="9"/>
        <v>5.024607263868264</v>
      </c>
      <c r="AN18" s="367">
        <f t="shared" si="10"/>
        <v>6.722172887732136</v>
      </c>
      <c r="AO18" s="351"/>
      <c r="AP18" s="145">
        <v>0.92</v>
      </c>
      <c r="AQ18" s="28">
        <v>0.9</v>
      </c>
      <c r="AR18" s="28">
        <v>0.88</v>
      </c>
      <c r="AS18" s="28">
        <v>0.84</v>
      </c>
      <c r="AT18" s="28">
        <v>0.76</v>
      </c>
      <c r="AU18" s="28">
        <v>0.72</v>
      </c>
      <c r="AV18" s="28">
        <v>0.64</v>
      </c>
      <c r="AW18" s="28">
        <v>0.56</v>
      </c>
      <c r="AX18" s="28">
        <v>0.52</v>
      </c>
      <c r="AY18" s="28">
        <v>0.5</v>
      </c>
      <c r="AZ18" s="28">
        <v>0.48</v>
      </c>
      <c r="BA18" s="121">
        <v>0.46</v>
      </c>
    </row>
    <row r="19" spans="1:53" ht="11.25" customHeight="1">
      <c r="A19" s="25" t="s">
        <v>861</v>
      </c>
      <c r="B19" s="26" t="s">
        <v>862</v>
      </c>
      <c r="C19" s="33" t="s">
        <v>1344</v>
      </c>
      <c r="D19" s="135">
        <v>41</v>
      </c>
      <c r="E19" s="139">
        <v>35</v>
      </c>
      <c r="F19" s="44" t="s">
        <v>1030</v>
      </c>
      <c r="G19" s="45" t="s">
        <v>1030</v>
      </c>
      <c r="H19" s="171">
        <v>31.02</v>
      </c>
      <c r="I19" s="346">
        <f t="shared" si="1"/>
        <v>4.706640876853642</v>
      </c>
      <c r="J19" s="28">
        <v>0.36</v>
      </c>
      <c r="K19" s="145">
        <v>0.365</v>
      </c>
      <c r="L19" s="51">
        <f t="shared" si="0"/>
        <v>1.388888888888884</v>
      </c>
      <c r="M19" s="30">
        <v>40585</v>
      </c>
      <c r="N19" s="31">
        <v>40589</v>
      </c>
      <c r="O19" s="32">
        <v>40603</v>
      </c>
      <c r="P19" s="32" t="s">
        <v>460</v>
      </c>
      <c r="Q19" s="302"/>
      <c r="R19" s="343">
        <f>K19*4</f>
        <v>1.46</v>
      </c>
      <c r="S19" s="359">
        <f t="shared" si="2"/>
        <v>89.02439024390245</v>
      </c>
      <c r="T19" s="492">
        <f t="shared" si="3"/>
        <v>-4.275972551849283</v>
      </c>
      <c r="U19" s="53">
        <f t="shared" si="4"/>
        <v>18.914634146341463</v>
      </c>
      <c r="V19" s="408">
        <v>12</v>
      </c>
      <c r="W19" s="184">
        <v>1.64</v>
      </c>
      <c r="X19" s="178">
        <v>2.75</v>
      </c>
      <c r="Y19" s="171">
        <v>0.94</v>
      </c>
      <c r="Z19" s="179">
        <v>1.09</v>
      </c>
      <c r="AA19" s="178">
        <v>1.85</v>
      </c>
      <c r="AB19" s="171">
        <v>2.29</v>
      </c>
      <c r="AC19" s="196">
        <f t="shared" si="5"/>
        <v>23.783783783783786</v>
      </c>
      <c r="AD19" s="413">
        <v>1220</v>
      </c>
      <c r="AE19" s="171">
        <v>27.45</v>
      </c>
      <c r="AF19" s="171">
        <v>34.85</v>
      </c>
      <c r="AG19" s="292">
        <f t="shared" si="6"/>
        <v>13.005464480874318</v>
      </c>
      <c r="AH19" s="199">
        <f t="shared" si="7"/>
        <v>-10.989956958393119</v>
      </c>
      <c r="AI19" s="290"/>
      <c r="AJ19" s="378">
        <f t="shared" si="8"/>
        <v>0.8167014396654813</v>
      </c>
      <c r="AK19" s="364">
        <f>((AP19/AQ19)^(1/1)-1)*100</f>
        <v>1.4084507042253502</v>
      </c>
      <c r="AL19" s="365">
        <f>((AP19/AS19)^(1/3)-1)*100</f>
        <v>1.6749517495397992</v>
      </c>
      <c r="AM19" s="365">
        <f t="shared" si="9"/>
        <v>2.3836255539609663</v>
      </c>
      <c r="AN19" s="367">
        <f t="shared" si="10"/>
        <v>2.9186008964760646</v>
      </c>
      <c r="AO19" s="351"/>
      <c r="AP19" s="145">
        <v>1.44</v>
      </c>
      <c r="AQ19" s="28">
        <v>1.42</v>
      </c>
      <c r="AR19" s="299">
        <v>1.4</v>
      </c>
      <c r="AS19" s="28">
        <v>1.37</v>
      </c>
      <c r="AT19" s="28">
        <v>1.32</v>
      </c>
      <c r="AU19" s="28">
        <v>1.28</v>
      </c>
      <c r="AV19" s="28">
        <v>1.24</v>
      </c>
      <c r="AW19" s="28">
        <v>1.2</v>
      </c>
      <c r="AX19" s="28">
        <v>1.16</v>
      </c>
      <c r="AY19" s="28">
        <v>1.12</v>
      </c>
      <c r="AZ19" s="28">
        <v>1.08</v>
      </c>
      <c r="BA19" s="121">
        <v>1.04</v>
      </c>
    </row>
    <row r="20" spans="1:53" ht="11.25" customHeight="1">
      <c r="A20" s="25" t="s">
        <v>1426</v>
      </c>
      <c r="B20" s="26" t="s">
        <v>1427</v>
      </c>
      <c r="C20" s="33" t="s">
        <v>1428</v>
      </c>
      <c r="D20" s="135">
        <v>39</v>
      </c>
      <c r="E20" s="139">
        <v>46</v>
      </c>
      <c r="F20" s="65" t="s">
        <v>1500</v>
      </c>
      <c r="G20" s="57" t="s">
        <v>1500</v>
      </c>
      <c r="H20" s="171">
        <v>13.1</v>
      </c>
      <c r="I20" s="346">
        <f t="shared" si="1"/>
        <v>4.885496183206107</v>
      </c>
      <c r="J20" s="28">
        <v>0.155</v>
      </c>
      <c r="K20" s="145">
        <v>0.16</v>
      </c>
      <c r="L20" s="29">
        <f t="shared" si="0"/>
        <v>3.2258064516129004</v>
      </c>
      <c r="M20" s="30">
        <v>40547</v>
      </c>
      <c r="N20" s="31">
        <v>40549</v>
      </c>
      <c r="O20" s="32">
        <v>40582</v>
      </c>
      <c r="P20" s="32" t="s">
        <v>453</v>
      </c>
      <c r="Q20" s="26"/>
      <c r="R20" s="343">
        <f>K20*4</f>
        <v>0.64</v>
      </c>
      <c r="S20" s="359">
        <f t="shared" si="2"/>
        <v>213.33333333333334</v>
      </c>
      <c r="T20" s="492">
        <f t="shared" si="3"/>
        <v>91.5202339179858</v>
      </c>
      <c r="U20" s="53">
        <f t="shared" si="4"/>
        <v>43.666666666666664</v>
      </c>
      <c r="V20" s="408">
        <v>6</v>
      </c>
      <c r="W20" s="184">
        <v>0.3</v>
      </c>
      <c r="X20" s="178" t="s">
        <v>1500</v>
      </c>
      <c r="Y20" s="171">
        <v>2.57</v>
      </c>
      <c r="Z20" s="179">
        <v>1.89</v>
      </c>
      <c r="AA20" s="178" t="s">
        <v>1500</v>
      </c>
      <c r="AB20" s="171" t="s">
        <v>1500</v>
      </c>
      <c r="AC20" s="196" t="s">
        <v>1035</v>
      </c>
      <c r="AD20" s="332">
        <v>67</v>
      </c>
      <c r="AE20" s="171">
        <v>10.87</v>
      </c>
      <c r="AF20" s="171">
        <v>15.45</v>
      </c>
      <c r="AG20" s="292">
        <f t="shared" si="6"/>
        <v>20.515179392824294</v>
      </c>
      <c r="AH20" s="199">
        <f t="shared" si="7"/>
        <v>-15.210355987055015</v>
      </c>
      <c r="AI20" s="290"/>
      <c r="AJ20" s="378">
        <f t="shared" si="8"/>
        <v>0.5710817037279464</v>
      </c>
      <c r="AK20" s="364">
        <f>((AP20/AQ20)^(1/1)-1)*100</f>
        <v>0.8130081300812941</v>
      </c>
      <c r="AL20" s="365">
        <f>((AP20/AS20)^(1/3)-1)*100</f>
        <v>2.247939604670446</v>
      </c>
      <c r="AM20" s="365">
        <f t="shared" si="9"/>
        <v>2.424959287881534</v>
      </c>
      <c r="AN20" s="367">
        <f t="shared" si="10"/>
        <v>4.246256309826979</v>
      </c>
      <c r="AO20" s="351"/>
      <c r="AP20" s="349">
        <v>0.62</v>
      </c>
      <c r="AQ20" s="28">
        <v>0.615</v>
      </c>
      <c r="AR20" s="28">
        <v>0.6</v>
      </c>
      <c r="AS20" s="28">
        <v>0.58</v>
      </c>
      <c r="AT20" s="28">
        <v>0.56</v>
      </c>
      <c r="AU20" s="28">
        <v>0.55</v>
      </c>
      <c r="AV20" s="28">
        <v>0.54</v>
      </c>
      <c r="AW20" s="28">
        <v>0.485</v>
      </c>
      <c r="AX20" s="28">
        <v>0.47</v>
      </c>
      <c r="AY20" s="28">
        <v>0.44904</v>
      </c>
      <c r="AZ20" s="28">
        <v>0.40906000000000003</v>
      </c>
      <c r="BA20" s="121">
        <v>0.38096</v>
      </c>
    </row>
    <row r="21" spans="1:53" ht="11.25" customHeight="1">
      <c r="A21" s="277" t="s">
        <v>1581</v>
      </c>
      <c r="B21" s="36" t="s">
        <v>1582</v>
      </c>
      <c r="C21" s="41" t="s">
        <v>1332</v>
      </c>
      <c r="D21" s="136">
        <v>25</v>
      </c>
      <c r="E21" s="139">
        <v>98</v>
      </c>
      <c r="F21" s="44" t="s">
        <v>1030</v>
      </c>
      <c r="G21" s="45" t="s">
        <v>1030</v>
      </c>
      <c r="H21" s="172">
        <v>34.47</v>
      </c>
      <c r="I21" s="346">
        <f t="shared" si="1"/>
        <v>2.088772845953003</v>
      </c>
      <c r="J21" s="280">
        <v>0.175</v>
      </c>
      <c r="K21" s="128">
        <v>0.18</v>
      </c>
      <c r="L21" s="119">
        <f t="shared" si="0"/>
        <v>2.857142857142869</v>
      </c>
      <c r="M21" s="49">
        <v>40457</v>
      </c>
      <c r="N21" s="50">
        <v>40459</v>
      </c>
      <c r="O21" s="40">
        <v>40480</v>
      </c>
      <c r="P21" s="32" t="s">
        <v>459</v>
      </c>
      <c r="Q21" s="36"/>
      <c r="R21" s="274">
        <f>K21*4</f>
        <v>0.72</v>
      </c>
      <c r="S21" s="359">
        <f t="shared" si="2"/>
        <v>37.89473684210527</v>
      </c>
      <c r="T21" s="492">
        <f t="shared" si="3"/>
        <v>12.870675880337545</v>
      </c>
      <c r="U21" s="53">
        <f t="shared" si="4"/>
        <v>18.142105263157895</v>
      </c>
      <c r="V21" s="409">
        <v>7</v>
      </c>
      <c r="W21" s="184">
        <v>1.9</v>
      </c>
      <c r="X21" s="178">
        <v>1.44</v>
      </c>
      <c r="Y21" s="171">
        <v>1.35</v>
      </c>
      <c r="Z21" s="179">
        <v>1.58</v>
      </c>
      <c r="AA21" s="178">
        <v>2.21</v>
      </c>
      <c r="AB21" s="171">
        <v>2.51</v>
      </c>
      <c r="AC21" s="196">
        <f>(AB21/AA21-1)*100</f>
        <v>13.574660633484159</v>
      </c>
      <c r="AD21" s="413">
        <v>1820</v>
      </c>
      <c r="AE21" s="171">
        <v>24.22</v>
      </c>
      <c r="AF21" s="171">
        <v>38.73</v>
      </c>
      <c r="AG21" s="292">
        <f t="shared" si="6"/>
        <v>42.320396366639145</v>
      </c>
      <c r="AH21" s="199">
        <f t="shared" si="7"/>
        <v>-10.999225406661498</v>
      </c>
      <c r="AI21" s="290"/>
      <c r="AJ21" s="379">
        <f>AM21/AN21</f>
        <v>1.2033650601987647</v>
      </c>
      <c r="AK21" s="364">
        <f t="shared" si="11"/>
        <v>2.9197080291970767</v>
      </c>
      <c r="AL21" s="365">
        <f t="shared" si="12"/>
        <v>7.342429478827306</v>
      </c>
      <c r="AM21" s="365">
        <f t="shared" si="9"/>
        <v>8.914639181931715</v>
      </c>
      <c r="AN21" s="367">
        <f t="shared" si="10"/>
        <v>7.408092088413509</v>
      </c>
      <c r="AO21" s="352"/>
      <c r="AP21" s="144">
        <v>0.705</v>
      </c>
      <c r="AQ21" s="38">
        <v>0.685</v>
      </c>
      <c r="AR21" s="38">
        <v>0.62</v>
      </c>
      <c r="AS21" s="38">
        <v>0.57</v>
      </c>
      <c r="AT21" s="38">
        <v>0.53</v>
      </c>
      <c r="AU21" s="38">
        <v>0.46</v>
      </c>
      <c r="AV21" s="38">
        <v>0.425</v>
      </c>
      <c r="AW21" s="38">
        <v>0.405</v>
      </c>
      <c r="AX21" s="38">
        <v>0.385</v>
      </c>
      <c r="AY21" s="38">
        <v>0.365</v>
      </c>
      <c r="AZ21" s="38">
        <v>0.345</v>
      </c>
      <c r="BA21" s="298">
        <v>0.325</v>
      </c>
    </row>
    <row r="22" spans="1:53" ht="11.25" customHeight="1">
      <c r="A22" s="150" t="s">
        <v>1747</v>
      </c>
      <c r="B22" s="16" t="s">
        <v>1744</v>
      </c>
      <c r="C22" s="24" t="s">
        <v>1745</v>
      </c>
      <c r="D22" s="134">
        <v>27</v>
      </c>
      <c r="E22" s="139">
        <v>94</v>
      </c>
      <c r="F22" s="42" t="s">
        <v>1030</v>
      </c>
      <c r="G22" s="43" t="s">
        <v>1030</v>
      </c>
      <c r="H22" s="194">
        <v>72.48</v>
      </c>
      <c r="I22" s="546">
        <f t="shared" si="1"/>
        <v>1.7660044150110374</v>
      </c>
      <c r="J22" s="19">
        <v>0.3</v>
      </c>
      <c r="K22" s="146">
        <v>0.32</v>
      </c>
      <c r="L22" s="20">
        <f t="shared" si="0"/>
        <v>6.666666666666665</v>
      </c>
      <c r="M22" s="21">
        <v>40515</v>
      </c>
      <c r="N22" s="22">
        <v>40519</v>
      </c>
      <c r="O22" s="23">
        <v>40539</v>
      </c>
      <c r="P22" s="23" t="s">
        <v>496</v>
      </c>
      <c r="Q22" s="16" t="s">
        <v>1746</v>
      </c>
      <c r="R22" s="343">
        <f>K22*4</f>
        <v>1.28</v>
      </c>
      <c r="S22" s="360">
        <f t="shared" si="2"/>
        <v>39.263803680981596</v>
      </c>
      <c r="T22" s="494">
        <f t="shared" si="3"/>
        <v>135.02547397065902</v>
      </c>
      <c r="U22" s="52">
        <f t="shared" si="4"/>
        <v>22.23312883435583</v>
      </c>
      <c r="V22" s="408">
        <v>4</v>
      </c>
      <c r="W22" s="192">
        <v>3.26</v>
      </c>
      <c r="X22" s="193">
        <v>2.23</v>
      </c>
      <c r="Y22" s="194">
        <v>4.13</v>
      </c>
      <c r="Z22" s="195">
        <v>5.59</v>
      </c>
      <c r="AA22" s="193">
        <v>3.39</v>
      </c>
      <c r="AB22" s="194">
        <v>3.68</v>
      </c>
      <c r="AC22" s="197" t="s">
        <v>1035</v>
      </c>
      <c r="AD22" s="414">
        <v>10520</v>
      </c>
      <c r="AE22" s="194">
        <v>54.25</v>
      </c>
      <c r="AF22" s="194">
        <v>73.73</v>
      </c>
      <c r="AG22" s="293">
        <f t="shared" si="6"/>
        <v>33.603686635944705</v>
      </c>
      <c r="AH22" s="200">
        <f t="shared" si="7"/>
        <v>-1.6953750169537503</v>
      </c>
      <c r="AI22" s="290"/>
      <c r="AJ22" s="378">
        <f>AM22/AN22</f>
        <v>0.9620225521108067</v>
      </c>
      <c r="AK22" s="368">
        <f>((AP22/AQ22)^(1/1)-1)*100</f>
        <v>4.347826086956519</v>
      </c>
      <c r="AL22" s="369">
        <f>((AP22/AS22)^(1/3)-1)*100</f>
        <v>7.424159133409214</v>
      </c>
      <c r="AM22" s="369">
        <f t="shared" si="9"/>
        <v>8.88624888199654</v>
      </c>
      <c r="AN22" s="366">
        <f t="shared" si="10"/>
        <v>9.237048406504522</v>
      </c>
      <c r="AO22" s="351" t="s">
        <v>1085</v>
      </c>
      <c r="AP22" s="145">
        <v>1.2</v>
      </c>
      <c r="AQ22" s="28">
        <v>1.15</v>
      </c>
      <c r="AR22" s="28">
        <v>1.088</v>
      </c>
      <c r="AS22" s="28">
        <v>0.968</v>
      </c>
      <c r="AT22" s="28">
        <v>0.8960000000000001</v>
      </c>
      <c r="AU22" s="28">
        <v>0.784</v>
      </c>
      <c r="AV22" s="28">
        <v>0.68</v>
      </c>
      <c r="AW22" s="28">
        <v>0.6</v>
      </c>
      <c r="AX22" s="28">
        <v>0.56</v>
      </c>
      <c r="AY22" s="28">
        <v>0.528</v>
      </c>
      <c r="AZ22" s="28">
        <v>0.496</v>
      </c>
      <c r="BA22" s="121">
        <v>0.472</v>
      </c>
    </row>
    <row r="23" spans="1:53" ht="11.25" customHeight="1">
      <c r="A23" s="25" t="s">
        <v>859</v>
      </c>
      <c r="B23" s="26" t="s">
        <v>860</v>
      </c>
      <c r="C23" s="33" t="s">
        <v>1342</v>
      </c>
      <c r="D23" s="135">
        <v>39</v>
      </c>
      <c r="E23" s="139">
        <v>42</v>
      </c>
      <c r="F23" s="44" t="s">
        <v>1030</v>
      </c>
      <c r="G23" s="45" t="s">
        <v>1003</v>
      </c>
      <c r="H23" s="171">
        <v>111.78</v>
      </c>
      <c r="I23" s="547">
        <f t="shared" si="1"/>
        <v>0.644122383252818</v>
      </c>
      <c r="J23" s="28">
        <v>0.17</v>
      </c>
      <c r="K23" s="145">
        <v>0.18</v>
      </c>
      <c r="L23" s="29">
        <f t="shared" si="0"/>
        <v>5.88235294117645</v>
      </c>
      <c r="M23" s="30">
        <v>40381</v>
      </c>
      <c r="N23" s="31">
        <v>40385</v>
      </c>
      <c r="O23" s="32">
        <v>40396</v>
      </c>
      <c r="P23" s="32" t="s">
        <v>483</v>
      </c>
      <c r="Q23" s="26"/>
      <c r="R23" s="343">
        <f>K23*4</f>
        <v>0.72</v>
      </c>
      <c r="S23" s="359">
        <f t="shared" si="2"/>
        <v>12.926391382405743</v>
      </c>
      <c r="T23" s="492">
        <f>(H23/SQRT(22.5*W23*(H23/Z23))-1)*100</f>
        <v>113.90546411043738</v>
      </c>
      <c r="U23" s="53">
        <f t="shared" si="4"/>
        <v>20.06822262118492</v>
      </c>
      <c r="V23" s="408">
        <v>12</v>
      </c>
      <c r="W23" s="184">
        <v>5.57</v>
      </c>
      <c r="X23" s="178">
        <v>1.6</v>
      </c>
      <c r="Y23" s="171">
        <v>3.43</v>
      </c>
      <c r="Z23" s="179">
        <v>5.13</v>
      </c>
      <c r="AA23" s="178">
        <v>6.41</v>
      </c>
      <c r="AB23" s="171">
        <v>7.09</v>
      </c>
      <c r="AC23" s="196">
        <f t="shared" si="5"/>
        <v>10.608424336973465</v>
      </c>
      <c r="AD23" s="413">
        <v>9570</v>
      </c>
      <c r="AE23" s="171">
        <v>75.16</v>
      </c>
      <c r="AF23" s="171">
        <v>113.13</v>
      </c>
      <c r="AG23" s="292">
        <f t="shared" si="6"/>
        <v>48.722724853645566</v>
      </c>
      <c r="AH23" s="199">
        <f t="shared" si="7"/>
        <v>-1.1933174224343626</v>
      </c>
      <c r="AI23" s="290"/>
      <c r="AJ23" s="378">
        <f>AM23/AN23</f>
        <v>1.2668204828765888</v>
      </c>
      <c r="AK23" s="364">
        <f t="shared" si="11"/>
        <v>2.941176470588225</v>
      </c>
      <c r="AL23" s="365">
        <f t="shared" si="12"/>
        <v>6.469042607881903</v>
      </c>
      <c r="AM23" s="365">
        <f t="shared" si="9"/>
        <v>6.9610375725068785</v>
      </c>
      <c r="AN23" s="367">
        <f t="shared" si="10"/>
        <v>5.494888712803525</v>
      </c>
      <c r="AO23" s="351"/>
      <c r="AP23" s="145">
        <v>0.7</v>
      </c>
      <c r="AQ23" s="28">
        <v>0.68</v>
      </c>
      <c r="AR23" s="28">
        <v>0.62</v>
      </c>
      <c r="AS23" s="28">
        <v>0.58</v>
      </c>
      <c r="AT23" s="28">
        <v>0.54</v>
      </c>
      <c r="AU23" s="28">
        <v>0.5</v>
      </c>
      <c r="AV23" s="28">
        <v>0.47</v>
      </c>
      <c r="AW23" s="28">
        <v>0.45</v>
      </c>
      <c r="AX23" s="28">
        <v>0.43</v>
      </c>
      <c r="AY23" s="299">
        <v>0.42</v>
      </c>
      <c r="AZ23" s="28">
        <v>0.41</v>
      </c>
      <c r="BA23" s="121">
        <v>0.39</v>
      </c>
    </row>
    <row r="24" spans="1:53" ht="11.25" customHeight="1">
      <c r="A24" s="25" t="s">
        <v>836</v>
      </c>
      <c r="B24" s="26" t="s">
        <v>837</v>
      </c>
      <c r="C24" s="33" t="s">
        <v>1335</v>
      </c>
      <c r="D24" s="135">
        <v>44</v>
      </c>
      <c r="E24" s="139">
        <v>24</v>
      </c>
      <c r="F24" s="44" t="s">
        <v>1030</v>
      </c>
      <c r="G24" s="45" t="s">
        <v>1030</v>
      </c>
      <c r="H24" s="171">
        <v>37.84</v>
      </c>
      <c r="I24" s="346">
        <f t="shared" si="1"/>
        <v>3.250528541226215</v>
      </c>
      <c r="J24" s="28">
        <v>0.2975</v>
      </c>
      <c r="K24" s="145">
        <v>0.3075</v>
      </c>
      <c r="L24" s="29">
        <f t="shared" si="0"/>
        <v>3.3613445378151363</v>
      </c>
      <c r="M24" s="30">
        <v>40577</v>
      </c>
      <c r="N24" s="31">
        <v>40581</v>
      </c>
      <c r="O24" s="32">
        <v>40592</v>
      </c>
      <c r="P24" s="281" t="s">
        <v>275</v>
      </c>
      <c r="Q24" s="285" t="s">
        <v>600</v>
      </c>
      <c r="R24" s="343">
        <f>K24*4</f>
        <v>1.23</v>
      </c>
      <c r="S24" s="359">
        <f t="shared" si="2"/>
        <v>66.84782608695652</v>
      </c>
      <c r="T24" s="492">
        <f t="shared" si="3"/>
        <v>28.62182893749823</v>
      </c>
      <c r="U24" s="53">
        <f t="shared" si="4"/>
        <v>20.565217391304348</v>
      </c>
      <c r="V24" s="408">
        <v>12</v>
      </c>
      <c r="W24" s="184">
        <v>1.84</v>
      </c>
      <c r="X24" s="178">
        <v>1.96</v>
      </c>
      <c r="Y24" s="171">
        <v>1.67</v>
      </c>
      <c r="Z24" s="179">
        <v>1.81</v>
      </c>
      <c r="AA24" s="178">
        <v>2.11</v>
      </c>
      <c r="AB24" s="171">
        <v>2.26</v>
      </c>
      <c r="AC24" s="196">
        <f t="shared" si="5"/>
        <v>7.109004739336489</v>
      </c>
      <c r="AD24" s="332">
        <v>790</v>
      </c>
      <c r="AE24" s="171">
        <v>33.81</v>
      </c>
      <c r="AF24" s="171">
        <v>38.5</v>
      </c>
      <c r="AG24" s="292">
        <f t="shared" si="6"/>
        <v>11.9195504288672</v>
      </c>
      <c r="AH24" s="199">
        <f t="shared" si="7"/>
        <v>-1.7142857142857053</v>
      </c>
      <c r="AI24" s="290"/>
      <c r="AJ24" s="378">
        <f t="shared" si="8"/>
        <v>1.0920353281310224</v>
      </c>
      <c r="AK24" s="364">
        <f t="shared" si="11"/>
        <v>0.8474576271186418</v>
      </c>
      <c r="AL24" s="365">
        <f t="shared" si="12"/>
        <v>0.8547423060397907</v>
      </c>
      <c r="AM24" s="365">
        <f t="shared" si="9"/>
        <v>0.8621965815340138</v>
      </c>
      <c r="AN24" s="367">
        <f t="shared" si="10"/>
        <v>0.7895317663482837</v>
      </c>
      <c r="AO24" s="351"/>
      <c r="AP24" s="145">
        <v>1.19</v>
      </c>
      <c r="AQ24" s="28">
        <v>1.18</v>
      </c>
      <c r="AR24" s="28">
        <v>1.17</v>
      </c>
      <c r="AS24" s="28">
        <v>1.16</v>
      </c>
      <c r="AT24" s="28">
        <v>1.15</v>
      </c>
      <c r="AU24" s="28">
        <v>1.14</v>
      </c>
      <c r="AV24" s="28">
        <v>1.13</v>
      </c>
      <c r="AW24" s="28">
        <v>1.125</v>
      </c>
      <c r="AX24" s="28">
        <v>1.12</v>
      </c>
      <c r="AY24" s="28">
        <v>1.115</v>
      </c>
      <c r="AZ24" s="28">
        <v>1.1</v>
      </c>
      <c r="BA24" s="121">
        <v>1.085</v>
      </c>
    </row>
    <row r="25" spans="1:53" ht="11.25" customHeight="1">
      <c r="A25" s="25" t="s">
        <v>949</v>
      </c>
      <c r="B25" s="26" t="s">
        <v>950</v>
      </c>
      <c r="C25" s="33" t="s">
        <v>1345</v>
      </c>
      <c r="D25" s="135">
        <v>34</v>
      </c>
      <c r="E25" s="139">
        <v>72</v>
      </c>
      <c r="F25" s="44" t="s">
        <v>1030</v>
      </c>
      <c r="G25" s="45" t="s">
        <v>1030</v>
      </c>
      <c r="H25" s="171">
        <v>48.6</v>
      </c>
      <c r="I25" s="547">
        <f t="shared" si="1"/>
        <v>1.3991769547325104</v>
      </c>
      <c r="J25" s="28">
        <v>0.16</v>
      </c>
      <c r="K25" s="145">
        <v>0.17</v>
      </c>
      <c r="L25" s="29">
        <f t="shared" si="0"/>
        <v>6.25</v>
      </c>
      <c r="M25" s="30">
        <v>40403</v>
      </c>
      <c r="N25" s="31">
        <v>40407</v>
      </c>
      <c r="O25" s="32">
        <v>40422</v>
      </c>
      <c r="P25" s="32" t="s">
        <v>460</v>
      </c>
      <c r="Q25" s="26"/>
      <c r="R25" s="343">
        <f>K25*4</f>
        <v>0.68</v>
      </c>
      <c r="S25" s="359">
        <f t="shared" si="2"/>
        <v>27.41935483870968</v>
      </c>
      <c r="T25" s="492">
        <f t="shared" si="3"/>
        <v>37.16013716020574</v>
      </c>
      <c r="U25" s="53">
        <f t="shared" si="4"/>
        <v>19.596774193548388</v>
      </c>
      <c r="V25" s="408">
        <v>12</v>
      </c>
      <c r="W25" s="184">
        <v>2.48</v>
      </c>
      <c r="X25" s="178">
        <v>1.21</v>
      </c>
      <c r="Y25" s="171">
        <v>1.1</v>
      </c>
      <c r="Z25" s="179">
        <v>2.16</v>
      </c>
      <c r="AA25" s="178">
        <v>3.03</v>
      </c>
      <c r="AB25" s="171">
        <v>3.61</v>
      </c>
      <c r="AC25" s="196">
        <f t="shared" si="5"/>
        <v>19.14191419141915</v>
      </c>
      <c r="AD25" s="413">
        <v>2970</v>
      </c>
      <c r="AE25" s="171">
        <v>27.97</v>
      </c>
      <c r="AF25" s="171">
        <v>50.6</v>
      </c>
      <c r="AG25" s="292">
        <f t="shared" si="6"/>
        <v>73.75759742581339</v>
      </c>
      <c r="AH25" s="199">
        <f t="shared" si="7"/>
        <v>-3.9525691699604746</v>
      </c>
      <c r="AI25" s="290"/>
      <c r="AJ25" s="378">
        <f>AM25/AN25</f>
        <v>1.158627440058013</v>
      </c>
      <c r="AK25" s="364">
        <f t="shared" si="11"/>
        <v>4.761904761904767</v>
      </c>
      <c r="AL25" s="365">
        <f t="shared" si="12"/>
        <v>5.629519164543795</v>
      </c>
      <c r="AM25" s="365">
        <f t="shared" si="9"/>
        <v>6.576275663547437</v>
      </c>
      <c r="AN25" s="367">
        <f t="shared" si="10"/>
        <v>5.6759191403391585</v>
      </c>
      <c r="AO25" s="351"/>
      <c r="AP25" s="145">
        <v>0.66</v>
      </c>
      <c r="AQ25" s="28">
        <v>0.63</v>
      </c>
      <c r="AR25" s="28">
        <v>0.6</v>
      </c>
      <c r="AS25" s="28">
        <v>0.56</v>
      </c>
      <c r="AT25" s="28">
        <v>0.52</v>
      </c>
      <c r="AU25" s="28">
        <v>0.48</v>
      </c>
      <c r="AV25" s="28">
        <v>0.47</v>
      </c>
      <c r="AW25" s="28">
        <v>0.435</v>
      </c>
      <c r="AX25" s="28">
        <v>0.425</v>
      </c>
      <c r="AY25" s="28">
        <v>0.415</v>
      </c>
      <c r="AZ25" s="28">
        <v>0.38</v>
      </c>
      <c r="BA25" s="121">
        <v>0.34</v>
      </c>
    </row>
    <row r="26" spans="1:53" ht="11.25" customHeight="1">
      <c r="A26" s="34" t="s">
        <v>24</v>
      </c>
      <c r="B26" s="36" t="s">
        <v>893</v>
      </c>
      <c r="C26" s="41" t="s">
        <v>1337</v>
      </c>
      <c r="D26" s="136">
        <v>37</v>
      </c>
      <c r="E26" s="139">
        <v>59</v>
      </c>
      <c r="F26" s="46" t="s">
        <v>1030</v>
      </c>
      <c r="G26" s="48" t="s">
        <v>1030</v>
      </c>
      <c r="H26" s="172">
        <v>43.19</v>
      </c>
      <c r="I26" s="348">
        <f t="shared" si="1"/>
        <v>6.714517249363279</v>
      </c>
      <c r="J26" s="38">
        <v>0.7</v>
      </c>
      <c r="K26" s="144">
        <v>0.725</v>
      </c>
      <c r="L26" s="39">
        <f t="shared" si="0"/>
        <v>3.571428571428581</v>
      </c>
      <c r="M26" s="423">
        <v>40242</v>
      </c>
      <c r="N26" s="340">
        <v>40246</v>
      </c>
      <c r="O26" s="341">
        <v>40259</v>
      </c>
      <c r="P26" s="40" t="s">
        <v>475</v>
      </c>
      <c r="Q26" s="36"/>
      <c r="R26" s="274">
        <f>K26*4</f>
        <v>2.9</v>
      </c>
      <c r="S26" s="491">
        <f t="shared" si="2"/>
        <v>97.31543624161073</v>
      </c>
      <c r="T26" s="493">
        <f t="shared" si="3"/>
        <v>-6.403056832390863</v>
      </c>
      <c r="U26" s="54">
        <f t="shared" si="4"/>
        <v>14.493288590604026</v>
      </c>
      <c r="V26" s="409">
        <v>12</v>
      </c>
      <c r="W26" s="185">
        <v>2.98</v>
      </c>
      <c r="X26" s="180">
        <v>2.02</v>
      </c>
      <c r="Y26" s="172">
        <v>3.73</v>
      </c>
      <c r="Z26" s="181">
        <v>1.36</v>
      </c>
      <c r="AA26" s="180">
        <v>2.65</v>
      </c>
      <c r="AB26" s="172">
        <v>2.8</v>
      </c>
      <c r="AC26" s="198">
        <f t="shared" si="5"/>
        <v>5.660377358490565</v>
      </c>
      <c r="AD26" s="415">
        <v>25940</v>
      </c>
      <c r="AE26" s="172">
        <v>32.92</v>
      </c>
      <c r="AF26" s="172">
        <v>46.87</v>
      </c>
      <c r="AG26" s="294">
        <f t="shared" si="6"/>
        <v>31.19684082624543</v>
      </c>
      <c r="AH26" s="201">
        <f t="shared" si="7"/>
        <v>-7.85150416044378</v>
      </c>
      <c r="AI26" s="290"/>
      <c r="AJ26" s="378">
        <f t="shared" si="8"/>
        <v>2.0620025968223326</v>
      </c>
      <c r="AK26" s="370">
        <f t="shared" si="11"/>
        <v>3.571428571428581</v>
      </c>
      <c r="AL26" s="480">
        <f t="shared" si="12"/>
        <v>123.4300331606732</v>
      </c>
      <c r="AM26" s="371">
        <f t="shared" si="9"/>
        <v>64.6028502829895</v>
      </c>
      <c r="AN26" s="372">
        <f t="shared" si="10"/>
        <v>31.330149817728792</v>
      </c>
      <c r="AO26" s="351"/>
      <c r="AP26" s="145">
        <v>2.9</v>
      </c>
      <c r="AQ26" s="299">
        <v>2.8</v>
      </c>
      <c r="AR26" s="28">
        <v>2.1675</v>
      </c>
      <c r="AS26" s="28">
        <v>0.26</v>
      </c>
      <c r="AT26" s="28">
        <v>0.25</v>
      </c>
      <c r="AU26" s="28">
        <v>0.24</v>
      </c>
      <c r="AV26" s="28">
        <v>0.23</v>
      </c>
      <c r="AW26" s="28">
        <v>0.22</v>
      </c>
      <c r="AX26" s="28">
        <v>0.21</v>
      </c>
      <c r="AY26" s="28">
        <v>0.2</v>
      </c>
      <c r="AZ26" s="28">
        <v>0.19</v>
      </c>
      <c r="BA26" s="121">
        <v>0.18</v>
      </c>
    </row>
    <row r="27" spans="1:53" ht="11.25" customHeight="1">
      <c r="A27" s="15" t="s">
        <v>834</v>
      </c>
      <c r="B27" s="16" t="s">
        <v>835</v>
      </c>
      <c r="C27" s="24" t="s">
        <v>1333</v>
      </c>
      <c r="D27" s="134">
        <v>46</v>
      </c>
      <c r="E27" s="139">
        <v>20</v>
      </c>
      <c r="F27" s="42" t="s">
        <v>1003</v>
      </c>
      <c r="G27" s="43" t="s">
        <v>1003</v>
      </c>
      <c r="H27" s="194">
        <v>65.59</v>
      </c>
      <c r="I27" s="346">
        <f t="shared" si="1"/>
        <v>2.37841134319256</v>
      </c>
      <c r="J27" s="19">
        <v>0.37</v>
      </c>
      <c r="K27" s="146">
        <v>0.39</v>
      </c>
      <c r="L27" s="20">
        <f t="shared" si="0"/>
        <v>5.405405405405417</v>
      </c>
      <c r="M27" s="21">
        <v>40618</v>
      </c>
      <c r="N27" s="22">
        <v>40620</v>
      </c>
      <c r="O27" s="23">
        <v>40638</v>
      </c>
      <c r="P27" s="455" t="s">
        <v>476</v>
      </c>
      <c r="Q27" s="16"/>
      <c r="R27" s="343">
        <f>K27*4</f>
        <v>1.56</v>
      </c>
      <c r="S27" s="359">
        <f t="shared" si="2"/>
        <v>22.002820874471087</v>
      </c>
      <c r="T27" s="492">
        <f t="shared" si="3"/>
        <v>-29.17536351406611</v>
      </c>
      <c r="U27" s="53">
        <f t="shared" si="4"/>
        <v>9.251057827926658</v>
      </c>
      <c r="V27" s="408">
        <v>12</v>
      </c>
      <c r="W27" s="184">
        <v>7.09</v>
      </c>
      <c r="X27" s="178">
        <v>1.24</v>
      </c>
      <c r="Y27" s="171">
        <v>1.42</v>
      </c>
      <c r="Z27" s="179">
        <v>1.22</v>
      </c>
      <c r="AA27" s="178">
        <v>5.6</v>
      </c>
      <c r="AB27" s="171">
        <v>5.83</v>
      </c>
      <c r="AC27" s="196">
        <f t="shared" si="5"/>
        <v>4.107142857142865</v>
      </c>
      <c r="AD27" s="413">
        <v>19190</v>
      </c>
      <c r="AE27" s="171">
        <v>48.86</v>
      </c>
      <c r="AF27" s="171">
        <v>66</v>
      </c>
      <c r="AG27" s="292">
        <f t="shared" si="6"/>
        <v>34.2406876790831</v>
      </c>
      <c r="AH27" s="199">
        <f t="shared" si="7"/>
        <v>-0.621212121212116</v>
      </c>
      <c r="AI27" s="290"/>
      <c r="AJ27" s="377">
        <f>AM27/AN27</f>
        <v>1.4007563156196938</v>
      </c>
      <c r="AK27" s="364">
        <f t="shared" si="11"/>
        <v>5.797101449275366</v>
      </c>
      <c r="AL27" s="365">
        <f t="shared" si="12"/>
        <v>9.239141324576128</v>
      </c>
      <c r="AM27" s="365">
        <f t="shared" si="9"/>
        <v>11.690108787046793</v>
      </c>
      <c r="AN27" s="367">
        <f t="shared" si="10"/>
        <v>8.345569216209526</v>
      </c>
      <c r="AO27" s="350"/>
      <c r="AP27" s="146">
        <v>1.46</v>
      </c>
      <c r="AQ27" s="19">
        <v>1.38</v>
      </c>
      <c r="AR27" s="19">
        <v>1.28</v>
      </c>
      <c r="AS27" s="19">
        <v>1.12</v>
      </c>
      <c r="AT27" s="19">
        <v>0.965</v>
      </c>
      <c r="AU27" s="19">
        <v>0.84</v>
      </c>
      <c r="AV27" s="19">
        <v>0.765</v>
      </c>
      <c r="AW27" s="19">
        <v>0.715</v>
      </c>
      <c r="AX27" s="19">
        <v>0.695</v>
      </c>
      <c r="AY27" s="19">
        <v>0.675</v>
      </c>
      <c r="AZ27" s="19">
        <v>0.655</v>
      </c>
      <c r="BA27" s="297">
        <v>0.635</v>
      </c>
    </row>
    <row r="28" spans="1:53" ht="11.25" customHeight="1">
      <c r="A28" s="25" t="s">
        <v>818</v>
      </c>
      <c r="B28" s="26" t="s">
        <v>819</v>
      </c>
      <c r="C28" s="33" t="s">
        <v>1333</v>
      </c>
      <c r="D28" s="135">
        <v>50</v>
      </c>
      <c r="E28" s="139">
        <v>11</v>
      </c>
      <c r="F28" s="44" t="s">
        <v>1003</v>
      </c>
      <c r="G28" s="45" t="s">
        <v>1003</v>
      </c>
      <c r="H28" s="171">
        <v>30.42</v>
      </c>
      <c r="I28" s="346">
        <f t="shared" si="1"/>
        <v>5.259697567389876</v>
      </c>
      <c r="J28" s="28">
        <v>0.395</v>
      </c>
      <c r="K28" s="145">
        <v>0.4</v>
      </c>
      <c r="L28" s="51">
        <f t="shared" si="0"/>
        <v>1.2658227848101333</v>
      </c>
      <c r="M28" s="30">
        <v>40441</v>
      </c>
      <c r="N28" s="31">
        <v>40443</v>
      </c>
      <c r="O28" s="32">
        <v>40466</v>
      </c>
      <c r="P28" s="32" t="s">
        <v>466</v>
      </c>
      <c r="Q28" s="26"/>
      <c r="R28" s="343">
        <f>K28*4</f>
        <v>1.6</v>
      </c>
      <c r="S28" s="359">
        <f t="shared" si="2"/>
        <v>70.48458149779736</v>
      </c>
      <c r="T28" s="492">
        <f t="shared" si="3"/>
        <v>-24.384464221290337</v>
      </c>
      <c r="U28" s="53">
        <f t="shared" si="4"/>
        <v>13.400881057268723</v>
      </c>
      <c r="V28" s="408">
        <v>12</v>
      </c>
      <c r="W28" s="184">
        <v>2.27</v>
      </c>
      <c r="X28" s="178">
        <v>5.08</v>
      </c>
      <c r="Y28" s="171">
        <v>1.29</v>
      </c>
      <c r="Z28" s="179">
        <v>0.96</v>
      </c>
      <c r="AA28" s="178">
        <v>0.79</v>
      </c>
      <c r="AB28" s="171">
        <v>1.52</v>
      </c>
      <c r="AC28" s="196">
        <f t="shared" si="5"/>
        <v>92.40506329113924</v>
      </c>
      <c r="AD28" s="413">
        <v>4960</v>
      </c>
      <c r="AE28" s="171">
        <v>25.25</v>
      </c>
      <c r="AF28" s="171">
        <v>34.33</v>
      </c>
      <c r="AG28" s="292">
        <f t="shared" si="6"/>
        <v>20.475247524752483</v>
      </c>
      <c r="AH28" s="199">
        <f t="shared" si="7"/>
        <v>-11.38945528692105</v>
      </c>
      <c r="AI28" s="290"/>
      <c r="AJ28" s="378">
        <f>AM28/AN28</f>
        <v>0.7131010429797817</v>
      </c>
      <c r="AK28" s="364">
        <f>((AP28/AQ28)^(1/1)-1)*100</f>
        <v>1.2779552715654896</v>
      </c>
      <c r="AL28" s="365">
        <f>((AP28/AS28)^(1/3)-1)*100</f>
        <v>4.2238416279598345</v>
      </c>
      <c r="AM28" s="365">
        <f t="shared" si="9"/>
        <v>6.398676932465941</v>
      </c>
      <c r="AN28" s="367">
        <f t="shared" si="10"/>
        <v>8.973029832810608</v>
      </c>
      <c r="AO28" s="351"/>
      <c r="AP28" s="145">
        <v>1.585</v>
      </c>
      <c r="AQ28" s="28">
        <v>1.565</v>
      </c>
      <c r="AR28" s="28">
        <v>1.525</v>
      </c>
      <c r="AS28" s="28">
        <v>1.4</v>
      </c>
      <c r="AT28" s="28">
        <v>1.31</v>
      </c>
      <c r="AU28" s="28">
        <v>1.16238</v>
      </c>
      <c r="AV28" s="28">
        <v>1</v>
      </c>
      <c r="AW28" s="28">
        <v>0.88255</v>
      </c>
      <c r="AX28" s="28">
        <v>0.79729</v>
      </c>
      <c r="AY28" s="28">
        <v>0.74377</v>
      </c>
      <c r="AZ28" s="28">
        <v>0.6711800000000001</v>
      </c>
      <c r="BA28" s="121">
        <v>0.60044</v>
      </c>
    </row>
    <row r="29" spans="1:53" ht="11.25" customHeight="1">
      <c r="A29" s="25" t="s">
        <v>1010</v>
      </c>
      <c r="B29" s="26" t="s">
        <v>1011</v>
      </c>
      <c r="C29" s="33" t="s">
        <v>1332</v>
      </c>
      <c r="D29" s="135">
        <v>28</v>
      </c>
      <c r="E29" s="139">
        <v>91</v>
      </c>
      <c r="F29" s="65" t="s">
        <v>1500</v>
      </c>
      <c r="G29" s="57" t="s">
        <v>1500</v>
      </c>
      <c r="H29" s="171">
        <v>32.85</v>
      </c>
      <c r="I29" s="547">
        <f t="shared" si="1"/>
        <v>1.491628614916286</v>
      </c>
      <c r="J29" s="28">
        <v>0.48</v>
      </c>
      <c r="K29" s="145">
        <v>0.49</v>
      </c>
      <c r="L29" s="29">
        <f aca="true" t="shared" si="13" ref="L29:L38">((K29/J29)-1)*100</f>
        <v>2.083333333333326</v>
      </c>
      <c r="M29" s="30">
        <v>40492</v>
      </c>
      <c r="N29" s="31">
        <v>40494</v>
      </c>
      <c r="O29" s="32">
        <v>40527</v>
      </c>
      <c r="P29" s="32" t="s">
        <v>512</v>
      </c>
      <c r="Q29" s="26" t="s">
        <v>1033</v>
      </c>
      <c r="R29" s="343">
        <f>K29</f>
        <v>0.49</v>
      </c>
      <c r="S29" s="359">
        <f t="shared" si="2"/>
        <v>31.61290322580645</v>
      </c>
      <c r="T29" s="492">
        <f>(H29/SQRT(22.5*W29*(H29/Z29))-1)*100</f>
        <v>33.77882565469166</v>
      </c>
      <c r="U29" s="53">
        <f t="shared" si="4"/>
        <v>21.193548387096776</v>
      </c>
      <c r="V29" s="408">
        <v>5</v>
      </c>
      <c r="W29" s="184">
        <v>1.55</v>
      </c>
      <c r="X29" s="178">
        <v>1.95</v>
      </c>
      <c r="Y29" s="171">
        <v>1.27</v>
      </c>
      <c r="Z29" s="179">
        <v>1.9</v>
      </c>
      <c r="AA29" s="178">
        <v>1.63</v>
      </c>
      <c r="AB29" s="171">
        <v>1.83</v>
      </c>
      <c r="AC29" s="196">
        <f t="shared" si="5"/>
        <v>12.269938650306766</v>
      </c>
      <c r="AD29" s="413">
        <v>4770</v>
      </c>
      <c r="AE29" s="171">
        <v>23.5</v>
      </c>
      <c r="AF29" s="171">
        <v>32.63</v>
      </c>
      <c r="AG29" s="292">
        <f t="shared" si="6"/>
        <v>39.7872340425532</v>
      </c>
      <c r="AH29" s="199">
        <f t="shared" si="7"/>
        <v>0.6742261722341368</v>
      </c>
      <c r="AI29" s="290"/>
      <c r="AJ29" s="378">
        <f t="shared" si="8"/>
        <v>0.8528364842712934</v>
      </c>
      <c r="AK29" s="364">
        <f t="shared" si="11"/>
        <v>2.127659574468077</v>
      </c>
      <c r="AL29" s="365">
        <f t="shared" si="12"/>
        <v>7.166457967424855</v>
      </c>
      <c r="AM29" s="365">
        <f t="shared" si="9"/>
        <v>8.447177119769854</v>
      </c>
      <c r="AN29" s="367">
        <f t="shared" si="10"/>
        <v>9.904802709029914</v>
      </c>
      <c r="AO29" s="351" t="s">
        <v>1085</v>
      </c>
      <c r="AP29" s="145">
        <v>0.48</v>
      </c>
      <c r="AQ29" s="28">
        <v>0.47</v>
      </c>
      <c r="AR29" s="28">
        <v>0.46</v>
      </c>
      <c r="AS29" s="28">
        <v>0.39</v>
      </c>
      <c r="AT29" s="28">
        <v>0.35</v>
      </c>
      <c r="AU29" s="28">
        <v>0.32</v>
      </c>
      <c r="AV29" s="28">
        <v>0.29</v>
      </c>
      <c r="AW29" s="28">
        <v>0.27</v>
      </c>
      <c r="AX29" s="28">
        <v>0.25</v>
      </c>
      <c r="AY29" s="28">
        <v>0.22</v>
      </c>
      <c r="AZ29" s="28">
        <v>0.18667</v>
      </c>
      <c r="BA29" s="121">
        <v>0.03667</v>
      </c>
    </row>
    <row r="30" spans="1:53" ht="11.25" customHeight="1">
      <c r="A30" s="25" t="s">
        <v>1012</v>
      </c>
      <c r="B30" s="26" t="s">
        <v>1013</v>
      </c>
      <c r="C30" s="33" t="s">
        <v>1346</v>
      </c>
      <c r="D30" s="135">
        <v>46</v>
      </c>
      <c r="E30" s="139">
        <v>19</v>
      </c>
      <c r="F30" s="44" t="s">
        <v>1030</v>
      </c>
      <c r="G30" s="45" t="s">
        <v>1030</v>
      </c>
      <c r="H30" s="171">
        <v>42.61</v>
      </c>
      <c r="I30" s="547">
        <f t="shared" si="1"/>
        <v>0.9856841117108659</v>
      </c>
      <c r="J30" s="28">
        <v>0.0975</v>
      </c>
      <c r="K30" s="145">
        <v>0.105</v>
      </c>
      <c r="L30" s="29">
        <f t="shared" si="13"/>
        <v>7.692307692307687</v>
      </c>
      <c r="M30" s="30">
        <v>40457</v>
      </c>
      <c r="N30" s="31">
        <v>40459</v>
      </c>
      <c r="O30" s="32">
        <v>40473</v>
      </c>
      <c r="P30" s="32" t="s">
        <v>458</v>
      </c>
      <c r="Q30" s="26"/>
      <c r="R30" s="343">
        <f aca="true" t="shared" si="14" ref="R30:R61">K30*4</f>
        <v>0.42</v>
      </c>
      <c r="S30" s="359">
        <f t="shared" si="2"/>
        <v>20.792079207920793</v>
      </c>
      <c r="T30" s="492">
        <f t="shared" si="3"/>
        <v>59.68836537895847</v>
      </c>
      <c r="U30" s="53">
        <f t="shared" si="4"/>
        <v>21.094059405940595</v>
      </c>
      <c r="V30" s="408">
        <v>11</v>
      </c>
      <c r="W30" s="184">
        <v>2.02</v>
      </c>
      <c r="X30" s="178">
        <v>1.08</v>
      </c>
      <c r="Y30" s="171">
        <v>2.04</v>
      </c>
      <c r="Z30" s="179">
        <v>2.72</v>
      </c>
      <c r="AA30" s="178">
        <v>2.3</v>
      </c>
      <c r="AB30" s="171">
        <v>2.56</v>
      </c>
      <c r="AC30" s="196">
        <f t="shared" si="5"/>
        <v>11.304347826086957</v>
      </c>
      <c r="AD30" s="413">
        <v>2150</v>
      </c>
      <c r="AE30" s="171">
        <v>33.22</v>
      </c>
      <c r="AF30" s="171">
        <v>45.74</v>
      </c>
      <c r="AG30" s="292">
        <f t="shared" si="6"/>
        <v>28.266104756170986</v>
      </c>
      <c r="AH30" s="199">
        <f t="shared" si="7"/>
        <v>-6.843025797988636</v>
      </c>
      <c r="AI30" s="290"/>
      <c r="AJ30" s="378">
        <f t="shared" si="8"/>
        <v>1.6107635735629382</v>
      </c>
      <c r="AK30" s="364">
        <f t="shared" si="11"/>
        <v>8.163265306122458</v>
      </c>
      <c r="AL30" s="365">
        <f t="shared" si="12"/>
        <v>10.141263517539588</v>
      </c>
      <c r="AM30" s="365">
        <f t="shared" si="9"/>
        <v>8.966086837942466</v>
      </c>
      <c r="AN30" s="367">
        <f t="shared" si="10"/>
        <v>5.566358083272194</v>
      </c>
      <c r="AO30" s="351"/>
      <c r="AP30" s="145">
        <v>0.3975</v>
      </c>
      <c r="AQ30" s="28">
        <v>0.3675</v>
      </c>
      <c r="AR30" s="28">
        <v>0.33</v>
      </c>
      <c r="AS30" s="28">
        <v>0.2975</v>
      </c>
      <c r="AT30" s="28">
        <v>0.275</v>
      </c>
      <c r="AU30" s="28">
        <v>0.25875</v>
      </c>
      <c r="AV30" s="28">
        <v>0.25125</v>
      </c>
      <c r="AW30" s="28">
        <v>0.24625</v>
      </c>
      <c r="AX30" s="28">
        <v>0.24125</v>
      </c>
      <c r="AY30" s="28">
        <v>0.23625</v>
      </c>
      <c r="AZ30" s="28">
        <v>0.23125</v>
      </c>
      <c r="BA30" s="121">
        <v>0.227</v>
      </c>
    </row>
    <row r="31" spans="1:53" ht="11.25" customHeight="1">
      <c r="A31" s="34" t="s">
        <v>951</v>
      </c>
      <c r="B31" s="36" t="s">
        <v>952</v>
      </c>
      <c r="C31" s="41" t="s">
        <v>1347</v>
      </c>
      <c r="D31" s="136">
        <v>34</v>
      </c>
      <c r="E31" s="139">
        <v>75</v>
      </c>
      <c r="F31" s="46" t="s">
        <v>1030</v>
      </c>
      <c r="G31" s="48" t="s">
        <v>1003</v>
      </c>
      <c r="H31" s="172">
        <v>70.48</v>
      </c>
      <c r="I31" s="346">
        <f t="shared" si="1"/>
        <v>3.40522133938706</v>
      </c>
      <c r="J31" s="298">
        <v>0.55</v>
      </c>
      <c r="K31" s="144">
        <v>0.6</v>
      </c>
      <c r="L31" s="39">
        <f t="shared" si="13"/>
        <v>9.090909090909083</v>
      </c>
      <c r="M31" s="49">
        <v>40749</v>
      </c>
      <c r="N31" s="50">
        <v>40751</v>
      </c>
      <c r="O31" s="40">
        <v>40767</v>
      </c>
      <c r="P31" s="281" t="s">
        <v>470</v>
      </c>
      <c r="Q31" s="36"/>
      <c r="R31" s="274">
        <f t="shared" si="14"/>
        <v>2.4</v>
      </c>
      <c r="S31" s="359">
        <f t="shared" si="2"/>
        <v>60.30150753768844</v>
      </c>
      <c r="T31" s="492" t="s">
        <v>1035</v>
      </c>
      <c r="U31" s="53">
        <f t="shared" si="4"/>
        <v>17.70854271356784</v>
      </c>
      <c r="V31" s="409">
        <v>6</v>
      </c>
      <c r="W31" s="184">
        <v>3.98</v>
      </c>
      <c r="X31" s="178">
        <v>1.91</v>
      </c>
      <c r="Y31" s="171">
        <v>1.69</v>
      </c>
      <c r="Z31" s="179" t="s">
        <v>1156</v>
      </c>
      <c r="AA31" s="178">
        <v>3.89</v>
      </c>
      <c r="AB31" s="171">
        <v>4.06</v>
      </c>
      <c r="AC31" s="196">
        <f t="shared" si="5"/>
        <v>4.370179948586106</v>
      </c>
      <c r="AD31" s="413">
        <v>9400</v>
      </c>
      <c r="AE31" s="171">
        <v>60.56</v>
      </c>
      <c r="AF31" s="171">
        <v>72.43</v>
      </c>
      <c r="AG31" s="292">
        <f t="shared" si="6"/>
        <v>16.380449141347427</v>
      </c>
      <c r="AH31" s="199">
        <f t="shared" si="7"/>
        <v>-2.6922545906392417</v>
      </c>
      <c r="AI31" s="290"/>
      <c r="AJ31" s="379">
        <f>AM31/AN31</f>
        <v>1.3586543016433703</v>
      </c>
      <c r="AK31" s="364">
        <f t="shared" si="11"/>
        <v>9.375</v>
      </c>
      <c r="AL31" s="365">
        <f t="shared" si="12"/>
        <v>11.376073306093648</v>
      </c>
      <c r="AM31" s="365">
        <f t="shared" si="9"/>
        <v>13.396657763302722</v>
      </c>
      <c r="AN31" s="367">
        <f t="shared" si="10"/>
        <v>9.860240200247183</v>
      </c>
      <c r="AO31" s="352"/>
      <c r="AP31" s="144">
        <v>2.1</v>
      </c>
      <c r="AQ31" s="38">
        <v>1.92</v>
      </c>
      <c r="AR31" s="38">
        <v>1.72</v>
      </c>
      <c r="AS31" s="38">
        <v>1.52</v>
      </c>
      <c r="AT31" s="38">
        <v>1.16</v>
      </c>
      <c r="AU31" s="38">
        <v>1.12</v>
      </c>
      <c r="AV31" s="300">
        <v>1.08</v>
      </c>
      <c r="AW31" s="38">
        <v>0.98</v>
      </c>
      <c r="AX31" s="38">
        <v>0.85</v>
      </c>
      <c r="AY31" s="300">
        <v>0.84</v>
      </c>
      <c r="AZ31" s="38">
        <v>0.82</v>
      </c>
      <c r="BA31" s="298">
        <v>0.76</v>
      </c>
    </row>
    <row r="32" spans="1:53" ht="11.25" customHeight="1">
      <c r="A32" s="15" t="s">
        <v>822</v>
      </c>
      <c r="B32" s="16" t="s">
        <v>823</v>
      </c>
      <c r="C32" s="24" t="s">
        <v>1348</v>
      </c>
      <c r="D32" s="134">
        <v>49</v>
      </c>
      <c r="E32" s="139">
        <v>12</v>
      </c>
      <c r="F32" s="42" t="s">
        <v>1003</v>
      </c>
      <c r="G32" s="43" t="s">
        <v>1003</v>
      </c>
      <c r="H32" s="194">
        <v>66.81</v>
      </c>
      <c r="I32" s="345">
        <f t="shared" si="1"/>
        <v>2.8139500074839097</v>
      </c>
      <c r="J32" s="19">
        <v>0.44</v>
      </c>
      <c r="K32" s="146">
        <v>0.47</v>
      </c>
      <c r="L32" s="20">
        <f t="shared" si="13"/>
        <v>6.818181818181812</v>
      </c>
      <c r="M32" s="21">
        <v>40613</v>
      </c>
      <c r="N32" s="22">
        <v>40617</v>
      </c>
      <c r="O32" s="23">
        <v>40634</v>
      </c>
      <c r="P32" s="23" t="s">
        <v>450</v>
      </c>
      <c r="Q32" s="16"/>
      <c r="R32" s="343">
        <f t="shared" si="14"/>
        <v>1.88</v>
      </c>
      <c r="S32" s="360">
        <f t="shared" si="2"/>
        <v>36.22350674373796</v>
      </c>
      <c r="T32" s="494">
        <f t="shared" si="3"/>
        <v>64.15580737339855</v>
      </c>
      <c r="U32" s="52">
        <f t="shared" si="4"/>
        <v>12.872832369942197</v>
      </c>
      <c r="V32" s="408">
        <v>12</v>
      </c>
      <c r="W32" s="192">
        <v>5.19</v>
      </c>
      <c r="X32" s="193">
        <v>1.87</v>
      </c>
      <c r="Y32" s="194">
        <v>4</v>
      </c>
      <c r="Z32" s="195">
        <v>4.71</v>
      </c>
      <c r="AA32" s="193">
        <v>3.86</v>
      </c>
      <c r="AB32" s="194">
        <v>4.28</v>
      </c>
      <c r="AC32" s="197">
        <f>(AB32/AA32-1)*100</f>
        <v>10.880829015544059</v>
      </c>
      <c r="AD32" s="414">
        <v>152950</v>
      </c>
      <c r="AE32" s="194">
        <v>49.47</v>
      </c>
      <c r="AF32" s="194">
        <v>68.77</v>
      </c>
      <c r="AG32" s="293">
        <f t="shared" si="6"/>
        <v>35.05154639175259</v>
      </c>
      <c r="AH32" s="200">
        <f t="shared" si="7"/>
        <v>-2.850079976734032</v>
      </c>
      <c r="AI32" s="290"/>
      <c r="AJ32" s="378">
        <f t="shared" si="8"/>
        <v>0.9483047991850593</v>
      </c>
      <c r="AK32" s="368">
        <f t="shared" si="11"/>
        <v>7.317073170731714</v>
      </c>
      <c r="AL32" s="369">
        <f t="shared" si="12"/>
        <v>8.974425081854953</v>
      </c>
      <c r="AM32" s="369">
        <f t="shared" si="9"/>
        <v>9.460878422315755</v>
      </c>
      <c r="AN32" s="366">
        <f t="shared" si="10"/>
        <v>9.976621894612482</v>
      </c>
      <c r="AO32" s="351"/>
      <c r="AP32" s="145">
        <v>1.76</v>
      </c>
      <c r="AQ32" s="28">
        <v>1.64</v>
      </c>
      <c r="AR32" s="28">
        <v>1.52</v>
      </c>
      <c r="AS32" s="28">
        <v>1.36</v>
      </c>
      <c r="AT32" s="28">
        <v>1.24</v>
      </c>
      <c r="AU32" s="28">
        <v>1.12</v>
      </c>
      <c r="AV32" s="28">
        <v>1</v>
      </c>
      <c r="AW32" s="28">
        <v>0.88</v>
      </c>
      <c r="AX32" s="28">
        <v>0.8</v>
      </c>
      <c r="AY32" s="28">
        <v>0.72</v>
      </c>
      <c r="AZ32" s="28">
        <v>0.68</v>
      </c>
      <c r="BA32" s="121">
        <v>0.64</v>
      </c>
    </row>
    <row r="33" spans="1:53" ht="11.25" customHeight="1">
      <c r="A33" s="25" t="s">
        <v>824</v>
      </c>
      <c r="B33" s="26" t="s">
        <v>825</v>
      </c>
      <c r="C33" s="33" t="s">
        <v>1415</v>
      </c>
      <c r="D33" s="135">
        <v>48</v>
      </c>
      <c r="E33" s="139">
        <v>16</v>
      </c>
      <c r="F33" s="44" t="s">
        <v>1003</v>
      </c>
      <c r="G33" s="45" t="s">
        <v>1003</v>
      </c>
      <c r="H33" s="171">
        <v>87.53</v>
      </c>
      <c r="I33" s="346">
        <f t="shared" si="1"/>
        <v>2.650519821775391</v>
      </c>
      <c r="J33" s="28">
        <v>0.53</v>
      </c>
      <c r="K33" s="145">
        <v>0.58</v>
      </c>
      <c r="L33" s="29">
        <f t="shared" si="13"/>
        <v>9.433962264150942</v>
      </c>
      <c r="M33" s="30">
        <v>40655</v>
      </c>
      <c r="N33" s="31">
        <v>40659</v>
      </c>
      <c r="O33" s="32">
        <v>40679</v>
      </c>
      <c r="P33" s="281" t="s">
        <v>500</v>
      </c>
      <c r="Q33" s="26"/>
      <c r="R33" s="343">
        <f t="shared" si="14"/>
        <v>2.32</v>
      </c>
      <c r="S33" s="359">
        <f t="shared" si="2"/>
        <v>48.43423799582463</v>
      </c>
      <c r="T33" s="492">
        <f t="shared" si="3"/>
        <v>275.05364651454846</v>
      </c>
      <c r="U33" s="53">
        <f t="shared" si="4"/>
        <v>18.27348643006263</v>
      </c>
      <c r="V33" s="408">
        <v>12</v>
      </c>
      <c r="W33" s="184">
        <v>4.79</v>
      </c>
      <c r="X33" s="178">
        <v>1.84</v>
      </c>
      <c r="Y33" s="171">
        <v>2.66</v>
      </c>
      <c r="Z33" s="179">
        <v>17.32</v>
      </c>
      <c r="AA33" s="178">
        <v>5.07</v>
      </c>
      <c r="AB33" s="171">
        <v>5.53</v>
      </c>
      <c r="AC33" s="196">
        <f>(AB33/AA33-1)*100</f>
        <v>9.072978303747536</v>
      </c>
      <c r="AD33" s="413">
        <v>42790</v>
      </c>
      <c r="AE33" s="171">
        <v>73.12</v>
      </c>
      <c r="AF33" s="171">
        <v>87.46</v>
      </c>
      <c r="AG33" s="292">
        <f t="shared" si="6"/>
        <v>19.707330415754917</v>
      </c>
      <c r="AH33" s="199">
        <f t="shared" si="7"/>
        <v>0.0800365881545934</v>
      </c>
      <c r="AI33" s="290"/>
      <c r="AJ33" s="378">
        <f>AM33/AN33</f>
        <v>1.0338249346866772</v>
      </c>
      <c r="AK33" s="364">
        <f>((AP33/AQ33)^(1/1)-1)*100</f>
        <v>18.023255813953476</v>
      </c>
      <c r="AL33" s="365">
        <f>((AP33/AS33)^(1/3)-1)*100</f>
        <v>13.18511959629507</v>
      </c>
      <c r="AM33" s="365">
        <f t="shared" si="9"/>
        <v>12.832604189737395</v>
      </c>
      <c r="AN33" s="367">
        <f t="shared" si="10"/>
        <v>12.412743936792925</v>
      </c>
      <c r="AO33" s="351"/>
      <c r="AP33" s="145">
        <v>2.03</v>
      </c>
      <c r="AQ33" s="28">
        <v>1.72</v>
      </c>
      <c r="AR33" s="28">
        <v>1.56</v>
      </c>
      <c r="AS33" s="28">
        <v>1.4</v>
      </c>
      <c r="AT33" s="28">
        <v>1.25</v>
      </c>
      <c r="AU33" s="28">
        <v>1.11</v>
      </c>
      <c r="AV33" s="299">
        <v>0.96</v>
      </c>
      <c r="AW33" s="28">
        <v>0.9</v>
      </c>
      <c r="AX33" s="299">
        <v>0.72</v>
      </c>
      <c r="AY33" s="28">
        <v>0.675</v>
      </c>
      <c r="AZ33" s="28">
        <v>0.63</v>
      </c>
      <c r="BA33" s="121">
        <v>0.59</v>
      </c>
    </row>
    <row r="34" spans="1:53" ht="11.25" customHeight="1">
      <c r="A34" s="25" t="s">
        <v>848</v>
      </c>
      <c r="B34" s="26" t="s">
        <v>849</v>
      </c>
      <c r="C34" s="33" t="s">
        <v>1336</v>
      </c>
      <c r="D34" s="135">
        <v>43</v>
      </c>
      <c r="E34" s="139">
        <v>30</v>
      </c>
      <c r="F34" s="65" t="s">
        <v>1500</v>
      </c>
      <c r="G34" s="57" t="s">
        <v>1500</v>
      </c>
      <c r="H34" s="171">
        <v>42.78</v>
      </c>
      <c r="I34" s="346">
        <f t="shared" si="1"/>
        <v>2.1505376344086025</v>
      </c>
      <c r="J34" s="269">
        <v>0.2238095238095238</v>
      </c>
      <c r="K34" s="145">
        <v>0.23</v>
      </c>
      <c r="L34" s="29">
        <f t="shared" si="13"/>
        <v>2.76595744680852</v>
      </c>
      <c r="M34" s="30">
        <v>40611</v>
      </c>
      <c r="N34" s="31">
        <v>40613</v>
      </c>
      <c r="O34" s="32">
        <v>40630</v>
      </c>
      <c r="P34" s="281" t="s">
        <v>299</v>
      </c>
      <c r="Q34" s="288" t="s">
        <v>1529</v>
      </c>
      <c r="R34" s="343">
        <f t="shared" si="14"/>
        <v>0.92</v>
      </c>
      <c r="S34" s="359">
        <f t="shared" si="2"/>
        <v>33.8235294117647</v>
      </c>
      <c r="T34" s="492">
        <f t="shared" si="3"/>
        <v>11.54617438356118</v>
      </c>
      <c r="U34" s="53">
        <f t="shared" si="4"/>
        <v>15.727941176470587</v>
      </c>
      <c r="V34" s="408">
        <v>12</v>
      </c>
      <c r="W34" s="184">
        <v>2.72</v>
      </c>
      <c r="X34" s="178">
        <v>2.11</v>
      </c>
      <c r="Y34" s="171">
        <v>3.76</v>
      </c>
      <c r="Z34" s="179">
        <v>1.78</v>
      </c>
      <c r="AA34" s="178">
        <v>2.83</v>
      </c>
      <c r="AB34" s="171">
        <v>2.98</v>
      </c>
      <c r="AC34" s="196">
        <f t="shared" si="5"/>
        <v>5.300353356890453</v>
      </c>
      <c r="AD34" s="413">
        <v>3730</v>
      </c>
      <c r="AE34" s="171">
        <v>35.1</v>
      </c>
      <c r="AF34" s="171">
        <v>43.9</v>
      </c>
      <c r="AG34" s="292">
        <f t="shared" si="6"/>
        <v>21.880341880341877</v>
      </c>
      <c r="AH34" s="199">
        <f t="shared" si="7"/>
        <v>-2.5512528473804044</v>
      </c>
      <c r="AI34" s="290"/>
      <c r="AJ34" s="378">
        <f t="shared" si="8"/>
        <v>0.4826065268536944</v>
      </c>
      <c r="AK34" s="364">
        <f t="shared" si="11"/>
        <v>2.7996500437445393</v>
      </c>
      <c r="AL34" s="365">
        <f t="shared" si="12"/>
        <v>2.8500965462786354</v>
      </c>
      <c r="AM34" s="365">
        <f t="shared" si="9"/>
        <v>4.563955259127317</v>
      </c>
      <c r="AN34" s="367">
        <f t="shared" si="10"/>
        <v>9.456886728991364</v>
      </c>
      <c r="AO34" s="351"/>
      <c r="AP34" s="145">
        <v>0.8952380952380952</v>
      </c>
      <c r="AQ34" s="28">
        <v>0.8708571428571428</v>
      </c>
      <c r="AR34" s="28">
        <v>0.864</v>
      </c>
      <c r="AS34" s="28">
        <v>0.8228571428571428</v>
      </c>
      <c r="AT34" s="28">
        <v>0.768</v>
      </c>
      <c r="AU34" s="28">
        <v>0.7161904761904762</v>
      </c>
      <c r="AV34" s="28">
        <v>0.6537142857142857</v>
      </c>
      <c r="AW34" s="28">
        <v>0.528</v>
      </c>
      <c r="AX34" s="28">
        <v>0.41904761904761906</v>
      </c>
      <c r="AY34" s="28">
        <v>0.39276190476190476</v>
      </c>
      <c r="AZ34" s="28">
        <v>0.3626666666666667</v>
      </c>
      <c r="BA34" s="121">
        <v>0.33409523809523806</v>
      </c>
    </row>
    <row r="35" spans="1:53" ht="11.25" customHeight="1">
      <c r="A35" s="25" t="s">
        <v>1429</v>
      </c>
      <c r="B35" s="26" t="s">
        <v>1430</v>
      </c>
      <c r="C35" s="33" t="s">
        <v>1336</v>
      </c>
      <c r="D35" s="135">
        <v>30</v>
      </c>
      <c r="E35" s="139">
        <v>80</v>
      </c>
      <c r="F35" s="44" t="s">
        <v>1030</v>
      </c>
      <c r="G35" s="57" t="s">
        <v>1500</v>
      </c>
      <c r="H35" s="171">
        <v>27.48</v>
      </c>
      <c r="I35" s="346">
        <f t="shared" si="1"/>
        <v>4.439592430858806</v>
      </c>
      <c r="J35" s="28">
        <v>0.3</v>
      </c>
      <c r="K35" s="145">
        <v>0.305</v>
      </c>
      <c r="L35" s="51">
        <f t="shared" si="13"/>
        <v>1.6666666666666607</v>
      </c>
      <c r="M35" s="30">
        <v>40434</v>
      </c>
      <c r="N35" s="31">
        <v>40436</v>
      </c>
      <c r="O35" s="32">
        <v>40452</v>
      </c>
      <c r="P35" s="32" t="s">
        <v>450</v>
      </c>
      <c r="Q35" s="26"/>
      <c r="R35" s="343">
        <f t="shared" si="14"/>
        <v>1.22</v>
      </c>
      <c r="S35" s="359">
        <f t="shared" si="2"/>
        <v>52.58620689655172</v>
      </c>
      <c r="T35" s="492">
        <f t="shared" si="3"/>
        <v>-20.518924395109337</v>
      </c>
      <c r="U35" s="53">
        <f t="shared" si="4"/>
        <v>11.844827586206897</v>
      </c>
      <c r="V35" s="408">
        <v>12</v>
      </c>
      <c r="W35" s="184">
        <v>2.32</v>
      </c>
      <c r="X35" s="178">
        <v>1.16</v>
      </c>
      <c r="Y35" s="171">
        <v>2.77</v>
      </c>
      <c r="Z35" s="179">
        <v>1.2</v>
      </c>
      <c r="AA35" s="178">
        <v>2.32</v>
      </c>
      <c r="AB35" s="171">
        <v>2.41</v>
      </c>
      <c r="AC35" s="196">
        <f>(AB35/AA35-1)*100</f>
        <v>3.8793103448276023</v>
      </c>
      <c r="AD35" s="332">
        <v>420</v>
      </c>
      <c r="AE35" s="171">
        <v>24.5</v>
      </c>
      <c r="AF35" s="171">
        <v>30.35</v>
      </c>
      <c r="AG35" s="292">
        <f t="shared" si="6"/>
        <v>12.163265306122451</v>
      </c>
      <c r="AH35" s="199">
        <f t="shared" si="7"/>
        <v>-9.456342668863265</v>
      </c>
      <c r="AI35" s="290"/>
      <c r="AJ35" s="378">
        <f t="shared" si="8"/>
        <v>0.5896961866038912</v>
      </c>
      <c r="AK35" s="364">
        <f t="shared" si="11"/>
        <v>0.8333333333333304</v>
      </c>
      <c r="AL35" s="365">
        <f t="shared" si="12"/>
        <v>3.8613280728291954</v>
      </c>
      <c r="AM35" s="365">
        <f t="shared" si="9"/>
        <v>4.737650494747658</v>
      </c>
      <c r="AN35" s="367">
        <f t="shared" si="10"/>
        <v>8.034053131718855</v>
      </c>
      <c r="AO35" s="351"/>
      <c r="AP35" s="145">
        <v>1.21</v>
      </c>
      <c r="AQ35" s="28">
        <v>1.2</v>
      </c>
      <c r="AR35" s="28">
        <v>1.16</v>
      </c>
      <c r="AS35" s="28">
        <v>1.08</v>
      </c>
      <c r="AT35" s="28">
        <v>1.04</v>
      </c>
      <c r="AU35" s="28">
        <v>0.96</v>
      </c>
      <c r="AV35" s="28">
        <v>0.83636</v>
      </c>
      <c r="AW35" s="28">
        <v>0.71073</v>
      </c>
      <c r="AX35" s="28">
        <v>0.63108</v>
      </c>
      <c r="AY35" s="28">
        <v>0.60104</v>
      </c>
      <c r="AZ35" s="28">
        <v>0.5587</v>
      </c>
      <c r="BA35" s="121">
        <v>0.53398</v>
      </c>
    </row>
    <row r="36" spans="1:53" ht="11.25" customHeight="1">
      <c r="A36" s="34" t="s">
        <v>999</v>
      </c>
      <c r="B36" s="36" t="s">
        <v>1000</v>
      </c>
      <c r="C36" s="41" t="s">
        <v>1335</v>
      </c>
      <c r="D36" s="136">
        <v>41</v>
      </c>
      <c r="E36" s="139">
        <v>33</v>
      </c>
      <c r="F36" s="46" t="s">
        <v>1030</v>
      </c>
      <c r="G36" s="48" t="s">
        <v>1030</v>
      </c>
      <c r="H36" s="172">
        <v>25.21</v>
      </c>
      <c r="I36" s="348">
        <f t="shared" si="1"/>
        <v>3.6890122967076557</v>
      </c>
      <c r="J36" s="38">
        <v>0.2275</v>
      </c>
      <c r="K36" s="144">
        <v>0.2325</v>
      </c>
      <c r="L36" s="39">
        <f t="shared" si="13"/>
        <v>2.19780219780219</v>
      </c>
      <c r="M36" s="49">
        <v>40420</v>
      </c>
      <c r="N36" s="50">
        <v>40422</v>
      </c>
      <c r="O36" s="40">
        <v>40436</v>
      </c>
      <c r="P36" s="40" t="s">
        <v>461</v>
      </c>
      <c r="Q36" s="36"/>
      <c r="R36" s="274">
        <f t="shared" si="14"/>
        <v>0.93</v>
      </c>
      <c r="S36" s="491">
        <f t="shared" si="2"/>
        <v>73.22834645669292</v>
      </c>
      <c r="T36" s="493">
        <f t="shared" si="3"/>
        <v>29.810549080837113</v>
      </c>
      <c r="U36" s="54">
        <f t="shared" si="4"/>
        <v>19.850393700787404</v>
      </c>
      <c r="V36" s="409">
        <v>12</v>
      </c>
      <c r="W36" s="185">
        <v>1.27</v>
      </c>
      <c r="X36" s="180">
        <v>6.82</v>
      </c>
      <c r="Y36" s="172">
        <v>3.17</v>
      </c>
      <c r="Z36" s="181">
        <v>1.91</v>
      </c>
      <c r="AA36" s="180">
        <v>1.25</v>
      </c>
      <c r="AB36" s="172">
        <v>1.27</v>
      </c>
      <c r="AC36" s="198">
        <f t="shared" si="5"/>
        <v>1.6000000000000014</v>
      </c>
      <c r="AD36" s="333">
        <v>219</v>
      </c>
      <c r="AE36" s="172">
        <v>20</v>
      </c>
      <c r="AF36" s="172">
        <v>28.27</v>
      </c>
      <c r="AG36" s="294">
        <f t="shared" si="6"/>
        <v>26.050000000000008</v>
      </c>
      <c r="AH36" s="201">
        <f t="shared" si="7"/>
        <v>-10.824195259992921</v>
      </c>
      <c r="AI36" s="290"/>
      <c r="AJ36" s="378">
        <f t="shared" si="8"/>
        <v>1.196300592067986</v>
      </c>
      <c r="AK36" s="370">
        <f t="shared" si="11"/>
        <v>2.77777777777779</v>
      </c>
      <c r="AL36" s="371">
        <f t="shared" si="12"/>
        <v>2.2606483164543834</v>
      </c>
      <c r="AM36" s="371">
        <f t="shared" si="9"/>
        <v>1.8256063172062076</v>
      </c>
      <c r="AN36" s="372">
        <f t="shared" si="10"/>
        <v>1.526043144432765</v>
      </c>
      <c r="AO36" s="351"/>
      <c r="AP36" s="145">
        <v>0.925</v>
      </c>
      <c r="AQ36" s="28">
        <v>0.9</v>
      </c>
      <c r="AR36" s="28">
        <v>0.88</v>
      </c>
      <c r="AS36" s="28">
        <v>0.865</v>
      </c>
      <c r="AT36" s="28">
        <v>0.855</v>
      </c>
      <c r="AU36" s="28">
        <v>0.845</v>
      </c>
      <c r="AV36" s="28">
        <v>0.835</v>
      </c>
      <c r="AW36" s="28">
        <v>0.825</v>
      </c>
      <c r="AX36" s="28">
        <v>0.815</v>
      </c>
      <c r="AY36" s="28">
        <v>0.805</v>
      </c>
      <c r="AZ36" s="28">
        <v>0.795</v>
      </c>
      <c r="BA36" s="121">
        <v>0.785</v>
      </c>
    </row>
    <row r="37" spans="1:53" ht="11.25" customHeight="1">
      <c r="A37" s="15" t="s">
        <v>901</v>
      </c>
      <c r="B37" s="16" t="s">
        <v>902</v>
      </c>
      <c r="C37" s="24" t="s">
        <v>1344</v>
      </c>
      <c r="D37" s="134">
        <v>37</v>
      </c>
      <c r="E37" s="139">
        <v>61</v>
      </c>
      <c r="F37" s="42" t="s">
        <v>1030</v>
      </c>
      <c r="G37" s="43" t="s">
        <v>1003</v>
      </c>
      <c r="H37" s="194">
        <v>53.06</v>
      </c>
      <c r="I37" s="346">
        <f t="shared" si="1"/>
        <v>4.523181304183942</v>
      </c>
      <c r="J37" s="19">
        <v>0.595</v>
      </c>
      <c r="K37" s="146">
        <v>0.6</v>
      </c>
      <c r="L37" s="87">
        <f t="shared" si="13"/>
        <v>0.8403361344537785</v>
      </c>
      <c r="M37" s="21">
        <v>40588</v>
      </c>
      <c r="N37" s="22">
        <v>40590</v>
      </c>
      <c r="O37" s="23">
        <v>40617</v>
      </c>
      <c r="P37" s="23" t="s">
        <v>461</v>
      </c>
      <c r="Q37" s="16"/>
      <c r="R37" s="343">
        <f t="shared" si="14"/>
        <v>2.4</v>
      </c>
      <c r="S37" s="359">
        <f t="shared" si="2"/>
        <v>64.343163538874</v>
      </c>
      <c r="T37" s="492">
        <f t="shared" si="3"/>
        <v>-6.932460679428187</v>
      </c>
      <c r="U37" s="53">
        <f t="shared" si="4"/>
        <v>14.22520107238606</v>
      </c>
      <c r="V37" s="408">
        <v>12</v>
      </c>
      <c r="W37" s="184">
        <v>3.73</v>
      </c>
      <c r="X37" s="178">
        <v>4.09</v>
      </c>
      <c r="Y37" s="171">
        <v>1.17</v>
      </c>
      <c r="Z37" s="179">
        <v>1.37</v>
      </c>
      <c r="AA37" s="178">
        <v>3.55</v>
      </c>
      <c r="AB37" s="171">
        <v>3.69</v>
      </c>
      <c r="AC37" s="196">
        <f t="shared" si="5"/>
        <v>3.9436619718309807</v>
      </c>
      <c r="AD37" s="413">
        <v>15520</v>
      </c>
      <c r="AE37" s="171">
        <v>41.52</v>
      </c>
      <c r="AF37" s="171">
        <v>54.36</v>
      </c>
      <c r="AG37" s="292">
        <f t="shared" si="6"/>
        <v>27.79383429672447</v>
      </c>
      <c r="AH37" s="199">
        <f t="shared" si="7"/>
        <v>-2.391464311994108</v>
      </c>
      <c r="AI37" s="290"/>
      <c r="AJ37" s="377">
        <f t="shared" si="8"/>
        <v>0.9779688423903607</v>
      </c>
      <c r="AK37" s="364">
        <f t="shared" si="11"/>
        <v>0.8474576271186418</v>
      </c>
      <c r="AL37" s="365">
        <f t="shared" si="12"/>
        <v>0.8547423060397907</v>
      </c>
      <c r="AM37" s="365">
        <f t="shared" si="9"/>
        <v>0.8621965815340138</v>
      </c>
      <c r="AN37" s="367">
        <f t="shared" si="10"/>
        <v>0.8816196837382106</v>
      </c>
      <c r="AO37" s="350"/>
      <c r="AP37" s="146">
        <v>2.38</v>
      </c>
      <c r="AQ37" s="19">
        <v>2.36</v>
      </c>
      <c r="AR37" s="19">
        <v>2.34</v>
      </c>
      <c r="AS37" s="19">
        <v>2.32</v>
      </c>
      <c r="AT37" s="19">
        <v>2.3</v>
      </c>
      <c r="AU37" s="19">
        <v>2.28</v>
      </c>
      <c r="AV37" s="19">
        <v>2.26</v>
      </c>
      <c r="AW37" s="19">
        <v>2.24</v>
      </c>
      <c r="AX37" s="19">
        <v>2.22</v>
      </c>
      <c r="AY37" s="19">
        <v>2.2</v>
      </c>
      <c r="AZ37" s="19">
        <v>2.18</v>
      </c>
      <c r="BA37" s="297">
        <v>2.14</v>
      </c>
    </row>
    <row r="38" spans="1:53" ht="11.25" customHeight="1">
      <c r="A38" s="25" t="s">
        <v>793</v>
      </c>
      <c r="B38" s="26" t="s">
        <v>794</v>
      </c>
      <c r="C38" s="33" t="s">
        <v>1416</v>
      </c>
      <c r="D38" s="135">
        <v>58</v>
      </c>
      <c r="E38" s="139">
        <v>1</v>
      </c>
      <c r="F38" s="44" t="s">
        <v>1030</v>
      </c>
      <c r="G38" s="45" t="s">
        <v>1003</v>
      </c>
      <c r="H38" s="171">
        <v>33.05</v>
      </c>
      <c r="I38" s="346">
        <f t="shared" si="1"/>
        <v>3.3888048411497738</v>
      </c>
      <c r="J38" s="28">
        <v>0.27</v>
      </c>
      <c r="K38" s="145">
        <v>0.28</v>
      </c>
      <c r="L38" s="29">
        <f t="shared" si="13"/>
        <v>3.703703703703698</v>
      </c>
      <c r="M38" s="30">
        <v>40590</v>
      </c>
      <c r="N38" s="31">
        <v>40595</v>
      </c>
      <c r="O38" s="32">
        <v>40609</v>
      </c>
      <c r="P38" s="281" t="s">
        <v>1524</v>
      </c>
      <c r="Q38" s="26"/>
      <c r="R38" s="343">
        <f t="shared" si="14"/>
        <v>1.12</v>
      </c>
      <c r="S38" s="359">
        <f t="shared" si="2"/>
        <v>-177.7777777777778</v>
      </c>
      <c r="T38" s="492" t="s">
        <v>1035</v>
      </c>
      <c r="U38" s="496">
        <f t="shared" si="4"/>
        <v>-52.460317460317455</v>
      </c>
      <c r="V38" s="408">
        <v>12</v>
      </c>
      <c r="W38" s="184">
        <v>-0.63</v>
      </c>
      <c r="X38" s="178">
        <v>1.45</v>
      </c>
      <c r="Y38" s="171">
        <v>0.75</v>
      </c>
      <c r="Z38" s="179">
        <v>2.23</v>
      </c>
      <c r="AA38" s="178">
        <v>2.02</v>
      </c>
      <c r="AB38" s="171">
        <v>2.27</v>
      </c>
      <c r="AC38" s="196">
        <f>(AB38/AA38-1)*100</f>
        <v>12.376237623762387</v>
      </c>
      <c r="AD38" s="413">
        <v>2160</v>
      </c>
      <c r="AE38" s="171">
        <v>18.26</v>
      </c>
      <c r="AF38" s="171">
        <v>37.12</v>
      </c>
      <c r="AG38" s="292">
        <f t="shared" si="6"/>
        <v>80.99671412924422</v>
      </c>
      <c r="AH38" s="199">
        <f t="shared" si="7"/>
        <v>-10.964439655172416</v>
      </c>
      <c r="AI38" s="290"/>
      <c r="AJ38" s="378">
        <f t="shared" si="8"/>
        <v>0.9922722887528372</v>
      </c>
      <c r="AK38" s="364">
        <f t="shared" si="11"/>
        <v>3.8461538461538547</v>
      </c>
      <c r="AL38" s="365">
        <f t="shared" si="12"/>
        <v>4.7366391660347285</v>
      </c>
      <c r="AM38" s="365">
        <f t="shared" si="9"/>
        <v>5.662767295296733</v>
      </c>
      <c r="AN38" s="367">
        <f t="shared" si="10"/>
        <v>5.706868325844439</v>
      </c>
      <c r="AO38" s="351"/>
      <c r="AP38" s="145">
        <v>1.08</v>
      </c>
      <c r="AQ38" s="28">
        <v>1.04</v>
      </c>
      <c r="AR38" s="28">
        <v>1</v>
      </c>
      <c r="AS38" s="28">
        <v>0.94</v>
      </c>
      <c r="AT38" s="28">
        <v>0.86</v>
      </c>
      <c r="AU38" s="28">
        <v>0.82</v>
      </c>
      <c r="AV38" s="28">
        <v>0.74</v>
      </c>
      <c r="AW38" s="28">
        <v>0.68</v>
      </c>
      <c r="AX38" s="28">
        <v>0.66</v>
      </c>
      <c r="AY38" s="28">
        <v>0.64</v>
      </c>
      <c r="AZ38" s="28">
        <v>0.62</v>
      </c>
      <c r="BA38" s="121">
        <v>0.6</v>
      </c>
    </row>
    <row r="39" spans="1:53" ht="11.25" customHeight="1">
      <c r="A39" s="25" t="s">
        <v>1566</v>
      </c>
      <c r="B39" s="26" t="s">
        <v>1571</v>
      </c>
      <c r="C39" s="33" t="s">
        <v>1423</v>
      </c>
      <c r="D39" s="135">
        <v>25</v>
      </c>
      <c r="E39" s="139">
        <v>101</v>
      </c>
      <c r="F39" s="44" t="s">
        <v>1030</v>
      </c>
      <c r="G39" s="45" t="s">
        <v>1030</v>
      </c>
      <c r="H39" s="171">
        <v>59.71</v>
      </c>
      <c r="I39" s="547">
        <f t="shared" si="1"/>
        <v>1.0048568079048736</v>
      </c>
      <c r="J39" s="273">
        <v>0.13</v>
      </c>
      <c r="K39" s="129">
        <v>0.15</v>
      </c>
      <c r="L39" s="118">
        <f aca="true" t="shared" si="15" ref="L39:L70">((K39/J39)-1)*100</f>
        <v>15.384615384615374</v>
      </c>
      <c r="M39" s="30">
        <v>40702</v>
      </c>
      <c r="N39" s="31">
        <v>40704</v>
      </c>
      <c r="O39" s="32">
        <v>40718</v>
      </c>
      <c r="P39" s="281" t="s">
        <v>1539</v>
      </c>
      <c r="Q39" s="26"/>
      <c r="R39" s="343">
        <f t="shared" si="14"/>
        <v>0.6</v>
      </c>
      <c r="S39" s="359">
        <f t="shared" si="2"/>
        <v>22.388059701492537</v>
      </c>
      <c r="T39" s="492">
        <f t="shared" si="3"/>
        <v>117.10426532709404</v>
      </c>
      <c r="U39" s="53">
        <f t="shared" si="4"/>
        <v>22.279850746268657</v>
      </c>
      <c r="V39" s="408">
        <v>7</v>
      </c>
      <c r="W39" s="184">
        <v>2.68</v>
      </c>
      <c r="X39" s="178">
        <v>1.55</v>
      </c>
      <c r="Y39" s="171">
        <v>2.08</v>
      </c>
      <c r="Z39" s="179">
        <v>4.76</v>
      </c>
      <c r="AA39" s="178">
        <v>2.82</v>
      </c>
      <c r="AB39" s="171">
        <v>3.23</v>
      </c>
      <c r="AC39" s="196">
        <f>(AB39/AA39-1)*100</f>
        <v>14.539007092198597</v>
      </c>
      <c r="AD39" s="413">
        <v>4620</v>
      </c>
      <c r="AE39" s="171">
        <v>40.7</v>
      </c>
      <c r="AF39" s="171">
        <v>63.04</v>
      </c>
      <c r="AG39" s="292">
        <f t="shared" si="6"/>
        <v>46.7076167076167</v>
      </c>
      <c r="AH39" s="199">
        <f t="shared" si="7"/>
        <v>-5.282360406091368</v>
      </c>
      <c r="AI39" s="290"/>
      <c r="AJ39" s="378">
        <f>AM39/AN39</f>
        <v>0.9102132812399297</v>
      </c>
      <c r="AK39" s="364">
        <f t="shared" si="11"/>
        <v>7.608695652173902</v>
      </c>
      <c r="AL39" s="365">
        <f t="shared" si="12"/>
        <v>9.212881914592153</v>
      </c>
      <c r="AM39" s="365">
        <f t="shared" si="9"/>
        <v>12.070015891980201</v>
      </c>
      <c r="AN39" s="367">
        <f t="shared" si="10"/>
        <v>13.260645763746638</v>
      </c>
      <c r="AO39" s="351"/>
      <c r="AP39" s="145">
        <v>0.495</v>
      </c>
      <c r="AQ39" s="299">
        <v>0.46</v>
      </c>
      <c r="AR39" s="28">
        <v>0.445</v>
      </c>
      <c r="AS39" s="28">
        <v>0.38</v>
      </c>
      <c r="AT39" s="28">
        <v>0.34</v>
      </c>
      <c r="AU39" s="28">
        <v>0.28</v>
      </c>
      <c r="AV39" s="28">
        <v>0.225</v>
      </c>
      <c r="AW39" s="28">
        <v>0.185</v>
      </c>
      <c r="AX39" s="28">
        <v>0.165</v>
      </c>
      <c r="AY39" s="299">
        <v>0.15</v>
      </c>
      <c r="AZ39" s="28">
        <v>0.1425</v>
      </c>
      <c r="BA39" s="121">
        <v>0.125</v>
      </c>
    </row>
    <row r="40" spans="1:53" ht="11.25" customHeight="1">
      <c r="A40" s="25" t="s">
        <v>797</v>
      </c>
      <c r="B40" s="26" t="s">
        <v>798</v>
      </c>
      <c r="C40" s="33" t="s">
        <v>1417</v>
      </c>
      <c r="D40" s="135">
        <v>55</v>
      </c>
      <c r="E40" s="139">
        <v>3</v>
      </c>
      <c r="F40" s="44" t="s">
        <v>1003</v>
      </c>
      <c r="G40" s="45" t="s">
        <v>1030</v>
      </c>
      <c r="H40" s="171">
        <v>67.23</v>
      </c>
      <c r="I40" s="547">
        <f t="shared" si="1"/>
        <v>1.6361743269373792</v>
      </c>
      <c r="J40" s="28">
        <v>0.26</v>
      </c>
      <c r="K40" s="145">
        <v>0.275</v>
      </c>
      <c r="L40" s="29">
        <f t="shared" si="15"/>
        <v>5.769230769230771</v>
      </c>
      <c r="M40" s="30">
        <v>40417</v>
      </c>
      <c r="N40" s="31">
        <v>40421</v>
      </c>
      <c r="O40" s="32">
        <v>40436</v>
      </c>
      <c r="P40" s="32" t="s">
        <v>461</v>
      </c>
      <c r="Q40" s="26"/>
      <c r="R40" s="343">
        <f t="shared" si="14"/>
        <v>1.1</v>
      </c>
      <c r="S40" s="359">
        <f t="shared" si="2"/>
        <v>26.570048309178752</v>
      </c>
      <c r="T40" s="492">
        <f t="shared" si="3"/>
        <v>36.7225053832063</v>
      </c>
      <c r="U40" s="53">
        <f t="shared" si="4"/>
        <v>16.23913043478261</v>
      </c>
      <c r="V40" s="408">
        <v>12</v>
      </c>
      <c r="W40" s="184">
        <v>4.14</v>
      </c>
      <c r="X40" s="178">
        <v>1.04</v>
      </c>
      <c r="Y40" s="171">
        <v>1.64</v>
      </c>
      <c r="Z40" s="179">
        <v>2.59</v>
      </c>
      <c r="AA40" s="178">
        <v>4.42</v>
      </c>
      <c r="AB40" s="171">
        <v>4.99</v>
      </c>
      <c r="AC40" s="196">
        <f>(AB40/AA40-1)*100</f>
        <v>12.895927601809953</v>
      </c>
      <c r="AD40" s="413">
        <v>12540</v>
      </c>
      <c r="AE40" s="171">
        <v>40.5</v>
      </c>
      <c r="AF40" s="171">
        <v>69.25</v>
      </c>
      <c r="AG40" s="292">
        <f t="shared" si="6"/>
        <v>66.00000000000001</v>
      </c>
      <c r="AH40" s="199">
        <f t="shared" si="7"/>
        <v>-2.916967509025265</v>
      </c>
      <c r="AI40" s="290"/>
      <c r="AJ40" s="378">
        <f t="shared" si="8"/>
        <v>1.2155991876932613</v>
      </c>
      <c r="AK40" s="364">
        <f t="shared" si="11"/>
        <v>4.90196078431373</v>
      </c>
      <c r="AL40" s="365">
        <f t="shared" si="12"/>
        <v>11.591474856823325</v>
      </c>
      <c r="AM40" s="365">
        <f t="shared" si="9"/>
        <v>10.14580680445134</v>
      </c>
      <c r="AN40" s="367">
        <f t="shared" si="10"/>
        <v>8.346342204871139</v>
      </c>
      <c r="AO40" s="351"/>
      <c r="AP40" s="145">
        <v>1.07</v>
      </c>
      <c r="AQ40" s="28">
        <v>1.02</v>
      </c>
      <c r="AR40" s="28">
        <v>0.9</v>
      </c>
      <c r="AS40" s="28">
        <v>0.77</v>
      </c>
      <c r="AT40" s="28">
        <v>0.71</v>
      </c>
      <c r="AU40" s="28">
        <v>0.66</v>
      </c>
      <c r="AV40" s="28">
        <v>0.61</v>
      </c>
      <c r="AW40" s="28">
        <v>0.57</v>
      </c>
      <c r="AX40" s="299">
        <v>0.54</v>
      </c>
      <c r="AY40" s="28">
        <v>0.52</v>
      </c>
      <c r="AZ40" s="28">
        <v>0.48</v>
      </c>
      <c r="BA40" s="121">
        <v>0.44</v>
      </c>
    </row>
    <row r="41" spans="1:53" ht="11.25" customHeight="1">
      <c r="A41" s="34" t="s">
        <v>1014</v>
      </c>
      <c r="B41" s="36" t="s">
        <v>1015</v>
      </c>
      <c r="C41" s="41" t="s">
        <v>1422</v>
      </c>
      <c r="D41" s="136">
        <v>30</v>
      </c>
      <c r="E41" s="139">
        <v>81</v>
      </c>
      <c r="F41" s="74" t="s">
        <v>1500</v>
      </c>
      <c r="G41" s="75" t="s">
        <v>1500</v>
      </c>
      <c r="H41" s="172">
        <v>31.55</v>
      </c>
      <c r="I41" s="346">
        <f t="shared" si="1"/>
        <v>2.2820919175911247</v>
      </c>
      <c r="J41" s="38">
        <v>0.16</v>
      </c>
      <c r="K41" s="144">
        <v>0.18</v>
      </c>
      <c r="L41" s="39">
        <f t="shared" si="15"/>
        <v>12.5</v>
      </c>
      <c r="M41" s="49">
        <v>40478</v>
      </c>
      <c r="N41" s="50">
        <v>40480</v>
      </c>
      <c r="O41" s="40">
        <v>40492</v>
      </c>
      <c r="P41" s="441" t="s">
        <v>479</v>
      </c>
      <c r="Q41" s="36"/>
      <c r="R41" s="274">
        <f t="shared" si="14"/>
        <v>0.72</v>
      </c>
      <c r="S41" s="359">
        <f t="shared" si="2"/>
        <v>46.75324675324675</v>
      </c>
      <c r="T41" s="492">
        <f t="shared" si="3"/>
        <v>163.57871191304008</v>
      </c>
      <c r="U41" s="53">
        <f t="shared" si="4"/>
        <v>20.48701298701299</v>
      </c>
      <c r="V41" s="409">
        <v>10</v>
      </c>
      <c r="W41" s="184">
        <v>1.54</v>
      </c>
      <c r="X41" s="178">
        <v>1.88</v>
      </c>
      <c r="Y41" s="171">
        <v>2.99</v>
      </c>
      <c r="Z41" s="179">
        <v>7.63</v>
      </c>
      <c r="AA41" s="178">
        <v>1.84</v>
      </c>
      <c r="AB41" s="171">
        <v>2.24</v>
      </c>
      <c r="AC41" s="196">
        <f t="shared" si="5"/>
        <v>21.739130434782616</v>
      </c>
      <c r="AD41" s="413">
        <v>3670</v>
      </c>
      <c r="AE41" s="171">
        <v>25.6</v>
      </c>
      <c r="AF41" s="171">
        <v>34.09</v>
      </c>
      <c r="AG41" s="292">
        <f t="shared" si="6"/>
        <v>23.242187499999996</v>
      </c>
      <c r="AH41" s="199">
        <f t="shared" si="7"/>
        <v>-7.450865356409511</v>
      </c>
      <c r="AI41" s="290"/>
      <c r="AJ41" s="379">
        <f t="shared" si="8"/>
        <v>0.6880157668335658</v>
      </c>
      <c r="AK41" s="364">
        <f t="shared" si="11"/>
        <v>5.600000000000005</v>
      </c>
      <c r="AL41" s="365">
        <f t="shared" si="12"/>
        <v>8.974425081854953</v>
      </c>
      <c r="AM41" s="365">
        <f t="shared" si="9"/>
        <v>14.186037876324487</v>
      </c>
      <c r="AN41" s="367">
        <f t="shared" si="10"/>
        <v>20.61876858086038</v>
      </c>
      <c r="AO41" s="352"/>
      <c r="AP41" s="144">
        <v>0.66</v>
      </c>
      <c r="AQ41" s="38">
        <v>0.625</v>
      </c>
      <c r="AR41" s="38">
        <v>0.605</v>
      </c>
      <c r="AS41" s="38">
        <v>0.51</v>
      </c>
      <c r="AT41" s="38">
        <v>0.42</v>
      </c>
      <c r="AU41" s="38">
        <v>0.34</v>
      </c>
      <c r="AV41" s="38">
        <v>0.275</v>
      </c>
      <c r="AW41" s="38">
        <v>0.2</v>
      </c>
      <c r="AX41" s="38">
        <v>0.1495</v>
      </c>
      <c r="AY41" s="38">
        <v>0.1265</v>
      </c>
      <c r="AZ41" s="38">
        <v>0.10125</v>
      </c>
      <c r="BA41" s="298">
        <v>0.08</v>
      </c>
    </row>
    <row r="42" spans="1:53" ht="11.25" customHeight="1">
      <c r="A42" s="15" t="s">
        <v>806</v>
      </c>
      <c r="B42" s="16" t="s">
        <v>807</v>
      </c>
      <c r="C42" s="24" t="s">
        <v>1423</v>
      </c>
      <c r="D42" s="134">
        <v>54</v>
      </c>
      <c r="E42" s="139">
        <v>7</v>
      </c>
      <c r="F42" s="42" t="s">
        <v>1030</v>
      </c>
      <c r="G42" s="43" t="s">
        <v>1030</v>
      </c>
      <c r="H42" s="194">
        <v>54.55</v>
      </c>
      <c r="I42" s="345">
        <f t="shared" si="1"/>
        <v>2.529789184234647</v>
      </c>
      <c r="J42" s="19">
        <v>0.335</v>
      </c>
      <c r="K42" s="146">
        <v>0.345</v>
      </c>
      <c r="L42" s="20">
        <f t="shared" si="15"/>
        <v>2.985074626865658</v>
      </c>
      <c r="M42" s="21">
        <v>40492</v>
      </c>
      <c r="N42" s="22">
        <v>40494</v>
      </c>
      <c r="O42" s="23">
        <v>40522</v>
      </c>
      <c r="P42" s="23" t="s">
        <v>452</v>
      </c>
      <c r="Q42" s="16"/>
      <c r="R42" s="343">
        <f t="shared" si="14"/>
        <v>1.38</v>
      </c>
      <c r="S42" s="360">
        <f t="shared" si="2"/>
        <v>44.37299035369775</v>
      </c>
      <c r="T42" s="494">
        <f t="shared" si="3"/>
        <v>72.79266819161873</v>
      </c>
      <c r="U42" s="52">
        <f t="shared" si="4"/>
        <v>17.540192926045016</v>
      </c>
      <c r="V42" s="408">
        <v>9</v>
      </c>
      <c r="W42" s="192">
        <v>3.11</v>
      </c>
      <c r="X42" s="193">
        <v>1.09</v>
      </c>
      <c r="Y42" s="194">
        <v>1.8</v>
      </c>
      <c r="Z42" s="195">
        <v>3.83</v>
      </c>
      <c r="AA42" s="193">
        <v>3.27</v>
      </c>
      <c r="AB42" s="194">
        <v>3.87</v>
      </c>
      <c r="AC42" s="197">
        <f t="shared" si="5"/>
        <v>18.34862385321101</v>
      </c>
      <c r="AD42" s="414">
        <v>41000</v>
      </c>
      <c r="AE42" s="194">
        <v>42.69</v>
      </c>
      <c r="AF42" s="194">
        <v>62.24</v>
      </c>
      <c r="AG42" s="293">
        <f t="shared" si="6"/>
        <v>27.78168189271492</v>
      </c>
      <c r="AH42" s="200">
        <f t="shared" si="7"/>
        <v>-12.355398457583554</v>
      </c>
      <c r="AI42" s="290"/>
      <c r="AJ42" s="378">
        <f t="shared" si="8"/>
        <v>1.5438618030144216</v>
      </c>
      <c r="AK42" s="368">
        <f t="shared" si="11"/>
        <v>1.8867924528301883</v>
      </c>
      <c r="AL42" s="369">
        <f t="shared" si="12"/>
        <v>7.473526860548385</v>
      </c>
      <c r="AM42" s="369">
        <f t="shared" si="9"/>
        <v>9.823533290473208</v>
      </c>
      <c r="AN42" s="366">
        <f t="shared" si="10"/>
        <v>6.362961549597612</v>
      </c>
      <c r="AO42" s="351"/>
      <c r="AP42" s="145">
        <v>1.35</v>
      </c>
      <c r="AQ42" s="28">
        <v>1.325</v>
      </c>
      <c r="AR42" s="28">
        <v>1.23</v>
      </c>
      <c r="AS42" s="28">
        <v>1.0875</v>
      </c>
      <c r="AT42" s="28">
        <v>0.93</v>
      </c>
      <c r="AU42" s="28">
        <v>0.845</v>
      </c>
      <c r="AV42" s="28">
        <v>0.8075</v>
      </c>
      <c r="AW42" s="28">
        <v>0.7895000000000001</v>
      </c>
      <c r="AX42" s="28">
        <v>0.7785</v>
      </c>
      <c r="AY42" s="28">
        <v>0.7685</v>
      </c>
      <c r="AZ42" s="28">
        <v>0.7284999999999999</v>
      </c>
      <c r="BA42" s="121">
        <v>0.6665</v>
      </c>
    </row>
    <row r="43" spans="1:53" ht="11.25" customHeight="1">
      <c r="A43" s="25" t="s">
        <v>1016</v>
      </c>
      <c r="B43" s="26" t="s">
        <v>1017</v>
      </c>
      <c r="C43" s="33" t="s">
        <v>1424</v>
      </c>
      <c r="D43" s="135">
        <v>29</v>
      </c>
      <c r="E43" s="139">
        <v>86</v>
      </c>
      <c r="F43" s="44" t="s">
        <v>1030</v>
      </c>
      <c r="G43" s="45" t="s">
        <v>1030</v>
      </c>
      <c r="H43" s="171">
        <v>62.27</v>
      </c>
      <c r="I43" s="547">
        <f t="shared" si="1"/>
        <v>0.8671912638509716</v>
      </c>
      <c r="J43" s="28">
        <v>0.13</v>
      </c>
      <c r="K43" s="145">
        <v>0.135</v>
      </c>
      <c r="L43" s="29">
        <f t="shared" si="15"/>
        <v>3.8461538461538547</v>
      </c>
      <c r="M43" s="30">
        <v>40585</v>
      </c>
      <c r="N43" s="31">
        <v>40589</v>
      </c>
      <c r="O43" s="32">
        <v>40603</v>
      </c>
      <c r="P43" s="32" t="s">
        <v>460</v>
      </c>
      <c r="Q43" s="26"/>
      <c r="R43" s="343">
        <f t="shared" si="14"/>
        <v>0.54</v>
      </c>
      <c r="S43" s="359">
        <f t="shared" si="2"/>
        <v>14.516129032258066</v>
      </c>
      <c r="T43" s="492">
        <f t="shared" si="3"/>
        <v>22.892314275567195</v>
      </c>
      <c r="U43" s="53">
        <f t="shared" si="4"/>
        <v>16.739247311827956</v>
      </c>
      <c r="V43" s="408">
        <v>12</v>
      </c>
      <c r="W43" s="184">
        <v>3.72</v>
      </c>
      <c r="X43" s="178">
        <v>4.4</v>
      </c>
      <c r="Y43" s="171">
        <v>3</v>
      </c>
      <c r="Z43" s="179">
        <v>2.03</v>
      </c>
      <c r="AA43" s="178">
        <v>3.85</v>
      </c>
      <c r="AB43" s="171">
        <v>4.03</v>
      </c>
      <c r="AC43" s="196">
        <f>(AB43/AA43-1)*100</f>
        <v>4.675324675324677</v>
      </c>
      <c r="AD43" s="413">
        <v>4490</v>
      </c>
      <c r="AE43" s="171">
        <v>42.09</v>
      </c>
      <c r="AF43" s="171">
        <v>65.44</v>
      </c>
      <c r="AG43" s="292">
        <f t="shared" si="6"/>
        <v>47.94488001900689</v>
      </c>
      <c r="AH43" s="199">
        <f t="shared" si="7"/>
        <v>-4.844132029339845</v>
      </c>
      <c r="AI43" s="290"/>
      <c r="AJ43" s="378">
        <f t="shared" si="8"/>
        <v>1.198508608173365</v>
      </c>
      <c r="AK43" s="364">
        <f t="shared" si="11"/>
        <v>4.0000000000000036</v>
      </c>
      <c r="AL43" s="365">
        <f t="shared" si="12"/>
        <v>4.171400751029397</v>
      </c>
      <c r="AM43" s="365">
        <f t="shared" si="9"/>
        <v>5.387395206178347</v>
      </c>
      <c r="AN43" s="367">
        <f t="shared" si="10"/>
        <v>4.495082613039569</v>
      </c>
      <c r="AO43" s="351"/>
      <c r="AP43" s="145">
        <v>0.52</v>
      </c>
      <c r="AQ43" s="28">
        <v>0.5</v>
      </c>
      <c r="AR43" s="28">
        <v>0.48</v>
      </c>
      <c r="AS43" s="28">
        <v>0.46</v>
      </c>
      <c r="AT43" s="28">
        <v>0.44</v>
      </c>
      <c r="AU43" s="28">
        <v>0.4</v>
      </c>
      <c r="AV43" s="28">
        <v>0.378</v>
      </c>
      <c r="AW43" s="28">
        <v>0.365</v>
      </c>
      <c r="AX43" s="28">
        <v>0.355</v>
      </c>
      <c r="AY43" s="28">
        <v>0.345</v>
      </c>
      <c r="AZ43" s="28">
        <v>0.335</v>
      </c>
      <c r="BA43" s="121">
        <v>0.325</v>
      </c>
    </row>
    <row r="44" spans="1:53" ht="11.25" customHeight="1">
      <c r="A44" s="25" t="s">
        <v>1018</v>
      </c>
      <c r="B44" s="26" t="s">
        <v>1019</v>
      </c>
      <c r="C44" s="33" t="s">
        <v>1425</v>
      </c>
      <c r="D44" s="135">
        <v>29</v>
      </c>
      <c r="E44" s="139">
        <v>89</v>
      </c>
      <c r="F44" s="44" t="s">
        <v>1030</v>
      </c>
      <c r="G44" s="45" t="s">
        <v>1030</v>
      </c>
      <c r="H44" s="171">
        <v>83.47</v>
      </c>
      <c r="I44" s="346">
        <f t="shared" si="1"/>
        <v>2.2523062178028033</v>
      </c>
      <c r="J44" s="28">
        <v>0.44</v>
      </c>
      <c r="K44" s="145">
        <v>0.47</v>
      </c>
      <c r="L44" s="29">
        <f t="shared" si="15"/>
        <v>6.818181818181812</v>
      </c>
      <c r="M44" s="30">
        <v>40674</v>
      </c>
      <c r="N44" s="31">
        <v>40676</v>
      </c>
      <c r="O44" s="32">
        <v>40704</v>
      </c>
      <c r="P44" s="32" t="s">
        <v>452</v>
      </c>
      <c r="Q44" s="26"/>
      <c r="R44" s="343">
        <f t="shared" si="14"/>
        <v>1.88</v>
      </c>
      <c r="S44" s="359">
        <f t="shared" si="2"/>
        <v>26.780626780626783</v>
      </c>
      <c r="T44" s="492">
        <f t="shared" si="3"/>
        <v>19.228898473003532</v>
      </c>
      <c r="U44" s="53">
        <f t="shared" si="4"/>
        <v>11.890313390313391</v>
      </c>
      <c r="V44" s="408">
        <v>12</v>
      </c>
      <c r="W44" s="184">
        <v>7.02</v>
      </c>
      <c r="X44" s="178">
        <v>1.45</v>
      </c>
      <c r="Y44" s="171">
        <v>1.12</v>
      </c>
      <c r="Z44" s="179">
        <v>2.69</v>
      </c>
      <c r="AA44" s="178">
        <v>8.81</v>
      </c>
      <c r="AB44" s="171">
        <v>9.15</v>
      </c>
      <c r="AC44" s="196">
        <f t="shared" si="5"/>
        <v>3.8592508513053403</v>
      </c>
      <c r="AD44" s="413">
        <v>411180</v>
      </c>
      <c r="AE44" s="171">
        <v>55.94</v>
      </c>
      <c r="AF44" s="171">
        <v>88.23</v>
      </c>
      <c r="AG44" s="292">
        <f t="shared" si="6"/>
        <v>49.21344297461566</v>
      </c>
      <c r="AH44" s="199">
        <f t="shared" si="7"/>
        <v>-5.394990366088638</v>
      </c>
      <c r="AI44" s="290"/>
      <c r="AJ44" s="378">
        <f t="shared" si="8"/>
        <v>1.2509061599223632</v>
      </c>
      <c r="AK44" s="364">
        <f t="shared" si="11"/>
        <v>4.8192771084337505</v>
      </c>
      <c r="AL44" s="365">
        <f t="shared" si="12"/>
        <v>8.295287945319373</v>
      </c>
      <c r="AM44" s="365">
        <f t="shared" si="9"/>
        <v>8.825051007784367</v>
      </c>
      <c r="AN44" s="367">
        <f t="shared" si="10"/>
        <v>7.054926492913016</v>
      </c>
      <c r="AO44" s="351"/>
      <c r="AP44" s="145">
        <v>1.74</v>
      </c>
      <c r="AQ44" s="28">
        <v>1.66</v>
      </c>
      <c r="AR44" s="28">
        <v>1.55</v>
      </c>
      <c r="AS44" s="28">
        <v>1.37</v>
      </c>
      <c r="AT44" s="28">
        <v>1.28</v>
      </c>
      <c r="AU44" s="28">
        <v>1.14</v>
      </c>
      <c r="AV44" s="28">
        <v>1.06</v>
      </c>
      <c r="AW44" s="28">
        <v>0.98</v>
      </c>
      <c r="AX44" s="299">
        <v>0.92</v>
      </c>
      <c r="AY44" s="28">
        <v>0.91</v>
      </c>
      <c r="AZ44" s="299">
        <v>0.88</v>
      </c>
      <c r="BA44" s="121">
        <v>0.835</v>
      </c>
    </row>
    <row r="45" spans="1:53" ht="11.25" customHeight="1">
      <c r="A45" s="25" t="s">
        <v>953</v>
      </c>
      <c r="B45" s="26" t="s">
        <v>954</v>
      </c>
      <c r="C45" s="33" t="s">
        <v>1674</v>
      </c>
      <c r="D45" s="135">
        <v>35</v>
      </c>
      <c r="E45" s="139">
        <v>70</v>
      </c>
      <c r="F45" s="65" t="s">
        <v>1500</v>
      </c>
      <c r="G45" s="57" t="s">
        <v>1500</v>
      </c>
      <c r="H45" s="171">
        <v>55.74</v>
      </c>
      <c r="I45" s="547">
        <f t="shared" si="1"/>
        <v>1.2917115177610332</v>
      </c>
      <c r="J45" s="28">
        <v>0.155</v>
      </c>
      <c r="K45" s="145">
        <v>0.18</v>
      </c>
      <c r="L45" s="29">
        <f t="shared" si="15"/>
        <v>16.129032258064502</v>
      </c>
      <c r="M45" s="30">
        <v>40613</v>
      </c>
      <c r="N45" s="31">
        <v>40617</v>
      </c>
      <c r="O45" s="32">
        <v>40648</v>
      </c>
      <c r="P45" s="32" t="s">
        <v>466</v>
      </c>
      <c r="Q45" s="285" t="s">
        <v>597</v>
      </c>
      <c r="R45" s="343">
        <f t="shared" si="14"/>
        <v>0.72</v>
      </c>
      <c r="S45" s="359">
        <f t="shared" si="2"/>
        <v>25.174825174825177</v>
      </c>
      <c r="T45" s="492">
        <f>(H45/SQRT(22.5*W45*(H45/Z45))-1)*100</f>
        <v>122.97961063717634</v>
      </c>
      <c r="U45" s="53">
        <f t="shared" si="4"/>
        <v>19.48951048951049</v>
      </c>
      <c r="V45" s="408">
        <v>8</v>
      </c>
      <c r="W45" s="184">
        <v>2.86</v>
      </c>
      <c r="X45" s="178">
        <v>1.24</v>
      </c>
      <c r="Y45" s="171">
        <v>0.83</v>
      </c>
      <c r="Z45" s="179">
        <v>5.74</v>
      </c>
      <c r="AA45" s="178">
        <v>3.15</v>
      </c>
      <c r="AB45" s="171">
        <v>3.64</v>
      </c>
      <c r="AC45" s="196">
        <f>(AB45/AA45-1)*100</f>
        <v>15.555555555555568</v>
      </c>
      <c r="AD45" s="413">
        <v>6820</v>
      </c>
      <c r="AE45" s="171">
        <v>35.31</v>
      </c>
      <c r="AF45" s="171">
        <v>56.92</v>
      </c>
      <c r="AG45" s="292">
        <f t="shared" si="6"/>
        <v>57.858963466440095</v>
      </c>
      <c r="AH45" s="199">
        <f t="shared" si="7"/>
        <v>-2.0730850316233305</v>
      </c>
      <c r="AI45" s="290"/>
      <c r="AJ45" s="378">
        <f>AM45/AN45</f>
        <v>0.9392423720361324</v>
      </c>
      <c r="AK45" s="364">
        <f t="shared" si="11"/>
        <v>13.207547169811317</v>
      </c>
      <c r="AL45" s="365">
        <f t="shared" si="12"/>
        <v>10.064241629820891</v>
      </c>
      <c r="AM45" s="365">
        <f t="shared" si="9"/>
        <v>10.15137056700961</v>
      </c>
      <c r="AN45" s="367">
        <f t="shared" si="10"/>
        <v>10.80804153352133</v>
      </c>
      <c r="AO45" s="351"/>
      <c r="AP45" s="145">
        <v>0.6</v>
      </c>
      <c r="AQ45" s="28">
        <v>0.53</v>
      </c>
      <c r="AR45" s="28">
        <v>0.49</v>
      </c>
      <c r="AS45" s="28">
        <v>0.45</v>
      </c>
      <c r="AT45" s="28">
        <v>0.41</v>
      </c>
      <c r="AU45" s="28">
        <v>0.37</v>
      </c>
      <c r="AV45" s="28">
        <v>0.33</v>
      </c>
      <c r="AW45" s="28">
        <v>0.29</v>
      </c>
      <c r="AX45" s="28">
        <v>0.255</v>
      </c>
      <c r="AY45" s="28">
        <v>0.235</v>
      </c>
      <c r="AZ45" s="28">
        <v>0.215</v>
      </c>
      <c r="BA45" s="121">
        <v>0.195</v>
      </c>
    </row>
    <row r="46" spans="1:53" ht="11.25" customHeight="1">
      <c r="A46" s="34" t="s">
        <v>838</v>
      </c>
      <c r="B46" s="36" t="s">
        <v>840</v>
      </c>
      <c r="C46" s="122" t="s">
        <v>1648</v>
      </c>
      <c r="D46" s="136">
        <v>43</v>
      </c>
      <c r="E46" s="139">
        <v>28</v>
      </c>
      <c r="F46" s="46" t="s">
        <v>1030</v>
      </c>
      <c r="G46" s="48" t="s">
        <v>1030</v>
      </c>
      <c r="H46" s="172">
        <v>87.6</v>
      </c>
      <c r="I46" s="348">
        <f t="shared" si="1"/>
        <v>3.0593607305936077</v>
      </c>
      <c r="J46" s="38">
        <v>0.66</v>
      </c>
      <c r="K46" s="144">
        <v>0.67</v>
      </c>
      <c r="L46" s="149">
        <f t="shared" si="15"/>
        <v>1.5151515151515138</v>
      </c>
      <c r="M46" s="49">
        <v>40442</v>
      </c>
      <c r="N46" s="50">
        <v>40444</v>
      </c>
      <c r="O46" s="40">
        <v>40466</v>
      </c>
      <c r="P46" s="40" t="s">
        <v>466</v>
      </c>
      <c r="Q46" s="36"/>
      <c r="R46" s="274">
        <f t="shared" si="14"/>
        <v>2.68</v>
      </c>
      <c r="S46" s="491">
        <f t="shared" si="2"/>
        <v>132.67326732673268</v>
      </c>
      <c r="T46" s="493">
        <f t="shared" si="3"/>
        <v>194.17670538878383</v>
      </c>
      <c r="U46" s="54">
        <f t="shared" si="4"/>
        <v>43.366336633663366</v>
      </c>
      <c r="V46" s="409">
        <v>12</v>
      </c>
      <c r="W46" s="185">
        <v>2.02</v>
      </c>
      <c r="X46" s="180">
        <v>3.85</v>
      </c>
      <c r="Y46" s="172">
        <v>9.71</v>
      </c>
      <c r="Z46" s="181">
        <v>4.49</v>
      </c>
      <c r="AA46" s="180">
        <v>3.98</v>
      </c>
      <c r="AB46" s="172">
        <v>4.18</v>
      </c>
      <c r="AC46" s="198">
        <f t="shared" si="5"/>
        <v>5.025125628140703</v>
      </c>
      <c r="AD46" s="415">
        <v>5450</v>
      </c>
      <c r="AE46" s="172">
        <v>68.42</v>
      </c>
      <c r="AF46" s="172">
        <v>88.75</v>
      </c>
      <c r="AG46" s="294">
        <f t="shared" si="6"/>
        <v>28.032738965214836</v>
      </c>
      <c r="AH46" s="201">
        <f t="shared" si="7"/>
        <v>-1.2957746478873302</v>
      </c>
      <c r="AI46" s="290"/>
      <c r="AJ46" s="378">
        <f>AM46/AN46</f>
        <v>1.1920354394288164</v>
      </c>
      <c r="AK46" s="370">
        <f t="shared" si="11"/>
        <v>1.5325670498084198</v>
      </c>
      <c r="AL46" s="371">
        <f t="shared" si="12"/>
        <v>4.308491089501532</v>
      </c>
      <c r="AM46" s="371">
        <f t="shared" si="9"/>
        <v>4.563955259127317</v>
      </c>
      <c r="AN46" s="372">
        <f t="shared" si="10"/>
        <v>3.82870769455832</v>
      </c>
      <c r="AO46" s="351"/>
      <c r="AP46" s="145">
        <v>2.65</v>
      </c>
      <c r="AQ46" s="28">
        <v>2.61</v>
      </c>
      <c r="AR46" s="28">
        <v>2.48</v>
      </c>
      <c r="AS46" s="28">
        <v>2.335</v>
      </c>
      <c r="AT46" s="28">
        <v>2.24</v>
      </c>
      <c r="AU46" s="28">
        <v>2.12</v>
      </c>
      <c r="AV46" s="28">
        <v>1.975</v>
      </c>
      <c r="AW46" s="28">
        <v>1.945</v>
      </c>
      <c r="AX46" s="28">
        <v>1.925</v>
      </c>
      <c r="AY46" s="28">
        <v>1.89</v>
      </c>
      <c r="AZ46" s="28">
        <v>1.82</v>
      </c>
      <c r="BA46" s="121">
        <v>1.77</v>
      </c>
    </row>
    <row r="47" spans="1:53" ht="11.25" customHeight="1">
      <c r="A47" s="15" t="s">
        <v>1467</v>
      </c>
      <c r="B47" s="16" t="s">
        <v>1468</v>
      </c>
      <c r="C47" s="24" t="s">
        <v>1422</v>
      </c>
      <c r="D47" s="134">
        <v>30</v>
      </c>
      <c r="E47" s="139">
        <v>82</v>
      </c>
      <c r="F47" s="42" t="s">
        <v>1030</v>
      </c>
      <c r="G47" s="43" t="s">
        <v>1030</v>
      </c>
      <c r="H47" s="194">
        <v>129.58</v>
      </c>
      <c r="I47" s="547">
        <f t="shared" si="1"/>
        <v>0.7717240314863404</v>
      </c>
      <c r="J47" s="19">
        <v>0.22</v>
      </c>
      <c r="K47" s="146">
        <v>0.25</v>
      </c>
      <c r="L47" s="20">
        <f t="shared" si="15"/>
        <v>13.636363636363647</v>
      </c>
      <c r="M47" s="21">
        <v>40541</v>
      </c>
      <c r="N47" s="22">
        <v>40543</v>
      </c>
      <c r="O47" s="23">
        <v>40550</v>
      </c>
      <c r="P47" s="23" t="s">
        <v>465</v>
      </c>
      <c r="Q47" s="16"/>
      <c r="R47" s="343">
        <f t="shared" si="14"/>
        <v>1</v>
      </c>
      <c r="S47" s="359">
        <f t="shared" si="2"/>
        <v>13.003901170351103</v>
      </c>
      <c r="T47" s="492">
        <f t="shared" si="3"/>
        <v>58.15677195048774</v>
      </c>
      <c r="U47" s="53">
        <f t="shared" si="4"/>
        <v>16.850455136540962</v>
      </c>
      <c r="V47" s="408">
        <v>9</v>
      </c>
      <c r="W47" s="184">
        <v>7.69</v>
      </c>
      <c r="X47" s="178">
        <v>1.25</v>
      </c>
      <c r="Y47" s="171">
        <v>4.32</v>
      </c>
      <c r="Z47" s="179">
        <v>3.34</v>
      </c>
      <c r="AA47" s="178">
        <v>8.78</v>
      </c>
      <c r="AB47" s="171">
        <v>9.68</v>
      </c>
      <c r="AC47" s="196">
        <f t="shared" si="5"/>
        <v>10.250569476082006</v>
      </c>
      <c r="AD47" s="413">
        <v>28750</v>
      </c>
      <c r="AE47" s="171">
        <v>84</v>
      </c>
      <c r="AF47" s="171">
        <v>130.97</v>
      </c>
      <c r="AG47" s="292">
        <f t="shared" si="6"/>
        <v>54.26190476190478</v>
      </c>
      <c r="AH47" s="199">
        <f t="shared" si="7"/>
        <v>-1.0613117507826115</v>
      </c>
      <c r="AI47" s="290"/>
      <c r="AJ47" s="377">
        <f t="shared" si="8"/>
        <v>1.231055408739416</v>
      </c>
      <c r="AK47" s="364">
        <f t="shared" si="11"/>
        <v>4.761904761904767</v>
      </c>
      <c r="AL47" s="365">
        <f t="shared" si="12"/>
        <v>13.617128057248994</v>
      </c>
      <c r="AM47" s="365">
        <f t="shared" si="9"/>
        <v>17.08049129648923</v>
      </c>
      <c r="AN47" s="367">
        <f t="shared" si="10"/>
        <v>13.874673044960195</v>
      </c>
      <c r="AO47" s="350"/>
      <c r="AP47" s="146">
        <v>0.88</v>
      </c>
      <c r="AQ47" s="19">
        <v>0.84</v>
      </c>
      <c r="AR47" s="19">
        <v>0.8</v>
      </c>
      <c r="AS47" s="19">
        <v>0.6</v>
      </c>
      <c r="AT47" s="19">
        <v>0.48</v>
      </c>
      <c r="AU47" s="19">
        <v>0.4</v>
      </c>
      <c r="AV47" s="19">
        <v>0.34</v>
      </c>
      <c r="AW47" s="19">
        <v>0.3</v>
      </c>
      <c r="AX47" s="19">
        <v>0.28</v>
      </c>
      <c r="AY47" s="19">
        <v>0.26</v>
      </c>
      <c r="AZ47" s="19">
        <v>0.24</v>
      </c>
      <c r="BA47" s="297">
        <v>0.22</v>
      </c>
    </row>
    <row r="48" spans="1:53" ht="11.25" customHeight="1">
      <c r="A48" s="25" t="s">
        <v>812</v>
      </c>
      <c r="B48" s="26" t="s">
        <v>808</v>
      </c>
      <c r="C48" s="33" t="s">
        <v>1346</v>
      </c>
      <c r="D48" s="135">
        <v>55</v>
      </c>
      <c r="E48" s="139">
        <v>5</v>
      </c>
      <c r="F48" s="44" t="s">
        <v>1030</v>
      </c>
      <c r="G48" s="45" t="s">
        <v>1030</v>
      </c>
      <c r="H48" s="171">
        <v>54.8</v>
      </c>
      <c r="I48" s="346">
        <f t="shared" si="1"/>
        <v>3.2846715328467155</v>
      </c>
      <c r="J48" s="28">
        <v>0.41</v>
      </c>
      <c r="K48" s="145">
        <v>0.45</v>
      </c>
      <c r="L48" s="29">
        <f t="shared" si="15"/>
        <v>9.756097560975618</v>
      </c>
      <c r="M48" s="30">
        <v>40611</v>
      </c>
      <c r="N48" s="31">
        <v>40613</v>
      </c>
      <c r="O48" s="32">
        <v>40634</v>
      </c>
      <c r="P48" s="32" t="s">
        <v>450</v>
      </c>
      <c r="Q48" s="26"/>
      <c r="R48" s="343">
        <f t="shared" si="14"/>
        <v>1.8</v>
      </c>
      <c r="S48" s="359">
        <f t="shared" si="2"/>
        <v>56.782334384858046</v>
      </c>
      <c r="T48" s="492">
        <f t="shared" si="3"/>
        <v>50.80482763909424</v>
      </c>
      <c r="U48" s="53">
        <f t="shared" si="4"/>
        <v>17.28706624605678</v>
      </c>
      <c r="V48" s="408">
        <v>12</v>
      </c>
      <c r="W48" s="184">
        <v>3.17</v>
      </c>
      <c r="X48" s="178">
        <v>1.29</v>
      </c>
      <c r="Y48" s="171">
        <v>0.73</v>
      </c>
      <c r="Z48" s="179">
        <v>2.96</v>
      </c>
      <c r="AA48" s="178">
        <v>3.41</v>
      </c>
      <c r="AB48" s="171">
        <v>3.73</v>
      </c>
      <c r="AC48" s="196">
        <f t="shared" si="5"/>
        <v>9.384164222873892</v>
      </c>
      <c r="AD48" s="413">
        <v>8620</v>
      </c>
      <c r="AE48" s="171">
        <v>38.66</v>
      </c>
      <c r="AF48" s="171">
        <v>55.99</v>
      </c>
      <c r="AG48" s="292">
        <f t="shared" si="6"/>
        <v>41.74857734092085</v>
      </c>
      <c r="AH48" s="199">
        <f t="shared" si="7"/>
        <v>-2.1253795320593047</v>
      </c>
      <c r="AI48" s="290"/>
      <c r="AJ48" s="378">
        <f t="shared" si="8"/>
        <v>1.3636020752115832</v>
      </c>
      <c r="AK48" s="364">
        <f t="shared" si="11"/>
        <v>2.515723270440229</v>
      </c>
      <c r="AL48" s="365">
        <f t="shared" si="12"/>
        <v>4.399317115937307</v>
      </c>
      <c r="AM48" s="365">
        <f t="shared" si="9"/>
        <v>5.664348434167876</v>
      </c>
      <c r="AN48" s="367">
        <f t="shared" si="10"/>
        <v>4.153959969068666</v>
      </c>
      <c r="AO48" s="351"/>
      <c r="AP48" s="145">
        <v>1.63</v>
      </c>
      <c r="AQ48" s="28">
        <v>1.59</v>
      </c>
      <c r="AR48" s="28">
        <v>1.535</v>
      </c>
      <c r="AS48" s="28">
        <v>1.4325</v>
      </c>
      <c r="AT48" s="28">
        <v>1.325</v>
      </c>
      <c r="AU48" s="28">
        <v>1.2375</v>
      </c>
      <c r="AV48" s="28">
        <v>1.195</v>
      </c>
      <c r="AW48" s="28">
        <v>1.175</v>
      </c>
      <c r="AX48" s="28">
        <v>1.155</v>
      </c>
      <c r="AY48" s="28">
        <v>1.13</v>
      </c>
      <c r="AZ48" s="28">
        <v>1.085</v>
      </c>
      <c r="BA48" s="121">
        <v>1.03</v>
      </c>
    </row>
    <row r="49" spans="1:53" ht="11.25" customHeight="1">
      <c r="A49" s="25" t="s">
        <v>1038</v>
      </c>
      <c r="B49" s="26" t="s">
        <v>1039</v>
      </c>
      <c r="C49" s="33" t="s">
        <v>1417</v>
      </c>
      <c r="D49" s="135">
        <v>39</v>
      </c>
      <c r="E49" s="139">
        <v>50</v>
      </c>
      <c r="F49" s="44" t="s">
        <v>1030</v>
      </c>
      <c r="G49" s="45" t="s">
        <v>1030</v>
      </c>
      <c r="H49" s="171">
        <v>43.9</v>
      </c>
      <c r="I49" s="547">
        <f t="shared" si="1"/>
        <v>1.0250569476082005</v>
      </c>
      <c r="J49" s="28">
        <v>0.105</v>
      </c>
      <c r="K49" s="145">
        <v>0.1125</v>
      </c>
      <c r="L49" s="29">
        <f t="shared" si="15"/>
        <v>7.14285714285714</v>
      </c>
      <c r="M49" s="30">
        <v>40674</v>
      </c>
      <c r="N49" s="31">
        <v>40676</v>
      </c>
      <c r="O49" s="32">
        <v>40704</v>
      </c>
      <c r="P49" s="32" t="s">
        <v>452</v>
      </c>
      <c r="Q49" s="285" t="s">
        <v>362</v>
      </c>
      <c r="R49" s="343">
        <f t="shared" si="14"/>
        <v>0.45</v>
      </c>
      <c r="S49" s="359">
        <f t="shared" si="2"/>
        <v>26.31578947368421</v>
      </c>
      <c r="T49" s="492">
        <f t="shared" si="3"/>
        <v>98.4049455461078</v>
      </c>
      <c r="U49" s="53">
        <f t="shared" si="4"/>
        <v>25.672514619883042</v>
      </c>
      <c r="V49" s="408">
        <v>12</v>
      </c>
      <c r="W49" s="184">
        <v>1.71</v>
      </c>
      <c r="X49" s="178">
        <v>1.17</v>
      </c>
      <c r="Y49" s="171">
        <v>2.25</v>
      </c>
      <c r="Z49" s="179">
        <v>3.45</v>
      </c>
      <c r="AA49" s="178">
        <v>1.8</v>
      </c>
      <c r="AB49" s="171">
        <v>2.08</v>
      </c>
      <c r="AC49" s="196">
        <f t="shared" si="5"/>
        <v>15.555555555555568</v>
      </c>
      <c r="AD49" s="332">
        <v>737</v>
      </c>
      <c r="AE49" s="171">
        <v>24</v>
      </c>
      <c r="AF49" s="171">
        <v>45.92</v>
      </c>
      <c r="AG49" s="292">
        <f t="shared" si="6"/>
        <v>82.91666666666666</v>
      </c>
      <c r="AH49" s="199">
        <f t="shared" si="7"/>
        <v>-4.39895470383276</v>
      </c>
      <c r="AI49" s="290"/>
      <c r="AJ49" s="378">
        <f t="shared" si="8"/>
        <v>1.5376549372844515</v>
      </c>
      <c r="AK49" s="364">
        <f t="shared" si="11"/>
        <v>3.703703703703698</v>
      </c>
      <c r="AL49" s="365">
        <f t="shared" si="12"/>
        <v>10.605279936582868</v>
      </c>
      <c r="AM49" s="365">
        <f t="shared" si="9"/>
        <v>7.933997094163869</v>
      </c>
      <c r="AN49" s="367">
        <f t="shared" si="10"/>
        <v>5.159803348451875</v>
      </c>
      <c r="AO49" s="351"/>
      <c r="AP49" s="349">
        <v>0.42</v>
      </c>
      <c r="AQ49" s="28">
        <v>0.405</v>
      </c>
      <c r="AR49" s="28">
        <v>0.4</v>
      </c>
      <c r="AS49" s="28">
        <v>0.3104</v>
      </c>
      <c r="AT49" s="28">
        <v>0.29184</v>
      </c>
      <c r="AU49" s="299">
        <v>0.28672</v>
      </c>
      <c r="AV49" s="28">
        <v>0.282624</v>
      </c>
      <c r="AW49" s="299">
        <v>0.278528</v>
      </c>
      <c r="AX49" s="28">
        <v>0.26624</v>
      </c>
      <c r="AY49" s="299">
        <v>0.262144</v>
      </c>
      <c r="AZ49" s="28">
        <v>0.253952</v>
      </c>
      <c r="BA49" s="301">
        <v>0.24576</v>
      </c>
    </row>
    <row r="50" spans="1:53" ht="11.25" customHeight="1">
      <c r="A50" s="25" t="s">
        <v>841</v>
      </c>
      <c r="B50" s="26" t="s">
        <v>842</v>
      </c>
      <c r="C50" s="33" t="s">
        <v>1441</v>
      </c>
      <c r="D50" s="135">
        <v>42</v>
      </c>
      <c r="E50" s="139">
        <v>32</v>
      </c>
      <c r="F50" s="44" t="s">
        <v>1030</v>
      </c>
      <c r="G50" s="45" t="s">
        <v>1030</v>
      </c>
      <c r="H50" s="171">
        <v>22.29</v>
      </c>
      <c r="I50" s="547">
        <f t="shared" si="1"/>
        <v>1.3458950201884252</v>
      </c>
      <c r="J50" s="28">
        <v>0.07</v>
      </c>
      <c r="K50" s="145">
        <v>0.075</v>
      </c>
      <c r="L50" s="29">
        <f t="shared" si="15"/>
        <v>7.14285714285714</v>
      </c>
      <c r="M50" s="30">
        <v>40659</v>
      </c>
      <c r="N50" s="31">
        <v>40661</v>
      </c>
      <c r="O50" s="32">
        <v>40675</v>
      </c>
      <c r="P50" s="281" t="s">
        <v>470</v>
      </c>
      <c r="Q50" s="26"/>
      <c r="R50" s="343">
        <f t="shared" si="14"/>
        <v>0.3</v>
      </c>
      <c r="S50" s="359">
        <f t="shared" si="2"/>
        <v>22.388059701492537</v>
      </c>
      <c r="T50" s="492">
        <f t="shared" si="3"/>
        <v>8.760543035574408</v>
      </c>
      <c r="U50" s="53">
        <f t="shared" si="4"/>
        <v>16.634328358208954</v>
      </c>
      <c r="V50" s="408">
        <v>11</v>
      </c>
      <c r="W50" s="184">
        <v>1.34</v>
      </c>
      <c r="X50" s="178">
        <v>1.02</v>
      </c>
      <c r="Y50" s="171">
        <v>0.77</v>
      </c>
      <c r="Z50" s="179">
        <v>1.6</v>
      </c>
      <c r="AA50" s="178">
        <v>1.8</v>
      </c>
      <c r="AB50" s="171">
        <v>2.06</v>
      </c>
      <c r="AC50" s="196">
        <f t="shared" si="5"/>
        <v>14.444444444444438</v>
      </c>
      <c r="AD50" s="413">
        <v>1090</v>
      </c>
      <c r="AE50" s="171">
        <v>18.47</v>
      </c>
      <c r="AF50" s="171">
        <v>23.75</v>
      </c>
      <c r="AG50" s="292">
        <f t="shared" si="6"/>
        <v>20.682187330806716</v>
      </c>
      <c r="AH50" s="199">
        <f t="shared" si="7"/>
        <v>-6.147368421052636</v>
      </c>
      <c r="AI50" s="290"/>
      <c r="AJ50" s="378">
        <f t="shared" si="8"/>
        <v>0.9796346348736826</v>
      </c>
      <c r="AK50" s="364">
        <f t="shared" si="11"/>
        <v>2.77777777777779</v>
      </c>
      <c r="AL50" s="365">
        <f t="shared" si="12"/>
        <v>2.7245720609635704</v>
      </c>
      <c r="AM50" s="365">
        <f t="shared" si="9"/>
        <v>2.8265214897708724</v>
      </c>
      <c r="AN50" s="367">
        <f t="shared" si="10"/>
        <v>2.885281296873843</v>
      </c>
      <c r="AO50" s="351"/>
      <c r="AP50" s="145">
        <v>0.2775</v>
      </c>
      <c r="AQ50" s="28">
        <v>0.27</v>
      </c>
      <c r="AR50" s="28">
        <v>0.2625</v>
      </c>
      <c r="AS50" s="28">
        <v>0.256</v>
      </c>
      <c r="AT50" s="28">
        <v>0.2488</v>
      </c>
      <c r="AU50" s="28">
        <v>0.2414</v>
      </c>
      <c r="AV50" s="28">
        <v>0.2288</v>
      </c>
      <c r="AW50" s="28">
        <v>0.2239</v>
      </c>
      <c r="AX50" s="28">
        <v>0.2188</v>
      </c>
      <c r="AY50" s="28">
        <v>0.21389999999999998</v>
      </c>
      <c r="AZ50" s="28">
        <v>0.20879999999999999</v>
      </c>
      <c r="BA50" s="121">
        <v>0.2039</v>
      </c>
    </row>
    <row r="51" spans="1:53" ht="11.25" customHeight="1">
      <c r="A51" s="277" t="s">
        <v>1585</v>
      </c>
      <c r="B51" s="36" t="s">
        <v>1586</v>
      </c>
      <c r="C51" s="122" t="s">
        <v>1649</v>
      </c>
      <c r="D51" s="136">
        <v>26</v>
      </c>
      <c r="E51" s="139">
        <v>96</v>
      </c>
      <c r="F51" s="46" t="s">
        <v>1030</v>
      </c>
      <c r="G51" s="48" t="s">
        <v>1030</v>
      </c>
      <c r="H51" s="172">
        <v>37.94</v>
      </c>
      <c r="I51" s="346">
        <f t="shared" si="1"/>
        <v>5.060622034791776</v>
      </c>
      <c r="J51" s="280">
        <v>0.465</v>
      </c>
      <c r="K51" s="128">
        <v>0.48</v>
      </c>
      <c r="L51" s="119">
        <f t="shared" si="15"/>
        <v>3.2258064516129004</v>
      </c>
      <c r="M51" s="49">
        <v>40582</v>
      </c>
      <c r="N51" s="50">
        <v>40584</v>
      </c>
      <c r="O51" s="40">
        <v>40597</v>
      </c>
      <c r="P51" s="40" t="s">
        <v>501</v>
      </c>
      <c r="Q51" s="26"/>
      <c r="R51" s="274">
        <f t="shared" si="14"/>
        <v>1.92</v>
      </c>
      <c r="S51" s="359">
        <f t="shared" si="2"/>
        <v>101.05263157894737</v>
      </c>
      <c r="T51" s="492">
        <f t="shared" si="3"/>
        <v>23.550591006322975</v>
      </c>
      <c r="U51" s="53">
        <f t="shared" si="4"/>
        <v>19.96842105263158</v>
      </c>
      <c r="V51" s="409">
        <v>12</v>
      </c>
      <c r="W51" s="326">
        <v>1.9</v>
      </c>
      <c r="X51" s="204">
        <v>2.28</v>
      </c>
      <c r="Y51" s="203">
        <v>11.7</v>
      </c>
      <c r="Z51" s="327">
        <v>1.72</v>
      </c>
      <c r="AA51" s="204">
        <v>2.54</v>
      </c>
      <c r="AB51" s="203">
        <v>2.79</v>
      </c>
      <c r="AC51" s="196">
        <f>(AB51/AA51-1)*100</f>
        <v>9.842519685039374</v>
      </c>
      <c r="AD51" s="416">
        <v>15400</v>
      </c>
      <c r="AE51" s="203">
        <v>29.7</v>
      </c>
      <c r="AF51" s="203">
        <v>40.75</v>
      </c>
      <c r="AG51" s="292">
        <f t="shared" si="6"/>
        <v>27.744107744107737</v>
      </c>
      <c r="AH51" s="199">
        <f t="shared" si="7"/>
        <v>-6.895705521472398</v>
      </c>
      <c r="AI51" s="290"/>
      <c r="AJ51" s="379">
        <f>AM51/AN51</f>
        <v>0.8637023003895098</v>
      </c>
      <c r="AK51" s="364">
        <f t="shared" si="11"/>
        <v>1.0869565217391353</v>
      </c>
      <c r="AL51" s="365">
        <f t="shared" si="12"/>
        <v>1.476227625271087</v>
      </c>
      <c r="AM51" s="365">
        <f t="shared" si="9"/>
        <v>2.0565146303212156</v>
      </c>
      <c r="AN51" s="367">
        <f t="shared" si="10"/>
        <v>2.3810456790421597</v>
      </c>
      <c r="AO51" s="352"/>
      <c r="AP51" s="144">
        <v>1.86</v>
      </c>
      <c r="AQ51" s="38">
        <v>1.84</v>
      </c>
      <c r="AR51" s="38">
        <v>1.82</v>
      </c>
      <c r="AS51" s="38">
        <v>1.78</v>
      </c>
      <c r="AT51" s="38">
        <v>1.7</v>
      </c>
      <c r="AU51" s="38">
        <v>1.68</v>
      </c>
      <c r="AV51" s="38">
        <v>1.67</v>
      </c>
      <c r="AW51" s="38">
        <v>1.66</v>
      </c>
      <c r="AX51" s="38">
        <v>1.63</v>
      </c>
      <c r="AY51" s="38">
        <v>1.55</v>
      </c>
      <c r="AZ51" s="38">
        <v>1.47</v>
      </c>
      <c r="BA51" s="298">
        <v>1.39</v>
      </c>
    </row>
    <row r="52" spans="1:53" ht="11.25" customHeight="1">
      <c r="A52" s="15" t="s">
        <v>955</v>
      </c>
      <c r="B52" s="16" t="s">
        <v>956</v>
      </c>
      <c r="C52" s="24" t="s">
        <v>1425</v>
      </c>
      <c r="D52" s="134">
        <v>38</v>
      </c>
      <c r="E52" s="139">
        <v>52</v>
      </c>
      <c r="F52" s="88" t="s">
        <v>1500</v>
      </c>
      <c r="G52" s="58" t="s">
        <v>1500</v>
      </c>
      <c r="H52" s="194">
        <v>62.68</v>
      </c>
      <c r="I52" s="546">
        <f t="shared" si="1"/>
        <v>0.3828972559029994</v>
      </c>
      <c r="J52" s="19">
        <v>0.05</v>
      </c>
      <c r="K52" s="146">
        <v>0.06</v>
      </c>
      <c r="L52" s="20">
        <f t="shared" si="15"/>
        <v>19.999999999999996</v>
      </c>
      <c r="M52" s="21">
        <v>40401</v>
      </c>
      <c r="N52" s="22">
        <v>40403</v>
      </c>
      <c r="O52" s="23">
        <v>40422</v>
      </c>
      <c r="P52" s="23" t="s">
        <v>460</v>
      </c>
      <c r="Q52" s="16"/>
      <c r="R52" s="343">
        <f t="shared" si="14"/>
        <v>0.24</v>
      </c>
      <c r="S52" s="360">
        <f t="shared" si="2"/>
        <v>10.434782608695652</v>
      </c>
      <c r="T52" s="494">
        <f t="shared" si="3"/>
        <v>60.996414278790766</v>
      </c>
      <c r="U52" s="52">
        <f t="shared" si="4"/>
        <v>27.25217391304348</v>
      </c>
      <c r="V52" s="408">
        <v>9</v>
      </c>
      <c r="W52" s="192">
        <v>2.3</v>
      </c>
      <c r="X52" s="193">
        <v>1.17</v>
      </c>
      <c r="Y52" s="194">
        <v>2.99</v>
      </c>
      <c r="Z52" s="195">
        <v>2.14</v>
      </c>
      <c r="AA52" s="193">
        <v>3.9</v>
      </c>
      <c r="AB52" s="194">
        <v>4.54</v>
      </c>
      <c r="AC52" s="197">
        <f>(AB52/AA52-1)*100</f>
        <v>16.41025641025642</v>
      </c>
      <c r="AD52" s="414">
        <v>6700</v>
      </c>
      <c r="AE52" s="194">
        <v>35.56</v>
      </c>
      <c r="AF52" s="194">
        <v>70.47</v>
      </c>
      <c r="AG52" s="293">
        <f t="shared" si="6"/>
        <v>76.26546681664792</v>
      </c>
      <c r="AH52" s="200">
        <f t="shared" si="7"/>
        <v>-11.054349368525612</v>
      </c>
      <c r="AI52" s="290"/>
      <c r="AJ52" s="378">
        <f t="shared" si="8"/>
        <v>1.361141282714381</v>
      </c>
      <c r="AK52" s="368">
        <f t="shared" si="11"/>
        <v>9.999999999999986</v>
      </c>
      <c r="AL52" s="369">
        <f t="shared" si="12"/>
        <v>6.917810999860885</v>
      </c>
      <c r="AM52" s="369">
        <f t="shared" si="9"/>
        <v>5.79445814679882</v>
      </c>
      <c r="AN52" s="366">
        <f t="shared" si="10"/>
        <v>4.257058558420579</v>
      </c>
      <c r="AO52" s="351"/>
      <c r="AP52" s="145">
        <v>0.22</v>
      </c>
      <c r="AQ52" s="299">
        <v>0.2</v>
      </c>
      <c r="AR52" s="28">
        <v>0.19</v>
      </c>
      <c r="AS52" s="299">
        <v>0.18</v>
      </c>
      <c r="AT52" s="28">
        <v>0.173</v>
      </c>
      <c r="AU52" s="299">
        <v>0.166</v>
      </c>
      <c r="AV52" s="28">
        <v>0.163</v>
      </c>
      <c r="AW52" s="299">
        <v>0.16</v>
      </c>
      <c r="AX52" s="28">
        <v>0.155</v>
      </c>
      <c r="AY52" s="299">
        <v>0.15</v>
      </c>
      <c r="AZ52" s="28">
        <v>0.145</v>
      </c>
      <c r="BA52" s="301">
        <v>0.14</v>
      </c>
    </row>
    <row r="53" spans="1:53" ht="11.25" customHeight="1">
      <c r="A53" s="25" t="s">
        <v>843</v>
      </c>
      <c r="B53" s="26" t="s">
        <v>844</v>
      </c>
      <c r="C53" s="33" t="s">
        <v>1443</v>
      </c>
      <c r="D53" s="135">
        <v>45</v>
      </c>
      <c r="E53" s="139">
        <v>22</v>
      </c>
      <c r="F53" s="44" t="s">
        <v>1030</v>
      </c>
      <c r="G53" s="45" t="s">
        <v>1030</v>
      </c>
      <c r="H53" s="171">
        <v>29.33</v>
      </c>
      <c r="I53" s="547">
        <f t="shared" si="1"/>
        <v>1.7388339584043642</v>
      </c>
      <c r="J53" s="28">
        <v>0.105</v>
      </c>
      <c r="K53" s="145">
        <v>0.1275</v>
      </c>
      <c r="L53" s="29">
        <f t="shared" si="15"/>
        <v>21.42857142857144</v>
      </c>
      <c r="M53" s="30">
        <v>40563</v>
      </c>
      <c r="N53" s="31">
        <v>40566</v>
      </c>
      <c r="O53" s="32">
        <v>40589</v>
      </c>
      <c r="P53" s="32" t="s">
        <v>471</v>
      </c>
      <c r="Q53" s="285"/>
      <c r="R53" s="343">
        <f t="shared" si="14"/>
        <v>0.51</v>
      </c>
      <c r="S53" s="359">
        <f t="shared" si="2"/>
        <v>29.824561403508774</v>
      </c>
      <c r="T53" s="492">
        <f t="shared" si="3"/>
        <v>49.45158573341608</v>
      </c>
      <c r="U53" s="53">
        <f t="shared" si="4"/>
        <v>17.15204678362573</v>
      </c>
      <c r="V53" s="408">
        <v>10</v>
      </c>
      <c r="W53" s="184">
        <v>1.71</v>
      </c>
      <c r="X53" s="178">
        <v>2.16</v>
      </c>
      <c r="Y53" s="171">
        <v>1.01</v>
      </c>
      <c r="Z53" s="179">
        <v>2.93</v>
      </c>
      <c r="AA53" s="178">
        <v>1.72</v>
      </c>
      <c r="AB53" s="171">
        <v>1.76</v>
      </c>
      <c r="AC53" s="196">
        <f t="shared" si="5"/>
        <v>2.3255813953488413</v>
      </c>
      <c r="AD53" s="413">
        <v>7840</v>
      </c>
      <c r="AE53" s="171">
        <v>19.68</v>
      </c>
      <c r="AF53" s="171">
        <v>30.35</v>
      </c>
      <c r="AG53" s="292">
        <f t="shared" si="6"/>
        <v>49.03455284552845</v>
      </c>
      <c r="AH53" s="199">
        <f t="shared" si="7"/>
        <v>-3.3607907742998453</v>
      </c>
      <c r="AI53" s="290"/>
      <c r="AJ53" s="378">
        <f t="shared" si="8"/>
        <v>1.1002438718657568</v>
      </c>
      <c r="AK53" s="364">
        <f>((AP53/AQ53)^(1/1)-1)*100</f>
        <v>10.526315789473673</v>
      </c>
      <c r="AL53" s="365">
        <f>((AP53/AS53)^(1/3)-1)*100</f>
        <v>11.868894208139679</v>
      </c>
      <c r="AM53" s="365">
        <f t="shared" si="9"/>
        <v>10.066508085209659</v>
      </c>
      <c r="AN53" s="367">
        <f t="shared" si="10"/>
        <v>9.149342561789698</v>
      </c>
      <c r="AO53" s="351"/>
      <c r="AP53" s="145">
        <v>0.42</v>
      </c>
      <c r="AQ53" s="28">
        <v>0.38</v>
      </c>
      <c r="AR53" s="28">
        <v>0.37</v>
      </c>
      <c r="AS53" s="28">
        <v>0.3</v>
      </c>
      <c r="AT53" s="28">
        <v>0.28</v>
      </c>
      <c r="AU53" s="28">
        <v>0.26</v>
      </c>
      <c r="AV53" s="28">
        <v>0.225</v>
      </c>
      <c r="AW53" s="28">
        <v>0.21</v>
      </c>
      <c r="AX53" s="28">
        <v>0.195</v>
      </c>
      <c r="AY53" s="28">
        <v>0.185</v>
      </c>
      <c r="AZ53" s="28">
        <v>0.175</v>
      </c>
      <c r="BA53" s="121">
        <v>0.165</v>
      </c>
    </row>
    <row r="54" spans="1:53" ht="11.25" customHeight="1">
      <c r="A54" s="25" t="s">
        <v>826</v>
      </c>
      <c r="B54" s="26" t="s">
        <v>827</v>
      </c>
      <c r="C54" s="33" t="s">
        <v>1417</v>
      </c>
      <c r="D54" s="135">
        <v>47</v>
      </c>
      <c r="E54" s="139">
        <v>18</v>
      </c>
      <c r="F54" s="44" t="s">
        <v>1030</v>
      </c>
      <c r="G54" s="45" t="s">
        <v>1030</v>
      </c>
      <c r="H54" s="171">
        <v>57.32</v>
      </c>
      <c r="I54" s="346">
        <f t="shared" si="1"/>
        <v>2.372644801116539</v>
      </c>
      <c r="J54" s="28">
        <v>0.31</v>
      </c>
      <c r="K54" s="145">
        <v>0.34</v>
      </c>
      <c r="L54" s="29">
        <f t="shared" si="15"/>
        <v>9.677419354838722</v>
      </c>
      <c r="M54" s="30">
        <v>40449</v>
      </c>
      <c r="N54" s="31">
        <v>40451</v>
      </c>
      <c r="O54" s="32">
        <v>40464</v>
      </c>
      <c r="P54" s="32" t="s">
        <v>488</v>
      </c>
      <c r="Q54" s="26"/>
      <c r="R54" s="343">
        <f t="shared" si="14"/>
        <v>1.36</v>
      </c>
      <c r="S54" s="359">
        <f t="shared" si="2"/>
        <v>37.67313019390583</v>
      </c>
      <c r="T54" s="492">
        <f t="shared" si="3"/>
        <v>39.307525432202375</v>
      </c>
      <c r="U54" s="53">
        <f t="shared" si="4"/>
        <v>15.878116343490305</v>
      </c>
      <c r="V54" s="408">
        <v>12</v>
      </c>
      <c r="W54" s="184">
        <v>3.61</v>
      </c>
      <c r="X54" s="178">
        <v>1.07</v>
      </c>
      <c r="Y54" s="171">
        <v>1.73</v>
      </c>
      <c r="Z54" s="179">
        <v>2.75</v>
      </c>
      <c r="AA54" s="178">
        <v>3.94</v>
      </c>
      <c r="AB54" s="171">
        <v>4.59</v>
      </c>
      <c r="AC54" s="196">
        <f>(AB54/AA54-1)*100</f>
        <v>16.497461928933998</v>
      </c>
      <c r="AD54" s="413">
        <v>28660</v>
      </c>
      <c r="AE54" s="171">
        <v>40.33</v>
      </c>
      <c r="AF54" s="171">
        <v>58.79</v>
      </c>
      <c r="AG54" s="292">
        <f t="shared" si="6"/>
        <v>42.127448549466905</v>
      </c>
      <c r="AH54" s="199">
        <f t="shared" si="7"/>
        <v>-2.500425242388159</v>
      </c>
      <c r="AI54" s="290"/>
      <c r="AJ54" s="378">
        <f t="shared" si="8"/>
        <v>1.2776385117583502</v>
      </c>
      <c r="AK54" s="364">
        <f t="shared" si="11"/>
        <v>2.4193548387096753</v>
      </c>
      <c r="AL54" s="365">
        <f t="shared" si="12"/>
        <v>11.751692556898075</v>
      </c>
      <c r="AM54" s="365">
        <f t="shared" si="9"/>
        <v>16.76954043442609</v>
      </c>
      <c r="AN54" s="367">
        <f t="shared" si="10"/>
        <v>13.12541871593007</v>
      </c>
      <c r="AO54" s="351"/>
      <c r="AP54" s="145">
        <v>1.27</v>
      </c>
      <c r="AQ54" s="299">
        <v>1.24</v>
      </c>
      <c r="AR54" s="28">
        <v>1.15</v>
      </c>
      <c r="AS54" s="28">
        <v>0.91</v>
      </c>
      <c r="AT54" s="28">
        <v>0.705</v>
      </c>
      <c r="AU54" s="28">
        <v>0.585</v>
      </c>
      <c r="AV54" s="28">
        <v>0.5</v>
      </c>
      <c r="AW54" s="28">
        <v>0.465</v>
      </c>
      <c r="AX54" s="28">
        <v>0.445</v>
      </c>
      <c r="AY54" s="28">
        <v>0.41</v>
      </c>
      <c r="AZ54" s="28">
        <v>0.37</v>
      </c>
      <c r="BA54" s="121">
        <v>0.315</v>
      </c>
    </row>
    <row r="55" spans="1:53" ht="11.25" customHeight="1">
      <c r="A55" s="25" t="s">
        <v>588</v>
      </c>
      <c r="B55" s="26" t="s">
        <v>589</v>
      </c>
      <c r="C55" s="109" t="s">
        <v>1673</v>
      </c>
      <c r="D55" s="135">
        <v>39</v>
      </c>
      <c r="E55" s="139">
        <v>41</v>
      </c>
      <c r="F55" s="65" t="s">
        <v>1500</v>
      </c>
      <c r="G55" s="57" t="s">
        <v>1500</v>
      </c>
      <c r="H55" s="216">
        <v>9.69</v>
      </c>
      <c r="I55" s="346">
        <f t="shared" si="1"/>
        <v>7.079463364293087</v>
      </c>
      <c r="J55" s="28">
        <v>0.171</v>
      </c>
      <c r="K55" s="129">
        <v>0.1715</v>
      </c>
      <c r="L55" s="268">
        <f t="shared" si="15"/>
        <v>0.29239766081872176</v>
      </c>
      <c r="M55" s="70">
        <v>40177</v>
      </c>
      <c r="N55" s="71">
        <v>40182</v>
      </c>
      <c r="O55" s="72">
        <v>40193</v>
      </c>
      <c r="P55" s="32" t="s">
        <v>466</v>
      </c>
      <c r="Q55" s="26"/>
      <c r="R55" s="343">
        <f t="shared" si="14"/>
        <v>0.686</v>
      </c>
      <c r="S55" s="359">
        <f>R55/W55*100</f>
        <v>285.83333333333337</v>
      </c>
      <c r="T55" s="492">
        <f t="shared" si="3"/>
        <v>86.58033718005287</v>
      </c>
      <c r="U55" s="53">
        <f>H55/W55</f>
        <v>40.375</v>
      </c>
      <c r="V55" s="408">
        <v>4</v>
      </c>
      <c r="W55" s="184">
        <v>0.24</v>
      </c>
      <c r="X55" s="178">
        <v>3.67</v>
      </c>
      <c r="Y55" s="171">
        <v>3.08</v>
      </c>
      <c r="Z55" s="179">
        <v>1.94</v>
      </c>
      <c r="AA55" s="178">
        <v>0.65</v>
      </c>
      <c r="AB55" s="171">
        <v>0.68</v>
      </c>
      <c r="AC55" s="196">
        <f t="shared" si="5"/>
        <v>4.615384615384621</v>
      </c>
      <c r="AD55" s="332">
        <v>776</v>
      </c>
      <c r="AE55" s="171">
        <v>7.97</v>
      </c>
      <c r="AF55" s="171">
        <v>9.65</v>
      </c>
      <c r="AG55" s="292">
        <f>((H55-AE55)/AE55)*100</f>
        <v>21.580928481806776</v>
      </c>
      <c r="AH55" s="199">
        <f>((H55-AF55)/AF55)*100</f>
        <v>0.41450777202071654</v>
      </c>
      <c r="AI55" s="290"/>
      <c r="AJ55" s="378">
        <f t="shared" si="8"/>
        <v>0.4128188366210739</v>
      </c>
      <c r="AK55" s="364">
        <f>((AP55/AQ55)^(1/1)-1)*100</f>
        <v>0.7342143906020615</v>
      </c>
      <c r="AL55" s="365">
        <f>((AP55/AS55)^(1/3)-1)*100</f>
        <v>1.0417416383781575</v>
      </c>
      <c r="AM55" s="365">
        <f>((AP55/AU55)^(1/5)-1)*100</f>
        <v>1.1150692859366984</v>
      </c>
      <c r="AN55" s="367">
        <f>((AP55/AZ55)^(1/10)-1)*100</f>
        <v>2.7011104799954166</v>
      </c>
      <c r="AO55" s="351"/>
      <c r="AP55" s="145">
        <v>0.686</v>
      </c>
      <c r="AQ55" s="28">
        <v>0.681</v>
      </c>
      <c r="AR55" s="28">
        <v>0.673</v>
      </c>
      <c r="AS55" s="28">
        <v>0.665</v>
      </c>
      <c r="AT55" s="28">
        <v>0.657</v>
      </c>
      <c r="AU55" s="28">
        <v>0.649</v>
      </c>
      <c r="AV55" s="28">
        <v>0.641</v>
      </c>
      <c r="AW55" s="28">
        <v>0.6325</v>
      </c>
      <c r="AX55" s="28">
        <v>0.612</v>
      </c>
      <c r="AY55" s="28">
        <v>0.575</v>
      </c>
      <c r="AZ55" s="28">
        <v>0.5255000000000001</v>
      </c>
      <c r="BA55" s="121">
        <v>0.4925</v>
      </c>
    </row>
    <row r="56" spans="1:53" ht="11.25" customHeight="1">
      <c r="A56" s="34" t="s">
        <v>828</v>
      </c>
      <c r="B56" s="36" t="s">
        <v>829</v>
      </c>
      <c r="C56" s="41" t="s">
        <v>1444</v>
      </c>
      <c r="D56" s="136">
        <v>49</v>
      </c>
      <c r="E56" s="139">
        <v>13</v>
      </c>
      <c r="F56" s="46" t="s">
        <v>1030</v>
      </c>
      <c r="G56" s="48" t="s">
        <v>1030</v>
      </c>
      <c r="H56" s="172">
        <v>67.29</v>
      </c>
      <c r="I56" s="348">
        <f t="shared" si="1"/>
        <v>3.388319215336602</v>
      </c>
      <c r="J56" s="38">
        <v>0.54</v>
      </c>
      <c r="K56" s="144">
        <v>0.57</v>
      </c>
      <c r="L56" s="39">
        <f t="shared" si="15"/>
        <v>5.555555555555536</v>
      </c>
      <c r="M56" s="49">
        <v>40690</v>
      </c>
      <c r="N56" s="50">
        <v>40694</v>
      </c>
      <c r="O56" s="40">
        <v>40708</v>
      </c>
      <c r="P56" s="441" t="s">
        <v>485</v>
      </c>
      <c r="Q56" s="36"/>
      <c r="R56" s="274">
        <f t="shared" si="14"/>
        <v>2.28</v>
      </c>
      <c r="S56" s="491">
        <f t="shared" si="2"/>
        <v>51.70068027210883</v>
      </c>
      <c r="T56" s="493">
        <f>(H56/SQRT(22.5*W56*(H56/Z56))-1)*100</f>
        <v>43.81845867334842</v>
      </c>
      <c r="U56" s="54">
        <f t="shared" si="4"/>
        <v>15.258503401360546</v>
      </c>
      <c r="V56" s="409">
        <v>12</v>
      </c>
      <c r="W56" s="185">
        <v>4.41</v>
      </c>
      <c r="X56" s="180">
        <v>2.04</v>
      </c>
      <c r="Y56" s="172">
        <v>2.95</v>
      </c>
      <c r="Z56" s="181">
        <v>3.05</v>
      </c>
      <c r="AA56" s="180">
        <v>4.95</v>
      </c>
      <c r="AB56" s="172">
        <v>5.26</v>
      </c>
      <c r="AC56" s="198">
        <f>(AB56/AA56-1)*100</f>
        <v>6.2626262626262585</v>
      </c>
      <c r="AD56" s="415">
        <v>184450</v>
      </c>
      <c r="AE56" s="172">
        <v>56.86</v>
      </c>
      <c r="AF56" s="172">
        <v>67.37</v>
      </c>
      <c r="AG56" s="294">
        <f t="shared" si="6"/>
        <v>18.343299331691888</v>
      </c>
      <c r="AH56" s="201">
        <f t="shared" si="7"/>
        <v>-0.11874721686210225</v>
      </c>
      <c r="AI56" s="290"/>
      <c r="AJ56" s="378">
        <f t="shared" si="8"/>
        <v>0.81356971984941</v>
      </c>
      <c r="AK56" s="370">
        <f>((AP56/AQ56)^(1/1)-1)*100</f>
        <v>9.32642487046631</v>
      </c>
      <c r="AL56" s="371">
        <f>((AP56/AS56)^(1/3)-1)*100</f>
        <v>9.208341971042099</v>
      </c>
      <c r="AM56" s="371">
        <f t="shared" si="9"/>
        <v>10.599828644829113</v>
      </c>
      <c r="AN56" s="372">
        <f t="shared" si="10"/>
        <v>13.028789526226614</v>
      </c>
      <c r="AO56" s="351"/>
      <c r="AP56" s="145">
        <v>2.11</v>
      </c>
      <c r="AQ56" s="28">
        <v>1.93</v>
      </c>
      <c r="AR56" s="28">
        <v>1.795</v>
      </c>
      <c r="AS56" s="28">
        <v>1.62</v>
      </c>
      <c r="AT56" s="28">
        <v>1.455</v>
      </c>
      <c r="AU56" s="28">
        <v>1.275</v>
      </c>
      <c r="AV56" s="28">
        <v>1.095</v>
      </c>
      <c r="AW56" s="28">
        <v>0.925</v>
      </c>
      <c r="AX56" s="28">
        <v>0.795</v>
      </c>
      <c r="AY56" s="28">
        <v>0.7</v>
      </c>
      <c r="AZ56" s="28">
        <v>0.62</v>
      </c>
      <c r="BA56" s="121">
        <v>0.545</v>
      </c>
    </row>
    <row r="57" spans="1:53" ht="11.25" customHeight="1">
      <c r="A57" s="15" t="s">
        <v>903</v>
      </c>
      <c r="B57" s="16" t="s">
        <v>904</v>
      </c>
      <c r="C57" s="24" t="s">
        <v>1415</v>
      </c>
      <c r="D57" s="134">
        <v>39</v>
      </c>
      <c r="E57" s="139">
        <v>48</v>
      </c>
      <c r="F57" s="42" t="s">
        <v>1003</v>
      </c>
      <c r="G57" s="43" t="s">
        <v>1030</v>
      </c>
      <c r="H57" s="194">
        <v>68.3</v>
      </c>
      <c r="I57" s="346">
        <f t="shared" si="1"/>
        <v>4.099560761346998</v>
      </c>
      <c r="J57" s="19">
        <v>0.66</v>
      </c>
      <c r="K57" s="146">
        <v>0.7</v>
      </c>
      <c r="L57" s="20">
        <f t="shared" si="15"/>
        <v>6.060606060606055</v>
      </c>
      <c r="M57" s="21">
        <v>40604</v>
      </c>
      <c r="N57" s="22">
        <v>40606</v>
      </c>
      <c r="O57" s="23">
        <v>40637</v>
      </c>
      <c r="P57" s="455" t="s">
        <v>464</v>
      </c>
      <c r="Q57" s="16"/>
      <c r="R57" s="343">
        <f t="shared" si="14"/>
        <v>2.8</v>
      </c>
      <c r="S57" s="359">
        <f t="shared" si="2"/>
        <v>63.636363636363626</v>
      </c>
      <c r="T57" s="492">
        <f t="shared" si="3"/>
        <v>84.23634359981827</v>
      </c>
      <c r="U57" s="53">
        <f t="shared" si="4"/>
        <v>15.522727272727272</v>
      </c>
      <c r="V57" s="408">
        <v>12</v>
      </c>
      <c r="W57" s="184">
        <v>4.4</v>
      </c>
      <c r="X57" s="178">
        <v>2.12</v>
      </c>
      <c r="Y57" s="171">
        <v>1.33</v>
      </c>
      <c r="Z57" s="179">
        <v>4.92</v>
      </c>
      <c r="AA57" s="178">
        <v>4.85</v>
      </c>
      <c r="AB57" s="171">
        <v>5.24</v>
      </c>
      <c r="AC57" s="196">
        <f t="shared" si="5"/>
        <v>8.041237113402078</v>
      </c>
      <c r="AD57" s="413">
        <v>26830</v>
      </c>
      <c r="AE57" s="171">
        <v>59.62</v>
      </c>
      <c r="AF57" s="171">
        <v>68.49</v>
      </c>
      <c r="AG57" s="292">
        <f t="shared" si="6"/>
        <v>14.558872861455887</v>
      </c>
      <c r="AH57" s="199">
        <f t="shared" si="7"/>
        <v>-0.2774127609870021</v>
      </c>
      <c r="AI57" s="290"/>
      <c r="AJ57" s="377">
        <f t="shared" si="8"/>
        <v>0.8774534224528356</v>
      </c>
      <c r="AK57" s="364">
        <f t="shared" si="11"/>
        <v>8.40336134453783</v>
      </c>
      <c r="AL57" s="365">
        <f t="shared" si="12"/>
        <v>7.444813654036131</v>
      </c>
      <c r="AM57" s="365">
        <f t="shared" si="9"/>
        <v>8.072782068055018</v>
      </c>
      <c r="AN57" s="367">
        <f t="shared" si="10"/>
        <v>9.200239991643478</v>
      </c>
      <c r="AO57" s="350"/>
      <c r="AP57" s="146">
        <v>2.58</v>
      </c>
      <c r="AQ57" s="19">
        <v>2.38</v>
      </c>
      <c r="AR57" s="19">
        <v>2.27</v>
      </c>
      <c r="AS57" s="19">
        <v>2.08</v>
      </c>
      <c r="AT57" s="19">
        <v>1.92</v>
      </c>
      <c r="AU57" s="19">
        <v>1.75</v>
      </c>
      <c r="AV57" s="19">
        <v>1.54</v>
      </c>
      <c r="AW57" s="19">
        <v>1.32</v>
      </c>
      <c r="AX57" s="19">
        <v>1.18</v>
      </c>
      <c r="AY57" s="19">
        <v>1.11</v>
      </c>
      <c r="AZ57" s="19">
        <v>1.07</v>
      </c>
      <c r="BA57" s="297">
        <v>1.03</v>
      </c>
    </row>
    <row r="58" spans="1:53" ht="11.25" customHeight="1">
      <c r="A58" s="25" t="s">
        <v>850</v>
      </c>
      <c r="B58" s="26" t="s">
        <v>851</v>
      </c>
      <c r="C58" s="33" t="s">
        <v>1445</v>
      </c>
      <c r="D58" s="135">
        <v>48</v>
      </c>
      <c r="E58" s="139">
        <v>15</v>
      </c>
      <c r="F58" s="44" t="s">
        <v>1030</v>
      </c>
      <c r="G58" s="45" t="s">
        <v>1030</v>
      </c>
      <c r="H58" s="171">
        <v>60.64</v>
      </c>
      <c r="I58" s="346">
        <f t="shared" si="1"/>
        <v>2.1767810026385224</v>
      </c>
      <c r="J58" s="28">
        <v>0.3</v>
      </c>
      <c r="K58" s="145">
        <v>0.33</v>
      </c>
      <c r="L58" s="29">
        <f t="shared" si="15"/>
        <v>10.000000000000009</v>
      </c>
      <c r="M58" s="30">
        <v>40520</v>
      </c>
      <c r="N58" s="31">
        <v>40522</v>
      </c>
      <c r="O58" s="32">
        <v>40543</v>
      </c>
      <c r="P58" s="32" t="s">
        <v>463</v>
      </c>
      <c r="Q58" s="26"/>
      <c r="R58" s="343">
        <f t="shared" si="14"/>
        <v>1.32</v>
      </c>
      <c r="S58" s="359">
        <f t="shared" si="2"/>
        <v>36.97478991596639</v>
      </c>
      <c r="T58" s="492">
        <f t="shared" si="3"/>
        <v>59.02911156625519</v>
      </c>
      <c r="U58" s="53">
        <f t="shared" si="4"/>
        <v>16.985994397759104</v>
      </c>
      <c r="V58" s="408">
        <v>6</v>
      </c>
      <c r="W58" s="184">
        <v>3.57</v>
      </c>
      <c r="X58" s="178">
        <v>1.69</v>
      </c>
      <c r="Y58" s="171">
        <v>1.54</v>
      </c>
      <c r="Z58" s="179">
        <v>3.35</v>
      </c>
      <c r="AA58" s="178">
        <v>3.58</v>
      </c>
      <c r="AB58" s="171">
        <v>3.9</v>
      </c>
      <c r="AC58" s="196">
        <f t="shared" si="5"/>
        <v>8.93854748603351</v>
      </c>
      <c r="AD58" s="413">
        <v>1660</v>
      </c>
      <c r="AE58" s="171">
        <v>43.28</v>
      </c>
      <c r="AF58" s="171">
        <v>64.72</v>
      </c>
      <c r="AG58" s="292">
        <f t="shared" si="6"/>
        <v>40.11090573012939</v>
      </c>
      <c r="AH58" s="199">
        <f t="shared" si="7"/>
        <v>-6.304079110012359</v>
      </c>
      <c r="AI58" s="290"/>
      <c r="AJ58" s="378">
        <f t="shared" si="8"/>
        <v>0.6104044490011978</v>
      </c>
      <c r="AK58" s="364">
        <f t="shared" si="11"/>
        <v>6.493506493506485</v>
      </c>
      <c r="AL58" s="365">
        <f t="shared" si="12"/>
        <v>4.110101807399036</v>
      </c>
      <c r="AM58" s="365">
        <f t="shared" si="9"/>
        <v>4.019975591647085</v>
      </c>
      <c r="AN58" s="367">
        <f t="shared" si="10"/>
        <v>6.585757358461186</v>
      </c>
      <c r="AO58" s="351"/>
      <c r="AP58" s="145">
        <v>1.23</v>
      </c>
      <c r="AQ58" s="28">
        <v>1.155</v>
      </c>
      <c r="AR58" s="28">
        <v>1.125</v>
      </c>
      <c r="AS58" s="28">
        <v>1.09</v>
      </c>
      <c r="AT58" s="28">
        <v>1.05</v>
      </c>
      <c r="AU58" s="28">
        <v>1.01</v>
      </c>
      <c r="AV58" s="28">
        <v>0.94</v>
      </c>
      <c r="AW58" s="28">
        <v>0.83</v>
      </c>
      <c r="AX58" s="28">
        <v>0.76</v>
      </c>
      <c r="AY58" s="28">
        <v>0.69</v>
      </c>
      <c r="AZ58" s="28">
        <v>0.65</v>
      </c>
      <c r="BA58" s="121">
        <v>0.61</v>
      </c>
    </row>
    <row r="59" spans="1:53" ht="11.25" customHeight="1">
      <c r="A59" s="25" t="s">
        <v>865</v>
      </c>
      <c r="B59" s="26" t="s">
        <v>866</v>
      </c>
      <c r="C59" s="33" t="s">
        <v>1446</v>
      </c>
      <c r="D59" s="135">
        <v>39</v>
      </c>
      <c r="E59" s="139">
        <v>43</v>
      </c>
      <c r="F59" s="65" t="s">
        <v>1500</v>
      </c>
      <c r="G59" s="57" t="s">
        <v>1500</v>
      </c>
      <c r="H59" s="171">
        <v>25.83</v>
      </c>
      <c r="I59" s="346">
        <f t="shared" si="1"/>
        <v>4.181184668989547</v>
      </c>
      <c r="J59" s="28">
        <v>0.26</v>
      </c>
      <c r="K59" s="145">
        <v>0.27</v>
      </c>
      <c r="L59" s="29">
        <f t="shared" si="15"/>
        <v>3.8461538461538547</v>
      </c>
      <c r="M59" s="30">
        <v>40434</v>
      </c>
      <c r="N59" s="31">
        <v>40436</v>
      </c>
      <c r="O59" s="32">
        <v>40466</v>
      </c>
      <c r="P59" s="32" t="s">
        <v>466</v>
      </c>
      <c r="Q59" s="302"/>
      <c r="R59" s="343">
        <f t="shared" si="14"/>
        <v>1.08</v>
      </c>
      <c r="S59" s="359">
        <f t="shared" si="2"/>
        <v>93.10344827586208</v>
      </c>
      <c r="T59" s="492">
        <f t="shared" si="3"/>
        <v>58.5472843643509</v>
      </c>
      <c r="U59" s="53">
        <f t="shared" si="4"/>
        <v>22.267241379310345</v>
      </c>
      <c r="V59" s="408">
        <v>12</v>
      </c>
      <c r="W59" s="184">
        <v>1.16</v>
      </c>
      <c r="X59" s="178">
        <v>1.22</v>
      </c>
      <c r="Y59" s="171">
        <v>1.06</v>
      </c>
      <c r="Z59" s="179">
        <v>2.54</v>
      </c>
      <c r="AA59" s="178">
        <v>1.4</v>
      </c>
      <c r="AB59" s="171">
        <v>1.72</v>
      </c>
      <c r="AC59" s="196">
        <f t="shared" si="5"/>
        <v>22.857142857142865</v>
      </c>
      <c r="AD59" s="413">
        <v>3690</v>
      </c>
      <c r="AE59" s="171">
        <v>18.83</v>
      </c>
      <c r="AF59" s="171">
        <v>26.95</v>
      </c>
      <c r="AG59" s="292">
        <f t="shared" si="6"/>
        <v>37.17472118959108</v>
      </c>
      <c r="AH59" s="199">
        <f t="shared" si="7"/>
        <v>-4.155844155844159</v>
      </c>
      <c r="AI59" s="290"/>
      <c r="AJ59" s="378">
        <f t="shared" si="8"/>
        <v>1.0967031567855632</v>
      </c>
      <c r="AK59" s="364">
        <f t="shared" si="11"/>
        <v>3.960396039603964</v>
      </c>
      <c r="AL59" s="365">
        <f t="shared" si="12"/>
        <v>14.471424255333186</v>
      </c>
      <c r="AM59" s="365">
        <f t="shared" si="9"/>
        <v>11.111630819510987</v>
      </c>
      <c r="AN59" s="367">
        <f t="shared" si="10"/>
        <v>10.131849033861794</v>
      </c>
      <c r="AO59" s="351"/>
      <c r="AP59" s="145">
        <v>1.05</v>
      </c>
      <c r="AQ59" s="28">
        <v>1.01</v>
      </c>
      <c r="AR59" s="28">
        <v>1</v>
      </c>
      <c r="AS59" s="28">
        <v>0.7</v>
      </c>
      <c r="AT59" s="28">
        <v>0.68</v>
      </c>
      <c r="AU59" s="28">
        <v>0.62</v>
      </c>
      <c r="AV59" s="28">
        <v>0.57</v>
      </c>
      <c r="AW59" s="28">
        <v>0.53</v>
      </c>
      <c r="AX59" s="28">
        <v>0.49</v>
      </c>
      <c r="AY59" s="28">
        <v>0.47</v>
      </c>
      <c r="AZ59" s="28">
        <v>0.4</v>
      </c>
      <c r="BA59" s="121">
        <v>0.35</v>
      </c>
    </row>
    <row r="60" spans="1:53" ht="11.25" customHeight="1">
      <c r="A60" s="25" t="s">
        <v>820</v>
      </c>
      <c r="B60" s="26" t="s">
        <v>821</v>
      </c>
      <c r="C60" s="109" t="s">
        <v>1676</v>
      </c>
      <c r="D60" s="135">
        <v>49</v>
      </c>
      <c r="E60" s="139">
        <v>14</v>
      </c>
      <c r="F60" s="44" t="s">
        <v>1030</v>
      </c>
      <c r="G60" s="45" t="s">
        <v>1003</v>
      </c>
      <c r="H60" s="171">
        <v>24.14</v>
      </c>
      <c r="I60" s="346">
        <f t="shared" si="1"/>
        <v>2.31980115990058</v>
      </c>
      <c r="J60" s="121">
        <v>0.11</v>
      </c>
      <c r="K60" s="145">
        <v>0.14</v>
      </c>
      <c r="L60" s="29">
        <f t="shared" si="15"/>
        <v>27.272727272727295</v>
      </c>
      <c r="M60" s="30">
        <v>40742</v>
      </c>
      <c r="N60" s="31">
        <v>40744</v>
      </c>
      <c r="O60" s="32">
        <v>40758</v>
      </c>
      <c r="P60" s="281" t="s">
        <v>505</v>
      </c>
      <c r="Q60" s="26"/>
      <c r="R60" s="343">
        <f t="shared" si="14"/>
        <v>0.56</v>
      </c>
      <c r="S60" s="359">
        <f t="shared" si="2"/>
        <v>39.43661971830986</v>
      </c>
      <c r="T60" s="492">
        <f t="shared" si="3"/>
        <v>17.58684733704985</v>
      </c>
      <c r="U60" s="53">
        <f t="shared" si="4"/>
        <v>17</v>
      </c>
      <c r="V60" s="408">
        <v>1</v>
      </c>
      <c r="W60" s="184">
        <v>1.42</v>
      </c>
      <c r="X60" s="178">
        <v>1.04</v>
      </c>
      <c r="Y60" s="171">
        <v>0.66</v>
      </c>
      <c r="Z60" s="179">
        <v>1.83</v>
      </c>
      <c r="AA60" s="178">
        <v>1.64</v>
      </c>
      <c r="AB60" s="171">
        <v>1.91</v>
      </c>
      <c r="AC60" s="196">
        <f t="shared" si="5"/>
        <v>16.463414634146332</v>
      </c>
      <c r="AD60" s="413">
        <v>31820</v>
      </c>
      <c r="AE60" s="171">
        <v>19.35</v>
      </c>
      <c r="AF60" s="171">
        <v>27.45</v>
      </c>
      <c r="AG60" s="292">
        <f t="shared" si="6"/>
        <v>24.75452196382428</v>
      </c>
      <c r="AH60" s="199">
        <f t="shared" si="7"/>
        <v>-12.05828779599271</v>
      </c>
      <c r="AI60" s="290"/>
      <c r="AJ60" s="378">
        <f t="shared" si="8"/>
        <v>1.158272071798772</v>
      </c>
      <c r="AK60" s="364">
        <f>((AP60/AQ60)^(1/1)-1)*100</f>
        <v>14.285714285714302</v>
      </c>
      <c r="AL60" s="365">
        <f>((AP60/AS60)^(1/3)-1)*100</f>
        <v>15.441567326431937</v>
      </c>
      <c r="AM60" s="365">
        <f t="shared" si="9"/>
        <v>31.95079107728942</v>
      </c>
      <c r="AN60" s="367">
        <f t="shared" si="10"/>
        <v>27.584875656779428</v>
      </c>
      <c r="AO60" s="351"/>
      <c r="AP60" s="145">
        <v>0.4</v>
      </c>
      <c r="AQ60" s="28">
        <v>0.35</v>
      </c>
      <c r="AR60" s="28">
        <v>0.33</v>
      </c>
      <c r="AS60" s="28">
        <v>0.26</v>
      </c>
      <c r="AT60" s="28">
        <v>0.16</v>
      </c>
      <c r="AU60" s="28">
        <v>0.1</v>
      </c>
      <c r="AV60" s="28">
        <v>0.07</v>
      </c>
      <c r="AW60" s="28">
        <v>0.0525</v>
      </c>
      <c r="AX60" s="28">
        <v>0.04</v>
      </c>
      <c r="AY60" s="28">
        <v>0.0375</v>
      </c>
      <c r="AZ60" s="28">
        <v>0.035</v>
      </c>
      <c r="BA60" s="121">
        <v>0.03</v>
      </c>
    </row>
    <row r="61" spans="1:53" ht="11.25" customHeight="1">
      <c r="A61" s="34" t="s">
        <v>1587</v>
      </c>
      <c r="B61" s="36" t="s">
        <v>1588</v>
      </c>
      <c r="C61" s="41" t="s">
        <v>1443</v>
      </c>
      <c r="D61" s="136">
        <v>25</v>
      </c>
      <c r="E61" s="139">
        <v>99</v>
      </c>
      <c r="F61" s="46" t="s">
        <v>1030</v>
      </c>
      <c r="G61" s="48" t="s">
        <v>1030</v>
      </c>
      <c r="H61" s="172">
        <v>50.19</v>
      </c>
      <c r="I61" s="346">
        <f t="shared" si="1"/>
        <v>2.231520223152023</v>
      </c>
      <c r="J61" s="280">
        <v>0.26</v>
      </c>
      <c r="K61" s="128">
        <v>0.28</v>
      </c>
      <c r="L61" s="119">
        <f t="shared" si="15"/>
        <v>7.692307692307709</v>
      </c>
      <c r="M61" s="422">
        <v>40541</v>
      </c>
      <c r="N61" s="428">
        <v>40543</v>
      </c>
      <c r="O61" s="441">
        <v>40557</v>
      </c>
      <c r="P61" s="441" t="s">
        <v>498</v>
      </c>
      <c r="Q61" s="36" t="s">
        <v>113</v>
      </c>
      <c r="R61" s="274">
        <f t="shared" si="14"/>
        <v>1.12</v>
      </c>
      <c r="S61" s="359">
        <f t="shared" si="2"/>
        <v>39.85765124555161</v>
      </c>
      <c r="T61" s="492">
        <f t="shared" si="3"/>
        <v>82.81222175309098</v>
      </c>
      <c r="U61" s="53">
        <f t="shared" si="4"/>
        <v>17.86120996441281</v>
      </c>
      <c r="V61" s="409">
        <v>11</v>
      </c>
      <c r="W61" s="326">
        <v>2.81</v>
      </c>
      <c r="X61" s="204">
        <v>1.99</v>
      </c>
      <c r="Y61" s="203">
        <v>1.97</v>
      </c>
      <c r="Z61" s="327">
        <v>4.21</v>
      </c>
      <c r="AA61" s="204">
        <v>2.84</v>
      </c>
      <c r="AB61" s="203">
        <v>3.09</v>
      </c>
      <c r="AC61" s="196">
        <f>(AB61/AA61-1)*100</f>
        <v>8.80281690140845</v>
      </c>
      <c r="AD61" s="416">
        <v>6650</v>
      </c>
      <c r="AE61" s="203">
        <v>37.37</v>
      </c>
      <c r="AF61" s="203">
        <v>50.5</v>
      </c>
      <c r="AG61" s="292">
        <f t="shared" si="6"/>
        <v>34.30559272143431</v>
      </c>
      <c r="AH61" s="199">
        <f t="shared" si="7"/>
        <v>-0.6138613861386184</v>
      </c>
      <c r="AI61" s="290"/>
      <c r="AJ61" s="379">
        <f t="shared" si="8"/>
        <v>0.9627000905195325</v>
      </c>
      <c r="AK61" s="364">
        <f t="shared" si="11"/>
        <v>8.333333333333348</v>
      </c>
      <c r="AL61" s="365">
        <f t="shared" si="12"/>
        <v>9.139288306110593</v>
      </c>
      <c r="AM61" s="365">
        <f t="shared" si="9"/>
        <v>10.197228772148016</v>
      </c>
      <c r="AN61" s="367">
        <f t="shared" si="10"/>
        <v>10.592321401616323</v>
      </c>
      <c r="AO61" s="352"/>
      <c r="AP61" s="144">
        <v>1.04</v>
      </c>
      <c r="AQ61" s="38">
        <v>0.96</v>
      </c>
      <c r="AR61" s="38">
        <v>0.88</v>
      </c>
      <c r="AS61" s="38">
        <v>0.8</v>
      </c>
      <c r="AT61" s="38">
        <v>0.72</v>
      </c>
      <c r="AU61" s="38">
        <v>0.64</v>
      </c>
      <c r="AV61" s="38">
        <v>0.56</v>
      </c>
      <c r="AW61" s="38">
        <v>0.46</v>
      </c>
      <c r="AX61" s="38">
        <v>0.42</v>
      </c>
      <c r="AY61" s="38">
        <v>0.4</v>
      </c>
      <c r="AZ61" s="38">
        <v>0.38</v>
      </c>
      <c r="BA61" s="298">
        <v>0.34</v>
      </c>
    </row>
    <row r="62" spans="1:53" ht="11.25" customHeight="1">
      <c r="A62" s="15" t="s">
        <v>957</v>
      </c>
      <c r="B62" s="16" t="s">
        <v>958</v>
      </c>
      <c r="C62" s="24" t="s">
        <v>1447</v>
      </c>
      <c r="D62" s="134">
        <v>34</v>
      </c>
      <c r="E62" s="139">
        <v>74</v>
      </c>
      <c r="F62" s="42" t="s">
        <v>1030</v>
      </c>
      <c r="G62" s="43" t="s">
        <v>1003</v>
      </c>
      <c r="H62" s="194">
        <v>81.54</v>
      </c>
      <c r="I62" s="345">
        <f t="shared" si="1"/>
        <v>2.9923963698798133</v>
      </c>
      <c r="J62" s="19">
        <v>0.55</v>
      </c>
      <c r="K62" s="146">
        <v>0.61</v>
      </c>
      <c r="L62" s="20">
        <f t="shared" si="15"/>
        <v>10.90909090909089</v>
      </c>
      <c r="M62" s="21">
        <v>40511</v>
      </c>
      <c r="N62" s="22">
        <v>40513</v>
      </c>
      <c r="O62" s="23">
        <v>40527</v>
      </c>
      <c r="P62" s="23" t="s">
        <v>461</v>
      </c>
      <c r="Q62" s="521"/>
      <c r="R62" s="343">
        <f aca="true" t="shared" si="16" ref="R62:R93">K62*4</f>
        <v>2.44</v>
      </c>
      <c r="S62" s="360">
        <f t="shared" si="2"/>
        <v>51.58562367864693</v>
      </c>
      <c r="T62" s="494">
        <f t="shared" si="3"/>
        <v>111.89091293682426</v>
      </c>
      <c r="U62" s="52">
        <f t="shared" si="4"/>
        <v>17.23890063424947</v>
      </c>
      <c r="V62" s="408">
        <v>12</v>
      </c>
      <c r="W62" s="192">
        <v>4.73</v>
      </c>
      <c r="X62" s="193">
        <v>1.57</v>
      </c>
      <c r="Y62" s="194">
        <v>3.45</v>
      </c>
      <c r="Z62" s="195">
        <v>5.86</v>
      </c>
      <c r="AA62" s="193">
        <v>5.1</v>
      </c>
      <c r="AB62" s="194">
        <v>5.57</v>
      </c>
      <c r="AC62" s="197">
        <f t="shared" si="5"/>
        <v>9.215686274509816</v>
      </c>
      <c r="AD62" s="414">
        <v>84600</v>
      </c>
      <c r="AE62" s="194">
        <v>65.31</v>
      </c>
      <c r="AF62" s="194">
        <v>83.08</v>
      </c>
      <c r="AG62" s="293">
        <f t="shared" si="6"/>
        <v>24.85071198897566</v>
      </c>
      <c r="AH62" s="200">
        <f t="shared" si="7"/>
        <v>-1.8536350505536738</v>
      </c>
      <c r="AI62" s="290"/>
      <c r="AJ62" s="378">
        <f t="shared" si="8"/>
        <v>1.0379329973184708</v>
      </c>
      <c r="AK62" s="368">
        <f t="shared" si="11"/>
        <v>10.2439024390244</v>
      </c>
      <c r="AL62" s="369">
        <f t="shared" si="12"/>
        <v>14.640760928603601</v>
      </c>
      <c r="AM62" s="369">
        <f t="shared" si="9"/>
        <v>27.528346064660013</v>
      </c>
      <c r="AN62" s="366">
        <f t="shared" si="10"/>
        <v>26.522276616872453</v>
      </c>
      <c r="AO62" s="351"/>
      <c r="AP62" s="145">
        <v>2.26</v>
      </c>
      <c r="AQ62" s="28">
        <v>2.05</v>
      </c>
      <c r="AR62" s="28">
        <v>1.625</v>
      </c>
      <c r="AS62" s="28">
        <v>1.5</v>
      </c>
      <c r="AT62" s="28">
        <v>1</v>
      </c>
      <c r="AU62" s="28">
        <v>0.67</v>
      </c>
      <c r="AV62" s="28">
        <v>0.55</v>
      </c>
      <c r="AW62" s="28">
        <v>0.4</v>
      </c>
      <c r="AX62" s="28">
        <v>0.235</v>
      </c>
      <c r="AY62" s="28">
        <v>0.225</v>
      </c>
      <c r="AZ62" s="28">
        <v>0.215</v>
      </c>
      <c r="BA62" s="121">
        <v>0.195</v>
      </c>
    </row>
    <row r="63" spans="1:53" ht="11.25" customHeight="1">
      <c r="A63" s="25" t="s">
        <v>894</v>
      </c>
      <c r="B63" s="26" t="s">
        <v>895</v>
      </c>
      <c r="C63" s="33" t="s">
        <v>1440</v>
      </c>
      <c r="D63" s="135">
        <v>38</v>
      </c>
      <c r="E63" s="139">
        <v>57</v>
      </c>
      <c r="F63" s="44" t="s">
        <v>1030</v>
      </c>
      <c r="G63" s="45" t="s">
        <v>1030</v>
      </c>
      <c r="H63" s="171">
        <v>42.47</v>
      </c>
      <c r="I63" s="346">
        <f t="shared" si="1"/>
        <v>2.354603249352484</v>
      </c>
      <c r="J63" s="28">
        <v>0.235</v>
      </c>
      <c r="K63" s="145">
        <v>0.25</v>
      </c>
      <c r="L63" s="29">
        <f t="shared" si="15"/>
        <v>6.382978723404253</v>
      </c>
      <c r="M63" s="30">
        <v>40596</v>
      </c>
      <c r="N63" s="31">
        <v>40598</v>
      </c>
      <c r="O63" s="32">
        <v>40612</v>
      </c>
      <c r="P63" s="32" t="s">
        <v>452</v>
      </c>
      <c r="Q63" s="26"/>
      <c r="R63" s="343">
        <f t="shared" si="16"/>
        <v>1</v>
      </c>
      <c r="S63" s="359">
        <f t="shared" si="2"/>
        <v>36.764705882352935</v>
      </c>
      <c r="T63" s="492">
        <f t="shared" si="3"/>
        <v>100.10287386921495</v>
      </c>
      <c r="U63" s="53">
        <f t="shared" si="4"/>
        <v>15.613970588235292</v>
      </c>
      <c r="V63" s="408">
        <v>12</v>
      </c>
      <c r="W63" s="184">
        <v>2.72</v>
      </c>
      <c r="X63" s="178">
        <v>1.22</v>
      </c>
      <c r="Y63" s="171">
        <v>2.05</v>
      </c>
      <c r="Z63" s="179">
        <v>5.77</v>
      </c>
      <c r="AA63" s="178">
        <v>2.87</v>
      </c>
      <c r="AB63" s="171">
        <v>3.16</v>
      </c>
      <c r="AC63" s="196">
        <f t="shared" si="5"/>
        <v>10.104529616724744</v>
      </c>
      <c r="AD63" s="413">
        <v>12940</v>
      </c>
      <c r="AE63" s="171">
        <v>26.95</v>
      </c>
      <c r="AF63" s="171">
        <v>43.5</v>
      </c>
      <c r="AG63" s="292">
        <f t="shared" si="6"/>
        <v>57.58812615955473</v>
      </c>
      <c r="AH63" s="199">
        <f t="shared" si="7"/>
        <v>-2.3678160919540256</v>
      </c>
      <c r="AI63" s="290"/>
      <c r="AJ63" s="378">
        <f t="shared" si="8"/>
        <v>1.021119192720818</v>
      </c>
      <c r="AK63" s="364">
        <f t="shared" si="11"/>
        <v>4.444444444444429</v>
      </c>
      <c r="AL63" s="365">
        <f t="shared" si="12"/>
        <v>4.6577355357732</v>
      </c>
      <c r="AM63" s="365">
        <f t="shared" si="9"/>
        <v>7.328926012383752</v>
      </c>
      <c r="AN63" s="367">
        <f t="shared" si="10"/>
        <v>7.177346253629313</v>
      </c>
      <c r="AO63" s="351"/>
      <c r="AP63" s="145">
        <v>0.94</v>
      </c>
      <c r="AQ63" s="28">
        <v>0.9</v>
      </c>
      <c r="AR63" s="28">
        <v>0.88</v>
      </c>
      <c r="AS63" s="28">
        <v>0.82</v>
      </c>
      <c r="AT63" s="28">
        <v>0.726</v>
      </c>
      <c r="AU63" s="28">
        <v>0.66</v>
      </c>
      <c r="AV63" s="28">
        <v>0.6</v>
      </c>
      <c r="AW63" s="28">
        <v>0.54</v>
      </c>
      <c r="AX63" s="28">
        <v>0.51</v>
      </c>
      <c r="AY63" s="28">
        <v>0.49</v>
      </c>
      <c r="AZ63" s="28">
        <v>0.47</v>
      </c>
      <c r="BA63" s="121">
        <v>0.43</v>
      </c>
    </row>
    <row r="64" spans="1:53" ht="11.25" customHeight="1">
      <c r="A64" s="25" t="s">
        <v>974</v>
      </c>
      <c r="B64" s="26" t="s">
        <v>984</v>
      </c>
      <c r="C64" s="33" t="s">
        <v>1448</v>
      </c>
      <c r="D64" s="135">
        <v>33</v>
      </c>
      <c r="E64" s="139">
        <v>76</v>
      </c>
      <c r="F64" s="44" t="s">
        <v>1003</v>
      </c>
      <c r="G64" s="45" t="s">
        <v>1003</v>
      </c>
      <c r="H64" s="171">
        <v>40.7</v>
      </c>
      <c r="I64" s="346">
        <f t="shared" si="1"/>
        <v>2.211302211302211</v>
      </c>
      <c r="J64" s="28">
        <v>0.205</v>
      </c>
      <c r="K64" s="145">
        <v>0.225</v>
      </c>
      <c r="L64" s="29">
        <f t="shared" si="15"/>
        <v>9.756097560975618</v>
      </c>
      <c r="M64" s="30">
        <v>40366</v>
      </c>
      <c r="N64" s="31">
        <v>40368</v>
      </c>
      <c r="O64" s="32">
        <v>40389</v>
      </c>
      <c r="P64" s="32" t="s">
        <v>459</v>
      </c>
      <c r="Q64" s="26"/>
      <c r="R64" s="343">
        <f t="shared" si="16"/>
        <v>0.9</v>
      </c>
      <c r="S64" s="359">
        <f t="shared" si="2"/>
        <v>31.46853146853147</v>
      </c>
      <c r="T64" s="492">
        <f t="shared" si="3"/>
        <v>30.678701695888755</v>
      </c>
      <c r="U64" s="53">
        <f t="shared" si="4"/>
        <v>14.230769230769232</v>
      </c>
      <c r="V64" s="408">
        <v>4</v>
      </c>
      <c r="W64" s="184">
        <v>2.86</v>
      </c>
      <c r="X64" s="178">
        <v>1.42</v>
      </c>
      <c r="Y64" s="171">
        <v>2.71</v>
      </c>
      <c r="Z64" s="179">
        <v>2.7</v>
      </c>
      <c r="AA64" s="178">
        <v>3.51</v>
      </c>
      <c r="AB64" s="171">
        <v>3.81</v>
      </c>
      <c r="AC64" s="196">
        <f t="shared" si="5"/>
        <v>8.547008547008561</v>
      </c>
      <c r="AD64" s="413">
        <v>43560</v>
      </c>
      <c r="AE64" s="171">
        <v>30.8</v>
      </c>
      <c r="AF64" s="171">
        <v>43.33</v>
      </c>
      <c r="AG64" s="292">
        <f t="shared" si="6"/>
        <v>32.14285714285715</v>
      </c>
      <c r="AH64" s="199">
        <f t="shared" si="7"/>
        <v>-6.069697669051456</v>
      </c>
      <c r="AI64" s="290"/>
      <c r="AJ64" s="378">
        <f t="shared" si="8"/>
        <v>1.123820981717357</v>
      </c>
      <c r="AK64" s="364">
        <f t="shared" si="11"/>
        <v>9.554140127388532</v>
      </c>
      <c r="AL64" s="365">
        <f t="shared" si="12"/>
        <v>22.311379501903406</v>
      </c>
      <c r="AM64" s="365">
        <f t="shared" si="9"/>
        <v>19.025274051448804</v>
      </c>
      <c r="AN64" s="367">
        <f t="shared" si="10"/>
        <v>16.92909668083924</v>
      </c>
      <c r="AO64" s="351"/>
      <c r="AP64" s="145">
        <v>0.86</v>
      </c>
      <c r="AQ64" s="28">
        <v>0.785</v>
      </c>
      <c r="AR64" s="28">
        <v>0.625</v>
      </c>
      <c r="AS64" s="28">
        <v>0.47</v>
      </c>
      <c r="AT64" s="28">
        <v>0.4125</v>
      </c>
      <c r="AU64" s="28">
        <v>0.36</v>
      </c>
      <c r="AV64" s="28">
        <v>0.3125</v>
      </c>
      <c r="AW64" s="28">
        <v>0.27</v>
      </c>
      <c r="AX64" s="28">
        <v>0.24</v>
      </c>
      <c r="AY64" s="28">
        <v>0.215</v>
      </c>
      <c r="AZ64" s="28">
        <v>0.18</v>
      </c>
      <c r="BA64" s="121">
        <v>0.145</v>
      </c>
    </row>
    <row r="65" spans="1:53" ht="11.25" customHeight="1">
      <c r="A65" s="25" t="s">
        <v>911</v>
      </c>
      <c r="B65" s="26" t="s">
        <v>912</v>
      </c>
      <c r="C65" s="33" t="s">
        <v>1439</v>
      </c>
      <c r="D65" s="135">
        <v>34</v>
      </c>
      <c r="E65" s="139">
        <v>73</v>
      </c>
      <c r="F65" s="44" t="s">
        <v>1030</v>
      </c>
      <c r="G65" s="45" t="s">
        <v>1030</v>
      </c>
      <c r="H65" s="171">
        <v>41.64</v>
      </c>
      <c r="I65" s="346">
        <f t="shared" si="1"/>
        <v>3.60326609029779</v>
      </c>
      <c r="J65" s="28">
        <v>0.3684</v>
      </c>
      <c r="K65" s="145">
        <v>0.3751</v>
      </c>
      <c r="L65" s="51">
        <f t="shared" si="15"/>
        <v>1.818675352877297</v>
      </c>
      <c r="M65" s="30">
        <v>40420</v>
      </c>
      <c r="N65" s="31">
        <v>40422</v>
      </c>
      <c r="O65" s="32">
        <v>40436</v>
      </c>
      <c r="P65" s="32" t="s">
        <v>461</v>
      </c>
      <c r="Q65" s="26"/>
      <c r="R65" s="343">
        <f t="shared" si="16"/>
        <v>1.5004</v>
      </c>
      <c r="S65" s="359">
        <f t="shared" si="2"/>
        <v>56.6188679245283</v>
      </c>
      <c r="T65" s="492">
        <f t="shared" si="3"/>
        <v>11.49391499880612</v>
      </c>
      <c r="U65" s="53">
        <f t="shared" si="4"/>
        <v>15.713207547169812</v>
      </c>
      <c r="V65" s="408">
        <v>12</v>
      </c>
      <c r="W65" s="184">
        <v>2.65</v>
      </c>
      <c r="X65" s="178">
        <v>3.83</v>
      </c>
      <c r="Y65" s="171">
        <v>1.77</v>
      </c>
      <c r="Z65" s="179">
        <v>1.78</v>
      </c>
      <c r="AA65" s="178">
        <v>2.7</v>
      </c>
      <c r="AB65" s="171">
        <v>2.7</v>
      </c>
      <c r="AC65" s="196">
        <f t="shared" si="5"/>
        <v>0</v>
      </c>
      <c r="AD65" s="332">
        <v>962</v>
      </c>
      <c r="AE65" s="171">
        <v>34.15</v>
      </c>
      <c r="AF65" s="171">
        <v>43.62</v>
      </c>
      <c r="AG65" s="292">
        <f t="shared" si="6"/>
        <v>21.93265007320645</v>
      </c>
      <c r="AH65" s="199">
        <f t="shared" si="7"/>
        <v>-4.539202200825303</v>
      </c>
      <c r="AI65" s="290"/>
      <c r="AJ65" s="378">
        <f t="shared" si="8"/>
        <v>1.2801693519836599</v>
      </c>
      <c r="AK65" s="364">
        <f t="shared" si="11"/>
        <v>1.6983974797972978</v>
      </c>
      <c r="AL65" s="365">
        <f t="shared" si="12"/>
        <v>1.8244204383138785</v>
      </c>
      <c r="AM65" s="365">
        <f t="shared" si="9"/>
        <v>1.5659053618872987</v>
      </c>
      <c r="AN65" s="367">
        <f t="shared" si="10"/>
        <v>1.2232017267566064</v>
      </c>
      <c r="AO65" s="351"/>
      <c r="AP65" s="145">
        <v>1.485</v>
      </c>
      <c r="AQ65" s="28">
        <v>1.4602</v>
      </c>
      <c r="AR65" s="28">
        <v>1.4333999999999998</v>
      </c>
      <c r="AS65" s="28">
        <v>1.4066</v>
      </c>
      <c r="AT65" s="28">
        <v>1.3866</v>
      </c>
      <c r="AU65" s="28">
        <v>1.374</v>
      </c>
      <c r="AV65" s="28">
        <v>1.36</v>
      </c>
      <c r="AW65" s="28">
        <v>1.348</v>
      </c>
      <c r="AX65" s="28">
        <v>1.338</v>
      </c>
      <c r="AY65" s="28">
        <v>1.328</v>
      </c>
      <c r="AZ65" s="28">
        <v>1.315</v>
      </c>
      <c r="BA65" s="121">
        <v>1.3</v>
      </c>
    </row>
    <row r="66" spans="1:53" ht="11.25" customHeight="1">
      <c r="A66" s="34" t="s">
        <v>1040</v>
      </c>
      <c r="B66" s="36" t="s">
        <v>1041</v>
      </c>
      <c r="C66" s="41" t="s">
        <v>1335</v>
      </c>
      <c r="D66" s="136">
        <v>38</v>
      </c>
      <c r="E66" s="139">
        <v>53</v>
      </c>
      <c r="F66" s="46" t="s">
        <v>1030</v>
      </c>
      <c r="G66" s="48" t="s">
        <v>1030</v>
      </c>
      <c r="H66" s="172">
        <v>18.76</v>
      </c>
      <c r="I66" s="348">
        <f t="shared" si="1"/>
        <v>3.8912579957356073</v>
      </c>
      <c r="J66" s="298">
        <v>0.18</v>
      </c>
      <c r="K66" s="144">
        <v>0.1825</v>
      </c>
      <c r="L66" s="149">
        <f t="shared" si="15"/>
        <v>1.388888888888884</v>
      </c>
      <c r="M66" s="49">
        <v>40493</v>
      </c>
      <c r="N66" s="50">
        <v>40497</v>
      </c>
      <c r="O66" s="40">
        <v>40513</v>
      </c>
      <c r="P66" s="32" t="s">
        <v>460</v>
      </c>
      <c r="Q66" s="36"/>
      <c r="R66" s="274">
        <f t="shared" si="16"/>
        <v>0.73</v>
      </c>
      <c r="S66" s="491">
        <f t="shared" si="2"/>
        <v>73</v>
      </c>
      <c r="T66" s="493">
        <f>(H66/SQRT(22.5*W66*(H66/Z66))-1)*100</f>
        <v>17.291659265837534</v>
      </c>
      <c r="U66" s="54">
        <f t="shared" si="4"/>
        <v>18.76</v>
      </c>
      <c r="V66" s="409">
        <v>12</v>
      </c>
      <c r="W66" s="185">
        <v>1</v>
      </c>
      <c r="X66" s="180">
        <v>6.09</v>
      </c>
      <c r="Y66" s="172">
        <v>2.73</v>
      </c>
      <c r="Z66" s="181">
        <v>1.65</v>
      </c>
      <c r="AA66" s="180">
        <v>1</v>
      </c>
      <c r="AB66" s="172">
        <v>1.04</v>
      </c>
      <c r="AC66" s="198">
        <f t="shared" si="5"/>
        <v>4.0000000000000036</v>
      </c>
      <c r="AD66" s="333">
        <v>293</v>
      </c>
      <c r="AE66" s="172">
        <v>14.74</v>
      </c>
      <c r="AF66" s="172">
        <v>19.31</v>
      </c>
      <c r="AG66" s="294">
        <f t="shared" si="6"/>
        <v>27.27272727272728</v>
      </c>
      <c r="AH66" s="201">
        <f t="shared" si="7"/>
        <v>-2.8482651475919067</v>
      </c>
      <c r="AI66" s="290"/>
      <c r="AJ66" s="378">
        <f t="shared" si="8"/>
        <v>0.8674440160426015</v>
      </c>
      <c r="AK66" s="370">
        <f t="shared" si="11"/>
        <v>1.403508771929829</v>
      </c>
      <c r="AL66" s="371">
        <f t="shared" si="12"/>
        <v>1.4236785291606102</v>
      </c>
      <c r="AM66" s="371">
        <f t="shared" si="9"/>
        <v>1.4446416964055242</v>
      </c>
      <c r="AN66" s="372">
        <f t="shared" si="10"/>
        <v>1.6654004981164983</v>
      </c>
      <c r="AO66" s="351"/>
      <c r="AP66" s="145">
        <v>0.7225</v>
      </c>
      <c r="AQ66" s="28">
        <v>0.7125</v>
      </c>
      <c r="AR66" s="28">
        <v>0.7025</v>
      </c>
      <c r="AS66" s="28">
        <v>0.6925</v>
      </c>
      <c r="AT66" s="28">
        <v>0.6825</v>
      </c>
      <c r="AU66" s="28">
        <v>0.6725</v>
      </c>
      <c r="AV66" s="28">
        <v>0.6625</v>
      </c>
      <c r="AW66" s="28">
        <v>0.64875</v>
      </c>
      <c r="AX66" s="28">
        <v>0.63375</v>
      </c>
      <c r="AY66" s="28">
        <v>0.6225</v>
      </c>
      <c r="AZ66" s="28">
        <v>0.6125</v>
      </c>
      <c r="BA66" s="121">
        <v>0.595</v>
      </c>
    </row>
    <row r="67" spans="1:53" ht="11.25" customHeight="1">
      <c r="A67" s="15" t="s">
        <v>855</v>
      </c>
      <c r="B67" s="16" t="s">
        <v>856</v>
      </c>
      <c r="C67" s="24" t="s">
        <v>1449</v>
      </c>
      <c r="D67" s="134">
        <v>40</v>
      </c>
      <c r="E67" s="139">
        <v>40</v>
      </c>
      <c r="F67" s="88" t="s">
        <v>1500</v>
      </c>
      <c r="G67" s="58" t="s">
        <v>1500</v>
      </c>
      <c r="H67" s="194">
        <v>37.58</v>
      </c>
      <c r="I67" s="346">
        <f t="shared" si="1"/>
        <v>2.767429483767962</v>
      </c>
      <c r="J67" s="297">
        <v>0.25</v>
      </c>
      <c r="K67" s="146">
        <v>0.26</v>
      </c>
      <c r="L67" s="20">
        <f t="shared" si="15"/>
        <v>4.0000000000000036</v>
      </c>
      <c r="M67" s="21">
        <v>40682</v>
      </c>
      <c r="N67" s="22">
        <v>40686</v>
      </c>
      <c r="O67" s="23">
        <v>40704</v>
      </c>
      <c r="P67" s="23" t="s">
        <v>452</v>
      </c>
      <c r="Q67" s="16"/>
      <c r="R67" s="343">
        <f t="shared" si="16"/>
        <v>1.04</v>
      </c>
      <c r="S67" s="359">
        <f t="shared" si="2"/>
        <v>81.88976377952756</v>
      </c>
      <c r="T67" s="492">
        <f t="shared" si="3"/>
        <v>94.61733096466773</v>
      </c>
      <c r="U67" s="53">
        <f t="shared" si="4"/>
        <v>29.59055118110236</v>
      </c>
      <c r="V67" s="408">
        <v>12</v>
      </c>
      <c r="W67" s="184">
        <v>1.27</v>
      </c>
      <c r="X67" s="178">
        <v>0.85</v>
      </c>
      <c r="Y67" s="171">
        <v>1.29</v>
      </c>
      <c r="Z67" s="179">
        <v>2.88</v>
      </c>
      <c r="AA67" s="178">
        <v>1.9</v>
      </c>
      <c r="AB67" s="171">
        <v>2.28</v>
      </c>
      <c r="AC67" s="196">
        <f t="shared" si="5"/>
        <v>19.999999999999996</v>
      </c>
      <c r="AD67" s="413">
        <v>1380</v>
      </c>
      <c r="AE67" s="171">
        <v>22.4</v>
      </c>
      <c r="AF67" s="171">
        <v>40.91</v>
      </c>
      <c r="AG67" s="292">
        <f t="shared" si="6"/>
        <v>67.76785714285715</v>
      </c>
      <c r="AH67" s="199">
        <f t="shared" si="7"/>
        <v>-8.139819115130772</v>
      </c>
      <c r="AI67" s="290"/>
      <c r="AJ67" s="377">
        <f t="shared" si="8"/>
        <v>0.6817333298615235</v>
      </c>
      <c r="AK67" s="364">
        <f t="shared" si="11"/>
        <v>3.125</v>
      </c>
      <c r="AL67" s="365">
        <f t="shared" si="12"/>
        <v>5.629519164543795</v>
      </c>
      <c r="AM67" s="365">
        <f t="shared" si="9"/>
        <v>13.743443009689194</v>
      </c>
      <c r="AN67" s="367">
        <f t="shared" si="10"/>
        <v>20.159558595266013</v>
      </c>
      <c r="AO67" s="350"/>
      <c r="AP67" s="146">
        <v>0.99</v>
      </c>
      <c r="AQ67" s="304">
        <v>0.96</v>
      </c>
      <c r="AR67" s="19">
        <v>0.94</v>
      </c>
      <c r="AS67" s="19">
        <v>0.84</v>
      </c>
      <c r="AT67" s="19">
        <v>0.68</v>
      </c>
      <c r="AU67" s="19">
        <v>0.52</v>
      </c>
      <c r="AV67" s="19">
        <v>0.37</v>
      </c>
      <c r="AW67" s="19">
        <v>0.25668</v>
      </c>
      <c r="AX67" s="19">
        <v>0.21668</v>
      </c>
      <c r="AY67" s="19">
        <v>0.18001000000000003</v>
      </c>
      <c r="AZ67" s="19">
        <v>0.15778</v>
      </c>
      <c r="BA67" s="297">
        <v>0.15112</v>
      </c>
    </row>
    <row r="68" spans="1:53" ht="11.25" customHeight="1">
      <c r="A68" s="95" t="s">
        <v>92</v>
      </c>
      <c r="B68" s="519" t="s">
        <v>1605</v>
      </c>
      <c r="C68" s="33" t="s">
        <v>769</v>
      </c>
      <c r="D68" s="135">
        <v>26</v>
      </c>
      <c r="E68" s="139">
        <v>97</v>
      </c>
      <c r="F68" s="65" t="s">
        <v>1500</v>
      </c>
      <c r="G68" s="57" t="s">
        <v>1500</v>
      </c>
      <c r="H68" s="171">
        <v>97.8</v>
      </c>
      <c r="I68" s="346">
        <f t="shared" si="1"/>
        <v>2.1779141104294477</v>
      </c>
      <c r="J68" s="28">
        <v>0.5225</v>
      </c>
      <c r="K68" s="145">
        <v>0.5325</v>
      </c>
      <c r="L68" s="51">
        <f t="shared" si="15"/>
        <v>1.9138755980861344</v>
      </c>
      <c r="M68" s="30">
        <v>40690</v>
      </c>
      <c r="N68" s="31">
        <v>40695</v>
      </c>
      <c r="O68" s="32">
        <v>40709</v>
      </c>
      <c r="P68" s="32" t="s">
        <v>461</v>
      </c>
      <c r="Q68" s="26" t="s">
        <v>768</v>
      </c>
      <c r="R68" s="343">
        <f t="shared" si="16"/>
        <v>2.13</v>
      </c>
      <c r="S68" s="359">
        <f t="shared" si="2"/>
        <v>13.627639155470247</v>
      </c>
      <c r="T68" s="492">
        <f>(H68/SQRT(22.5*W68*(H68/Z68))-1)*100</f>
        <v>-34.77044815590721</v>
      </c>
      <c r="U68" s="53">
        <f t="shared" si="4"/>
        <v>6.257197696737044</v>
      </c>
      <c r="V68" s="408">
        <v>12</v>
      </c>
      <c r="W68" s="184">
        <v>15.63</v>
      </c>
      <c r="X68" s="178">
        <v>0.12</v>
      </c>
      <c r="Y68" s="171">
        <v>0.27</v>
      </c>
      <c r="Z68" s="179">
        <v>1.53</v>
      </c>
      <c r="AA68" s="178">
        <v>13</v>
      </c>
      <c r="AB68" s="171">
        <v>14.4</v>
      </c>
      <c r="AC68" s="196">
        <f>(AB68/AA68-1)*100</f>
        <v>10.769230769230775</v>
      </c>
      <c r="AD68" s="413">
        <v>821</v>
      </c>
      <c r="AE68" s="171">
        <v>68.01</v>
      </c>
      <c r="AF68" s="171">
        <v>132.69</v>
      </c>
      <c r="AG68" s="292">
        <f t="shared" si="6"/>
        <v>43.80238200264665</v>
      </c>
      <c r="AH68" s="199">
        <f t="shared" si="7"/>
        <v>-26.29437033687542</v>
      </c>
      <c r="AI68" s="290"/>
      <c r="AJ68" s="378">
        <f>AM68/AN68</f>
        <v>0.2755151901259668</v>
      </c>
      <c r="AK68" s="364">
        <f t="shared" si="11"/>
        <v>0.846432889963733</v>
      </c>
      <c r="AL68" s="365">
        <f t="shared" si="12"/>
        <v>1.737319197332532</v>
      </c>
      <c r="AM68" s="365">
        <f t="shared" si="9"/>
        <v>2.448197672966823</v>
      </c>
      <c r="AN68" s="367">
        <f t="shared" si="10"/>
        <v>8.8858900006475</v>
      </c>
      <c r="AO68" s="351"/>
      <c r="AP68" s="145">
        <v>2.085</v>
      </c>
      <c r="AQ68" s="28">
        <v>2.0675</v>
      </c>
      <c r="AR68" s="28">
        <v>2.045</v>
      </c>
      <c r="AS68" s="28">
        <v>1.98</v>
      </c>
      <c r="AT68" s="28">
        <v>1.905</v>
      </c>
      <c r="AU68" s="28">
        <v>1.8475</v>
      </c>
      <c r="AV68" s="28">
        <v>1.675</v>
      </c>
      <c r="AW68" s="28">
        <v>1.26</v>
      </c>
      <c r="AX68" s="28">
        <v>0.97</v>
      </c>
      <c r="AY68" s="28">
        <v>0.93</v>
      </c>
      <c r="AZ68" s="28">
        <v>0.89</v>
      </c>
      <c r="BA68" s="121">
        <v>0.85</v>
      </c>
    </row>
    <row r="69" spans="1:53" ht="11.25" customHeight="1">
      <c r="A69" s="25" t="s">
        <v>869</v>
      </c>
      <c r="B69" s="26" t="s">
        <v>870</v>
      </c>
      <c r="C69" s="33" t="s">
        <v>1424</v>
      </c>
      <c r="D69" s="135">
        <v>40</v>
      </c>
      <c r="E69" s="139">
        <v>36</v>
      </c>
      <c r="F69" s="44" t="s">
        <v>1030</v>
      </c>
      <c r="G69" s="45" t="s">
        <v>1030</v>
      </c>
      <c r="H69" s="171">
        <v>72.04</v>
      </c>
      <c r="I69" s="547">
        <f t="shared" si="1"/>
        <v>1.9156024430871734</v>
      </c>
      <c r="J69" s="28">
        <v>0.335</v>
      </c>
      <c r="K69" s="145">
        <v>0.345</v>
      </c>
      <c r="L69" s="29">
        <f t="shared" si="15"/>
        <v>2.985074626865658</v>
      </c>
      <c r="M69" s="30">
        <v>40357</v>
      </c>
      <c r="N69" s="31">
        <v>40359</v>
      </c>
      <c r="O69" s="32">
        <v>40374</v>
      </c>
      <c r="P69" s="32" t="s">
        <v>466</v>
      </c>
      <c r="Q69" s="26"/>
      <c r="R69" s="343">
        <f t="shared" si="16"/>
        <v>1.38</v>
      </c>
      <c r="S69" s="359">
        <f t="shared" si="2"/>
        <v>44.951140065146575</v>
      </c>
      <c r="T69" s="492">
        <f t="shared" si="3"/>
        <v>82.96959276992733</v>
      </c>
      <c r="U69" s="53">
        <f t="shared" si="4"/>
        <v>23.465798045602607</v>
      </c>
      <c r="V69" s="408">
        <v>9</v>
      </c>
      <c r="W69" s="184">
        <v>3.07</v>
      </c>
      <c r="X69" s="178">
        <v>9.03</v>
      </c>
      <c r="Y69" s="171">
        <v>3.35</v>
      </c>
      <c r="Z69" s="179">
        <v>3.21</v>
      </c>
      <c r="AA69" s="178">
        <v>2.58</v>
      </c>
      <c r="AB69" s="171">
        <v>2.99</v>
      </c>
      <c r="AC69" s="196">
        <f t="shared" si="5"/>
        <v>15.891472868217061</v>
      </c>
      <c r="AD69" s="413">
        <v>5960</v>
      </c>
      <c r="AE69" s="171">
        <v>42.83</v>
      </c>
      <c r="AF69" s="171">
        <v>75.75</v>
      </c>
      <c r="AG69" s="292">
        <f t="shared" si="6"/>
        <v>68.19985991127716</v>
      </c>
      <c r="AH69" s="199">
        <f t="shared" si="7"/>
        <v>-4.897689768976889</v>
      </c>
      <c r="AI69" s="290"/>
      <c r="AJ69" s="378">
        <f t="shared" si="8"/>
        <v>0.9688511211366535</v>
      </c>
      <c r="AK69" s="364">
        <f t="shared" si="11"/>
        <v>3.0303030303030276</v>
      </c>
      <c r="AL69" s="365">
        <f t="shared" si="12"/>
        <v>3.687489462415483</v>
      </c>
      <c r="AM69" s="365">
        <f t="shared" si="9"/>
        <v>3.59214157823311</v>
      </c>
      <c r="AN69" s="367">
        <f t="shared" si="10"/>
        <v>3.7076300990587896</v>
      </c>
      <c r="AO69" s="351"/>
      <c r="AP69" s="145">
        <v>1.36</v>
      </c>
      <c r="AQ69" s="28">
        <v>1.32</v>
      </c>
      <c r="AR69" s="28">
        <v>1.27</v>
      </c>
      <c r="AS69" s="28">
        <v>1.22</v>
      </c>
      <c r="AT69" s="28">
        <v>1.18</v>
      </c>
      <c r="AU69" s="28">
        <v>1.14</v>
      </c>
      <c r="AV69" s="28">
        <v>1.1</v>
      </c>
      <c r="AW69" s="28">
        <v>1.06</v>
      </c>
      <c r="AX69" s="28">
        <v>1.025</v>
      </c>
      <c r="AY69" s="28">
        <v>0.985</v>
      </c>
      <c r="AZ69" s="28">
        <v>0.945</v>
      </c>
      <c r="BA69" s="121">
        <v>0.915</v>
      </c>
    </row>
    <row r="70" spans="1:53" ht="11.25" customHeight="1">
      <c r="A70" s="25" t="s">
        <v>997</v>
      </c>
      <c r="B70" s="26" t="s">
        <v>998</v>
      </c>
      <c r="C70" s="33" t="s">
        <v>1417</v>
      </c>
      <c r="D70" s="135">
        <v>47</v>
      </c>
      <c r="E70" s="139">
        <v>17</v>
      </c>
      <c r="F70" s="44" t="s">
        <v>1030</v>
      </c>
      <c r="G70" s="45" t="s">
        <v>1030</v>
      </c>
      <c r="H70" s="171">
        <v>52.02</v>
      </c>
      <c r="I70" s="547">
        <f t="shared" si="1"/>
        <v>0.8073817762399077</v>
      </c>
      <c r="J70" s="28">
        <v>0.095</v>
      </c>
      <c r="K70" s="145">
        <v>0.105</v>
      </c>
      <c r="L70" s="29">
        <f t="shared" si="15"/>
        <v>10.526315789473673</v>
      </c>
      <c r="M70" s="30">
        <v>40417</v>
      </c>
      <c r="N70" s="31">
        <v>40421</v>
      </c>
      <c r="O70" s="32">
        <v>40435</v>
      </c>
      <c r="P70" s="32" t="s">
        <v>485</v>
      </c>
      <c r="Q70" s="285"/>
      <c r="R70" s="343">
        <f t="shared" si="16"/>
        <v>0.42</v>
      </c>
      <c r="S70" s="359">
        <f t="shared" si="2"/>
        <v>13.084112149532709</v>
      </c>
      <c r="T70" s="492">
        <f t="shared" si="3"/>
        <v>99.75436629416279</v>
      </c>
      <c r="U70" s="53">
        <f t="shared" si="4"/>
        <v>16.205607476635514</v>
      </c>
      <c r="V70" s="408">
        <v>10</v>
      </c>
      <c r="W70" s="184">
        <v>3.21</v>
      </c>
      <c r="X70" s="178">
        <v>1.05</v>
      </c>
      <c r="Y70" s="171">
        <v>2.97</v>
      </c>
      <c r="Z70" s="179">
        <v>5.54</v>
      </c>
      <c r="AA70" s="178">
        <v>3.37</v>
      </c>
      <c r="AB70" s="171">
        <v>3.66</v>
      </c>
      <c r="AC70" s="196">
        <f t="shared" si="5"/>
        <v>8.605341246290799</v>
      </c>
      <c r="AD70" s="413">
        <v>3550</v>
      </c>
      <c r="AE70" s="171">
        <v>26.98</v>
      </c>
      <c r="AF70" s="171">
        <v>59.42</v>
      </c>
      <c r="AG70" s="292">
        <f t="shared" si="6"/>
        <v>92.80948851000743</v>
      </c>
      <c r="AH70" s="199">
        <f t="shared" si="7"/>
        <v>-12.453719286435541</v>
      </c>
      <c r="AI70" s="290"/>
      <c r="AJ70" s="378">
        <f t="shared" si="8"/>
        <v>0.9362138939620788</v>
      </c>
      <c r="AK70" s="364">
        <f t="shared" si="11"/>
        <v>5.762711864406778</v>
      </c>
      <c r="AL70" s="365">
        <f t="shared" si="12"/>
        <v>3.6729653706913057</v>
      </c>
      <c r="AM70" s="365">
        <f t="shared" si="9"/>
        <v>3.8740291254288683</v>
      </c>
      <c r="AN70" s="367">
        <f t="shared" si="10"/>
        <v>4.137974399241062</v>
      </c>
      <c r="AO70" s="351"/>
      <c r="AP70" s="145">
        <v>0.39</v>
      </c>
      <c r="AQ70" s="28">
        <v>0.36875</v>
      </c>
      <c r="AR70" s="28">
        <v>0.365</v>
      </c>
      <c r="AS70" s="28">
        <v>0.35</v>
      </c>
      <c r="AT70" s="28">
        <v>0.335</v>
      </c>
      <c r="AU70" s="28">
        <v>0.3225</v>
      </c>
      <c r="AV70" s="28">
        <v>0.3125</v>
      </c>
      <c r="AW70" s="28">
        <v>0.3025</v>
      </c>
      <c r="AX70" s="28">
        <v>0.285</v>
      </c>
      <c r="AY70" s="28">
        <v>0.28</v>
      </c>
      <c r="AZ70" s="28">
        <v>0.26</v>
      </c>
      <c r="BA70" s="121">
        <v>0.24</v>
      </c>
    </row>
    <row r="71" spans="1:53" ht="11.25" customHeight="1">
      <c r="A71" s="34" t="s">
        <v>995</v>
      </c>
      <c r="B71" s="36" t="s">
        <v>996</v>
      </c>
      <c r="C71" s="41" t="s">
        <v>1424</v>
      </c>
      <c r="D71" s="136">
        <v>55</v>
      </c>
      <c r="E71" s="139">
        <v>4</v>
      </c>
      <c r="F71" s="46" t="s">
        <v>1030</v>
      </c>
      <c r="G71" s="48" t="s">
        <v>1030</v>
      </c>
      <c r="H71" s="172">
        <v>45.17</v>
      </c>
      <c r="I71" s="346">
        <f t="shared" si="1"/>
        <v>3.8521142351117996</v>
      </c>
      <c r="J71" s="38">
        <v>0.415</v>
      </c>
      <c r="K71" s="144">
        <v>0.435</v>
      </c>
      <c r="L71" s="39">
        <f aca="true" t="shared" si="17" ref="L71:L107">((K71/J71)-1)*100</f>
        <v>4.8192771084337505</v>
      </c>
      <c r="M71" s="49">
        <v>40478</v>
      </c>
      <c r="N71" s="50">
        <v>40480</v>
      </c>
      <c r="O71" s="40">
        <v>40497</v>
      </c>
      <c r="P71" s="40" t="s">
        <v>453</v>
      </c>
      <c r="Q71" s="36"/>
      <c r="R71" s="274">
        <f t="shared" si="16"/>
        <v>1.74</v>
      </c>
      <c r="S71" s="359">
        <f t="shared" si="2"/>
        <v>66.41221374045801</v>
      </c>
      <c r="T71" s="492">
        <f t="shared" si="3"/>
        <v>12.781322932367178</v>
      </c>
      <c r="U71" s="53">
        <f t="shared" si="4"/>
        <v>17.240458015267176</v>
      </c>
      <c r="V71" s="409">
        <v>12</v>
      </c>
      <c r="W71" s="184">
        <v>2.62</v>
      </c>
      <c r="X71" s="178">
        <v>4.47</v>
      </c>
      <c r="Y71" s="171">
        <v>1.41</v>
      </c>
      <c r="Z71" s="179">
        <v>1.66</v>
      </c>
      <c r="AA71" s="178">
        <v>2.59</v>
      </c>
      <c r="AB71" s="171">
        <v>2.75</v>
      </c>
      <c r="AC71" s="196">
        <f t="shared" si="5"/>
        <v>6.1776061776061875</v>
      </c>
      <c r="AD71" s="413">
        <v>1200</v>
      </c>
      <c r="AE71" s="171">
        <v>42.6</v>
      </c>
      <c r="AF71" s="171">
        <v>50.86</v>
      </c>
      <c r="AG71" s="292">
        <f t="shared" si="6"/>
        <v>6.032863849765259</v>
      </c>
      <c r="AH71" s="199">
        <f t="shared" si="7"/>
        <v>-11.187573731812815</v>
      </c>
      <c r="AI71" s="290"/>
      <c r="AJ71" s="379">
        <f>AM71/AN71</f>
        <v>1.6025954130425504</v>
      </c>
      <c r="AK71" s="364">
        <f>((AP71/AQ71)^(1/1)-1)*100</f>
        <v>4.999999999999982</v>
      </c>
      <c r="AL71" s="365">
        <f>((AP71/AS71)^(1/3)-1)*100</f>
        <v>5.272659960939663</v>
      </c>
      <c r="AM71" s="365">
        <f t="shared" si="9"/>
        <v>4.941452284458392</v>
      </c>
      <c r="AN71" s="367">
        <f t="shared" si="10"/>
        <v>3.0834059827220983</v>
      </c>
      <c r="AO71" s="352"/>
      <c r="AP71" s="144">
        <v>1.68</v>
      </c>
      <c r="AQ71" s="38">
        <v>1.6</v>
      </c>
      <c r="AR71" s="38">
        <v>1.52</v>
      </c>
      <c r="AS71" s="38">
        <v>1.44</v>
      </c>
      <c r="AT71" s="38">
        <v>1.39</v>
      </c>
      <c r="AU71" s="38">
        <v>1.32</v>
      </c>
      <c r="AV71" s="38">
        <v>1.3</v>
      </c>
      <c r="AW71" s="38">
        <v>1.27</v>
      </c>
      <c r="AX71" s="300">
        <v>1.26</v>
      </c>
      <c r="AY71" s="38">
        <v>1.245</v>
      </c>
      <c r="AZ71" s="38">
        <v>1.24</v>
      </c>
      <c r="BA71" s="298">
        <v>1.22</v>
      </c>
    </row>
    <row r="72" spans="1:53" ht="11.25" customHeight="1">
      <c r="A72" s="15" t="s">
        <v>885</v>
      </c>
      <c r="B72" s="16" t="s">
        <v>886</v>
      </c>
      <c r="C72" s="24" t="s">
        <v>1450</v>
      </c>
      <c r="D72" s="134">
        <v>38</v>
      </c>
      <c r="E72" s="139">
        <v>56</v>
      </c>
      <c r="F72" s="42" t="s">
        <v>1030</v>
      </c>
      <c r="G72" s="43" t="s">
        <v>1030</v>
      </c>
      <c r="H72" s="194">
        <v>42.34</v>
      </c>
      <c r="I72" s="345">
        <f aca="true" t="shared" si="18" ref="I72:I107">(R72/H72)*100</f>
        <v>3.4246575342465753</v>
      </c>
      <c r="J72" s="19">
        <v>0.36</v>
      </c>
      <c r="K72" s="146">
        <v>0.3625</v>
      </c>
      <c r="L72" s="87">
        <f t="shared" si="17"/>
        <v>0.694444444444442</v>
      </c>
      <c r="M72" s="21">
        <v>40541</v>
      </c>
      <c r="N72" s="22">
        <v>40543</v>
      </c>
      <c r="O72" s="23">
        <v>40585</v>
      </c>
      <c r="P72" s="23" t="s">
        <v>469</v>
      </c>
      <c r="Q72" s="16"/>
      <c r="R72" s="343">
        <f t="shared" si="16"/>
        <v>1.45</v>
      </c>
      <c r="S72" s="360">
        <f t="shared" si="2"/>
        <v>176.82926829268294</v>
      </c>
      <c r="T72" s="494">
        <f t="shared" si="3"/>
        <v>104.92870066860714</v>
      </c>
      <c r="U72" s="52">
        <f t="shared" si="4"/>
        <v>51.63414634146342</v>
      </c>
      <c r="V72" s="408">
        <v>12</v>
      </c>
      <c r="W72" s="192">
        <v>0.82</v>
      </c>
      <c r="X72" s="193">
        <v>0.98</v>
      </c>
      <c r="Y72" s="194">
        <v>0.78</v>
      </c>
      <c r="Z72" s="195">
        <v>1.83</v>
      </c>
      <c r="AA72" s="193">
        <v>2.85</v>
      </c>
      <c r="AB72" s="194">
        <v>3.88</v>
      </c>
      <c r="AC72" s="197">
        <f>(AB72/AA72-1)*100</f>
        <v>36.140350877192986</v>
      </c>
      <c r="AD72" s="414">
        <v>13380</v>
      </c>
      <c r="AE72" s="194">
        <v>35.71</v>
      </c>
      <c r="AF72" s="194">
        <v>49.24</v>
      </c>
      <c r="AG72" s="293">
        <f t="shared" si="6"/>
        <v>18.56622794735369</v>
      </c>
      <c r="AH72" s="200">
        <f t="shared" si="7"/>
        <v>-14.012997562956942</v>
      </c>
      <c r="AI72" s="290"/>
      <c r="AJ72" s="378">
        <f t="shared" si="8"/>
        <v>1.4519923001801065</v>
      </c>
      <c r="AK72" s="368">
        <f t="shared" si="11"/>
        <v>2.127659574468077</v>
      </c>
      <c r="AL72" s="369">
        <f t="shared" si="12"/>
        <v>31.7267512016699</v>
      </c>
      <c r="AM72" s="369">
        <f t="shared" si="9"/>
        <v>36.85108578372633</v>
      </c>
      <c r="AN72" s="366">
        <f t="shared" si="10"/>
        <v>25.379670249735685</v>
      </c>
      <c r="AO72" s="351"/>
      <c r="AP72" s="145">
        <v>1.44</v>
      </c>
      <c r="AQ72" s="28">
        <v>1.41</v>
      </c>
      <c r="AR72" s="28">
        <v>1.31</v>
      </c>
      <c r="AS72" s="28">
        <v>0.63</v>
      </c>
      <c r="AT72" s="28">
        <v>0.4</v>
      </c>
      <c r="AU72" s="28">
        <v>0.3</v>
      </c>
      <c r="AV72" s="28">
        <v>0.235</v>
      </c>
      <c r="AW72" s="28">
        <v>0.2</v>
      </c>
      <c r="AX72" s="28">
        <v>0.19</v>
      </c>
      <c r="AY72" s="28">
        <v>0.17</v>
      </c>
      <c r="AZ72" s="28">
        <v>0.15</v>
      </c>
      <c r="BA72" s="121">
        <v>0.13</v>
      </c>
    </row>
    <row r="73" spans="1:53" ht="11.25" customHeight="1">
      <c r="A73" s="25" t="s">
        <v>1020</v>
      </c>
      <c r="B73" s="26" t="s">
        <v>1021</v>
      </c>
      <c r="C73" s="33" t="s">
        <v>1333</v>
      </c>
      <c r="D73" s="135">
        <v>30</v>
      </c>
      <c r="E73" s="139">
        <v>84</v>
      </c>
      <c r="F73" s="44" t="s">
        <v>1030</v>
      </c>
      <c r="G73" s="45" t="s">
        <v>1003</v>
      </c>
      <c r="H73" s="171">
        <v>12.43</v>
      </c>
      <c r="I73" s="346">
        <f t="shared" si="18"/>
        <v>5.631536604987932</v>
      </c>
      <c r="J73" s="28">
        <v>0.1725</v>
      </c>
      <c r="K73" s="145">
        <v>0.175</v>
      </c>
      <c r="L73" s="51">
        <f t="shared" si="17"/>
        <v>1.449275362318847</v>
      </c>
      <c r="M73" s="30">
        <v>40604</v>
      </c>
      <c r="N73" s="31">
        <v>40606</v>
      </c>
      <c r="O73" s="32">
        <v>40617</v>
      </c>
      <c r="P73" s="32" t="s">
        <v>461</v>
      </c>
      <c r="Q73" s="102"/>
      <c r="R73" s="343">
        <f t="shared" si="16"/>
        <v>0.7</v>
      </c>
      <c r="S73" s="537">
        <f t="shared" si="2"/>
        <v>-2333.333333333333</v>
      </c>
      <c r="T73" s="492" t="s">
        <v>1035</v>
      </c>
      <c r="U73" s="496">
        <f t="shared" si="4"/>
        <v>-414.3333333333333</v>
      </c>
      <c r="V73" s="408">
        <v>12</v>
      </c>
      <c r="W73" s="184">
        <v>-0.03</v>
      </c>
      <c r="X73" s="178">
        <v>6.51</v>
      </c>
      <c r="Y73" s="171">
        <v>0.74</v>
      </c>
      <c r="Z73" s="179">
        <v>0.78</v>
      </c>
      <c r="AA73" s="178">
        <v>0.24</v>
      </c>
      <c r="AB73" s="171">
        <v>0.98</v>
      </c>
      <c r="AC73" s="196">
        <f>(AB73/AA73-1)*100</f>
        <v>308.3333333333333</v>
      </c>
      <c r="AD73" s="413">
        <v>3170</v>
      </c>
      <c r="AE73" s="171">
        <v>11.62</v>
      </c>
      <c r="AF73" s="171">
        <v>14.25</v>
      </c>
      <c r="AG73" s="292">
        <f t="shared" si="6"/>
        <v>6.970740103270229</v>
      </c>
      <c r="AH73" s="199">
        <f t="shared" si="7"/>
        <v>-12.771929824561406</v>
      </c>
      <c r="AI73" s="290"/>
      <c r="AJ73" s="378">
        <f t="shared" si="8"/>
        <v>0.6885129902570106</v>
      </c>
      <c r="AK73" s="364">
        <f t="shared" si="11"/>
        <v>1.4705882352941124</v>
      </c>
      <c r="AL73" s="365">
        <f t="shared" si="12"/>
        <v>3.0788379107201225</v>
      </c>
      <c r="AM73" s="365">
        <f t="shared" si="9"/>
        <v>6.148980152765238</v>
      </c>
      <c r="AN73" s="367">
        <f t="shared" si="10"/>
        <v>8.930812112157716</v>
      </c>
      <c r="AO73" s="351"/>
      <c r="AP73" s="145">
        <v>0.69</v>
      </c>
      <c r="AQ73" s="299">
        <v>0.68</v>
      </c>
      <c r="AR73" s="28">
        <v>0.67</v>
      </c>
      <c r="AS73" s="28">
        <v>0.63</v>
      </c>
      <c r="AT73" s="28">
        <v>0.59</v>
      </c>
      <c r="AU73" s="28">
        <v>0.512</v>
      </c>
      <c r="AV73" s="28">
        <v>0.40266</v>
      </c>
      <c r="AW73" s="28">
        <v>0.35731999999999997</v>
      </c>
      <c r="AX73" s="28">
        <v>0.33602000000000004</v>
      </c>
      <c r="AY73" s="28">
        <v>0.31466</v>
      </c>
      <c r="AZ73" s="28">
        <v>0.29332</v>
      </c>
      <c r="BA73" s="121">
        <v>0.26136</v>
      </c>
    </row>
    <row r="74" spans="1:53" ht="11.25" customHeight="1">
      <c r="A74" s="25" t="s">
        <v>810</v>
      </c>
      <c r="B74" s="26" t="s">
        <v>811</v>
      </c>
      <c r="C74" s="33" t="s">
        <v>1423</v>
      </c>
      <c r="D74" s="135">
        <v>54</v>
      </c>
      <c r="E74" s="139">
        <v>8</v>
      </c>
      <c r="F74" s="44" t="s">
        <v>1030</v>
      </c>
      <c r="G74" s="45" t="s">
        <v>1030</v>
      </c>
      <c r="H74" s="171">
        <v>88.85</v>
      </c>
      <c r="I74" s="547">
        <f t="shared" si="18"/>
        <v>1.665728756330895</v>
      </c>
      <c r="J74" s="28">
        <v>0.32</v>
      </c>
      <c r="K74" s="145">
        <v>0.37</v>
      </c>
      <c r="L74" s="29">
        <f t="shared" si="17"/>
        <v>15.625</v>
      </c>
      <c r="M74" s="30">
        <v>40669</v>
      </c>
      <c r="N74" s="31">
        <v>40673</v>
      </c>
      <c r="O74" s="32">
        <v>40697</v>
      </c>
      <c r="P74" s="281" t="s">
        <v>472</v>
      </c>
      <c r="Q74" s="102" t="s">
        <v>102</v>
      </c>
      <c r="R74" s="343">
        <f t="shared" si="16"/>
        <v>1.48</v>
      </c>
      <c r="S74" s="359">
        <f>R74/W74*100</f>
        <v>24.915824915824913</v>
      </c>
      <c r="T74" s="492">
        <f>(H74/SQRT(22.5*W74*(H74/Z74))-1)*100</f>
        <v>32.47874276256783</v>
      </c>
      <c r="U74" s="53">
        <f>H74/W74</f>
        <v>14.957912457912457</v>
      </c>
      <c r="V74" s="408">
        <v>6</v>
      </c>
      <c r="W74" s="184">
        <v>5.94</v>
      </c>
      <c r="X74" s="178">
        <v>1.25</v>
      </c>
      <c r="Y74" s="171">
        <v>1.24</v>
      </c>
      <c r="Z74" s="179">
        <v>2.64</v>
      </c>
      <c r="AA74" s="178">
        <v>6.34</v>
      </c>
      <c r="AB74" s="171">
        <v>7.44</v>
      </c>
      <c r="AC74" s="196">
        <f>(AB74/AA74-1)*100</f>
        <v>17.350157728706627</v>
      </c>
      <c r="AD74" s="413">
        <v>14410</v>
      </c>
      <c r="AE74" s="171">
        <v>54.26</v>
      </c>
      <c r="AF74" s="171">
        <v>99.4</v>
      </c>
      <c r="AG74" s="292">
        <f>((H74-AE74)/AE74)*100</f>
        <v>63.74861776631035</v>
      </c>
      <c r="AH74" s="199">
        <f>((H74-AF74)/AF74)*100</f>
        <v>-10.613682092555344</v>
      </c>
      <c r="AI74" s="290"/>
      <c r="AJ74" s="378">
        <f t="shared" si="8"/>
        <v>1.482144192089344</v>
      </c>
      <c r="AK74" s="364">
        <f>((AP74/AQ74)^(1/1)-1)*100</f>
        <v>7.000000000000006</v>
      </c>
      <c r="AL74" s="365">
        <f>((AP74/AS74)^(1/3)-1)*100</f>
        <v>11.915562582713912</v>
      </c>
      <c r="AM74" s="365">
        <f>((AP74/AU74)^(1/5)-1)*100</f>
        <v>13.291107433298643</v>
      </c>
      <c r="AN74" s="367">
        <f>((AP74/AZ74)^(1/10)-1)*100</f>
        <v>8.967486094967914</v>
      </c>
      <c r="AO74" s="351"/>
      <c r="AP74" s="145">
        <v>1.07</v>
      </c>
      <c r="AQ74" s="299">
        <v>1</v>
      </c>
      <c r="AR74" s="28">
        <v>0.92</v>
      </c>
      <c r="AS74" s="28">
        <v>0.76333</v>
      </c>
      <c r="AT74" s="28">
        <v>0.65333</v>
      </c>
      <c r="AU74" s="28">
        <v>0.57333</v>
      </c>
      <c r="AV74" s="299">
        <v>0.50666</v>
      </c>
      <c r="AW74" s="28">
        <v>0.50666</v>
      </c>
      <c r="AX74" s="299">
        <v>0.48</v>
      </c>
      <c r="AY74" s="28">
        <v>0.48</v>
      </c>
      <c r="AZ74" s="299">
        <v>0.45333</v>
      </c>
      <c r="BA74" s="121">
        <v>0.45333</v>
      </c>
    </row>
    <row r="75" spans="1:53" ht="11.25" customHeight="1">
      <c r="A75" s="25" t="s">
        <v>959</v>
      </c>
      <c r="B75" s="26" t="s">
        <v>960</v>
      </c>
      <c r="C75" s="33" t="s">
        <v>1423</v>
      </c>
      <c r="D75" s="135">
        <v>35</v>
      </c>
      <c r="E75" s="139">
        <v>68</v>
      </c>
      <c r="F75" s="44" t="s">
        <v>1030</v>
      </c>
      <c r="G75" s="45" t="s">
        <v>1030</v>
      </c>
      <c r="H75" s="171">
        <v>40.48</v>
      </c>
      <c r="I75" s="547">
        <f t="shared" si="18"/>
        <v>1.9762845849802375</v>
      </c>
      <c r="J75" s="121">
        <v>0.19</v>
      </c>
      <c r="K75" s="145">
        <v>0.2</v>
      </c>
      <c r="L75" s="29">
        <f t="shared" si="17"/>
        <v>5.263157894736836</v>
      </c>
      <c r="M75" s="30">
        <v>40569</v>
      </c>
      <c r="N75" s="31">
        <v>40571</v>
      </c>
      <c r="O75" s="32">
        <v>40585</v>
      </c>
      <c r="P75" s="281" t="s">
        <v>469</v>
      </c>
      <c r="Q75" s="296"/>
      <c r="R75" s="343">
        <f t="shared" si="16"/>
        <v>0.8</v>
      </c>
      <c r="S75" s="359">
        <f>R75/W75*100</f>
        <v>37.2093023255814</v>
      </c>
      <c r="T75" s="492">
        <f>(H75/SQRT(22.5*W75*(H75/Z75))-1)*100</f>
        <v>23.069107285129252</v>
      </c>
      <c r="U75" s="53">
        <f>H75/W75</f>
        <v>18.827906976744185</v>
      </c>
      <c r="V75" s="408">
        <v>12</v>
      </c>
      <c r="W75" s="184">
        <v>2.15</v>
      </c>
      <c r="X75" s="178">
        <v>1.38</v>
      </c>
      <c r="Y75" s="171">
        <v>1.26</v>
      </c>
      <c r="Z75" s="179">
        <v>1.81</v>
      </c>
      <c r="AA75" s="178">
        <v>2.42</v>
      </c>
      <c r="AB75" s="171">
        <v>2.91</v>
      </c>
      <c r="AC75" s="196">
        <f>(AB75/AA75-1)*100</f>
        <v>20.24793388429753</v>
      </c>
      <c r="AD75" s="413">
        <v>3980</v>
      </c>
      <c r="AE75" s="171">
        <v>29.41</v>
      </c>
      <c r="AF75" s="171">
        <v>40.57</v>
      </c>
      <c r="AG75" s="292">
        <f>((H75-AE75)/AE75)*100</f>
        <v>37.64025841550492</v>
      </c>
      <c r="AH75" s="199">
        <f>((H75-AF75)/AF75)*100</f>
        <v>-0.22183879714075277</v>
      </c>
      <c r="AI75" s="290"/>
      <c r="AJ75" s="378">
        <f>AM75/AN75</f>
        <v>0.8893611147427833</v>
      </c>
      <c r="AK75" s="364">
        <f>((AP75/AQ75)^(1/1)-1)*100</f>
        <v>5.555555555555558</v>
      </c>
      <c r="AL75" s="365">
        <f>((AP75/AS75)^(1/3)-1)*100</f>
        <v>8.198385552319776</v>
      </c>
      <c r="AM75" s="365">
        <f>((AP75/AU75)^(1/5)-1)*100</f>
        <v>7.8852443962371455</v>
      </c>
      <c r="AN75" s="367">
        <f>((AP75/AZ75)^(1/10)-1)*100</f>
        <v>8.866189746240117</v>
      </c>
      <c r="AO75" s="351"/>
      <c r="AP75" s="145">
        <v>0.76</v>
      </c>
      <c r="AQ75" s="28">
        <v>0.72</v>
      </c>
      <c r="AR75" s="28">
        <v>0.68</v>
      </c>
      <c r="AS75" s="28">
        <v>0.6</v>
      </c>
      <c r="AT75" s="28">
        <v>0.56</v>
      </c>
      <c r="AU75" s="28">
        <v>0.52</v>
      </c>
      <c r="AV75" s="28">
        <v>0.43</v>
      </c>
      <c r="AW75" s="28">
        <v>0.4</v>
      </c>
      <c r="AX75" s="28">
        <v>0.375</v>
      </c>
      <c r="AY75" s="28">
        <v>0.35</v>
      </c>
      <c r="AZ75" s="28">
        <v>0.325</v>
      </c>
      <c r="BA75" s="121">
        <v>0.32</v>
      </c>
    </row>
    <row r="76" spans="1:53" ht="11.25" customHeight="1">
      <c r="A76" s="34" t="s">
        <v>871</v>
      </c>
      <c r="B76" s="36" t="s">
        <v>872</v>
      </c>
      <c r="C76" s="41" t="s">
        <v>1451</v>
      </c>
      <c r="D76" s="136">
        <v>39</v>
      </c>
      <c r="E76" s="139">
        <v>51</v>
      </c>
      <c r="F76" s="46" t="s">
        <v>1030</v>
      </c>
      <c r="G76" s="48" t="s">
        <v>1030</v>
      </c>
      <c r="H76" s="172">
        <v>71.12</v>
      </c>
      <c r="I76" s="348">
        <f t="shared" si="18"/>
        <v>2.8965129358830146</v>
      </c>
      <c r="J76" s="38">
        <v>0.48</v>
      </c>
      <c r="K76" s="144">
        <v>0.515</v>
      </c>
      <c r="L76" s="39">
        <f t="shared" si="17"/>
        <v>7.291666666666674</v>
      </c>
      <c r="M76" s="49">
        <v>40695</v>
      </c>
      <c r="N76" s="50">
        <v>40697</v>
      </c>
      <c r="O76" s="40">
        <v>40724</v>
      </c>
      <c r="P76" s="40" t="s">
        <v>449</v>
      </c>
      <c r="Q76" s="36"/>
      <c r="R76" s="274">
        <f t="shared" si="16"/>
        <v>2.06</v>
      </c>
      <c r="S76" s="491">
        <f>R76/W76*100</f>
        <v>55.080213903743314</v>
      </c>
      <c r="T76" s="493">
        <f>(H76/SQRT(22.5*W76*(H76/Z76))-1)*100</f>
        <v>106.38782868395364</v>
      </c>
      <c r="U76" s="54">
        <f>H76/W76</f>
        <v>19.016042780748663</v>
      </c>
      <c r="V76" s="409">
        <v>12</v>
      </c>
      <c r="W76" s="185">
        <v>3.74</v>
      </c>
      <c r="X76" s="180">
        <v>2.02</v>
      </c>
      <c r="Y76" s="172">
        <v>1.84</v>
      </c>
      <c r="Z76" s="181">
        <v>5.04</v>
      </c>
      <c r="AA76" s="180">
        <v>4.5</v>
      </c>
      <c r="AB76" s="172">
        <v>4.9</v>
      </c>
      <c r="AC76" s="198">
        <f>(AB76/AA76-1)*100</f>
        <v>8.888888888888902</v>
      </c>
      <c r="AD76" s="415">
        <v>112420</v>
      </c>
      <c r="AE76" s="172">
        <v>60.32</v>
      </c>
      <c r="AF76" s="172">
        <v>71.89</v>
      </c>
      <c r="AG76" s="294">
        <f>((H76-AE76)/AE76)*100</f>
        <v>17.904509283819635</v>
      </c>
      <c r="AH76" s="201">
        <f>((H76-AF76)/AF76)*100</f>
        <v>-1.0710808179162554</v>
      </c>
      <c r="AI76" s="290"/>
      <c r="AJ76" s="378">
        <f t="shared" si="8"/>
        <v>1.0552210168178526</v>
      </c>
      <c r="AK76" s="370">
        <f>((AP76/AQ76)^(1/1)-1)*100</f>
        <v>6.2857142857142945</v>
      </c>
      <c r="AL76" s="371">
        <f>((AP76/AS76)^(1/3)-1)*100</f>
        <v>11.27383564427249</v>
      </c>
      <c r="AM76" s="371">
        <f>((AP76/AU76)^(1/5)-1)*100</f>
        <v>13.673013579190219</v>
      </c>
      <c r="AN76" s="372">
        <f>((AP76/AZ76)^(1/10)-1)*100</f>
        <v>12.957487920798672</v>
      </c>
      <c r="AO76" s="351"/>
      <c r="AP76" s="145">
        <v>1.86</v>
      </c>
      <c r="AQ76" s="28">
        <v>1.75</v>
      </c>
      <c r="AR76" s="28">
        <v>1.6</v>
      </c>
      <c r="AS76" s="28">
        <v>1.35</v>
      </c>
      <c r="AT76" s="28">
        <v>1.12</v>
      </c>
      <c r="AU76" s="28">
        <v>0.98</v>
      </c>
      <c r="AV76" s="28">
        <v>0.78</v>
      </c>
      <c r="AW76" s="28">
        <v>0.62</v>
      </c>
      <c r="AX76" s="28">
        <v>0.59</v>
      </c>
      <c r="AY76" s="28">
        <v>0.57</v>
      </c>
      <c r="AZ76" s="28">
        <v>0.55</v>
      </c>
      <c r="BA76" s="121">
        <v>0.53</v>
      </c>
    </row>
    <row r="77" spans="1:53" ht="11.25" customHeight="1">
      <c r="A77" s="15" t="s">
        <v>989</v>
      </c>
      <c r="B77" s="16" t="s">
        <v>990</v>
      </c>
      <c r="C77" s="24" t="s">
        <v>1424</v>
      </c>
      <c r="D77" s="134">
        <v>33</v>
      </c>
      <c r="E77" s="139">
        <v>78</v>
      </c>
      <c r="F77" s="42" t="s">
        <v>1030</v>
      </c>
      <c r="G77" s="43" t="s">
        <v>1030</v>
      </c>
      <c r="H77" s="194">
        <v>31.47</v>
      </c>
      <c r="I77" s="346">
        <f t="shared" si="18"/>
        <v>3.686050206545917</v>
      </c>
      <c r="J77" s="19">
        <v>0.28</v>
      </c>
      <c r="K77" s="146">
        <v>0.29</v>
      </c>
      <c r="L77" s="20">
        <f t="shared" si="17"/>
        <v>3.5714285714285587</v>
      </c>
      <c r="M77" s="21">
        <v>40625</v>
      </c>
      <c r="N77" s="22">
        <v>40627</v>
      </c>
      <c r="O77" s="23">
        <v>40648</v>
      </c>
      <c r="P77" s="23" t="s">
        <v>466</v>
      </c>
      <c r="Q77" s="16"/>
      <c r="R77" s="343">
        <f t="shared" si="16"/>
        <v>1.16</v>
      </c>
      <c r="S77" s="359">
        <f>R77/W77*100</f>
        <v>74.83870967741935</v>
      </c>
      <c r="T77" s="492">
        <f>(H77/SQRT(22.5*W77*(H77/Z77))-1)*100</f>
        <v>40.57669241952202</v>
      </c>
      <c r="U77" s="53">
        <f>H77/W77</f>
        <v>20.30322580645161</v>
      </c>
      <c r="V77" s="408">
        <v>10</v>
      </c>
      <c r="W77" s="184">
        <v>1.55</v>
      </c>
      <c r="X77" s="178">
        <v>5.47</v>
      </c>
      <c r="Y77" s="171">
        <v>1.45</v>
      </c>
      <c r="Z77" s="179">
        <v>2.19</v>
      </c>
      <c r="AA77" s="178">
        <v>1.58</v>
      </c>
      <c r="AB77" s="171">
        <v>1.66</v>
      </c>
      <c r="AC77" s="196">
        <f t="shared" si="5"/>
        <v>5.063291139240489</v>
      </c>
      <c r="AD77" s="413">
        <v>2260</v>
      </c>
      <c r="AE77" s="171">
        <v>24.62</v>
      </c>
      <c r="AF77" s="171">
        <v>32</v>
      </c>
      <c r="AG77" s="292">
        <f>((H77-AE77)/AE77)*100</f>
        <v>27.822908204711606</v>
      </c>
      <c r="AH77" s="199">
        <f>((H77-AF77)/AF77)*100</f>
        <v>-1.6562500000000036</v>
      </c>
      <c r="AI77" s="290"/>
      <c r="AJ77" s="377">
        <f>AM77/AN77</f>
        <v>0.9422292365837068</v>
      </c>
      <c r="AK77" s="364">
        <f>((AP77/AQ77)^(1/1)-1)*100</f>
        <v>3.738317757009346</v>
      </c>
      <c r="AL77" s="365">
        <f>((AP77/AS77)^(1/3)-1)*100</f>
        <v>3.887332412441835</v>
      </c>
      <c r="AM77" s="365">
        <f>((AP77/AU77)^(1/5)-1)*100</f>
        <v>4.168132885426812</v>
      </c>
      <c r="AN77" s="367">
        <f>((AP77/AZ77)^(1/10)-1)*100</f>
        <v>4.423693007594887</v>
      </c>
      <c r="AO77" s="350"/>
      <c r="AP77" s="146">
        <v>1.11</v>
      </c>
      <c r="AQ77" s="19">
        <v>1.07</v>
      </c>
      <c r="AR77" s="19">
        <v>1.03</v>
      </c>
      <c r="AS77" s="19">
        <v>0.99</v>
      </c>
      <c r="AT77" s="19">
        <v>0.95</v>
      </c>
      <c r="AU77" s="19">
        <v>0.905</v>
      </c>
      <c r="AV77" s="19">
        <v>0.8525</v>
      </c>
      <c r="AW77" s="19">
        <v>0.8225</v>
      </c>
      <c r="AX77" s="19">
        <v>0.7925</v>
      </c>
      <c r="AY77" s="19">
        <v>0.76</v>
      </c>
      <c r="AZ77" s="19">
        <v>0.72</v>
      </c>
      <c r="BA77" s="297">
        <v>0.68</v>
      </c>
    </row>
    <row r="78" spans="1:53" ht="11.25" customHeight="1">
      <c r="A78" s="25" t="s">
        <v>1024</v>
      </c>
      <c r="B78" s="26" t="s">
        <v>1025</v>
      </c>
      <c r="C78" s="33" t="s">
        <v>1416</v>
      </c>
      <c r="D78" s="135">
        <v>29</v>
      </c>
      <c r="E78" s="139">
        <v>87</v>
      </c>
      <c r="F78" s="44" t="s">
        <v>1030</v>
      </c>
      <c r="G78" s="45" t="s">
        <v>1030</v>
      </c>
      <c r="H78" s="171">
        <v>23.89</v>
      </c>
      <c r="I78" s="346">
        <f t="shared" si="18"/>
        <v>6.195060694851402</v>
      </c>
      <c r="J78" s="28">
        <v>0.365</v>
      </c>
      <c r="K78" s="145">
        <v>0.37</v>
      </c>
      <c r="L78" s="51">
        <f t="shared" si="17"/>
        <v>1.3698630136986356</v>
      </c>
      <c r="M78" s="30">
        <v>40590</v>
      </c>
      <c r="N78" s="31">
        <v>40592</v>
      </c>
      <c r="O78" s="32">
        <v>40614</v>
      </c>
      <c r="P78" s="32" t="s">
        <v>451</v>
      </c>
      <c r="Q78" s="26"/>
      <c r="R78" s="343">
        <f t="shared" si="16"/>
        <v>1.48</v>
      </c>
      <c r="S78" s="359">
        <f>R78/W78*100</f>
        <v>102.06896551724138</v>
      </c>
      <c r="T78" s="492" t="s">
        <v>1035</v>
      </c>
      <c r="U78" s="53">
        <f>H78/W78</f>
        <v>16.47586206896552</v>
      </c>
      <c r="V78" s="408">
        <v>12</v>
      </c>
      <c r="W78" s="184">
        <v>1.45</v>
      </c>
      <c r="X78" s="178">
        <v>1.24</v>
      </c>
      <c r="Y78" s="171">
        <v>0.9</v>
      </c>
      <c r="Z78" s="179" t="s">
        <v>1156</v>
      </c>
      <c r="AA78" s="178">
        <v>2.28</v>
      </c>
      <c r="AB78" s="171">
        <v>2.3</v>
      </c>
      <c r="AC78" s="196">
        <f t="shared" si="5"/>
        <v>0.8771929824561431</v>
      </c>
      <c r="AD78" s="413">
        <v>4870</v>
      </c>
      <c r="AE78" s="171">
        <v>19.06</v>
      </c>
      <c r="AF78" s="171">
        <v>26.36</v>
      </c>
      <c r="AG78" s="292">
        <f>((H78-AE78)/AE78)*100</f>
        <v>25.341028331584482</v>
      </c>
      <c r="AH78" s="199">
        <f>((H78-AF78)/AF78)*100</f>
        <v>-9.370257966616082</v>
      </c>
      <c r="AI78" s="290"/>
      <c r="AJ78" s="378">
        <f>AM78/AN78</f>
        <v>1.3255548933125363</v>
      </c>
      <c r="AK78" s="364">
        <f>((AP78/AQ78)^(1/1)-1)*100</f>
        <v>1.388888888888884</v>
      </c>
      <c r="AL78" s="365">
        <f>((AP78/AS78)^(1/3)-1)*100</f>
        <v>3.4172475540757308</v>
      </c>
      <c r="AM78" s="365">
        <f>((AP78/AU78)^(1/5)-1)*100</f>
        <v>3.320436939252347</v>
      </c>
      <c r="AN78" s="367">
        <f>((AP78/AZ78)^(1/10)-1)*100</f>
        <v>2.5049411050451775</v>
      </c>
      <c r="AO78" s="351"/>
      <c r="AP78" s="145">
        <v>1.46</v>
      </c>
      <c r="AQ78" s="28">
        <v>1.44</v>
      </c>
      <c r="AR78" s="28">
        <v>1.4</v>
      </c>
      <c r="AS78" s="28">
        <v>1.32</v>
      </c>
      <c r="AT78" s="28">
        <v>1.28</v>
      </c>
      <c r="AU78" s="28">
        <v>1.24</v>
      </c>
      <c r="AV78" s="28">
        <v>1.22</v>
      </c>
      <c r="AW78" s="28">
        <v>1.2</v>
      </c>
      <c r="AX78" s="28">
        <v>1.18</v>
      </c>
      <c r="AY78" s="28">
        <v>1.16</v>
      </c>
      <c r="AZ78" s="28">
        <v>1.14</v>
      </c>
      <c r="BA78" s="121">
        <v>1.02</v>
      </c>
    </row>
    <row r="79" spans="1:53" ht="11.25" customHeight="1">
      <c r="A79" s="25" t="s">
        <v>873</v>
      </c>
      <c r="B79" s="26" t="s">
        <v>874</v>
      </c>
      <c r="C79" s="33" t="s">
        <v>1329</v>
      </c>
      <c r="D79" s="135">
        <v>40</v>
      </c>
      <c r="E79" s="139">
        <v>39</v>
      </c>
      <c r="F79" s="44" t="s">
        <v>1030</v>
      </c>
      <c r="G79" s="45" t="s">
        <v>1003</v>
      </c>
      <c r="H79" s="171">
        <v>88.7</v>
      </c>
      <c r="I79" s="346">
        <f t="shared" si="18"/>
        <v>2.5704622322435173</v>
      </c>
      <c r="J79" s="28">
        <v>0.55</v>
      </c>
      <c r="K79" s="145">
        <v>0.57</v>
      </c>
      <c r="L79" s="29">
        <f t="shared" si="17"/>
        <v>3.6363636363636154</v>
      </c>
      <c r="M79" s="30">
        <v>40669</v>
      </c>
      <c r="N79" s="31">
        <v>40673</v>
      </c>
      <c r="O79" s="32">
        <v>40704</v>
      </c>
      <c r="P79" s="32" t="s">
        <v>452</v>
      </c>
      <c r="Q79" s="26"/>
      <c r="R79" s="343">
        <f t="shared" si="16"/>
        <v>2.28</v>
      </c>
      <c r="S79" s="359">
        <f>R79/W79*100</f>
        <v>38.907849829351534</v>
      </c>
      <c r="T79" s="492">
        <f t="shared" si="3"/>
        <v>57.55599253910635</v>
      </c>
      <c r="U79" s="53">
        <f>H79/W79</f>
        <v>15.136518771331058</v>
      </c>
      <c r="V79" s="408">
        <v>12</v>
      </c>
      <c r="W79" s="184">
        <v>5.86</v>
      </c>
      <c r="X79" s="178">
        <v>1.47</v>
      </c>
      <c r="Y79" s="171">
        <v>1</v>
      </c>
      <c r="Z79" s="179">
        <v>3.69</v>
      </c>
      <c r="AA79" s="178">
        <v>6.64</v>
      </c>
      <c r="AB79" s="171">
        <v>7.17</v>
      </c>
      <c r="AC79" s="196">
        <f>(AB79/AA79-1)*100</f>
        <v>7.981927710843384</v>
      </c>
      <c r="AD79" s="413">
        <v>14030</v>
      </c>
      <c r="AE79" s="171">
        <v>59.69</v>
      </c>
      <c r="AF79" s="171">
        <v>97.81</v>
      </c>
      <c r="AG79" s="292">
        <f>((H79-AE79)/AE79)*100</f>
        <v>48.60110571284974</v>
      </c>
      <c r="AH79" s="199">
        <f>((H79-AF79)/AF79)*100</f>
        <v>-9.313976076065842</v>
      </c>
      <c r="AI79" s="290"/>
      <c r="AJ79" s="378">
        <f>AM79/AN79</f>
        <v>1.0268524086895932</v>
      </c>
      <c r="AK79" s="364">
        <f t="shared" si="11"/>
        <v>2.3474178403755985</v>
      </c>
      <c r="AL79" s="365">
        <f t="shared" si="12"/>
        <v>2.2371596425868834</v>
      </c>
      <c r="AM79" s="365">
        <f>((AP79/AU79)^(1/5)-1)*100</f>
        <v>3.2259075614014865</v>
      </c>
      <c r="AN79" s="367">
        <f>((AP79/AZ79)^(1/10)-1)*100</f>
        <v>3.1415493931773453</v>
      </c>
      <c r="AO79" s="351"/>
      <c r="AP79" s="145">
        <v>2.18</v>
      </c>
      <c r="AQ79" s="28">
        <v>2.13</v>
      </c>
      <c r="AR79" s="28">
        <v>2.09</v>
      </c>
      <c r="AS79" s="28">
        <v>2.04</v>
      </c>
      <c r="AT79" s="28">
        <v>1.91</v>
      </c>
      <c r="AU79" s="28">
        <v>1.86</v>
      </c>
      <c r="AV79" s="28">
        <v>1.79</v>
      </c>
      <c r="AW79" s="28">
        <v>1.73</v>
      </c>
      <c r="AX79" s="28">
        <v>1.69</v>
      </c>
      <c r="AY79" s="28">
        <v>1.68</v>
      </c>
      <c r="AZ79" s="28">
        <v>1.6</v>
      </c>
      <c r="BA79" s="121">
        <v>1.52</v>
      </c>
    </row>
    <row r="80" spans="1:53" ht="11.25" customHeight="1">
      <c r="A80" s="25" t="s">
        <v>813</v>
      </c>
      <c r="B80" s="26" t="s">
        <v>796</v>
      </c>
      <c r="C80" s="33" t="s">
        <v>1452</v>
      </c>
      <c r="D80" s="135">
        <v>55</v>
      </c>
      <c r="E80" s="139">
        <v>6</v>
      </c>
      <c r="F80" s="44" t="s">
        <v>1030</v>
      </c>
      <c r="G80" s="45" t="s">
        <v>1003</v>
      </c>
      <c r="H80" s="171">
        <v>67</v>
      </c>
      <c r="I80" s="346">
        <f t="shared" si="18"/>
        <v>3.134328358208956</v>
      </c>
      <c r="J80" s="28">
        <v>0.4818</v>
      </c>
      <c r="K80" s="145">
        <v>0.525</v>
      </c>
      <c r="L80" s="29">
        <f t="shared" si="17"/>
        <v>8.966376089663775</v>
      </c>
      <c r="M80" s="30">
        <v>40660</v>
      </c>
      <c r="N80" s="31">
        <v>40662</v>
      </c>
      <c r="O80" s="32">
        <v>40679</v>
      </c>
      <c r="P80" s="281" t="s">
        <v>500</v>
      </c>
      <c r="Q80" s="26"/>
      <c r="R80" s="343">
        <f t="shared" si="16"/>
        <v>2.1</v>
      </c>
      <c r="S80" s="359">
        <f>R80/W80*100</f>
        <v>55.26315789473685</v>
      </c>
      <c r="T80" s="492">
        <f>(H80/SQRT(22.5*W80*(H80/Z80))-1)*100</f>
        <v>48.39098032203868</v>
      </c>
      <c r="U80" s="53">
        <f>H80/W80</f>
        <v>17.63157894736842</v>
      </c>
      <c r="V80" s="408">
        <v>6</v>
      </c>
      <c r="W80" s="184">
        <v>3.8</v>
      </c>
      <c r="X80" s="178">
        <v>1.88</v>
      </c>
      <c r="Y80" s="171">
        <v>2.29</v>
      </c>
      <c r="Z80" s="179">
        <v>2.81</v>
      </c>
      <c r="AA80" s="178">
        <v>3.93</v>
      </c>
      <c r="AB80" s="171">
        <v>4.28</v>
      </c>
      <c r="AC80" s="196">
        <f t="shared" si="5"/>
        <v>8.905852417302796</v>
      </c>
      <c r="AD80" s="413">
        <v>187020</v>
      </c>
      <c r="AE80" s="171">
        <v>58.92</v>
      </c>
      <c r="AF80" s="171">
        <v>67.72</v>
      </c>
      <c r="AG80" s="292">
        <f>((H80-AE80)/AE80)*100</f>
        <v>13.713509843856073</v>
      </c>
      <c r="AH80" s="199">
        <f>((H80-AF80)/AF80)*100</f>
        <v>-1.0632014176018885</v>
      </c>
      <c r="AI80" s="290"/>
      <c r="AJ80" s="378">
        <f t="shared" si="8"/>
        <v>1.0625655408428232</v>
      </c>
      <c r="AK80" s="364">
        <f t="shared" si="11"/>
        <v>9.61627906976743</v>
      </c>
      <c r="AL80" s="365">
        <f t="shared" si="12"/>
        <v>11.503422563451537</v>
      </c>
      <c r="AM80" s="365">
        <f>((AP80/AU80)^(1/5)-1)*100</f>
        <v>11.582323601649748</v>
      </c>
      <c r="AN80" s="367">
        <f>((AP80/AZ80)^(1/10)-1)*100</f>
        <v>10.900338055817894</v>
      </c>
      <c r="AO80" s="351"/>
      <c r="AP80" s="145">
        <v>1.8854</v>
      </c>
      <c r="AQ80" s="28">
        <v>1.72</v>
      </c>
      <c r="AR80" s="28">
        <v>1.55</v>
      </c>
      <c r="AS80" s="28">
        <v>1.36</v>
      </c>
      <c r="AT80" s="28">
        <v>1.21</v>
      </c>
      <c r="AU80" s="28">
        <v>1.09</v>
      </c>
      <c r="AV80" s="28">
        <v>0.9775</v>
      </c>
      <c r="AW80" s="28">
        <v>0.865</v>
      </c>
      <c r="AX80" s="28">
        <v>0.79</v>
      </c>
      <c r="AY80" s="28">
        <v>0.73</v>
      </c>
      <c r="AZ80" s="28">
        <v>0.67</v>
      </c>
      <c r="BA80" s="121">
        <v>0.625</v>
      </c>
    </row>
    <row r="81" spans="1:53" ht="11.25" customHeight="1">
      <c r="A81" s="277" t="s">
        <v>991</v>
      </c>
      <c r="B81" s="36" t="s">
        <v>992</v>
      </c>
      <c r="C81" s="122" t="s">
        <v>1424</v>
      </c>
      <c r="D81" s="136">
        <v>32</v>
      </c>
      <c r="E81" s="139">
        <v>79</v>
      </c>
      <c r="F81" s="46" t="s">
        <v>1030</v>
      </c>
      <c r="G81" s="48" t="s">
        <v>1030</v>
      </c>
      <c r="H81" s="172">
        <v>17.33</v>
      </c>
      <c r="I81" s="346">
        <f t="shared" si="18"/>
        <v>3.519907674552799</v>
      </c>
      <c r="J81" s="38">
        <v>0.14</v>
      </c>
      <c r="K81" s="144">
        <v>0.1525</v>
      </c>
      <c r="L81" s="39">
        <f t="shared" si="17"/>
        <v>8.92857142857142</v>
      </c>
      <c r="M81" s="49">
        <v>40604</v>
      </c>
      <c r="N81" s="50">
        <v>40606</v>
      </c>
      <c r="O81" s="40">
        <v>40623</v>
      </c>
      <c r="P81" s="441" t="s">
        <v>486</v>
      </c>
      <c r="Q81" s="522"/>
      <c r="R81" s="274">
        <f t="shared" si="16"/>
        <v>0.61</v>
      </c>
      <c r="S81" s="359">
        <f>R81/W81*100</f>
        <v>42.06896551724138</v>
      </c>
      <c r="T81" s="492">
        <f>(H81/SQRT(22.5*W81*(H81/Z81))-1)*100</f>
        <v>21.955962154299115</v>
      </c>
      <c r="U81" s="53">
        <f>H81/W81</f>
        <v>11.951724137931034</v>
      </c>
      <c r="V81" s="409">
        <v>12</v>
      </c>
      <c r="W81" s="184">
        <v>1.45</v>
      </c>
      <c r="X81" s="178">
        <v>2.72</v>
      </c>
      <c r="Y81" s="171">
        <v>2.59</v>
      </c>
      <c r="Z81" s="179">
        <v>2.8</v>
      </c>
      <c r="AA81" s="178">
        <v>1.11</v>
      </c>
      <c r="AB81" s="171">
        <v>1.19</v>
      </c>
      <c r="AC81" s="196">
        <f>(AB81/AA81-1)*100</f>
        <v>7.2072072072072</v>
      </c>
      <c r="AD81" s="413">
        <v>3080</v>
      </c>
      <c r="AE81" s="171">
        <v>14.86</v>
      </c>
      <c r="AF81" s="171">
        <v>50.43</v>
      </c>
      <c r="AG81" s="292">
        <f>((H81-AE81)/AE81)*100</f>
        <v>16.621803499327044</v>
      </c>
      <c r="AH81" s="199">
        <f>((H81-AF81)/AF81)*100</f>
        <v>-65.63553440412453</v>
      </c>
      <c r="AI81" s="290"/>
      <c r="AJ81" s="379">
        <f>AM81/AN81</f>
        <v>0.8470527936101705</v>
      </c>
      <c r="AK81" s="364">
        <f t="shared" si="11"/>
        <v>6.930693069306937</v>
      </c>
      <c r="AL81" s="365">
        <f t="shared" si="12"/>
        <v>3.5744168651286268</v>
      </c>
      <c r="AM81" s="365">
        <f>((AP81/AU81)^(1/5)-1)*100</f>
        <v>3.9457530185000644</v>
      </c>
      <c r="AN81" s="367">
        <f>((AP81/AZ81)^(1/10)-1)*100</f>
        <v>4.658213807055778</v>
      </c>
      <c r="AO81" s="352"/>
      <c r="AP81" s="144">
        <v>0.54</v>
      </c>
      <c r="AQ81" s="38">
        <v>0.505</v>
      </c>
      <c r="AR81" s="38">
        <v>0.494</v>
      </c>
      <c r="AS81" s="38">
        <v>0.486</v>
      </c>
      <c r="AT81" s="38">
        <v>0.465</v>
      </c>
      <c r="AU81" s="38">
        <v>0.445</v>
      </c>
      <c r="AV81" s="38">
        <v>0.415</v>
      </c>
      <c r="AW81" s="38">
        <v>0.39</v>
      </c>
      <c r="AX81" s="38">
        <v>0.3625</v>
      </c>
      <c r="AY81" s="38">
        <v>0.3525</v>
      </c>
      <c r="AZ81" s="38">
        <v>0.3425</v>
      </c>
      <c r="BA81" s="298">
        <v>0.335</v>
      </c>
    </row>
    <row r="82" spans="1:53" ht="11.25" customHeight="1">
      <c r="A82" s="15" t="s">
        <v>1606</v>
      </c>
      <c r="B82" s="16" t="s">
        <v>1607</v>
      </c>
      <c r="C82" s="24" t="s">
        <v>1416</v>
      </c>
      <c r="D82" s="134">
        <v>25</v>
      </c>
      <c r="E82" s="139">
        <v>100</v>
      </c>
      <c r="F82" s="42" t="s">
        <v>1030</v>
      </c>
      <c r="G82" s="43" t="s">
        <v>1030</v>
      </c>
      <c r="H82" s="194">
        <v>56</v>
      </c>
      <c r="I82" s="546">
        <f t="shared" si="18"/>
        <v>1.2857142857142856</v>
      </c>
      <c r="J82" s="108">
        <v>0.16</v>
      </c>
      <c r="K82" s="127">
        <v>0.18</v>
      </c>
      <c r="L82" s="117">
        <f t="shared" si="17"/>
        <v>12.5</v>
      </c>
      <c r="M82" s="21">
        <v>40631</v>
      </c>
      <c r="N82" s="22">
        <v>40633</v>
      </c>
      <c r="O82" s="23">
        <v>40648</v>
      </c>
      <c r="P82" s="22" t="s">
        <v>466</v>
      </c>
      <c r="Q82" s="16"/>
      <c r="R82" s="343">
        <f t="shared" si="16"/>
        <v>0.72</v>
      </c>
      <c r="S82" s="360">
        <f>R82/W82*100</f>
        <v>30.252100840336134</v>
      </c>
      <c r="T82" s="494">
        <f>(H82/SQRT(22.5*W82*(H82/Z82))-1)*100</f>
        <v>160.11561029464235</v>
      </c>
      <c r="U82" s="52">
        <f>H82/W82</f>
        <v>23.529411764705884</v>
      </c>
      <c r="V82" s="408">
        <v>1</v>
      </c>
      <c r="W82" s="192">
        <v>2.38</v>
      </c>
      <c r="X82" s="193">
        <v>1.44</v>
      </c>
      <c r="Y82" s="194">
        <v>3.02</v>
      </c>
      <c r="Z82" s="195">
        <v>6.47</v>
      </c>
      <c r="AA82" s="193">
        <v>2.51</v>
      </c>
      <c r="AB82" s="194">
        <v>2.82</v>
      </c>
      <c r="AC82" s="197">
        <f t="shared" si="5"/>
        <v>12.350597609561763</v>
      </c>
      <c r="AD82" s="414">
        <v>1010</v>
      </c>
      <c r="AE82" s="194">
        <v>30</v>
      </c>
      <c r="AF82" s="194">
        <v>61.92</v>
      </c>
      <c r="AG82" s="293">
        <f>((H82-AE82)/AE82)*100</f>
        <v>86.66666666666667</v>
      </c>
      <c r="AH82" s="200">
        <f>((H82-AF82)/AF82)*100</f>
        <v>-9.560723514211888</v>
      </c>
      <c r="AI82" s="290"/>
      <c r="AJ82" s="378">
        <f>AM82/AN82</f>
        <v>1.0192763529475677</v>
      </c>
      <c r="AK82" s="368">
        <f>((AP82/AQ82)^(1/1)-1)*100</f>
        <v>14.814814814814813</v>
      </c>
      <c r="AL82" s="369">
        <f>((AP82/AS82)^(1/3)-1)*100</f>
        <v>13.862522184714066</v>
      </c>
      <c r="AM82" s="369">
        <f>((AP82/AU82)^(1/5)-1)*100</f>
        <v>18.530239822852778</v>
      </c>
      <c r="AN82" s="366">
        <f>((AP82/AZ82)^(1/10)-1)*100</f>
        <v>18.179799589450486</v>
      </c>
      <c r="AO82" s="351"/>
      <c r="AP82" s="145">
        <v>0.62</v>
      </c>
      <c r="AQ82" s="28">
        <v>0.54</v>
      </c>
      <c r="AR82" s="28">
        <v>0.5</v>
      </c>
      <c r="AS82" s="28">
        <v>0.42</v>
      </c>
      <c r="AT82" s="28">
        <v>0.34</v>
      </c>
      <c r="AU82" s="28">
        <v>0.265</v>
      </c>
      <c r="AV82" s="28">
        <v>0.21</v>
      </c>
      <c r="AW82" s="28">
        <v>0.16</v>
      </c>
      <c r="AX82" s="28">
        <v>0.1375</v>
      </c>
      <c r="AY82" s="28">
        <v>0.125</v>
      </c>
      <c r="AZ82" s="28">
        <v>0.11667</v>
      </c>
      <c r="BA82" s="121">
        <v>0.10833999999999999</v>
      </c>
    </row>
    <row r="83" spans="1:53" ht="11.25" customHeight="1">
      <c r="A83" s="25" t="s">
        <v>961</v>
      </c>
      <c r="B83" s="26" t="s">
        <v>962</v>
      </c>
      <c r="C83" s="33" t="s">
        <v>1333</v>
      </c>
      <c r="D83" s="135">
        <v>36</v>
      </c>
      <c r="E83" s="139">
        <v>66</v>
      </c>
      <c r="F83" s="44" t="s">
        <v>1030</v>
      </c>
      <c r="G83" s="45" t="s">
        <v>1030</v>
      </c>
      <c r="H83" s="171">
        <v>60.25</v>
      </c>
      <c r="I83" s="547">
        <f t="shared" si="18"/>
        <v>1.9917012448132778</v>
      </c>
      <c r="J83" s="28">
        <v>0.29</v>
      </c>
      <c r="K83" s="145">
        <v>0.3</v>
      </c>
      <c r="L83" s="29">
        <f t="shared" si="17"/>
        <v>3.4482758620689724</v>
      </c>
      <c r="M83" s="30">
        <v>40689</v>
      </c>
      <c r="N83" s="31">
        <v>40694</v>
      </c>
      <c r="O83" s="32">
        <v>40714</v>
      </c>
      <c r="P83" s="31" t="s">
        <v>38</v>
      </c>
      <c r="Q83" s="26"/>
      <c r="R83" s="343">
        <f t="shared" si="16"/>
        <v>1.2</v>
      </c>
      <c r="S83" s="359">
        <f>R83/W83*100</f>
        <v>19.639934533551553</v>
      </c>
      <c r="T83" s="492">
        <f>(H83/SQRT(22.5*W83*(H83/Z83))-1)*100</f>
        <v>-17.846320032479024</v>
      </c>
      <c r="U83" s="53">
        <f>H83/W83</f>
        <v>9.86088379705401</v>
      </c>
      <c r="V83" s="408">
        <v>12</v>
      </c>
      <c r="W83" s="184">
        <v>6.11</v>
      </c>
      <c r="X83" s="178">
        <v>1.44</v>
      </c>
      <c r="Y83" s="171">
        <v>2.17</v>
      </c>
      <c r="Z83" s="179">
        <v>1.54</v>
      </c>
      <c r="AA83" s="178">
        <v>4.14</v>
      </c>
      <c r="AB83" s="171">
        <v>4.08</v>
      </c>
      <c r="AC83" s="196">
        <f>(AB83/AA83-1)*100</f>
        <v>-1.449275362318836</v>
      </c>
      <c r="AD83" s="413">
        <v>1270</v>
      </c>
      <c r="AE83" s="171">
        <v>50.86</v>
      </c>
      <c r="AF83" s="171">
        <v>61.97</v>
      </c>
      <c r="AG83" s="292">
        <f>((H83-AE83)/AE83)*100</f>
        <v>18.462445930003934</v>
      </c>
      <c r="AH83" s="199">
        <f>((H83-AF83)/AF83)*100</f>
        <v>-2.775536549943519</v>
      </c>
      <c r="AI83" s="290"/>
      <c r="AJ83" s="378">
        <f>AM83/AN83</f>
        <v>0.9336900955245054</v>
      </c>
      <c r="AK83" s="364">
        <f>((AP83/AQ83)^(1/1)-1)*100</f>
        <v>7.547169811320731</v>
      </c>
      <c r="AL83" s="365">
        <f>((AP83/AS83)^(1/3)-1)*100</f>
        <v>10.715524489384997</v>
      </c>
      <c r="AM83" s="365">
        <f>((AP83/AU83)^(1/5)-1)*100</f>
        <v>13.697448881013807</v>
      </c>
      <c r="AN83" s="367">
        <f>((AP83/AZ83)^(1/10)-1)*100</f>
        <v>14.670230461552869</v>
      </c>
      <c r="AO83" s="351"/>
      <c r="AP83" s="145">
        <v>1.14</v>
      </c>
      <c r="AQ83" s="28">
        <v>1.06</v>
      </c>
      <c r="AR83" s="28">
        <v>0.96</v>
      </c>
      <c r="AS83" s="28">
        <v>0.84</v>
      </c>
      <c r="AT83" s="28">
        <v>0.72</v>
      </c>
      <c r="AU83" s="28">
        <v>0.6</v>
      </c>
      <c r="AV83" s="28">
        <v>0.48</v>
      </c>
      <c r="AW83" s="28">
        <v>0.38</v>
      </c>
      <c r="AX83" s="28">
        <v>0.335</v>
      </c>
      <c r="AY83" s="28">
        <v>0.31</v>
      </c>
      <c r="AZ83" s="28">
        <v>0.29</v>
      </c>
      <c r="BA83" s="121">
        <v>0.27</v>
      </c>
    </row>
    <row r="84" spans="1:53" ht="11.25" customHeight="1">
      <c r="A84" s="25" t="s">
        <v>896</v>
      </c>
      <c r="B84" s="26" t="s">
        <v>898</v>
      </c>
      <c r="C84" s="33" t="s">
        <v>1441</v>
      </c>
      <c r="D84" s="135">
        <v>37</v>
      </c>
      <c r="E84" s="139">
        <v>60</v>
      </c>
      <c r="F84" s="44" t="s">
        <v>1030</v>
      </c>
      <c r="G84" s="45" t="s">
        <v>1030</v>
      </c>
      <c r="H84" s="171">
        <v>23.5</v>
      </c>
      <c r="I84" s="346">
        <f t="shared" si="18"/>
        <v>3.5744680851063833</v>
      </c>
      <c r="J84" s="28">
        <v>0.205</v>
      </c>
      <c r="K84" s="145">
        <v>0.21</v>
      </c>
      <c r="L84" s="29">
        <f t="shared" si="17"/>
        <v>2.4390243902439046</v>
      </c>
      <c r="M84" s="30">
        <v>40465</v>
      </c>
      <c r="N84" s="31">
        <v>40469</v>
      </c>
      <c r="O84" s="32">
        <v>40480</v>
      </c>
      <c r="P84" s="31" t="s">
        <v>459</v>
      </c>
      <c r="Q84" s="26"/>
      <c r="R84" s="343">
        <f t="shared" si="16"/>
        <v>0.84</v>
      </c>
      <c r="S84" s="359">
        <f>R84/W84*100</f>
        <v>60.86956521739131</v>
      </c>
      <c r="T84" s="492">
        <f>(H84/SQRT(22.5*W84*(H84/Z84))-1)*100</f>
        <v>37.82880463852154</v>
      </c>
      <c r="U84" s="53">
        <f>H84/W84</f>
        <v>17.02898550724638</v>
      </c>
      <c r="V84" s="408">
        <v>5</v>
      </c>
      <c r="W84" s="184">
        <v>1.38</v>
      </c>
      <c r="X84" s="178">
        <v>1.46</v>
      </c>
      <c r="Y84" s="171">
        <v>0.9</v>
      </c>
      <c r="Z84" s="179">
        <v>2.51</v>
      </c>
      <c r="AA84" s="178">
        <v>1.45</v>
      </c>
      <c r="AB84" s="171">
        <v>1.68</v>
      </c>
      <c r="AC84" s="196">
        <f t="shared" si="5"/>
        <v>15.86206896551725</v>
      </c>
      <c r="AD84" s="413">
        <v>3070</v>
      </c>
      <c r="AE84" s="171">
        <v>16.07</v>
      </c>
      <c r="AF84" s="171">
        <v>26</v>
      </c>
      <c r="AG84" s="292">
        <f>((H84-AE84)/AE84)*100</f>
        <v>46.2352209085252</v>
      </c>
      <c r="AH84" s="199">
        <f>((H84-AF84)/AF84)*100</f>
        <v>-9.615384615384617</v>
      </c>
      <c r="AI84" s="290"/>
      <c r="AJ84" s="378">
        <f t="shared" si="8"/>
        <v>1.175709132795379</v>
      </c>
      <c r="AK84" s="364">
        <f t="shared" si="11"/>
        <v>2.4844720496894235</v>
      </c>
      <c r="AL84" s="365">
        <f t="shared" si="12"/>
        <v>4.885624628838681</v>
      </c>
      <c r="AM84" s="365">
        <f>((AP84/AU84)^(1/5)-1)*100</f>
        <v>6.224531104836717</v>
      </c>
      <c r="AN84" s="367">
        <f>((AP84/AZ84)^(1/10)-1)*100</f>
        <v>5.2942780924370325</v>
      </c>
      <c r="AO84" s="351"/>
      <c r="AP84" s="145">
        <v>0.825</v>
      </c>
      <c r="AQ84" s="28">
        <v>0.805</v>
      </c>
      <c r="AR84" s="28">
        <v>0.77</v>
      </c>
      <c r="AS84" s="28">
        <v>0.715</v>
      </c>
      <c r="AT84" s="28">
        <v>0.655</v>
      </c>
      <c r="AU84" s="28">
        <v>0.61</v>
      </c>
      <c r="AV84" s="28">
        <v>0.57</v>
      </c>
      <c r="AW84" s="28">
        <v>0.53</v>
      </c>
      <c r="AX84" s="28">
        <v>0.505</v>
      </c>
      <c r="AY84" s="299">
        <v>0.5</v>
      </c>
      <c r="AZ84" s="28">
        <v>0.4925</v>
      </c>
      <c r="BA84" s="121">
        <v>0.475</v>
      </c>
    </row>
    <row r="85" spans="1:53" ht="11.25" customHeight="1">
      <c r="A85" s="25" t="s">
        <v>993</v>
      </c>
      <c r="B85" s="26" t="s">
        <v>994</v>
      </c>
      <c r="C85" s="33" t="s">
        <v>1453</v>
      </c>
      <c r="D85" s="135">
        <v>33</v>
      </c>
      <c r="E85" s="139">
        <v>77</v>
      </c>
      <c r="F85" s="44" t="s">
        <v>1030</v>
      </c>
      <c r="G85" s="45" t="s">
        <v>1030</v>
      </c>
      <c r="H85" s="171">
        <v>87.84</v>
      </c>
      <c r="I85" s="547">
        <f t="shared" si="18"/>
        <v>1.6621129326047357</v>
      </c>
      <c r="J85" s="28">
        <v>0.36</v>
      </c>
      <c r="K85" s="145">
        <v>0.365</v>
      </c>
      <c r="L85" s="51">
        <f t="shared" si="17"/>
        <v>1.388888888888884</v>
      </c>
      <c r="M85" s="30">
        <v>40597</v>
      </c>
      <c r="N85" s="31">
        <v>40599</v>
      </c>
      <c r="O85" s="32">
        <v>40613</v>
      </c>
      <c r="P85" s="103" t="s">
        <v>474</v>
      </c>
      <c r="Q85" s="26"/>
      <c r="R85" s="343">
        <f t="shared" si="16"/>
        <v>1.46</v>
      </c>
      <c r="S85" s="359">
        <f>R85/W85*100</f>
        <v>32.08791208791209</v>
      </c>
      <c r="T85" s="492">
        <f t="shared" si="3"/>
        <v>120.7615191822351</v>
      </c>
      <c r="U85" s="53">
        <f>H85/W85</f>
        <v>19.305494505494508</v>
      </c>
      <c r="V85" s="408">
        <v>12</v>
      </c>
      <c r="W85" s="184">
        <v>4.55</v>
      </c>
      <c r="X85" s="178">
        <v>1.42</v>
      </c>
      <c r="Y85" s="171">
        <v>1.13</v>
      </c>
      <c r="Z85" s="179">
        <v>5.68</v>
      </c>
      <c r="AA85" s="178">
        <v>5.06</v>
      </c>
      <c r="AB85" s="171">
        <v>5.88</v>
      </c>
      <c r="AC85" s="196">
        <f>(AB85/AA85-1)*100</f>
        <v>16.205533596837963</v>
      </c>
      <c r="AD85" s="413">
        <v>9350</v>
      </c>
      <c r="AE85" s="171">
        <v>66.13</v>
      </c>
      <c r="AF85" s="171">
        <v>86.84</v>
      </c>
      <c r="AG85" s="292">
        <f>((H85-AE85)/AE85)*100</f>
        <v>32.829275669136564</v>
      </c>
      <c r="AH85" s="199">
        <f>((H85-AF85)/AF85)*100</f>
        <v>1.1515430677107323</v>
      </c>
      <c r="AI85" s="290"/>
      <c r="AJ85" s="378">
        <f>AM85/AN85</f>
        <v>1.1567229833029344</v>
      </c>
      <c r="AK85" s="364">
        <f t="shared" si="11"/>
        <v>1.4084507042253502</v>
      </c>
      <c r="AL85" s="365">
        <f t="shared" si="12"/>
        <v>4.551591714942038</v>
      </c>
      <c r="AM85" s="365">
        <f>((AP85/AU85)^(1/5)-1)*100</f>
        <v>11.920522230371034</v>
      </c>
      <c r="AN85" s="367">
        <f>((AP85/AZ85)^(1/10)-1)*100</f>
        <v>10.30542524220699</v>
      </c>
      <c r="AO85" s="351"/>
      <c r="AP85" s="145">
        <v>1.44</v>
      </c>
      <c r="AQ85" s="28">
        <v>1.42</v>
      </c>
      <c r="AR85" s="28">
        <v>1.4</v>
      </c>
      <c r="AS85" s="28">
        <v>1.26</v>
      </c>
      <c r="AT85" s="28">
        <v>1</v>
      </c>
      <c r="AU85" s="28">
        <v>0.82</v>
      </c>
      <c r="AV85" s="28">
        <v>0.68</v>
      </c>
      <c r="AW85" s="28">
        <v>0.62</v>
      </c>
      <c r="AX85" s="28">
        <v>0.595</v>
      </c>
      <c r="AY85" s="28">
        <v>0.58</v>
      </c>
      <c r="AZ85" s="28">
        <v>0.54</v>
      </c>
      <c r="BA85" s="121">
        <v>0.48</v>
      </c>
    </row>
    <row r="86" spans="1:53" ht="11.25" customHeight="1">
      <c r="A86" s="34" t="s">
        <v>1026</v>
      </c>
      <c r="B86" s="36" t="s">
        <v>1027</v>
      </c>
      <c r="C86" s="41" t="s">
        <v>1441</v>
      </c>
      <c r="D86" s="136">
        <v>35</v>
      </c>
      <c r="E86" s="139">
        <v>69</v>
      </c>
      <c r="F86" s="74" t="s">
        <v>1500</v>
      </c>
      <c r="G86" s="75" t="s">
        <v>1500</v>
      </c>
      <c r="H86" s="172">
        <v>70.29</v>
      </c>
      <c r="I86" s="548">
        <f t="shared" si="18"/>
        <v>1.024327784891165</v>
      </c>
      <c r="J86" s="38">
        <v>0.16</v>
      </c>
      <c r="K86" s="144">
        <v>0.18</v>
      </c>
      <c r="L86" s="39">
        <f t="shared" si="17"/>
        <v>12.5</v>
      </c>
      <c r="M86" s="49">
        <v>40599</v>
      </c>
      <c r="N86" s="50">
        <v>40603</v>
      </c>
      <c r="O86" s="40">
        <v>40617</v>
      </c>
      <c r="P86" s="50" t="s">
        <v>461</v>
      </c>
      <c r="Q86" s="36"/>
      <c r="R86" s="274">
        <f t="shared" si="16"/>
        <v>0.72</v>
      </c>
      <c r="S86" s="491">
        <f>R86/W86*100</f>
        <v>21.951219512195124</v>
      </c>
      <c r="T86" s="493">
        <f>(H86/SQRT(22.5*W86*(H86/Z86))-1)*100</f>
        <v>95.42979526686504</v>
      </c>
      <c r="U86" s="54">
        <f>H86/W86</f>
        <v>21.42987804878049</v>
      </c>
      <c r="V86" s="409">
        <v>12</v>
      </c>
      <c r="W86" s="185">
        <v>3.28</v>
      </c>
      <c r="X86" s="180">
        <v>2</v>
      </c>
      <c r="Y86" s="172">
        <v>3.65</v>
      </c>
      <c r="Z86" s="181">
        <v>4.01</v>
      </c>
      <c r="AA86" s="180">
        <v>3.7</v>
      </c>
      <c r="AB86" s="172">
        <v>4.06</v>
      </c>
      <c r="AC86" s="198">
        <f>(AB86/AA86-1)*100</f>
        <v>9.72972972972972</v>
      </c>
      <c r="AD86" s="415">
        <v>8560</v>
      </c>
      <c r="AE86" s="172">
        <v>48.8</v>
      </c>
      <c r="AF86" s="172">
        <v>72.37</v>
      </c>
      <c r="AG86" s="294">
        <f>((H86-AE86)/AE86)*100</f>
        <v>44.03688524590166</v>
      </c>
      <c r="AH86" s="201">
        <f>((H86-AF86)/AF86)*100</f>
        <v>-2.874119110128504</v>
      </c>
      <c r="AI86" s="290"/>
      <c r="AJ86" s="378">
        <f>AM86/AN86</f>
        <v>0.7212832235900488</v>
      </c>
      <c r="AK86" s="370">
        <f t="shared" si="11"/>
        <v>10.344827586206918</v>
      </c>
      <c r="AL86" s="371">
        <f t="shared" si="12"/>
        <v>11.636800399929626</v>
      </c>
      <c r="AM86" s="371">
        <f>((AP86/AU86)^(1/5)-1)*100</f>
        <v>10.98883056567086</v>
      </c>
      <c r="AN86" s="372">
        <f>((AP86/AZ86)^(1/10)-1)*100</f>
        <v>15.235111820535717</v>
      </c>
      <c r="AO86" s="351"/>
      <c r="AP86" s="145">
        <v>0.64</v>
      </c>
      <c r="AQ86" s="28">
        <v>0.58</v>
      </c>
      <c r="AR86" s="28">
        <v>0.52</v>
      </c>
      <c r="AS86" s="28">
        <v>0.46</v>
      </c>
      <c r="AT86" s="28">
        <v>0.42</v>
      </c>
      <c r="AU86" s="28">
        <v>0.38</v>
      </c>
      <c r="AV86" s="28">
        <v>0.34</v>
      </c>
      <c r="AW86" s="28">
        <v>0.25</v>
      </c>
      <c r="AX86" s="28">
        <v>0.1725</v>
      </c>
      <c r="AY86" s="28">
        <v>0.165</v>
      </c>
      <c r="AZ86" s="28">
        <v>0.155</v>
      </c>
      <c r="BA86" s="121">
        <v>0.145</v>
      </c>
    </row>
    <row r="87" spans="1:53" ht="11.25" customHeight="1">
      <c r="A87" s="15" t="s">
        <v>1042</v>
      </c>
      <c r="B87" s="16" t="s">
        <v>1043</v>
      </c>
      <c r="C87" s="24" t="s">
        <v>1335</v>
      </c>
      <c r="D87" s="134">
        <v>44</v>
      </c>
      <c r="E87" s="139">
        <v>25</v>
      </c>
      <c r="F87" s="88" t="s">
        <v>1500</v>
      </c>
      <c r="G87" s="58" t="s">
        <v>1500</v>
      </c>
      <c r="H87" s="194">
        <v>23.28</v>
      </c>
      <c r="I87" s="346">
        <f t="shared" si="18"/>
        <v>2.9639175257731956</v>
      </c>
      <c r="J87" s="19">
        <v>0.17</v>
      </c>
      <c r="K87" s="146">
        <v>0.1725</v>
      </c>
      <c r="L87" s="87">
        <f t="shared" si="17"/>
        <v>1.4705882352941124</v>
      </c>
      <c r="M87" s="21">
        <v>40577</v>
      </c>
      <c r="N87" s="22">
        <v>40581</v>
      </c>
      <c r="O87" s="23">
        <v>40603</v>
      </c>
      <c r="P87" s="32" t="s">
        <v>460</v>
      </c>
      <c r="Q87" s="16"/>
      <c r="R87" s="343">
        <f t="shared" si="16"/>
        <v>0.69</v>
      </c>
      <c r="S87" s="359">
        <f>R87/W87*100</f>
        <v>53.90625</v>
      </c>
      <c r="T87" s="492">
        <f>(H87/SQRT(22.5*W87*(H87/Z87))-1)*100</f>
        <v>16.533257055657714</v>
      </c>
      <c r="U87" s="53">
        <f>H87/W87</f>
        <v>18.1875</v>
      </c>
      <c r="V87" s="408">
        <v>12</v>
      </c>
      <c r="W87" s="184">
        <v>1.28</v>
      </c>
      <c r="X87" s="178">
        <v>1.64</v>
      </c>
      <c r="Y87" s="171">
        <v>1.93</v>
      </c>
      <c r="Z87" s="179">
        <v>1.68</v>
      </c>
      <c r="AA87" s="178">
        <v>0.99</v>
      </c>
      <c r="AB87" s="171">
        <v>1.1</v>
      </c>
      <c r="AC87" s="196">
        <f t="shared" si="5"/>
        <v>11.111111111111116</v>
      </c>
      <c r="AD87" s="332">
        <v>432</v>
      </c>
      <c r="AE87" s="171">
        <v>21.88</v>
      </c>
      <c r="AF87" s="171">
        <v>28</v>
      </c>
      <c r="AG87" s="292">
        <f>((H87-AE87)/AE87)*100</f>
        <v>6.39853747714809</v>
      </c>
      <c r="AH87" s="199">
        <f>((H87-AF87)/AF87)*100</f>
        <v>-16.857142857142854</v>
      </c>
      <c r="AI87" s="290"/>
      <c r="AJ87" s="377">
        <f t="shared" si="8"/>
        <v>0.9392452822153595</v>
      </c>
      <c r="AK87" s="364">
        <f>((AP87/AQ87)^(1/1)-1)*100</f>
        <v>3.0303030303030276</v>
      </c>
      <c r="AL87" s="365">
        <f>((AP87/AS87)^(1/3)-1)*100</f>
        <v>4.029694878765255</v>
      </c>
      <c r="AM87" s="365">
        <f>((AP87/AU87)^(1/5)-1)*100</f>
        <v>4.874239514341783</v>
      </c>
      <c r="AN87" s="367">
        <f>((AP87/AZ87)^(1/10)-1)*100</f>
        <v>5.189527811995087</v>
      </c>
      <c r="AO87" s="350"/>
      <c r="AP87" s="146">
        <v>0.68</v>
      </c>
      <c r="AQ87" s="19">
        <v>0.66</v>
      </c>
      <c r="AR87" s="19">
        <v>0.644</v>
      </c>
      <c r="AS87" s="19">
        <v>0.604</v>
      </c>
      <c r="AT87" s="19">
        <v>0.566</v>
      </c>
      <c r="AU87" s="19">
        <v>0.536</v>
      </c>
      <c r="AV87" s="19">
        <v>0.51</v>
      </c>
      <c r="AW87" s="19">
        <v>0.48532</v>
      </c>
      <c r="AX87" s="19">
        <v>0.46</v>
      </c>
      <c r="AY87" s="19">
        <v>0.42902</v>
      </c>
      <c r="AZ87" s="19">
        <v>0.41</v>
      </c>
      <c r="BA87" s="297">
        <v>0.4</v>
      </c>
    </row>
    <row r="88" spans="1:53" ht="11.25" customHeight="1">
      <c r="A88" s="25" t="s">
        <v>1028</v>
      </c>
      <c r="B88" s="26" t="s">
        <v>1029</v>
      </c>
      <c r="C88" s="33" t="s">
        <v>1343</v>
      </c>
      <c r="D88" s="135">
        <v>28</v>
      </c>
      <c r="E88" s="139">
        <v>93</v>
      </c>
      <c r="F88" s="44" t="s">
        <v>1030</v>
      </c>
      <c r="G88" s="45" t="s">
        <v>1030</v>
      </c>
      <c r="H88" s="171">
        <v>35.42</v>
      </c>
      <c r="I88" s="346">
        <f t="shared" si="18"/>
        <v>3.274985883681535</v>
      </c>
      <c r="J88" s="28">
        <v>0.28</v>
      </c>
      <c r="K88" s="145">
        <v>0.29</v>
      </c>
      <c r="L88" s="29">
        <f t="shared" si="17"/>
        <v>3.5714285714285587</v>
      </c>
      <c r="M88" s="30">
        <v>40673</v>
      </c>
      <c r="N88" s="31">
        <v>40676</v>
      </c>
      <c r="O88" s="32">
        <v>40704</v>
      </c>
      <c r="P88" s="32" t="s">
        <v>452</v>
      </c>
      <c r="Q88" s="26"/>
      <c r="R88" s="343">
        <f t="shared" si="16"/>
        <v>1.16</v>
      </c>
      <c r="S88" s="359">
        <f>R88/W88*100</f>
        <v>56.86274509803921</v>
      </c>
      <c r="T88" s="492">
        <f>(H88/SQRT(22.5*W88*(H88/Z88))-1)*100</f>
        <v>32.35210844569794</v>
      </c>
      <c r="U88" s="53">
        <f>H88/W88</f>
        <v>17.362745098039216</v>
      </c>
      <c r="V88" s="408">
        <v>12</v>
      </c>
      <c r="W88" s="184">
        <v>2.04</v>
      </c>
      <c r="X88" s="178">
        <v>2.06</v>
      </c>
      <c r="Y88" s="171">
        <v>0.81</v>
      </c>
      <c r="Z88" s="179">
        <v>2.27</v>
      </c>
      <c r="AA88" s="178">
        <v>2.58</v>
      </c>
      <c r="AB88" s="171">
        <v>2.86</v>
      </c>
      <c r="AC88" s="196">
        <f t="shared" si="5"/>
        <v>10.852713178294572</v>
      </c>
      <c r="AD88" s="413">
        <v>3530</v>
      </c>
      <c r="AE88" s="171">
        <v>28.83</v>
      </c>
      <c r="AF88" s="171">
        <v>36.95</v>
      </c>
      <c r="AG88" s="292">
        <f>((H88-AE88)/AE88)*100</f>
        <v>22.8581338883108</v>
      </c>
      <c r="AH88" s="199">
        <f>((H88-AF88)/AF88)*100</f>
        <v>-4.140730717185388</v>
      </c>
      <c r="AI88" s="290"/>
      <c r="AJ88" s="378">
        <f>AM88/AN88</f>
        <v>1.1060627836990267</v>
      </c>
      <c r="AK88" s="364">
        <f>((AP88/AQ88)^(1/1)-1)*100</f>
        <v>2.77777777777779</v>
      </c>
      <c r="AL88" s="365">
        <f>((AP88/AS88)^(1/3)-1)*100</f>
        <v>2.8586773986917446</v>
      </c>
      <c r="AM88" s="365">
        <f>((AP88/AU88)^(1/5)-1)*100</f>
        <v>3.82621697358958</v>
      </c>
      <c r="AN88" s="367">
        <f>((AP88/AZ88)^(1/10)-1)*100</f>
        <v>3.4593126447971523</v>
      </c>
      <c r="AO88" s="351"/>
      <c r="AP88" s="145">
        <v>1.11</v>
      </c>
      <c r="AQ88" s="299">
        <v>1.08</v>
      </c>
      <c r="AR88" s="28">
        <v>1.07</v>
      </c>
      <c r="AS88" s="28">
        <v>1.02</v>
      </c>
      <c r="AT88" s="28">
        <v>0.96</v>
      </c>
      <c r="AU88" s="28">
        <v>0.92</v>
      </c>
      <c r="AV88" s="28">
        <v>0.88</v>
      </c>
      <c r="AW88" s="299">
        <v>0.84</v>
      </c>
      <c r="AX88" s="28">
        <v>0.83</v>
      </c>
      <c r="AY88" s="299">
        <v>0.8</v>
      </c>
      <c r="AZ88" s="28">
        <v>0.79</v>
      </c>
      <c r="BA88" s="121">
        <v>0.75</v>
      </c>
    </row>
    <row r="89" spans="1:53" ht="11.25" customHeight="1">
      <c r="A89" s="96" t="s">
        <v>1517</v>
      </c>
      <c r="B89" s="26" t="s">
        <v>847</v>
      </c>
      <c r="C89" s="33" t="s">
        <v>1454</v>
      </c>
      <c r="D89" s="135">
        <v>44</v>
      </c>
      <c r="E89" s="139">
        <v>26</v>
      </c>
      <c r="F89" s="44" t="s">
        <v>1003</v>
      </c>
      <c r="G89" s="45" t="s">
        <v>1003</v>
      </c>
      <c r="H89" s="171">
        <v>73.88</v>
      </c>
      <c r="I89" s="346">
        <f t="shared" si="18"/>
        <v>2.2198159177043855</v>
      </c>
      <c r="J89" s="28">
        <v>0.34</v>
      </c>
      <c r="K89" s="145">
        <v>0.41</v>
      </c>
      <c r="L89" s="29">
        <f t="shared" si="17"/>
        <v>20.58823529411764</v>
      </c>
      <c r="M89" s="30">
        <v>40602</v>
      </c>
      <c r="N89" s="31">
        <v>40604</v>
      </c>
      <c r="O89" s="32">
        <v>40624</v>
      </c>
      <c r="P89" s="281" t="s">
        <v>475</v>
      </c>
      <c r="Q89" s="26"/>
      <c r="R89" s="343">
        <f t="shared" si="16"/>
        <v>1.64</v>
      </c>
      <c r="S89" s="359">
        <f>R89/W89*100</f>
        <v>59.42028985507246</v>
      </c>
      <c r="T89" s="492">
        <f>(H89/SQRT(22.5*W89*(H89/Z89))-1)*100</f>
        <v>41.37489134701977</v>
      </c>
      <c r="U89" s="53">
        <f>H89/W89</f>
        <v>26.768115942028984</v>
      </c>
      <c r="V89" s="408">
        <v>12</v>
      </c>
      <c r="W89" s="184">
        <v>2.76</v>
      </c>
      <c r="X89" s="178">
        <v>4.78</v>
      </c>
      <c r="Y89" s="171">
        <v>1.29</v>
      </c>
      <c r="Z89" s="179">
        <v>1.68</v>
      </c>
      <c r="AA89" s="178">
        <v>5.16</v>
      </c>
      <c r="AB89" s="171">
        <v>6.09</v>
      </c>
      <c r="AC89" s="196">
        <f t="shared" si="5"/>
        <v>18.023255813953476</v>
      </c>
      <c r="AD89" s="413">
        <v>12420</v>
      </c>
      <c r="AE89" s="171">
        <v>48.76</v>
      </c>
      <c r="AF89" s="171">
        <v>78.19</v>
      </c>
      <c r="AG89" s="292">
        <f>((H89-AE89)/AE89)*100</f>
        <v>51.517637407711234</v>
      </c>
      <c r="AH89" s="199">
        <f>((H89-AF89)/AF89)*100</f>
        <v>-5.512213838086715</v>
      </c>
      <c r="AI89" s="290"/>
      <c r="AJ89" s="378">
        <f t="shared" si="8"/>
        <v>0.8091585821687175</v>
      </c>
      <c r="AK89" s="364">
        <f>((AP89/AQ89)^(1/1)-1)*100</f>
        <v>3.076923076923088</v>
      </c>
      <c r="AL89" s="365">
        <f>((AP89/AS89)^(1/3)-1)*100</f>
        <v>3.1767053684250257</v>
      </c>
      <c r="AM89" s="365">
        <f>((AP89/AU89)^(1/5)-1)*100</f>
        <v>3.285650578684285</v>
      </c>
      <c r="AN89" s="367">
        <f>((AP89/AZ89)^(1/10)-1)*100</f>
        <v>4.0605768153358035</v>
      </c>
      <c r="AO89" s="351"/>
      <c r="AP89" s="145">
        <v>1.34</v>
      </c>
      <c r="AQ89" s="28">
        <v>1.3</v>
      </c>
      <c r="AR89" s="28">
        <v>1.26</v>
      </c>
      <c r="AS89" s="28">
        <v>1.22</v>
      </c>
      <c r="AT89" s="28">
        <v>1.18</v>
      </c>
      <c r="AU89" s="28">
        <v>1.14</v>
      </c>
      <c r="AV89" s="28">
        <v>1.08</v>
      </c>
      <c r="AW89" s="28">
        <v>1.03</v>
      </c>
      <c r="AX89" s="28">
        <v>0.99</v>
      </c>
      <c r="AY89" s="28">
        <v>0.94</v>
      </c>
      <c r="AZ89" s="28">
        <v>0.9</v>
      </c>
      <c r="BA89" s="121">
        <v>0.87</v>
      </c>
    </row>
    <row r="90" spans="1:53" ht="11.25" customHeight="1">
      <c r="A90" s="25" t="s">
        <v>1044</v>
      </c>
      <c r="B90" s="26" t="s">
        <v>1045</v>
      </c>
      <c r="C90" s="33" t="s">
        <v>1347</v>
      </c>
      <c r="D90" s="135">
        <v>43</v>
      </c>
      <c r="E90" s="139">
        <v>29</v>
      </c>
      <c r="F90" s="65" t="s">
        <v>1500</v>
      </c>
      <c r="G90" s="57" t="s">
        <v>1500</v>
      </c>
      <c r="H90" s="171">
        <v>67.13</v>
      </c>
      <c r="I90" s="547">
        <f t="shared" si="18"/>
        <v>1.549232831818859</v>
      </c>
      <c r="J90" s="28">
        <v>0.24</v>
      </c>
      <c r="K90" s="145">
        <v>0.26</v>
      </c>
      <c r="L90" s="29">
        <f t="shared" si="17"/>
        <v>8.333333333333348</v>
      </c>
      <c r="M90" s="30">
        <v>40508</v>
      </c>
      <c r="N90" s="31">
        <v>40512</v>
      </c>
      <c r="O90" s="32">
        <v>40527</v>
      </c>
      <c r="P90" s="32" t="s">
        <v>461</v>
      </c>
      <c r="Q90" s="26"/>
      <c r="R90" s="343">
        <f t="shared" si="16"/>
        <v>1.04</v>
      </c>
      <c r="S90" s="359">
        <f>R90/W90*100</f>
        <v>18.21366024518389</v>
      </c>
      <c r="T90" s="492">
        <f>(H90/SQRT(22.5*W90*(H90/Z90))-1)*100</f>
        <v>-1.4162163176053233</v>
      </c>
      <c r="U90" s="53">
        <f>H90/W90</f>
        <v>11.756567425569177</v>
      </c>
      <c r="V90" s="408">
        <v>12</v>
      </c>
      <c r="W90" s="184">
        <v>5.71</v>
      </c>
      <c r="X90" s="178">
        <v>0.67</v>
      </c>
      <c r="Y90" s="171">
        <v>0.44</v>
      </c>
      <c r="Z90" s="179">
        <v>1.86</v>
      </c>
      <c r="AA90" s="178">
        <v>6.46</v>
      </c>
      <c r="AB90" s="171">
        <v>7.12</v>
      </c>
      <c r="AC90" s="196">
        <f t="shared" si="5"/>
        <v>10.216718266253878</v>
      </c>
      <c r="AD90" s="332">
        <v>683</v>
      </c>
      <c r="AE90" s="171">
        <v>53.55</v>
      </c>
      <c r="AF90" s="171">
        <v>78.86</v>
      </c>
      <c r="AG90" s="292">
        <f>((H90-AE90)/AE90)*100</f>
        <v>25.359477124183005</v>
      </c>
      <c r="AH90" s="199">
        <f>((H90-AF90)/AF90)*100</f>
        <v>-14.874461070251083</v>
      </c>
      <c r="AI90" s="290"/>
      <c r="AJ90" s="378">
        <f>AM90/AN90</f>
        <v>1.0929919899898748</v>
      </c>
      <c r="AK90" s="364">
        <f>((AP90/AQ90)^(1/1)-1)*100</f>
        <v>8.888888888888879</v>
      </c>
      <c r="AL90" s="365">
        <f>((AP90/AS90)^(1/3)-1)*100</f>
        <v>5.906847908562884</v>
      </c>
      <c r="AM90" s="365">
        <f>((AP90/AU90)^(1/5)-1)*100</f>
        <v>4.537301175811104</v>
      </c>
      <c r="AN90" s="367">
        <f>((AP90/AZ90)^(1/10)-1)*100</f>
        <v>4.151266630831518</v>
      </c>
      <c r="AO90" s="351"/>
      <c r="AP90" s="145">
        <v>0.98</v>
      </c>
      <c r="AQ90" s="28">
        <v>0.9</v>
      </c>
      <c r="AR90" s="28">
        <v>0.85</v>
      </c>
      <c r="AS90" s="28">
        <v>0.825</v>
      </c>
      <c r="AT90" s="28">
        <v>0.805</v>
      </c>
      <c r="AU90" s="28">
        <v>0.785</v>
      </c>
      <c r="AV90" s="28">
        <v>0.7725</v>
      </c>
      <c r="AW90" s="28">
        <v>0.7625</v>
      </c>
      <c r="AX90" s="28">
        <v>0.7375</v>
      </c>
      <c r="AY90" s="28">
        <v>0.7075</v>
      </c>
      <c r="AZ90" s="28">
        <v>0.6525</v>
      </c>
      <c r="BA90" s="121">
        <v>0.6125</v>
      </c>
    </row>
    <row r="91" spans="1:53" ht="11.25" customHeight="1">
      <c r="A91" s="34" t="s">
        <v>963</v>
      </c>
      <c r="B91" s="36" t="s">
        <v>964</v>
      </c>
      <c r="C91" s="41" t="s">
        <v>1455</v>
      </c>
      <c r="D91" s="136">
        <v>41</v>
      </c>
      <c r="E91" s="139">
        <v>34</v>
      </c>
      <c r="F91" s="46" t="s">
        <v>1030</v>
      </c>
      <c r="G91" s="48" t="s">
        <v>1003</v>
      </c>
      <c r="H91" s="172">
        <v>32.21</v>
      </c>
      <c r="I91" s="346">
        <f t="shared" si="18"/>
        <v>3.228810928283142</v>
      </c>
      <c r="J91" s="38">
        <v>0.25</v>
      </c>
      <c r="K91" s="144">
        <v>0.26</v>
      </c>
      <c r="L91" s="29">
        <f t="shared" si="17"/>
        <v>4.0000000000000036</v>
      </c>
      <c r="M91" s="49">
        <v>40548</v>
      </c>
      <c r="N91" s="50">
        <v>40550</v>
      </c>
      <c r="O91" s="40">
        <v>40571</v>
      </c>
      <c r="P91" s="40" t="s">
        <v>467</v>
      </c>
      <c r="Q91" s="36"/>
      <c r="R91" s="274">
        <f t="shared" si="16"/>
        <v>1.04</v>
      </c>
      <c r="S91" s="359">
        <f>R91/W91*100</f>
        <v>53.06122448979592</v>
      </c>
      <c r="T91" s="492">
        <f>(H91/SQRT(22.5*W91*(H91/Z91))-1)*100</f>
        <v>79.87795055955489</v>
      </c>
      <c r="U91" s="53">
        <f>H91/W91</f>
        <v>16.433673469387756</v>
      </c>
      <c r="V91" s="409">
        <v>6</v>
      </c>
      <c r="W91" s="184">
        <v>1.96</v>
      </c>
      <c r="X91" s="178">
        <v>2.13</v>
      </c>
      <c r="Y91" s="171">
        <v>0.48</v>
      </c>
      <c r="Z91" s="179">
        <v>4.43</v>
      </c>
      <c r="AA91" s="178">
        <v>1.97</v>
      </c>
      <c r="AB91" s="171">
        <v>2.07</v>
      </c>
      <c r="AC91" s="196">
        <f>(AB91/AA91-1)*100</f>
        <v>5.076142131979688</v>
      </c>
      <c r="AD91" s="413">
        <v>18790</v>
      </c>
      <c r="AE91" s="171">
        <v>27.13</v>
      </c>
      <c r="AF91" s="171">
        <v>32.76</v>
      </c>
      <c r="AG91" s="292">
        <f>((H91-AE91)/AE91)*100</f>
        <v>18.72465904902323</v>
      </c>
      <c r="AH91" s="199">
        <f>((H91-AF91)/AF91)*100</f>
        <v>-1.6788766788766702</v>
      </c>
      <c r="AI91" s="290"/>
      <c r="AJ91" s="379">
        <f t="shared" si="8"/>
        <v>0.7012277591311682</v>
      </c>
      <c r="AK91" s="364">
        <f t="shared" si="11"/>
        <v>4.166666666666674</v>
      </c>
      <c r="AL91" s="365">
        <f t="shared" si="12"/>
        <v>9.579370842217516</v>
      </c>
      <c r="AM91" s="365">
        <f>((AP91/AU91)^(1/5)-1)*100</f>
        <v>10.756634324829006</v>
      </c>
      <c r="AN91" s="367">
        <f>((AP91/AZ91)^(1/10)-1)*100</f>
        <v>15.33971549865145</v>
      </c>
      <c r="AO91" s="352"/>
      <c r="AP91" s="144">
        <v>1</v>
      </c>
      <c r="AQ91" s="38">
        <v>0.96</v>
      </c>
      <c r="AR91" s="38">
        <v>0.88</v>
      </c>
      <c r="AS91" s="38">
        <v>0.76</v>
      </c>
      <c r="AT91" s="38">
        <v>0.68</v>
      </c>
      <c r="AU91" s="38">
        <v>0.6</v>
      </c>
      <c r="AV91" s="38">
        <v>0.52</v>
      </c>
      <c r="AW91" s="38">
        <v>0.44</v>
      </c>
      <c r="AX91" s="38">
        <v>0.36</v>
      </c>
      <c r="AY91" s="38">
        <v>0.28</v>
      </c>
      <c r="AZ91" s="38">
        <v>0.24</v>
      </c>
      <c r="BA91" s="298">
        <v>0.2</v>
      </c>
    </row>
    <row r="92" spans="1:53" ht="11.25" customHeight="1">
      <c r="A92" s="15" t="s">
        <v>875</v>
      </c>
      <c r="B92" s="16" t="s">
        <v>876</v>
      </c>
      <c r="C92" s="24" t="s">
        <v>1674</v>
      </c>
      <c r="D92" s="134">
        <v>43</v>
      </c>
      <c r="E92" s="139">
        <v>27</v>
      </c>
      <c r="F92" s="42" t="s">
        <v>1003</v>
      </c>
      <c r="G92" s="43" t="s">
        <v>1003</v>
      </c>
      <c r="H92" s="194">
        <v>49.53</v>
      </c>
      <c r="I92" s="345">
        <f t="shared" si="18"/>
        <v>2.0189783969311526</v>
      </c>
      <c r="J92" s="19">
        <v>0.17</v>
      </c>
      <c r="K92" s="146">
        <v>0.25</v>
      </c>
      <c r="L92" s="20">
        <f t="shared" si="17"/>
        <v>47.058823529411754</v>
      </c>
      <c r="M92" s="21">
        <v>40408</v>
      </c>
      <c r="N92" s="22">
        <v>40410</v>
      </c>
      <c r="O92" s="23">
        <v>40431</v>
      </c>
      <c r="P92" s="32" t="s">
        <v>452</v>
      </c>
      <c r="Q92" s="16"/>
      <c r="R92" s="343">
        <f t="shared" si="16"/>
        <v>1</v>
      </c>
      <c r="S92" s="360">
        <f>R92/W92*100</f>
        <v>24.44987775061125</v>
      </c>
      <c r="T92" s="494">
        <f t="shared" si="3"/>
        <v>9.555373159425917</v>
      </c>
      <c r="U92" s="52">
        <f>H92/W92</f>
        <v>12.110024449877752</v>
      </c>
      <c r="V92" s="408">
        <v>1</v>
      </c>
      <c r="W92" s="192">
        <v>4.09</v>
      </c>
      <c r="X92" s="193">
        <v>1.01</v>
      </c>
      <c r="Y92" s="194">
        <v>0.5</v>
      </c>
      <c r="Z92" s="195">
        <v>2.23</v>
      </c>
      <c r="AA92" s="193">
        <v>4.17</v>
      </c>
      <c r="AB92" s="194">
        <v>4.48</v>
      </c>
      <c r="AC92" s="197">
        <f t="shared" si="5"/>
        <v>7.434052757793785</v>
      </c>
      <c r="AD92" s="414">
        <v>34130</v>
      </c>
      <c r="AE92" s="194">
        <v>48.23</v>
      </c>
      <c r="AF92" s="194">
        <v>60.97</v>
      </c>
      <c r="AG92" s="293">
        <f>((H92-AE92)/AE92)*100</f>
        <v>2.6954177897574216</v>
      </c>
      <c r="AH92" s="200">
        <f>((H92-AF92)/AF92)*100</f>
        <v>-18.76332622601279</v>
      </c>
      <c r="AI92" s="290"/>
      <c r="AJ92" s="378">
        <f t="shared" si="8"/>
        <v>1.2418728676986783</v>
      </c>
      <c r="AK92" s="368">
        <f>((AP92/AQ92)^(1/1)-1)*100</f>
        <v>23.529411764705866</v>
      </c>
      <c r="AL92" s="369">
        <f>((AP92/AS92)^(1/3)-1)*100</f>
        <v>17.33438845558204</v>
      </c>
      <c r="AM92" s="369">
        <f>((AP92/AU92)^(1/5)-1)*100</f>
        <v>18.466445254224407</v>
      </c>
      <c r="AN92" s="366">
        <f>((AP92/AZ92)^(1/10)-1)*100</f>
        <v>14.869835499703509</v>
      </c>
      <c r="AO92" s="351"/>
      <c r="AP92" s="145">
        <v>0.84</v>
      </c>
      <c r="AQ92" s="28">
        <v>0.68</v>
      </c>
      <c r="AR92" s="28">
        <v>0.6</v>
      </c>
      <c r="AS92" s="28">
        <v>0.52</v>
      </c>
      <c r="AT92" s="28">
        <v>0.44</v>
      </c>
      <c r="AU92" s="28">
        <v>0.36</v>
      </c>
      <c r="AV92" s="28">
        <v>0.3</v>
      </c>
      <c r="AW92" s="28">
        <v>0.26</v>
      </c>
      <c r="AX92" s="28">
        <v>0.24</v>
      </c>
      <c r="AY92" s="28">
        <v>0.22</v>
      </c>
      <c r="AZ92" s="28">
        <v>0.21</v>
      </c>
      <c r="BA92" s="121">
        <v>0.2</v>
      </c>
    </row>
    <row r="93" spans="1:53" ht="11.25" customHeight="1">
      <c r="A93" s="25" t="s">
        <v>905</v>
      </c>
      <c r="B93" s="26" t="s">
        <v>906</v>
      </c>
      <c r="C93" s="33" t="s">
        <v>1337</v>
      </c>
      <c r="D93" s="135">
        <v>37</v>
      </c>
      <c r="E93" s="139">
        <v>62</v>
      </c>
      <c r="F93" s="44" t="s">
        <v>1030</v>
      </c>
      <c r="G93" s="45" t="s">
        <v>1030</v>
      </c>
      <c r="H93" s="171">
        <v>32.7</v>
      </c>
      <c r="I93" s="547">
        <f t="shared" si="18"/>
        <v>1.437308868501529</v>
      </c>
      <c r="J93" s="28">
        <v>0.1125</v>
      </c>
      <c r="K93" s="145">
        <v>0.1175</v>
      </c>
      <c r="L93" s="29">
        <f t="shared" si="17"/>
        <v>4.444444444444429</v>
      </c>
      <c r="M93" s="30">
        <v>40617</v>
      </c>
      <c r="N93" s="31">
        <v>40619</v>
      </c>
      <c r="O93" s="32">
        <v>40633</v>
      </c>
      <c r="P93" s="32" t="s">
        <v>463</v>
      </c>
      <c r="Q93" s="26"/>
      <c r="R93" s="343">
        <f t="shared" si="16"/>
        <v>0.47</v>
      </c>
      <c r="S93" s="359">
        <f>R93/W93*100</f>
        <v>36.15384615384615</v>
      </c>
      <c r="T93" s="492">
        <f>(H93/SQRT(22.5*W93*(H93/Z93))-1)*100</f>
        <v>-0.8135658572770321</v>
      </c>
      <c r="U93" s="53">
        <f>H93/W93</f>
        <v>25.153846153846157</v>
      </c>
      <c r="V93" s="408">
        <v>12</v>
      </c>
      <c r="W93" s="184">
        <v>1.3</v>
      </c>
      <c r="X93" s="178">
        <v>1.13</v>
      </c>
      <c r="Y93" s="171">
        <v>0.67</v>
      </c>
      <c r="Z93" s="179">
        <v>0.88</v>
      </c>
      <c r="AA93" s="178">
        <v>1.41</v>
      </c>
      <c r="AB93" s="171">
        <v>1.51</v>
      </c>
      <c r="AC93" s="196">
        <f t="shared" si="5"/>
        <v>7.092198581560294</v>
      </c>
      <c r="AD93" s="413">
        <v>3390</v>
      </c>
      <c r="AE93" s="171">
        <v>28.84</v>
      </c>
      <c r="AF93" s="171">
        <v>37.91</v>
      </c>
      <c r="AG93" s="292">
        <f>((H93-AE93)/AE93)*100</f>
        <v>13.384188626907084</v>
      </c>
      <c r="AH93" s="199">
        <f>((H93-AF93)/AF93)*100</f>
        <v>-13.743075705618555</v>
      </c>
      <c r="AI93" s="290"/>
      <c r="AJ93" s="378">
        <f>AM93/AN93</f>
        <v>0.8288989917877845</v>
      </c>
      <c r="AK93" s="364">
        <f t="shared" si="11"/>
        <v>3.488372093023262</v>
      </c>
      <c r="AL93" s="365">
        <f t="shared" si="12"/>
        <v>4.49571164458864</v>
      </c>
      <c r="AM93" s="365">
        <f>((AP93/AU93)^(1/5)-1)*100</f>
        <v>4.9200269147087194</v>
      </c>
      <c r="AN93" s="367">
        <f>((AP93/AZ93)^(1/10)-1)*100</f>
        <v>5.93561696111744</v>
      </c>
      <c r="AO93" s="351"/>
      <c r="AP93" s="145">
        <v>0.445</v>
      </c>
      <c r="AQ93" s="28">
        <v>0.43</v>
      </c>
      <c r="AR93" s="28">
        <v>0.41</v>
      </c>
      <c r="AS93" s="28">
        <v>0.39</v>
      </c>
      <c r="AT93" s="28">
        <v>0.37</v>
      </c>
      <c r="AU93" s="28">
        <v>0.35</v>
      </c>
      <c r="AV93" s="28">
        <v>0.33</v>
      </c>
      <c r="AW93" s="28">
        <v>0.31</v>
      </c>
      <c r="AX93" s="28">
        <v>0.29</v>
      </c>
      <c r="AY93" s="28">
        <v>0.27</v>
      </c>
      <c r="AZ93" s="28">
        <v>0.25</v>
      </c>
      <c r="BA93" s="121">
        <v>0.23</v>
      </c>
    </row>
    <row r="94" spans="1:53" ht="11.25" customHeight="1">
      <c r="A94" s="25" t="s">
        <v>889</v>
      </c>
      <c r="B94" s="26" t="s">
        <v>890</v>
      </c>
      <c r="C94" s="33" t="s">
        <v>1417</v>
      </c>
      <c r="D94" s="135">
        <v>39</v>
      </c>
      <c r="E94" s="139">
        <v>44</v>
      </c>
      <c r="F94" s="44" t="s">
        <v>1030</v>
      </c>
      <c r="G94" s="45" t="s">
        <v>1030</v>
      </c>
      <c r="H94" s="171">
        <v>38.63</v>
      </c>
      <c r="I94" s="547">
        <f t="shared" si="18"/>
        <v>1.7602899301061352</v>
      </c>
      <c r="J94" s="28">
        <v>0.14</v>
      </c>
      <c r="K94" s="145">
        <v>0.17</v>
      </c>
      <c r="L94" s="29">
        <f t="shared" si="17"/>
        <v>21.42857142857142</v>
      </c>
      <c r="M94" s="30">
        <v>40508</v>
      </c>
      <c r="N94" s="31">
        <v>40512</v>
      </c>
      <c r="O94" s="32">
        <v>40527</v>
      </c>
      <c r="P94" s="32" t="s">
        <v>461</v>
      </c>
      <c r="Q94" s="26"/>
      <c r="R94" s="343">
        <f>K94*4</f>
        <v>0.68</v>
      </c>
      <c r="S94" s="359">
        <f>R94/W94*100</f>
        <v>35.97883597883598</v>
      </c>
      <c r="T94" s="492">
        <f>(H94/SQRT(22.5*W94*(H94/Z94))-1)*100</f>
        <v>71.29372513442857</v>
      </c>
      <c r="U94" s="53">
        <f>H94/W94</f>
        <v>20.43915343915344</v>
      </c>
      <c r="V94" s="408">
        <v>12</v>
      </c>
      <c r="W94" s="184">
        <v>1.89</v>
      </c>
      <c r="X94" s="178">
        <v>1.06</v>
      </c>
      <c r="Y94" s="171">
        <v>1.05</v>
      </c>
      <c r="Z94" s="179">
        <v>3.23</v>
      </c>
      <c r="AA94" s="178">
        <v>1.77</v>
      </c>
      <c r="AB94" s="171">
        <v>2.24</v>
      </c>
      <c r="AC94" s="196">
        <f>(AB94/AA94-1)*100</f>
        <v>26.55367231638419</v>
      </c>
      <c r="AD94" s="332">
        <v>739</v>
      </c>
      <c r="AE94" s="171">
        <v>28.11</v>
      </c>
      <c r="AF94" s="171">
        <v>43.84</v>
      </c>
      <c r="AG94" s="292">
        <f>((H94-AE94)/AE94)*100</f>
        <v>37.424404126645335</v>
      </c>
      <c r="AH94" s="199">
        <f>((H94-AF94)/AF94)*100</f>
        <v>-11.88412408759124</v>
      </c>
      <c r="AI94" s="290"/>
      <c r="AJ94" s="378">
        <f>AM94/AN94</f>
        <v>1.429617092118131</v>
      </c>
      <c r="AK94" s="364">
        <f t="shared" si="11"/>
        <v>11.32075471698113</v>
      </c>
      <c r="AL94" s="365">
        <f t="shared" si="12"/>
        <v>7.119924545175316</v>
      </c>
      <c r="AM94" s="365">
        <f>((AP94/AU94)^(1/5)-1)*100</f>
        <v>6.042477819475911</v>
      </c>
      <c r="AN94" s="367">
        <f>((AP94/AZ94)^(1/10)-1)*100</f>
        <v>4.226640722742991</v>
      </c>
      <c r="AO94" s="351"/>
      <c r="AP94" s="145">
        <v>0.59</v>
      </c>
      <c r="AQ94" s="28">
        <v>0.53</v>
      </c>
      <c r="AR94" s="28">
        <v>0.52</v>
      </c>
      <c r="AS94" s="28">
        <v>0.48</v>
      </c>
      <c r="AT94" s="28">
        <v>0.46</v>
      </c>
      <c r="AU94" s="28">
        <v>0.44</v>
      </c>
      <c r="AV94" s="28">
        <v>0.43</v>
      </c>
      <c r="AW94" s="28">
        <v>0.42</v>
      </c>
      <c r="AX94" s="28">
        <v>0.41</v>
      </c>
      <c r="AY94" s="28">
        <v>0.4</v>
      </c>
      <c r="AZ94" s="28">
        <v>0.39</v>
      </c>
      <c r="BA94" s="121">
        <v>0.38</v>
      </c>
    </row>
    <row r="95" spans="1:53" ht="11.25" customHeight="1">
      <c r="A95" s="25" t="s">
        <v>830</v>
      </c>
      <c r="B95" s="26" t="s">
        <v>831</v>
      </c>
      <c r="C95" s="33" t="s">
        <v>1442</v>
      </c>
      <c r="D95" s="135">
        <v>46</v>
      </c>
      <c r="E95" s="139">
        <v>21</v>
      </c>
      <c r="F95" s="65" t="s">
        <v>1500</v>
      </c>
      <c r="G95" s="57" t="s">
        <v>1500</v>
      </c>
      <c r="H95" s="171">
        <v>29.34</v>
      </c>
      <c r="I95" s="547">
        <f t="shared" si="18"/>
        <v>1.0906612133606</v>
      </c>
      <c r="J95" s="269">
        <v>0.07767</v>
      </c>
      <c r="K95" s="145">
        <v>0.08</v>
      </c>
      <c r="L95" s="29">
        <f t="shared" si="17"/>
        <v>2.999871250160946</v>
      </c>
      <c r="M95" s="30">
        <v>40606</v>
      </c>
      <c r="N95" s="31">
        <v>40610</v>
      </c>
      <c r="O95" s="32">
        <v>40641</v>
      </c>
      <c r="P95" s="281" t="s">
        <v>465</v>
      </c>
      <c r="Q95" s="288" t="s">
        <v>1529</v>
      </c>
      <c r="R95" s="343">
        <f>K95*4</f>
        <v>0.32</v>
      </c>
      <c r="S95" s="359">
        <f>R95/W95*100</f>
        <v>34.78260869565217</v>
      </c>
      <c r="T95" s="492">
        <f t="shared" si="3"/>
        <v>88.24128826773273</v>
      </c>
      <c r="U95" s="53">
        <f>H95/W95</f>
        <v>31.891304347826086</v>
      </c>
      <c r="V95" s="408">
        <v>12</v>
      </c>
      <c r="W95" s="184">
        <v>0.92</v>
      </c>
      <c r="X95" s="178" t="s">
        <v>1156</v>
      </c>
      <c r="Y95" s="171">
        <v>3.21</v>
      </c>
      <c r="Z95" s="179">
        <v>2.5</v>
      </c>
      <c r="AA95" s="178" t="s">
        <v>1156</v>
      </c>
      <c r="AB95" s="171" t="s">
        <v>1156</v>
      </c>
      <c r="AC95" s="196" t="s">
        <v>1035</v>
      </c>
      <c r="AD95" s="413">
        <v>1710</v>
      </c>
      <c r="AE95" s="171">
        <v>23.2</v>
      </c>
      <c r="AF95" s="171">
        <v>29.98</v>
      </c>
      <c r="AG95" s="292">
        <f>((H95-AE95)/AE95)*100</f>
        <v>26.465517241379317</v>
      </c>
      <c r="AH95" s="199">
        <f>((H95-AF95)/AF95)*100</f>
        <v>-2.134756504336226</v>
      </c>
      <c r="AI95" s="290"/>
      <c r="AJ95" s="378">
        <f>AM95/AN95</f>
        <v>1</v>
      </c>
      <c r="AK95" s="364">
        <f>((AP95/AQ95)^(1/1)-1)*100</f>
        <v>3.0000000000000027</v>
      </c>
      <c r="AL95" s="365">
        <f>((AP95/AS95)^(1/3)-1)*100</f>
        <v>3.000000000000047</v>
      </c>
      <c r="AM95" s="365">
        <f>((AP95/AU95)^(1/5)-1)*100</f>
        <v>3.000000000000025</v>
      </c>
      <c r="AN95" s="367">
        <f>((AP95/AZ95)^(1/10)-1)*100</f>
        <v>3.000000000000025</v>
      </c>
      <c r="AO95" s="351"/>
      <c r="AP95" s="145">
        <v>0.3106796116504854</v>
      </c>
      <c r="AQ95" s="28">
        <v>0.30163069092280137</v>
      </c>
      <c r="AR95" s="28">
        <v>0.29284533099301063</v>
      </c>
      <c r="AS95" s="28">
        <v>0.28431585533302</v>
      </c>
      <c r="AT95" s="28">
        <v>0.2760348110029324</v>
      </c>
      <c r="AU95" s="28">
        <v>0.26799496213876894</v>
      </c>
      <c r="AV95" s="28">
        <v>0.2601892836298727</v>
      </c>
      <c r="AW95" s="28">
        <v>0.25261095498045905</v>
      </c>
      <c r="AX95" s="28">
        <v>0.2452533543499604</v>
      </c>
      <c r="AY95" s="28">
        <v>0.23811005276695163</v>
      </c>
      <c r="AZ95" s="28">
        <v>0.23117480851160335</v>
      </c>
      <c r="BA95" s="121">
        <v>0.2244415616617504</v>
      </c>
    </row>
    <row r="96" spans="1:53" ht="11.25" customHeight="1">
      <c r="A96" s="34" t="s">
        <v>1926</v>
      </c>
      <c r="B96" s="36" t="s">
        <v>1927</v>
      </c>
      <c r="C96" s="41" t="s">
        <v>1336</v>
      </c>
      <c r="D96" s="136">
        <v>37</v>
      </c>
      <c r="E96" s="139">
        <v>58</v>
      </c>
      <c r="F96" s="74" t="s">
        <v>1030</v>
      </c>
      <c r="G96" s="75" t="s">
        <v>1030</v>
      </c>
      <c r="H96" s="172">
        <v>24.25</v>
      </c>
      <c r="I96" s="348">
        <f t="shared" si="18"/>
        <v>4.948453608247423</v>
      </c>
      <c r="J96" s="38">
        <v>0.29</v>
      </c>
      <c r="K96" s="144">
        <v>0.3</v>
      </c>
      <c r="L96" s="39">
        <f t="shared" si="17"/>
        <v>3.4482758620689724</v>
      </c>
      <c r="M96" s="423">
        <v>40156</v>
      </c>
      <c r="N96" s="340">
        <v>40158</v>
      </c>
      <c r="O96" s="341">
        <v>40182</v>
      </c>
      <c r="P96" s="40" t="s">
        <v>464</v>
      </c>
      <c r="Q96" s="36"/>
      <c r="R96" s="274">
        <f>K96*4</f>
        <v>1.2</v>
      </c>
      <c r="S96" s="491">
        <f t="shared" si="2"/>
        <v>72.28915662650603</v>
      </c>
      <c r="T96" s="493">
        <f t="shared" si="3"/>
        <v>-8.12819594572327</v>
      </c>
      <c r="U96" s="54">
        <f t="shared" si="4"/>
        <v>14.60843373493976</v>
      </c>
      <c r="V96" s="409">
        <v>12</v>
      </c>
      <c r="W96" s="185">
        <v>1.66</v>
      </c>
      <c r="X96" s="180">
        <v>1.83</v>
      </c>
      <c r="Y96" s="172">
        <v>3.83</v>
      </c>
      <c r="Z96" s="181">
        <v>1.3</v>
      </c>
      <c r="AA96" s="178">
        <v>1.62</v>
      </c>
      <c r="AB96" s="171">
        <v>1.84</v>
      </c>
      <c r="AC96" s="196">
        <f t="shared" si="5"/>
        <v>13.58024691358024</v>
      </c>
      <c r="AD96" s="415">
        <v>1060</v>
      </c>
      <c r="AE96" s="172">
        <v>22.09</v>
      </c>
      <c r="AF96" s="172">
        <v>30.84</v>
      </c>
      <c r="AG96" s="294">
        <f t="shared" si="6"/>
        <v>9.778180172023541</v>
      </c>
      <c r="AH96" s="201">
        <f t="shared" si="7"/>
        <v>-21.36835278858625</v>
      </c>
      <c r="AI96" s="290"/>
      <c r="AJ96" s="378">
        <f t="shared" si="8"/>
        <v>0.7995784536758398</v>
      </c>
      <c r="AK96" s="370">
        <f>((AP96/AQ96)^(1/1)-1)*100</f>
        <v>3.4482758620689724</v>
      </c>
      <c r="AL96" s="371">
        <f>((AP96/AS96)^(1/3)-1)*100</f>
        <v>2.3264108093813185</v>
      </c>
      <c r="AM96" s="371">
        <f t="shared" si="9"/>
        <v>2.9033661071187877</v>
      </c>
      <c r="AN96" s="372">
        <f t="shared" si="10"/>
        <v>3.6311209910314224</v>
      </c>
      <c r="AO96" s="351"/>
      <c r="AP96" s="145">
        <v>1.2</v>
      </c>
      <c r="AQ96" s="299">
        <v>1.16</v>
      </c>
      <c r="AR96" s="28">
        <v>1.16</v>
      </c>
      <c r="AS96" s="28">
        <v>1.12</v>
      </c>
      <c r="AT96" s="28">
        <v>1.08</v>
      </c>
      <c r="AU96" s="299">
        <v>1.04</v>
      </c>
      <c r="AV96" s="28">
        <v>1.01</v>
      </c>
      <c r="AW96" s="28">
        <v>1</v>
      </c>
      <c r="AX96" s="28">
        <v>0.93</v>
      </c>
      <c r="AY96" s="28">
        <v>0.89</v>
      </c>
      <c r="AZ96" s="28">
        <v>0.84</v>
      </c>
      <c r="BA96" s="121">
        <v>0.81</v>
      </c>
    </row>
    <row r="97" spans="1:53" ht="11.25" customHeight="1">
      <c r="A97" s="15" t="s">
        <v>857</v>
      </c>
      <c r="B97" s="16" t="s">
        <v>858</v>
      </c>
      <c r="C97" s="24" t="s">
        <v>1334</v>
      </c>
      <c r="D97" s="134">
        <v>40</v>
      </c>
      <c r="E97" s="139">
        <v>37</v>
      </c>
      <c r="F97" s="42" t="s">
        <v>1030</v>
      </c>
      <c r="G97" s="43" t="s">
        <v>1030</v>
      </c>
      <c r="H97" s="194">
        <v>42.17</v>
      </c>
      <c r="I97" s="346">
        <f t="shared" si="18"/>
        <v>4.552999762864595</v>
      </c>
      <c r="J97" s="19">
        <v>0.47</v>
      </c>
      <c r="K97" s="146">
        <v>0.48</v>
      </c>
      <c r="L97" s="20">
        <f t="shared" si="17"/>
        <v>2.127659574468077</v>
      </c>
      <c r="M97" s="21">
        <v>40549</v>
      </c>
      <c r="N97" s="22">
        <v>40553</v>
      </c>
      <c r="O97" s="23">
        <v>40588</v>
      </c>
      <c r="P97" s="455" t="s">
        <v>480</v>
      </c>
      <c r="Q97" s="16"/>
      <c r="R97" s="343">
        <f>K97*4</f>
        <v>1.92</v>
      </c>
      <c r="S97" s="359">
        <f>R97/W97*100</f>
        <v>35.887850467289724</v>
      </c>
      <c r="T97" s="492">
        <f>(H97/SQRT(22.5*W97*(H97/Z97))-1)*100</f>
        <v>-39.63984864800517</v>
      </c>
      <c r="U97" s="53">
        <f>H97/W97</f>
        <v>7.882242990654206</v>
      </c>
      <c r="V97" s="408">
        <v>3</v>
      </c>
      <c r="W97" s="184">
        <v>5.35</v>
      </c>
      <c r="X97" s="178" t="s">
        <v>1156</v>
      </c>
      <c r="Y97" s="171">
        <v>0.41</v>
      </c>
      <c r="Z97" s="179">
        <v>1.04</v>
      </c>
      <c r="AA97" s="193">
        <v>3.05</v>
      </c>
      <c r="AB97" s="194" t="s">
        <v>1156</v>
      </c>
      <c r="AC97" s="197" t="s">
        <v>1035</v>
      </c>
      <c r="AD97" s="413">
        <v>989</v>
      </c>
      <c r="AE97" s="171">
        <v>35.36</v>
      </c>
      <c r="AF97" s="171">
        <v>47.75</v>
      </c>
      <c r="AG97" s="292">
        <f>((H97-AE97)/AE97)*100</f>
        <v>19.259049773755663</v>
      </c>
      <c r="AH97" s="199">
        <f>((H97-AF97)/AF97)*100</f>
        <v>-11.685863874345547</v>
      </c>
      <c r="AI97" s="290"/>
      <c r="AJ97" s="377">
        <f t="shared" si="8"/>
        <v>0.535380605229612</v>
      </c>
      <c r="AK97" s="364">
        <f>((AP97/AQ97)^(1/1)-1)*100</f>
        <v>2.1739130434782483</v>
      </c>
      <c r="AL97" s="365">
        <f>((AP97/AS97)^(1/3)-1)*100</f>
        <v>2.222946218291044</v>
      </c>
      <c r="AM97" s="365">
        <f>((AP97/AU97)^(1/5)-1)*100</f>
        <v>2.2750530662123625</v>
      </c>
      <c r="AN97" s="367">
        <f>((AP97/AZ97)^(1/10)-1)*100</f>
        <v>4.2494125562069</v>
      </c>
      <c r="AO97" s="350"/>
      <c r="AP97" s="146">
        <v>1.88</v>
      </c>
      <c r="AQ97" s="19">
        <v>1.84</v>
      </c>
      <c r="AR97" s="19">
        <v>1.8</v>
      </c>
      <c r="AS97" s="19">
        <v>1.76</v>
      </c>
      <c r="AT97" s="19">
        <v>1.72</v>
      </c>
      <c r="AU97" s="19">
        <v>1.68</v>
      </c>
      <c r="AV97" s="19">
        <v>1.56</v>
      </c>
      <c r="AW97" s="19">
        <v>1.44</v>
      </c>
      <c r="AX97" s="19">
        <v>1.36</v>
      </c>
      <c r="AY97" s="19">
        <v>1.28</v>
      </c>
      <c r="AZ97" s="19">
        <v>1.24</v>
      </c>
      <c r="BA97" s="297">
        <v>1.2</v>
      </c>
    </row>
    <row r="98" spans="1:53" ht="11.25" customHeight="1">
      <c r="A98" s="25" t="s">
        <v>987</v>
      </c>
      <c r="B98" s="26" t="s">
        <v>988</v>
      </c>
      <c r="C98" s="33" t="s">
        <v>1453</v>
      </c>
      <c r="D98" s="135">
        <v>30</v>
      </c>
      <c r="E98" s="139">
        <v>83</v>
      </c>
      <c r="F98" s="44" t="s">
        <v>1030</v>
      </c>
      <c r="G98" s="45" t="s">
        <v>1003</v>
      </c>
      <c r="H98" s="171">
        <v>38.47</v>
      </c>
      <c r="I98" s="547">
        <f t="shared" si="18"/>
        <v>1.8715882505848713</v>
      </c>
      <c r="J98" s="28">
        <v>0.16</v>
      </c>
      <c r="K98" s="145">
        <v>0.18</v>
      </c>
      <c r="L98" s="29">
        <f t="shared" si="17"/>
        <v>12.5</v>
      </c>
      <c r="M98" s="30">
        <v>40535</v>
      </c>
      <c r="N98" s="31">
        <v>40539</v>
      </c>
      <c r="O98" s="32">
        <v>40557</v>
      </c>
      <c r="P98" s="32" t="s">
        <v>466</v>
      </c>
      <c r="Q98" s="26"/>
      <c r="R98" s="343">
        <f>K98*4</f>
        <v>0.72</v>
      </c>
      <c r="S98" s="359">
        <f>R98/W98*100</f>
        <v>33.33333333333333</v>
      </c>
      <c r="T98" s="492">
        <f>(H98/SQRT(22.5*W98*(H98/Z98))-1)*100</f>
        <v>36.388228858627734</v>
      </c>
      <c r="U98" s="53">
        <f>H98/W98</f>
        <v>17.810185185185183</v>
      </c>
      <c r="V98" s="408">
        <v>10</v>
      </c>
      <c r="W98" s="184">
        <v>2.16</v>
      </c>
      <c r="X98" s="178">
        <v>1.31</v>
      </c>
      <c r="Y98" s="171">
        <v>1</v>
      </c>
      <c r="Z98" s="179">
        <v>2.35</v>
      </c>
      <c r="AA98" s="178">
        <v>2.56</v>
      </c>
      <c r="AB98" s="171">
        <v>2.92</v>
      </c>
      <c r="AC98" s="196">
        <f t="shared" si="5"/>
        <v>14.0625</v>
      </c>
      <c r="AD98" s="413">
        <v>3630</v>
      </c>
      <c r="AE98" s="171">
        <v>29.07</v>
      </c>
      <c r="AF98" s="171">
        <v>40.6</v>
      </c>
      <c r="AG98" s="292">
        <f>((H98-AE98)/AE98)*100</f>
        <v>32.33574131406948</v>
      </c>
      <c r="AH98" s="199">
        <f>((H98-AF98)/AF98)*100</f>
        <v>-5.246305418719218</v>
      </c>
      <c r="AI98" s="290"/>
      <c r="AJ98" s="378">
        <f>AM98/AN98</f>
        <v>1.0456203960640695</v>
      </c>
      <c r="AK98" s="364">
        <f t="shared" si="11"/>
        <v>6.666666666666665</v>
      </c>
      <c r="AL98" s="365">
        <f t="shared" si="12"/>
        <v>7.166457967424877</v>
      </c>
      <c r="AM98" s="365">
        <f>((AP98/AU98)^(1/5)-1)*100</f>
        <v>9.856054330611762</v>
      </c>
      <c r="AN98" s="367">
        <f>((AP98/AZ98)^(1/10)-1)*100</f>
        <v>9.42603488580749</v>
      </c>
      <c r="AO98" s="351"/>
      <c r="AP98" s="145">
        <v>0.64</v>
      </c>
      <c r="AQ98" s="28">
        <v>0.6</v>
      </c>
      <c r="AR98" s="28">
        <v>0.56</v>
      </c>
      <c r="AS98" s="28">
        <v>0.52</v>
      </c>
      <c r="AT98" s="28">
        <v>0.44</v>
      </c>
      <c r="AU98" s="28">
        <v>0.4</v>
      </c>
      <c r="AV98" s="28">
        <v>0.36</v>
      </c>
      <c r="AW98" s="28">
        <v>0.3</v>
      </c>
      <c r="AX98" s="28">
        <v>0.28</v>
      </c>
      <c r="AY98" s="28">
        <v>0.27</v>
      </c>
      <c r="AZ98" s="28">
        <v>0.26</v>
      </c>
      <c r="BA98" s="121">
        <v>0.23</v>
      </c>
    </row>
    <row r="99" spans="1:53" ht="11.25" customHeight="1">
      <c r="A99" s="25" t="s">
        <v>913</v>
      </c>
      <c r="B99" s="26" t="s">
        <v>914</v>
      </c>
      <c r="C99" s="33" t="s">
        <v>1439</v>
      </c>
      <c r="D99" s="135">
        <v>51</v>
      </c>
      <c r="E99" s="139">
        <v>10</v>
      </c>
      <c r="F99" s="44" t="s">
        <v>1030</v>
      </c>
      <c r="G99" s="45" t="s">
        <v>1030</v>
      </c>
      <c r="H99" s="171">
        <v>28.22</v>
      </c>
      <c r="I99" s="346">
        <f t="shared" si="18"/>
        <v>4.8901488306165835</v>
      </c>
      <c r="J99" s="28">
        <v>0.34</v>
      </c>
      <c r="K99" s="145">
        <v>0.345</v>
      </c>
      <c r="L99" s="51">
        <f t="shared" si="17"/>
        <v>1.4705882352941124</v>
      </c>
      <c r="M99" s="30">
        <v>40493</v>
      </c>
      <c r="N99" s="31">
        <v>40497</v>
      </c>
      <c r="O99" s="32">
        <v>40513</v>
      </c>
      <c r="P99" s="32" t="s">
        <v>460</v>
      </c>
      <c r="Q99" s="26"/>
      <c r="R99" s="343">
        <f>K99*4</f>
        <v>1.38</v>
      </c>
      <c r="S99" s="359">
        <f>R99/W99*100</f>
        <v>97.18309859154928</v>
      </c>
      <c r="T99" s="492">
        <f>(H99/SQRT(22.5*W99*(H99/Z99))-1)*100</f>
        <v>18.133104420130273</v>
      </c>
      <c r="U99" s="53">
        <f>H99/W99</f>
        <v>19.87323943661972</v>
      </c>
      <c r="V99" s="408">
        <v>12</v>
      </c>
      <c r="W99" s="184">
        <v>1.42</v>
      </c>
      <c r="X99" s="178">
        <v>2.94</v>
      </c>
      <c r="Y99" s="171">
        <v>1.11</v>
      </c>
      <c r="Z99" s="179">
        <v>1.58</v>
      </c>
      <c r="AA99" s="178">
        <v>1.72</v>
      </c>
      <c r="AB99" s="171">
        <v>1.9</v>
      </c>
      <c r="AC99" s="196">
        <f t="shared" si="5"/>
        <v>10.465116279069765</v>
      </c>
      <c r="AD99" s="413">
        <v>2310</v>
      </c>
      <c r="AE99" s="171">
        <v>22.33</v>
      </c>
      <c r="AF99" s="171">
        <v>28.84</v>
      </c>
      <c r="AG99" s="292">
        <f>((H99-AE99)/AE99)*100</f>
        <v>26.377071204657415</v>
      </c>
      <c r="AH99" s="199">
        <f>((H99-AF99)/AF99)*100</f>
        <v>-2.149791955617202</v>
      </c>
      <c r="AI99" s="290"/>
      <c r="AJ99" s="378">
        <f t="shared" si="8"/>
        <v>0.832254411357178</v>
      </c>
      <c r="AK99" s="364">
        <f>((AP99/AQ99)^(1/1)-1)*100</f>
        <v>1.486988847583648</v>
      </c>
      <c r="AL99" s="365">
        <f>((AP99/AS99)^(1/3)-1)*100</f>
        <v>2.4337275223374144</v>
      </c>
      <c r="AM99" s="365">
        <f>((AP99/AU99)^(1/5)-1)*100</f>
        <v>2.7820174603307546</v>
      </c>
      <c r="AN99" s="367">
        <f>((AP99/AZ99)^(1/10)-1)*100</f>
        <v>3.342748830605835</v>
      </c>
      <c r="AO99" s="351"/>
      <c r="AP99" s="145">
        <v>1.365</v>
      </c>
      <c r="AQ99" s="28">
        <v>1.345</v>
      </c>
      <c r="AR99" s="28">
        <v>1.31</v>
      </c>
      <c r="AS99" s="28">
        <v>1.27</v>
      </c>
      <c r="AT99" s="28">
        <v>1.23</v>
      </c>
      <c r="AU99" s="28">
        <v>1.19</v>
      </c>
      <c r="AV99" s="28">
        <v>1.15</v>
      </c>
      <c r="AW99" s="28">
        <v>1.11</v>
      </c>
      <c r="AX99" s="28">
        <v>1.07</v>
      </c>
      <c r="AY99" s="28">
        <v>1.03</v>
      </c>
      <c r="AZ99" s="28">
        <v>0.9825</v>
      </c>
      <c r="BA99" s="121">
        <v>0.95</v>
      </c>
    </row>
    <row r="100" spans="1:53" ht="11.25" customHeight="1">
      <c r="A100" s="25" t="s">
        <v>891</v>
      </c>
      <c r="B100" s="26" t="s">
        <v>892</v>
      </c>
      <c r="C100" s="33" t="s">
        <v>1456</v>
      </c>
      <c r="D100" s="135">
        <v>38</v>
      </c>
      <c r="E100" s="139">
        <v>54</v>
      </c>
      <c r="F100" s="44" t="s">
        <v>1003</v>
      </c>
      <c r="G100" s="45" t="s">
        <v>1003</v>
      </c>
      <c r="H100" s="171">
        <v>99.67</v>
      </c>
      <c r="I100" s="346">
        <f t="shared" si="18"/>
        <v>2.5283435336610816</v>
      </c>
      <c r="J100" s="28">
        <v>0.6</v>
      </c>
      <c r="K100" s="145">
        <v>0.63</v>
      </c>
      <c r="L100" s="29">
        <f t="shared" si="17"/>
        <v>5.000000000000004</v>
      </c>
      <c r="M100" s="30">
        <v>40520</v>
      </c>
      <c r="N100" s="31">
        <v>40522</v>
      </c>
      <c r="O100" s="32">
        <v>40532</v>
      </c>
      <c r="P100" s="32" t="s">
        <v>462</v>
      </c>
      <c r="Q100" s="26"/>
      <c r="R100" s="343">
        <f>K100*4</f>
        <v>2.52</v>
      </c>
      <c r="S100" s="359">
        <f>R100/W100*100</f>
        <v>45.48736462093863</v>
      </c>
      <c r="T100" s="492">
        <f>(H100/SQRT(22.5*W100*(H100/Z100))-1)*100</f>
        <v>44.46290418623244</v>
      </c>
      <c r="U100" s="53">
        <f>H100/W100</f>
        <v>17.990974729241877</v>
      </c>
      <c r="V100" s="408">
        <v>12</v>
      </c>
      <c r="W100" s="184">
        <v>5.54</v>
      </c>
      <c r="X100" s="178">
        <v>1.31</v>
      </c>
      <c r="Y100" s="171">
        <v>1.37</v>
      </c>
      <c r="Z100" s="179">
        <v>2.61</v>
      </c>
      <c r="AA100" s="178">
        <v>7.24</v>
      </c>
      <c r="AB100" s="171">
        <v>7.98</v>
      </c>
      <c r="AC100" s="196">
        <f t="shared" si="5"/>
        <v>10.220994475138134</v>
      </c>
      <c r="AD100" s="413">
        <v>10900</v>
      </c>
      <c r="AE100" s="171">
        <v>69.24</v>
      </c>
      <c r="AF100" s="171">
        <v>108.87</v>
      </c>
      <c r="AG100" s="292">
        <f>((H100-AE100)/AE100)*100</f>
        <v>43.94858463316004</v>
      </c>
      <c r="AH100" s="199">
        <f>((H100-AF100)/AF100)*100</f>
        <v>-8.450445485441355</v>
      </c>
      <c r="AI100" s="290"/>
      <c r="AJ100" s="378">
        <f>AM100/AN100</f>
        <v>1.6256938006026673</v>
      </c>
      <c r="AK100" s="364">
        <f t="shared" si="11"/>
        <v>2.5316455696202445</v>
      </c>
      <c r="AL100" s="365">
        <f t="shared" si="12"/>
        <v>2.9043665280804154</v>
      </c>
      <c r="AM100" s="365">
        <f>((AP100/AU100)^(1/5)-1)*100</f>
        <v>17.17709249338597</v>
      </c>
      <c r="AN100" s="367">
        <f>((AP100/AZ100)^(1/10)-1)*100</f>
        <v>10.566007256113163</v>
      </c>
      <c r="AO100" s="351"/>
      <c r="AP100" s="145">
        <v>2.43</v>
      </c>
      <c r="AQ100" s="28">
        <v>2.37</v>
      </c>
      <c r="AR100" s="28">
        <v>2.33</v>
      </c>
      <c r="AS100" s="28">
        <v>2.23</v>
      </c>
      <c r="AT100" s="28">
        <v>1.94</v>
      </c>
      <c r="AU100" s="28">
        <v>1.1</v>
      </c>
      <c r="AV100" s="28">
        <v>1.05</v>
      </c>
      <c r="AW100" s="28">
        <v>1.01</v>
      </c>
      <c r="AX100" s="28">
        <v>0.97</v>
      </c>
      <c r="AY100" s="28">
        <v>0.93</v>
      </c>
      <c r="AZ100" s="28">
        <v>0.89</v>
      </c>
      <c r="BA100" s="121">
        <v>0.85</v>
      </c>
    </row>
    <row r="101" spans="1:53" ht="11.25" customHeight="1">
      <c r="A101" s="34" t="s">
        <v>863</v>
      </c>
      <c r="B101" s="36" t="s">
        <v>864</v>
      </c>
      <c r="C101" s="41" t="s">
        <v>1457</v>
      </c>
      <c r="D101" s="136">
        <v>40</v>
      </c>
      <c r="E101" s="139">
        <v>38</v>
      </c>
      <c r="F101" s="74" t="s">
        <v>1500</v>
      </c>
      <c r="G101" s="75" t="s">
        <v>1500</v>
      </c>
      <c r="H101" s="172">
        <v>151.07</v>
      </c>
      <c r="I101" s="547">
        <f t="shared" si="18"/>
        <v>1.7475342556430795</v>
      </c>
      <c r="J101" s="28">
        <v>0.54</v>
      </c>
      <c r="K101" s="145">
        <v>0.66</v>
      </c>
      <c r="L101" s="39">
        <f t="shared" si="17"/>
        <v>22.22222222222221</v>
      </c>
      <c r="M101" s="49">
        <v>40668</v>
      </c>
      <c r="N101" s="50">
        <v>40672</v>
      </c>
      <c r="O101" s="40">
        <v>40695</v>
      </c>
      <c r="P101" s="40" t="s">
        <v>460</v>
      </c>
      <c r="Q101" s="36"/>
      <c r="R101" s="274">
        <f>K101*4</f>
        <v>2.64</v>
      </c>
      <c r="S101" s="359">
        <f>R101/W101*100</f>
        <v>33.84615384615385</v>
      </c>
      <c r="T101" s="492">
        <f>(H101/SQRT(22.5*W101*(H101/Z101))-1)*100</f>
        <v>96.15722805866244</v>
      </c>
      <c r="U101" s="53">
        <f>H101/W101</f>
        <v>19.367948717948718</v>
      </c>
      <c r="V101" s="409">
        <v>12</v>
      </c>
      <c r="W101" s="184">
        <v>7.8</v>
      </c>
      <c r="X101" s="178">
        <v>1.26</v>
      </c>
      <c r="Y101" s="171">
        <v>1.4</v>
      </c>
      <c r="Z101" s="179">
        <v>4.47</v>
      </c>
      <c r="AA101" s="180">
        <v>8.64</v>
      </c>
      <c r="AB101" s="172">
        <v>9.69</v>
      </c>
      <c r="AC101" s="198">
        <f>(AB101/AA101-1)*100</f>
        <v>12.152777777777768</v>
      </c>
      <c r="AD101" s="413">
        <v>10460</v>
      </c>
      <c r="AE101" s="171">
        <v>96.5</v>
      </c>
      <c r="AF101" s="171">
        <v>153.6</v>
      </c>
      <c r="AG101" s="292">
        <f>((H101-AE101)/AE101)*100</f>
        <v>56.549222797927456</v>
      </c>
      <c r="AH101" s="199">
        <f>((H101-AF101)/AF101)*100</f>
        <v>-1.6471354166666674</v>
      </c>
      <c r="AI101" s="290"/>
      <c r="AJ101" s="379">
        <f>AM101/AN101</f>
        <v>1.4773847975354562</v>
      </c>
      <c r="AK101" s="364">
        <f t="shared" si="11"/>
        <v>16.85393258426966</v>
      </c>
      <c r="AL101" s="365">
        <f t="shared" si="12"/>
        <v>15.785145445537974</v>
      </c>
      <c r="AM101" s="365">
        <f>((AP101/AU101)^(1/5)-1)*100</f>
        <v>17.721314133738453</v>
      </c>
      <c r="AN101" s="367">
        <f>((AP101/AZ101)^(1/10)-1)*100</f>
        <v>11.995056510193415</v>
      </c>
      <c r="AO101" s="352"/>
      <c r="AP101" s="144">
        <v>2.08</v>
      </c>
      <c r="AQ101" s="38">
        <v>1.78</v>
      </c>
      <c r="AR101" s="38">
        <v>1.55</v>
      </c>
      <c r="AS101" s="38">
        <v>1.34</v>
      </c>
      <c r="AT101" s="38">
        <v>1.11</v>
      </c>
      <c r="AU101" s="38">
        <v>0.92</v>
      </c>
      <c r="AV101" s="38">
        <v>0.785</v>
      </c>
      <c r="AW101" s="38">
        <v>0.735</v>
      </c>
      <c r="AX101" s="38">
        <v>0.715</v>
      </c>
      <c r="AY101" s="38">
        <v>0.695</v>
      </c>
      <c r="AZ101" s="38">
        <v>0.67</v>
      </c>
      <c r="BA101" s="298">
        <v>0.63</v>
      </c>
    </row>
    <row r="102" spans="1:53" ht="11.25" customHeight="1">
      <c r="A102" s="15" t="s">
        <v>932</v>
      </c>
      <c r="B102" s="16" t="s">
        <v>933</v>
      </c>
      <c r="C102" s="520" t="s">
        <v>1675</v>
      </c>
      <c r="D102" s="134">
        <v>35</v>
      </c>
      <c r="E102" s="139">
        <v>67</v>
      </c>
      <c r="F102" s="42" t="s">
        <v>1030</v>
      </c>
      <c r="G102" s="152" t="s">
        <v>1003</v>
      </c>
      <c r="H102" s="193">
        <v>43.63</v>
      </c>
      <c r="I102" s="546">
        <f t="shared" si="18"/>
        <v>1.6044006417602568</v>
      </c>
      <c r="J102" s="19">
        <v>0.1375</v>
      </c>
      <c r="K102" s="146">
        <v>0.175</v>
      </c>
      <c r="L102" s="253">
        <f t="shared" si="17"/>
        <v>27.27272727272725</v>
      </c>
      <c r="M102" s="23">
        <v>40407</v>
      </c>
      <c r="N102" s="23">
        <v>40409</v>
      </c>
      <c r="O102" s="23">
        <v>40432</v>
      </c>
      <c r="P102" s="23" t="s">
        <v>474</v>
      </c>
      <c r="Q102" s="16"/>
      <c r="R102" s="343">
        <f>K102*4</f>
        <v>0.7</v>
      </c>
      <c r="S102" s="360">
        <f>R102/W102*100</f>
        <v>29.66101694915254</v>
      </c>
      <c r="T102" s="494">
        <f t="shared" si="3"/>
        <v>49.770634430962836</v>
      </c>
      <c r="U102" s="52">
        <f>H102/W102</f>
        <v>18.48728813559322</v>
      </c>
      <c r="V102" s="408">
        <v>8</v>
      </c>
      <c r="W102" s="192">
        <v>2.36</v>
      </c>
      <c r="X102" s="193">
        <v>1.23</v>
      </c>
      <c r="Y102" s="194">
        <v>0.57</v>
      </c>
      <c r="Z102" s="195">
        <v>2.73</v>
      </c>
      <c r="AA102" s="193">
        <v>2.61</v>
      </c>
      <c r="AB102" s="194">
        <v>2.98</v>
      </c>
      <c r="AC102" s="197">
        <f>(AB102/AA102-1)*100</f>
        <v>14.176245210727977</v>
      </c>
      <c r="AD102" s="414">
        <v>39940</v>
      </c>
      <c r="AE102" s="194">
        <v>26.26</v>
      </c>
      <c r="AF102" s="194">
        <v>47.11</v>
      </c>
      <c r="AG102" s="293">
        <f>((H102-AE102)/AE102)*100</f>
        <v>66.14623000761614</v>
      </c>
      <c r="AH102" s="200">
        <f>((H102-AF102)/AF102)*100</f>
        <v>-7.3869666737422985</v>
      </c>
      <c r="AI102" s="290"/>
      <c r="AJ102" s="377">
        <f t="shared" si="8"/>
        <v>1.3132430324892665</v>
      </c>
      <c r="AK102" s="368">
        <f>((AP102/AQ102)^(1/1)-1)*100</f>
        <v>25</v>
      </c>
      <c r="AL102" s="369">
        <f>((AP102/AS102)^(1/3)-1)*100</f>
        <v>21.90465996880495</v>
      </c>
      <c r="AM102" s="369">
        <f>((AP102/AU102)^(1/5)-1)*100</f>
        <v>21.608079807078617</v>
      </c>
      <c r="AN102" s="366">
        <f>((AP102/AZ102)^(1/10)-1)*100</f>
        <v>16.45398397136002</v>
      </c>
      <c r="AO102" s="350"/>
      <c r="AP102" s="146">
        <v>0.625</v>
      </c>
      <c r="AQ102" s="19">
        <v>0.5</v>
      </c>
      <c r="AR102" s="19">
        <v>0.415</v>
      </c>
      <c r="AS102" s="19">
        <v>0.345</v>
      </c>
      <c r="AT102" s="19">
        <v>0.285</v>
      </c>
      <c r="AU102" s="19">
        <v>0.235</v>
      </c>
      <c r="AV102" s="19">
        <v>0.19125</v>
      </c>
      <c r="AW102" s="19">
        <v>0.16125</v>
      </c>
      <c r="AX102" s="19">
        <v>0.14625</v>
      </c>
      <c r="AY102" s="19">
        <v>0.14125</v>
      </c>
      <c r="AZ102" s="19">
        <v>0.13625</v>
      </c>
      <c r="BA102" s="297">
        <v>0.13125</v>
      </c>
    </row>
    <row r="103" spans="1:53" ht="11.25" customHeight="1">
      <c r="A103" s="25" t="s">
        <v>947</v>
      </c>
      <c r="B103" s="26" t="s">
        <v>948</v>
      </c>
      <c r="C103" s="26" t="s">
        <v>1674</v>
      </c>
      <c r="D103" s="135">
        <v>37</v>
      </c>
      <c r="E103" s="139">
        <v>63</v>
      </c>
      <c r="F103" s="44" t="s">
        <v>1030</v>
      </c>
      <c r="G103" s="17" t="s">
        <v>1003</v>
      </c>
      <c r="H103" s="178">
        <v>55.22</v>
      </c>
      <c r="I103" s="346">
        <f t="shared" si="18"/>
        <v>2.6439695762404924</v>
      </c>
      <c r="J103" s="28">
        <v>0.3025</v>
      </c>
      <c r="K103" s="145">
        <v>0.365</v>
      </c>
      <c r="L103" s="325">
        <f t="shared" si="17"/>
        <v>20.661157024793386</v>
      </c>
      <c r="M103" s="161">
        <v>40611</v>
      </c>
      <c r="N103" s="31">
        <v>40613</v>
      </c>
      <c r="O103" s="32">
        <v>40637</v>
      </c>
      <c r="P103" s="104" t="s">
        <v>464</v>
      </c>
      <c r="Q103" s="26"/>
      <c r="R103" s="343">
        <f>K103*4</f>
        <v>1.46</v>
      </c>
      <c r="S103" s="359">
        <f>R103/W103*100</f>
        <v>31.877729257641917</v>
      </c>
      <c r="T103" s="492">
        <f>(H103/SQRT(22.5*W103*(H103/Z103))-1)*100</f>
        <v>25.515646768429768</v>
      </c>
      <c r="U103" s="27">
        <f>H103/W103</f>
        <v>12.056768558951964</v>
      </c>
      <c r="V103" s="408">
        <v>1</v>
      </c>
      <c r="W103" s="171">
        <v>4.58</v>
      </c>
      <c r="X103" s="178">
        <v>1.18</v>
      </c>
      <c r="Y103" s="171">
        <v>0.45</v>
      </c>
      <c r="Z103" s="171">
        <v>2.94</v>
      </c>
      <c r="AA103" s="178">
        <v>4.46</v>
      </c>
      <c r="AB103" s="171">
        <v>4.91</v>
      </c>
      <c r="AC103" s="196">
        <f t="shared" si="5"/>
        <v>10.089686098654704</v>
      </c>
      <c r="AD103" s="413">
        <v>193100</v>
      </c>
      <c r="AE103" s="171">
        <v>47.77</v>
      </c>
      <c r="AF103" s="171">
        <v>57.9</v>
      </c>
      <c r="AG103" s="292">
        <f>((H103-AE103)/AE103)*100</f>
        <v>15.595562068243657</v>
      </c>
      <c r="AH103" s="199">
        <f>((H103-AF103)/AF103)*100</f>
        <v>-4.6286701208981</v>
      </c>
      <c r="AI103" s="290"/>
      <c r="AJ103" s="378">
        <f t="shared" si="8"/>
        <v>0.8591852201909183</v>
      </c>
      <c r="AK103" s="364">
        <f t="shared" si="11"/>
        <v>11.848341232227488</v>
      </c>
      <c r="AL103" s="365">
        <f t="shared" si="12"/>
        <v>12.556695652886486</v>
      </c>
      <c r="AM103" s="365">
        <f>((AP103/AU103)^(1/5)-1)*100</f>
        <v>15.26323455949694</v>
      </c>
      <c r="AN103" s="367">
        <f>((AP103/AZ103)^(1/10)-1)*100</f>
        <v>17.764777839294442</v>
      </c>
      <c r="AO103" s="351"/>
      <c r="AP103" s="306">
        <v>1.18</v>
      </c>
      <c r="AQ103" s="306">
        <v>1.055</v>
      </c>
      <c r="AR103" s="28">
        <v>0.9325</v>
      </c>
      <c r="AS103" s="28">
        <v>0.8275</v>
      </c>
      <c r="AT103" s="28">
        <v>0.6525</v>
      </c>
      <c r="AU103" s="28">
        <v>0.58</v>
      </c>
      <c r="AV103" s="28">
        <v>0.48</v>
      </c>
      <c r="AW103" s="28">
        <v>0.345</v>
      </c>
      <c r="AX103" s="28">
        <v>0.295</v>
      </c>
      <c r="AY103" s="28">
        <v>0.27</v>
      </c>
      <c r="AZ103" s="28">
        <v>0.23</v>
      </c>
      <c r="BA103" s="121">
        <v>0.2</v>
      </c>
    </row>
    <row r="104" spans="1:53" ht="11.25" customHeight="1">
      <c r="A104" s="25" t="s">
        <v>853</v>
      </c>
      <c r="B104" s="26" t="s">
        <v>854</v>
      </c>
      <c r="C104" s="102" t="s">
        <v>1650</v>
      </c>
      <c r="D104" s="135">
        <v>39</v>
      </c>
      <c r="E104" s="139">
        <v>45</v>
      </c>
      <c r="F104" s="44" t="s">
        <v>1030</v>
      </c>
      <c r="G104" s="45" t="s">
        <v>1030</v>
      </c>
      <c r="H104" s="171">
        <v>34.53</v>
      </c>
      <c r="I104" s="346">
        <f t="shared" si="18"/>
        <v>5.024616275702288</v>
      </c>
      <c r="J104" s="121">
        <v>0.4325</v>
      </c>
      <c r="K104" s="121">
        <v>0.43375</v>
      </c>
      <c r="L104" s="481">
        <f t="shared" si="17"/>
        <v>0.28901734104047616</v>
      </c>
      <c r="M104" s="31">
        <v>40525</v>
      </c>
      <c r="N104" s="31">
        <v>40527</v>
      </c>
      <c r="O104" s="30">
        <v>40542</v>
      </c>
      <c r="P104" s="31" t="s">
        <v>449</v>
      </c>
      <c r="Q104" s="26"/>
      <c r="R104" s="343">
        <f>K104*4</f>
        <v>1.735</v>
      </c>
      <c r="S104" s="346">
        <f>R104/W104*100</f>
        <v>299.1379310344828</v>
      </c>
      <c r="T104" s="492">
        <f t="shared" si="3"/>
        <v>166.29341694462894</v>
      </c>
      <c r="U104" s="27">
        <f>H104/W104</f>
        <v>59.5344827586207</v>
      </c>
      <c r="V104" s="408">
        <v>12</v>
      </c>
      <c r="W104" s="171">
        <v>0.58</v>
      </c>
      <c r="X104" s="178">
        <v>6.74</v>
      </c>
      <c r="Y104" s="171">
        <v>7.4</v>
      </c>
      <c r="Z104" s="171">
        <v>2.68</v>
      </c>
      <c r="AA104" s="178">
        <v>2.01</v>
      </c>
      <c r="AB104" s="171">
        <v>2.08</v>
      </c>
      <c r="AC104" s="196">
        <f>(AB104/AA104-1)*100</f>
        <v>3.4825870646766344</v>
      </c>
      <c r="AD104" s="413">
        <v>2280</v>
      </c>
      <c r="AE104" s="171">
        <v>26.44</v>
      </c>
      <c r="AF104" s="171">
        <v>34.11</v>
      </c>
      <c r="AG104" s="292">
        <f>((H104-AE104)/AE104)*100</f>
        <v>30.597579425113462</v>
      </c>
      <c r="AH104" s="199">
        <f>((H104-AF104)/AF104)*100</f>
        <v>1.2313104661389673</v>
      </c>
      <c r="AI104" s="290"/>
      <c r="AJ104" s="378">
        <f>AM104/AN104</f>
        <v>0.45703765812343905</v>
      </c>
      <c r="AK104" s="364">
        <f>((AP104/AQ104)^(1/1)-1)*100</f>
        <v>0.07225433526012459</v>
      </c>
      <c r="AL104" s="365">
        <f>((AP104/AS104)^(1/3)-1)*100</f>
        <v>1.006696689619302</v>
      </c>
      <c r="AM104" s="365">
        <f>((AP104/AU104)^(1/5)-1)*100</f>
        <v>1.5892983432720387</v>
      </c>
      <c r="AN104" s="367">
        <f>((AP104/AZ104)^(1/10)-1)*100</f>
        <v>3.4773903529034644</v>
      </c>
      <c r="AO104" s="351"/>
      <c r="AP104" s="28">
        <v>1.73125</v>
      </c>
      <c r="AQ104" s="308">
        <v>1.73</v>
      </c>
      <c r="AR104" s="28">
        <v>1.72</v>
      </c>
      <c r="AS104" s="28">
        <v>1.68</v>
      </c>
      <c r="AT104" s="28">
        <v>1.64</v>
      </c>
      <c r="AU104" s="28">
        <v>1.6</v>
      </c>
      <c r="AV104" s="28">
        <v>1.55</v>
      </c>
      <c r="AW104" s="28">
        <v>1.47</v>
      </c>
      <c r="AX104" s="28">
        <v>1.39</v>
      </c>
      <c r="AY104" s="28">
        <v>1.31</v>
      </c>
      <c r="AZ104" s="28">
        <v>1.23</v>
      </c>
      <c r="BA104" s="121">
        <v>1.1575</v>
      </c>
    </row>
    <row r="105" spans="1:53" ht="11.25" customHeight="1">
      <c r="A105" s="25" t="s">
        <v>878</v>
      </c>
      <c r="B105" s="26" t="s">
        <v>879</v>
      </c>
      <c r="C105" s="26" t="s">
        <v>1458</v>
      </c>
      <c r="D105" s="135">
        <v>39</v>
      </c>
      <c r="E105" s="139">
        <v>47</v>
      </c>
      <c r="F105" s="65" t="s">
        <v>1500</v>
      </c>
      <c r="G105" s="289" t="s">
        <v>1500</v>
      </c>
      <c r="H105" s="178">
        <v>388</v>
      </c>
      <c r="I105" s="547">
        <f t="shared" si="18"/>
        <v>0.43298969072164945</v>
      </c>
      <c r="J105" s="28">
        <v>0.41</v>
      </c>
      <c r="K105" s="145">
        <v>0.42</v>
      </c>
      <c r="L105" s="325">
        <f t="shared" si="17"/>
        <v>2.4390243902439046</v>
      </c>
      <c r="M105" s="30">
        <v>40575</v>
      </c>
      <c r="N105" s="31">
        <v>40577</v>
      </c>
      <c r="O105" s="30">
        <v>40605</v>
      </c>
      <c r="P105" s="103" t="s">
        <v>484</v>
      </c>
      <c r="Q105" s="296" t="s">
        <v>975</v>
      </c>
      <c r="R105" s="343">
        <f>K105*4</f>
        <v>1.68</v>
      </c>
      <c r="S105" s="359">
        <f>R105/W105*100</f>
        <v>186.66666666666666</v>
      </c>
      <c r="T105" s="492">
        <f t="shared" si="3"/>
        <v>342.0826133620695</v>
      </c>
      <c r="U105" s="27">
        <f>H105/W105</f>
        <v>431.1111111111111</v>
      </c>
      <c r="V105" s="408">
        <v>12</v>
      </c>
      <c r="W105" s="171">
        <v>0.9</v>
      </c>
      <c r="X105" s="178" t="s">
        <v>1156</v>
      </c>
      <c r="Y105" s="171">
        <v>3.72</v>
      </c>
      <c r="Z105" s="171">
        <v>1.02</v>
      </c>
      <c r="AA105" s="178" t="s">
        <v>1156</v>
      </c>
      <c r="AB105" s="171" t="s">
        <v>1156</v>
      </c>
      <c r="AC105" s="196" t="s">
        <v>1035</v>
      </c>
      <c r="AD105" s="413">
        <v>2760</v>
      </c>
      <c r="AE105" s="171">
        <v>318.33</v>
      </c>
      <c r="AF105" s="171">
        <v>394</v>
      </c>
      <c r="AG105" s="292">
        <f>((H105-AE105)/AE105)*100</f>
        <v>21.88609304809475</v>
      </c>
      <c r="AH105" s="199">
        <f>((H105-AF105)/AF105)*100</f>
        <v>-1.5228426395939088</v>
      </c>
      <c r="AI105" s="290"/>
      <c r="AJ105" s="378">
        <f>AM105/AN105</f>
        <v>0.9733677260044344</v>
      </c>
      <c r="AK105" s="364">
        <f>((AP105/AQ105)^(1/1)-1)*100</f>
        <v>3.797468354430378</v>
      </c>
      <c r="AL105" s="365">
        <f>((AP105/AS105)^(1/3)-1)*100</f>
        <v>3.0190473880761015</v>
      </c>
      <c r="AM105" s="365">
        <f>((AP105/AU105)^(1/5)-1)*100</f>
        <v>2.9226834289432846</v>
      </c>
      <c r="AN105" s="367">
        <f>((AP105/AZ105)^(1/10)-1)*100</f>
        <v>3.0026508490687</v>
      </c>
      <c r="AO105" s="351"/>
      <c r="AP105" s="28">
        <v>1.64</v>
      </c>
      <c r="AQ105" s="306">
        <v>1.58</v>
      </c>
      <c r="AR105" s="28">
        <v>1.54</v>
      </c>
      <c r="AS105" s="28">
        <v>1.5</v>
      </c>
      <c r="AT105" s="28">
        <v>1.46</v>
      </c>
      <c r="AU105" s="28">
        <v>1.42</v>
      </c>
      <c r="AV105" s="28">
        <v>1.38</v>
      </c>
      <c r="AW105" s="28">
        <v>1.34</v>
      </c>
      <c r="AX105" s="28">
        <v>1.3</v>
      </c>
      <c r="AY105" s="28">
        <v>1.26</v>
      </c>
      <c r="AZ105" s="28">
        <v>1.22</v>
      </c>
      <c r="BA105" s="121">
        <v>1.18</v>
      </c>
    </row>
    <row r="106" spans="1:53" ht="11.25" customHeight="1">
      <c r="A106" s="25" t="s">
        <v>1046</v>
      </c>
      <c r="B106" s="26" t="s">
        <v>1047</v>
      </c>
      <c r="C106" s="33" t="s">
        <v>1459</v>
      </c>
      <c r="D106" s="135">
        <v>29</v>
      </c>
      <c r="E106" s="139">
        <v>85</v>
      </c>
      <c r="F106" s="65" t="s">
        <v>1500</v>
      </c>
      <c r="G106" s="289" t="s">
        <v>1500</v>
      </c>
      <c r="H106" s="178">
        <v>24.08</v>
      </c>
      <c r="I106" s="346">
        <f t="shared" si="18"/>
        <v>2.6578073089701</v>
      </c>
      <c r="J106" s="28">
        <v>0.15</v>
      </c>
      <c r="K106" s="145">
        <v>0.16</v>
      </c>
      <c r="L106" s="325">
        <f t="shared" si="17"/>
        <v>6.666666666666665</v>
      </c>
      <c r="M106" s="71">
        <v>40325</v>
      </c>
      <c r="N106" s="71">
        <v>40330</v>
      </c>
      <c r="O106" s="70">
        <v>40360</v>
      </c>
      <c r="P106" s="31" t="s">
        <v>450</v>
      </c>
      <c r="Q106" s="26"/>
      <c r="R106" s="343">
        <f>K106*4</f>
        <v>0.64</v>
      </c>
      <c r="S106" s="359">
        <f>R106/W106*100</f>
        <v>55.65217391304348</v>
      </c>
      <c r="T106" s="492">
        <f>(H106/SQRT(22.5*W106*(H106/Z106))-1)*100</f>
        <v>18.543169739076237</v>
      </c>
      <c r="U106" s="27">
        <f>H106/W106</f>
        <v>20.93913043478261</v>
      </c>
      <c r="V106" s="408">
        <v>12</v>
      </c>
      <c r="W106" s="171">
        <v>1.15</v>
      </c>
      <c r="X106" s="178" t="s">
        <v>1156</v>
      </c>
      <c r="Y106" s="171">
        <v>1.13</v>
      </c>
      <c r="Z106" s="171">
        <v>1.51</v>
      </c>
      <c r="AA106" s="178" t="s">
        <v>1156</v>
      </c>
      <c r="AB106" s="171" t="s">
        <v>1156</v>
      </c>
      <c r="AC106" s="196" t="s">
        <v>1035</v>
      </c>
      <c r="AD106" s="332">
        <v>273</v>
      </c>
      <c r="AE106" s="171">
        <v>22.29</v>
      </c>
      <c r="AF106" s="171">
        <v>26.8</v>
      </c>
      <c r="AG106" s="292">
        <f>((H106-AE106)/AE106)*100</f>
        <v>8.030506953790933</v>
      </c>
      <c r="AH106" s="199">
        <f>((H106-AF106)/AF106)*100</f>
        <v>-10.149253731343293</v>
      </c>
      <c r="AI106" s="290"/>
      <c r="AJ106" s="378">
        <f>AM106/AN106</f>
        <v>1.2414875618824956</v>
      </c>
      <c r="AK106" s="364">
        <f>((AP106/AQ106)^(1/1)-1)*100</f>
        <v>6.896551724137945</v>
      </c>
      <c r="AL106" s="365">
        <f>((AP106/AS106)^(1/3)-1)*100</f>
        <v>15.729452726293779</v>
      </c>
      <c r="AM106" s="365">
        <f>((AP106/AU106)^(1/5)-1)*100</f>
        <v>19.91964554448078</v>
      </c>
      <c r="AN106" s="367">
        <f>((AP106/AZ106)^(1/10)-1)*100</f>
        <v>16.044981968467063</v>
      </c>
      <c r="AO106" s="351"/>
      <c r="AP106" s="145">
        <v>0.62</v>
      </c>
      <c r="AQ106" s="28">
        <v>0.58</v>
      </c>
      <c r="AR106" s="28">
        <v>0.5</v>
      </c>
      <c r="AS106" s="28">
        <v>0.4</v>
      </c>
      <c r="AT106" s="28">
        <v>0.34</v>
      </c>
      <c r="AU106" s="28">
        <v>0.25</v>
      </c>
      <c r="AV106" s="28">
        <v>0.21</v>
      </c>
      <c r="AW106" s="28">
        <v>0.18</v>
      </c>
      <c r="AX106" s="28">
        <v>0.16667</v>
      </c>
      <c r="AY106" s="28">
        <v>0.15333</v>
      </c>
      <c r="AZ106" s="28">
        <v>0.14</v>
      </c>
      <c r="BA106" s="121">
        <v>0.12667</v>
      </c>
    </row>
    <row r="107" spans="1:53" ht="11.25" customHeight="1">
      <c r="A107" s="34" t="s">
        <v>965</v>
      </c>
      <c r="B107" s="36" t="s">
        <v>972</v>
      </c>
      <c r="C107" s="35" t="s">
        <v>1424</v>
      </c>
      <c r="D107" s="136">
        <v>35</v>
      </c>
      <c r="E107" s="139">
        <v>71</v>
      </c>
      <c r="F107" s="46" t="s">
        <v>1030</v>
      </c>
      <c r="G107" s="47" t="s">
        <v>1030</v>
      </c>
      <c r="H107" s="180">
        <v>39.25</v>
      </c>
      <c r="I107" s="348">
        <f t="shared" si="18"/>
        <v>3.949044585987261</v>
      </c>
      <c r="J107" s="38">
        <v>0.3775</v>
      </c>
      <c r="K107" s="144">
        <v>0.3875</v>
      </c>
      <c r="L107" s="272">
        <f t="shared" si="17"/>
        <v>2.6490066225165476</v>
      </c>
      <c r="M107" s="40">
        <v>40639</v>
      </c>
      <c r="N107" s="40">
        <v>40641</v>
      </c>
      <c r="O107" s="40">
        <v>40664</v>
      </c>
      <c r="P107" s="40" t="s">
        <v>468</v>
      </c>
      <c r="Q107" s="36"/>
      <c r="R107" s="274">
        <f>K107*4</f>
        <v>1.55</v>
      </c>
      <c r="S107" s="491">
        <f>R107/W107*100</f>
        <v>61.75298804780878</v>
      </c>
      <c r="T107" s="493">
        <f>(H107/SQRT(22.5*W107*(H107/Z107))-1)*100</f>
        <v>4.790099860501118</v>
      </c>
      <c r="U107" s="54">
        <f>H107/W107</f>
        <v>15.637450199203188</v>
      </c>
      <c r="V107" s="409">
        <v>9</v>
      </c>
      <c r="W107" s="185">
        <v>2.51</v>
      </c>
      <c r="X107" s="180">
        <v>4.91</v>
      </c>
      <c r="Y107" s="172">
        <v>0.73</v>
      </c>
      <c r="Z107" s="181">
        <v>1.58</v>
      </c>
      <c r="AA107" s="180">
        <v>2.04</v>
      </c>
      <c r="AB107" s="172">
        <v>2.42</v>
      </c>
      <c r="AC107" s="198">
        <f>(AB107/AA107-1)*100</f>
        <v>18.627450980392158</v>
      </c>
      <c r="AD107" s="415">
        <v>2010</v>
      </c>
      <c r="AE107" s="172">
        <v>32.75</v>
      </c>
      <c r="AF107" s="172">
        <v>40</v>
      </c>
      <c r="AG107" s="294">
        <f>((H107-AE107)/AE107)*100</f>
        <v>19.84732824427481</v>
      </c>
      <c r="AH107" s="201">
        <f>((H107-AF107)/AF107)*100</f>
        <v>-1.875</v>
      </c>
      <c r="AI107" s="290"/>
      <c r="AJ107" s="379">
        <f>AM107/AN107</f>
        <v>1.2994743872456083</v>
      </c>
      <c r="AK107" s="370">
        <f>((AP107/AQ107)^(1/1)-1)*100</f>
        <v>2.9159519725557415</v>
      </c>
      <c r="AL107" s="371">
        <f>((AP107/AS107)^(1/3)-1)*100</f>
        <v>3.1936251301859286</v>
      </c>
      <c r="AM107" s="371">
        <f>((AP107/AU107)^(1/5)-1)*100</f>
        <v>2.550814880024932</v>
      </c>
      <c r="AN107" s="372">
        <f>((AP107/AZ107)^(1/10)-1)*100</f>
        <v>1.9629589509891687</v>
      </c>
      <c r="AO107" s="352"/>
      <c r="AP107" s="144">
        <v>1.5</v>
      </c>
      <c r="AQ107" s="38">
        <v>1.4575</v>
      </c>
      <c r="AR107" s="38">
        <v>1.4075</v>
      </c>
      <c r="AS107" s="38">
        <v>1.365</v>
      </c>
      <c r="AT107" s="38">
        <v>1.345</v>
      </c>
      <c r="AU107" s="38">
        <v>1.3225</v>
      </c>
      <c r="AV107" s="38">
        <v>1.295</v>
      </c>
      <c r="AW107" s="38">
        <v>1.2775</v>
      </c>
      <c r="AX107" s="38">
        <v>1.2675</v>
      </c>
      <c r="AY107" s="38">
        <v>1.255</v>
      </c>
      <c r="AZ107" s="38">
        <v>1.235</v>
      </c>
      <c r="BA107" s="298">
        <v>1.215</v>
      </c>
    </row>
    <row r="108" spans="1:53" ht="11.25" customHeight="1">
      <c r="A108" s="67" t="s">
        <v>1502</v>
      </c>
      <c r="B108" s="123">
        <f>COUNT(H7:H107)</f>
        <v>101</v>
      </c>
      <c r="C108" s="115" t="s">
        <v>1066</v>
      </c>
      <c r="D108" s="76">
        <f>AVERAGE(D7:D107)</f>
        <v>38.75247524752475</v>
      </c>
      <c r="E108" s="227"/>
      <c r="F108" s="7"/>
      <c r="G108" s="7"/>
      <c r="H108" s="458">
        <f>AVERAGE(H7:H107)</f>
        <v>54.385742574257414</v>
      </c>
      <c r="I108" s="39">
        <f>AVERAGE(I7:I107)</f>
        <v>2.8029889688727305</v>
      </c>
      <c r="J108" s="66"/>
      <c r="K108" s="66"/>
      <c r="L108" s="39">
        <f>((SUM(K7:K107)/SUM(J7:J107))-1)*100</f>
        <v>6.634122644860629</v>
      </c>
      <c r="M108" s="86"/>
      <c r="N108" s="6"/>
      <c r="O108" s="6"/>
      <c r="P108" s="6"/>
      <c r="Q108" s="6"/>
      <c r="R108" s="6"/>
      <c r="S108" s="274">
        <f aca="true" t="shared" si="19" ref="S108:AD108">AVERAGE(S7:S107)</f>
        <v>29.7565344529906</v>
      </c>
      <c r="T108" s="495">
        <f>(H108/SQRT(22.5*W108*(H108/Z108))-1)*100</f>
        <v>54.47253037606015</v>
      </c>
      <c r="U108" s="272">
        <f t="shared" si="19"/>
        <v>18.168465217990047</v>
      </c>
      <c r="V108" s="325"/>
      <c r="W108" s="39">
        <f t="shared" si="19"/>
        <v>3.0382178217821787</v>
      </c>
      <c r="X108" s="274">
        <f t="shared" si="19"/>
        <v>2.1428124999999993</v>
      </c>
      <c r="Y108" s="69">
        <f t="shared" si="19"/>
        <v>2.0554455445544555</v>
      </c>
      <c r="Z108" s="272">
        <f t="shared" si="19"/>
        <v>2.9992929292929307</v>
      </c>
      <c r="AA108" s="274">
        <f t="shared" si="19"/>
        <v>3.3901030927835056</v>
      </c>
      <c r="AB108" s="69">
        <f t="shared" si="19"/>
        <v>3.7606249999999997</v>
      </c>
      <c r="AC108" s="275">
        <f t="shared" si="19"/>
        <v>14.77867284082053</v>
      </c>
      <c r="AD108" s="418">
        <f t="shared" si="19"/>
        <v>25211.841584158417</v>
      </c>
      <c r="AE108" s="274">
        <f>AVERAGE(AE7:AE107)</f>
        <v>40.667722772277244</v>
      </c>
      <c r="AF108" s="69">
        <f>AVERAGE(AF7:AF107)</f>
        <v>57.948613861386114</v>
      </c>
      <c r="AG108" s="295">
        <f>AVERAGE(AG7:AG107)</f>
        <v>33.957746996443596</v>
      </c>
      <c r="AH108" s="276">
        <f>AVERAGE(AH7:AH107)</f>
        <v>-6.7918678504996866</v>
      </c>
      <c r="AI108" s="291"/>
      <c r="AJ108" s="379">
        <f>AM108/AN108</f>
        <v>1.120882680755172</v>
      </c>
      <c r="AK108" s="373">
        <f>((AP108/AQ108)^(1/1)-1)*100</f>
        <v>5.097169974098437</v>
      </c>
      <c r="AL108" s="374">
        <f>((AP108/AS108)^(1/3)-1)*100</f>
        <v>7.646727678818599</v>
      </c>
      <c r="AM108" s="374">
        <f>((AP108/AU108)^(1/5)-1)*100</f>
        <v>8.341104800306853</v>
      </c>
      <c r="AN108" s="375">
        <f>((AP108/AZ108)^(1/10)-1)*100</f>
        <v>7.441550256345475</v>
      </c>
      <c r="AO108" s="131"/>
      <c r="AP108" s="144">
        <f aca="true" t="shared" si="20" ref="AP108:BA108">AVERAGE(AP7:AP107)</f>
        <v>1.20213928422662</v>
      </c>
      <c r="AQ108" s="38">
        <f t="shared" si="20"/>
        <v>1.1438360181562373</v>
      </c>
      <c r="AR108" s="38">
        <f t="shared" si="20"/>
        <v>1.075846488425673</v>
      </c>
      <c r="AS108" s="38">
        <f t="shared" si="20"/>
        <v>0.9637231520612888</v>
      </c>
      <c r="AT108" s="38">
        <f t="shared" si="20"/>
        <v>0.8793693165445835</v>
      </c>
      <c r="AU108" s="38">
        <f t="shared" si="20"/>
        <v>0.8053570962210816</v>
      </c>
      <c r="AV108" s="38">
        <f t="shared" si="20"/>
        <v>0.7420599973202389</v>
      </c>
      <c r="AW108" s="38">
        <f t="shared" si="20"/>
        <v>0.6833840522275295</v>
      </c>
      <c r="AX108" s="38">
        <f t="shared" si="20"/>
        <v>0.6429896405286888</v>
      </c>
      <c r="AY108" s="38">
        <f t="shared" si="20"/>
        <v>0.6156089635398897</v>
      </c>
      <c r="AZ108" s="38">
        <f t="shared" si="20"/>
        <v>0.5864515369819631</v>
      </c>
      <c r="BA108" s="298">
        <f t="shared" si="20"/>
        <v>0.5545640269282873</v>
      </c>
    </row>
    <row r="109" spans="1:53" ht="12.75">
      <c r="A109" s="6"/>
      <c r="B109" s="6"/>
      <c r="C109" s="6"/>
      <c r="D109" s="6"/>
      <c r="E109" s="7"/>
      <c r="F109" s="7"/>
      <c r="G109" s="7"/>
      <c r="H109" s="6"/>
      <c r="I109" s="6"/>
      <c r="J109" s="7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99" t="s">
        <v>404</v>
      </c>
      <c r="AK109" s="59"/>
      <c r="AL109" s="59"/>
      <c r="AM109" s="59"/>
      <c r="AN109" s="59"/>
      <c r="AO109" s="59"/>
      <c r="AP109" s="456">
        <f>((AP108/AQ108)-1)*100</f>
        <v>5.097169974098437</v>
      </c>
      <c r="AQ109" s="456">
        <f aca="true" t="shared" si="21" ref="AQ109:AZ109">((AQ108/AR108)-1)*100</f>
        <v>6.319631142734483</v>
      </c>
      <c r="AR109" s="456">
        <f t="shared" si="21"/>
        <v>11.63439273245288</v>
      </c>
      <c r="AS109" s="456">
        <f t="shared" si="21"/>
        <v>9.592537962112146</v>
      </c>
      <c r="AT109" s="456">
        <f t="shared" si="21"/>
        <v>9.189987978101133</v>
      </c>
      <c r="AU109" s="456">
        <f t="shared" si="21"/>
        <v>8.529916601005883</v>
      </c>
      <c r="AV109" s="456">
        <f t="shared" si="21"/>
        <v>8.586086388971426</v>
      </c>
      <c r="AW109" s="456">
        <f t="shared" si="21"/>
        <v>6.28228032812892</v>
      </c>
      <c r="AX109" s="456">
        <f t="shared" si="21"/>
        <v>4.447738517541078</v>
      </c>
      <c r="AY109" s="456">
        <f t="shared" si="21"/>
        <v>4.971839055615512</v>
      </c>
      <c r="AZ109" s="456">
        <f t="shared" si="21"/>
        <v>5.750014156219185</v>
      </c>
      <c r="BA109" s="6"/>
    </row>
  </sheetData>
  <hyperlinks>
    <hyperlink ref="D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5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>
      <c r="A1" s="446" t="s">
        <v>1418</v>
      </c>
      <c r="B1" s="100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I1" s="169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188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I2" s="169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110"/>
      <c r="B3" s="188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394"/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I3" s="111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 customHeight="1">
      <c r="A4" s="163" t="s">
        <v>246</v>
      </c>
      <c r="B4" s="1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431" t="s">
        <v>643</v>
      </c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I4" s="7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15"/>
      <c r="B5" s="9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1158</v>
      </c>
      <c r="R5" s="500" t="s">
        <v>1494</v>
      </c>
      <c r="S5" s="42" t="s">
        <v>1052</v>
      </c>
      <c r="T5" s="61" t="s">
        <v>455</v>
      </c>
      <c r="U5" s="43" t="s">
        <v>1051</v>
      </c>
      <c r="V5" s="151" t="s">
        <v>1735</v>
      </c>
      <c r="W5" s="175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I5" s="289"/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>
      <c r="A6" s="113" t="s">
        <v>757</v>
      </c>
      <c r="B6" s="47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8" t="s">
        <v>1324</v>
      </c>
      <c r="J6" s="46" t="s">
        <v>759</v>
      </c>
      <c r="K6" s="62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242" t="s">
        <v>1034</v>
      </c>
      <c r="R6" s="501" t="s">
        <v>1495</v>
      </c>
      <c r="S6" s="74" t="s">
        <v>1264</v>
      </c>
      <c r="T6" s="62" t="s">
        <v>454</v>
      </c>
      <c r="U6" s="48" t="s">
        <v>1050</v>
      </c>
      <c r="V6" s="62" t="s">
        <v>1736</v>
      </c>
      <c r="W6" s="17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I6" s="17"/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74">
        <v>2010</v>
      </c>
      <c r="AQ6" s="46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474" t="s">
        <v>662</v>
      </c>
      <c r="B7" s="16" t="s">
        <v>670</v>
      </c>
      <c r="C7" s="16" t="s">
        <v>1336</v>
      </c>
      <c r="D7" s="134">
        <v>21</v>
      </c>
      <c r="E7" s="138">
        <v>116</v>
      </c>
      <c r="F7" s="88" t="s">
        <v>1500</v>
      </c>
      <c r="G7" s="58" t="s">
        <v>1500</v>
      </c>
      <c r="H7" s="211">
        <v>21.02</v>
      </c>
      <c r="I7" s="345">
        <f>(R7/H7)*100</f>
        <v>3.0447193149381544</v>
      </c>
      <c r="J7" s="108">
        <v>0.15</v>
      </c>
      <c r="K7" s="108">
        <v>0.16</v>
      </c>
      <c r="L7" s="107">
        <f aca="true" t="shared" si="0" ref="L7:L38">((K7/J7)-1)*100</f>
        <v>6.666666666666665</v>
      </c>
      <c r="M7" s="22">
        <v>40485</v>
      </c>
      <c r="N7" s="22">
        <v>40487</v>
      </c>
      <c r="O7" s="21">
        <v>40497</v>
      </c>
      <c r="P7" s="22" t="s">
        <v>500</v>
      </c>
      <c r="Q7" s="478"/>
      <c r="R7" s="343">
        <f>K7*4</f>
        <v>0.64</v>
      </c>
      <c r="S7" s="345">
        <f>R7/W7*100</f>
        <v>48.854961832061065</v>
      </c>
      <c r="T7" s="492">
        <f>(H7/SQRT(22.5*W7*(H7/Z7))-1)*100</f>
        <v>-14.711684902842881</v>
      </c>
      <c r="U7" s="18">
        <f>H7/W7</f>
        <v>16.045801526717558</v>
      </c>
      <c r="V7" s="408">
        <v>12</v>
      </c>
      <c r="W7" s="194">
        <v>1.31</v>
      </c>
      <c r="X7" s="193" t="s">
        <v>1156</v>
      </c>
      <c r="Y7" s="194">
        <v>2.31</v>
      </c>
      <c r="Z7" s="194">
        <v>1.02</v>
      </c>
      <c r="AA7" s="193" t="s">
        <v>1156</v>
      </c>
      <c r="AB7" s="194" t="s">
        <v>1156</v>
      </c>
      <c r="AC7" s="197" t="s">
        <v>1035</v>
      </c>
      <c r="AD7" s="430">
        <v>516</v>
      </c>
      <c r="AE7" s="194">
        <v>15.98</v>
      </c>
      <c r="AF7" s="194">
        <v>21.33</v>
      </c>
      <c r="AG7" s="293">
        <f aca="true" t="shared" si="1" ref="AG7:AG38">((H7-AE7)/AE7)*100</f>
        <v>31.53942428035043</v>
      </c>
      <c r="AH7" s="200">
        <f aca="true" t="shared" si="2" ref="AH7:AH38">((H7-AF7)/AF7)*100</f>
        <v>-1.4533520862634728</v>
      </c>
      <c r="AI7" s="290"/>
      <c r="AJ7" s="377">
        <f>AM7/AN7</f>
        <v>0.900875051126641</v>
      </c>
      <c r="AK7" s="364">
        <f aca="true" t="shared" si="3" ref="AK7:AK38">((AP7/AQ7)^(1/1)-1)*100</f>
        <v>3.3898305084745894</v>
      </c>
      <c r="AL7" s="365">
        <f aca="true" t="shared" si="4" ref="AL7:AL38">((AP7/AS7)^(1/3)-1)*100</f>
        <v>2.8917615686794518</v>
      </c>
      <c r="AM7" s="365">
        <f>((AP7/AU7)^(1/5)-1)*100</f>
        <v>6.489349556906943</v>
      </c>
      <c r="AN7" s="367">
        <f>((AP7/AZ7)^(1/10)-1)*100</f>
        <v>7.203384696680537</v>
      </c>
      <c r="AO7" s="350"/>
      <c r="AP7" s="19">
        <v>0.61</v>
      </c>
      <c r="AQ7" s="303">
        <v>0.59</v>
      </c>
      <c r="AR7" s="19">
        <v>0.58</v>
      </c>
      <c r="AS7" s="304">
        <v>0.56</v>
      </c>
      <c r="AT7" s="19">
        <v>0.53454</v>
      </c>
      <c r="AU7" s="19">
        <v>0.44545</v>
      </c>
      <c r="AV7" s="19">
        <v>0.38182</v>
      </c>
      <c r="AW7" s="19">
        <v>0.33637</v>
      </c>
      <c r="AX7" s="304">
        <v>0.32728</v>
      </c>
      <c r="AY7" s="19">
        <v>0.32338</v>
      </c>
      <c r="AZ7" s="19">
        <v>0.30426</v>
      </c>
      <c r="BA7" s="305">
        <v>0.26384</v>
      </c>
    </row>
    <row r="8" spans="1:53" ht="11.25" customHeight="1">
      <c r="A8" s="25" t="s">
        <v>711</v>
      </c>
      <c r="B8" s="26" t="s">
        <v>712</v>
      </c>
      <c r="C8" s="26" t="s">
        <v>1423</v>
      </c>
      <c r="D8" s="135">
        <v>17</v>
      </c>
      <c r="E8" s="139">
        <v>147</v>
      </c>
      <c r="F8" s="44" t="s">
        <v>1030</v>
      </c>
      <c r="G8" s="45" t="s">
        <v>1030</v>
      </c>
      <c r="H8" s="179">
        <v>41.47</v>
      </c>
      <c r="I8" s="547">
        <f aca="true" t="shared" si="5" ref="I7:I92">(R8/H8)*100</f>
        <v>1.3503737641668678</v>
      </c>
      <c r="J8" s="342">
        <v>0.13</v>
      </c>
      <c r="K8" s="283">
        <v>0.14</v>
      </c>
      <c r="L8" s="93">
        <f t="shared" si="0"/>
        <v>7.692307692307709</v>
      </c>
      <c r="M8" s="31">
        <v>40387</v>
      </c>
      <c r="N8" s="31">
        <v>40389</v>
      </c>
      <c r="O8" s="30">
        <v>40406</v>
      </c>
      <c r="P8" s="31" t="s">
        <v>500</v>
      </c>
      <c r="Q8" s="102"/>
      <c r="R8" s="343">
        <f>K8*4</f>
        <v>0.56</v>
      </c>
      <c r="S8" s="346">
        <f>R8/W8*100</f>
        <v>21.29277566539924</v>
      </c>
      <c r="T8" s="492">
        <f>(H8/SQRT(22.5*W8*(H8/Z8))-1)*100</f>
        <v>18.979891652579184</v>
      </c>
      <c r="U8" s="27">
        <f>H8/W8</f>
        <v>15.7680608365019</v>
      </c>
      <c r="V8" s="408">
        <v>12</v>
      </c>
      <c r="W8" s="171">
        <v>2.63</v>
      </c>
      <c r="X8" s="178">
        <v>1.91</v>
      </c>
      <c r="Y8" s="171">
        <v>1.21</v>
      </c>
      <c r="Z8" s="171">
        <v>2.02</v>
      </c>
      <c r="AA8" s="178">
        <v>2.1</v>
      </c>
      <c r="AB8" s="171">
        <v>2.44</v>
      </c>
      <c r="AC8" s="196">
        <f>(AB8/AA8-1)*100</f>
        <v>16.190476190476176</v>
      </c>
      <c r="AD8" s="413">
        <v>2020</v>
      </c>
      <c r="AE8" s="171">
        <v>29.24</v>
      </c>
      <c r="AF8" s="171">
        <v>45.8</v>
      </c>
      <c r="AG8" s="292">
        <f t="shared" si="1"/>
        <v>41.82626538987688</v>
      </c>
      <c r="AH8" s="199">
        <f t="shared" si="2"/>
        <v>-9.454148471615717</v>
      </c>
      <c r="AI8" s="290"/>
      <c r="AJ8" s="378">
        <f>AM8/AN8</f>
        <v>0.9760334450426653</v>
      </c>
      <c r="AK8" s="364">
        <f t="shared" si="3"/>
        <v>5.1948051948051965</v>
      </c>
      <c r="AL8" s="365">
        <f t="shared" si="4"/>
        <v>4.985420716280253</v>
      </c>
      <c r="AM8" s="365">
        <f>((AP8/AU8)^(1/5)-1)*100</f>
        <v>4.824067815736877</v>
      </c>
      <c r="AN8" s="367">
        <f>((AP8/AZ8)^(1/10)-1)*100</f>
        <v>4.942523066436522</v>
      </c>
      <c r="AO8" s="351"/>
      <c r="AP8" s="28">
        <v>0.54</v>
      </c>
      <c r="AQ8" s="306">
        <v>0.5133333333333333</v>
      </c>
      <c r="AR8" s="28">
        <v>0.49333333333333335</v>
      </c>
      <c r="AS8" s="28">
        <v>0.4666666666666666</v>
      </c>
      <c r="AT8" s="28">
        <v>0.44</v>
      </c>
      <c r="AU8" s="299">
        <v>0.4266666666666667</v>
      </c>
      <c r="AV8" s="28">
        <v>0.41333333333333333</v>
      </c>
      <c r="AW8" s="28">
        <v>0.38666666666666666</v>
      </c>
      <c r="AX8" s="28">
        <v>0.36</v>
      </c>
      <c r="AY8" s="299">
        <v>0.3466666666666667</v>
      </c>
      <c r="AZ8" s="28">
        <v>0.3333333333333333</v>
      </c>
      <c r="BA8" s="301">
        <v>0.32</v>
      </c>
    </row>
    <row r="9" spans="1:53" ht="11.25" customHeight="1">
      <c r="A9" s="25" t="s">
        <v>1640</v>
      </c>
      <c r="B9" s="26" t="s">
        <v>1641</v>
      </c>
      <c r="C9" s="26" t="s">
        <v>1333</v>
      </c>
      <c r="D9" s="135">
        <v>19</v>
      </c>
      <c r="E9" s="139">
        <v>133</v>
      </c>
      <c r="F9" s="44" t="s">
        <v>1030</v>
      </c>
      <c r="G9" s="45" t="s">
        <v>1030</v>
      </c>
      <c r="H9" s="179">
        <v>68.82</v>
      </c>
      <c r="I9" s="346">
        <f t="shared" si="5"/>
        <v>2.034292356873002</v>
      </c>
      <c r="J9" s="105">
        <v>0.33</v>
      </c>
      <c r="K9" s="105">
        <v>0.35</v>
      </c>
      <c r="L9" s="93">
        <f t="shared" si="0"/>
        <v>6.060606060606055</v>
      </c>
      <c r="M9" s="31">
        <v>40722</v>
      </c>
      <c r="N9" s="31">
        <v>40724</v>
      </c>
      <c r="O9" s="30">
        <v>40745</v>
      </c>
      <c r="P9" s="31" t="s">
        <v>273</v>
      </c>
      <c r="Q9" s="102" t="s">
        <v>523</v>
      </c>
      <c r="R9" s="343">
        <f>K9*4</f>
        <v>1.4</v>
      </c>
      <c r="S9" s="346">
        <f>R9/W9*100</f>
        <v>18.27676240208877</v>
      </c>
      <c r="T9" s="492">
        <f>(H9/SQRT(22.5*W9*(H9/Z9))-1)*100</f>
        <v>-37.12626104955778</v>
      </c>
      <c r="U9" s="27">
        <f>H9/W9</f>
        <v>8.98433420365535</v>
      </c>
      <c r="V9" s="408">
        <v>12</v>
      </c>
      <c r="W9" s="171">
        <v>7.66</v>
      </c>
      <c r="X9" s="178">
        <v>1.2</v>
      </c>
      <c r="Y9" s="171">
        <v>1.46</v>
      </c>
      <c r="Z9" s="171">
        <v>0.99</v>
      </c>
      <c r="AA9" s="178">
        <v>6.27</v>
      </c>
      <c r="AB9" s="171">
        <v>7.39</v>
      </c>
      <c r="AC9" s="196">
        <f>(AB9/AA9-1)*100</f>
        <v>17.86283891547049</v>
      </c>
      <c r="AD9" s="413">
        <v>22570</v>
      </c>
      <c r="AE9" s="171">
        <v>47.59</v>
      </c>
      <c r="AF9" s="171">
        <v>67.82</v>
      </c>
      <c r="AG9" s="292">
        <f t="shared" si="1"/>
        <v>44.61021222945995</v>
      </c>
      <c r="AH9" s="199">
        <f t="shared" si="2"/>
        <v>1.4744913005013272</v>
      </c>
      <c r="AI9" s="290"/>
      <c r="AJ9" s="378">
        <f>AM9/AN9</f>
        <v>0.7551174831099007</v>
      </c>
      <c r="AK9" s="364">
        <f t="shared" si="3"/>
        <v>11.304347826086957</v>
      </c>
      <c r="AL9" s="365">
        <f t="shared" si="4"/>
        <v>7.166457967424877</v>
      </c>
      <c r="AM9" s="365">
        <f>((AP9/AU9)^(1/5)-1)*100</f>
        <v>7.781806771272581</v>
      </c>
      <c r="AN9" s="367">
        <f>((AP9/AZ9)^(1/10)-1)*100</f>
        <v>10.30542524220699</v>
      </c>
      <c r="AO9" s="351"/>
      <c r="AP9" s="28">
        <v>1.28</v>
      </c>
      <c r="AQ9" s="306">
        <v>1.15</v>
      </c>
      <c r="AR9" s="28">
        <v>1.09</v>
      </c>
      <c r="AS9" s="28">
        <v>1.04</v>
      </c>
      <c r="AT9" s="28">
        <v>0.96</v>
      </c>
      <c r="AU9" s="28">
        <v>0.88</v>
      </c>
      <c r="AV9" s="28">
        <v>0.8</v>
      </c>
      <c r="AW9" s="28">
        <v>0.74</v>
      </c>
      <c r="AX9" s="28">
        <v>0.68</v>
      </c>
      <c r="AY9" s="28">
        <v>0.56</v>
      </c>
      <c r="AZ9" s="28">
        <v>0.48</v>
      </c>
      <c r="BA9" s="121">
        <v>0.4</v>
      </c>
    </row>
    <row r="10" spans="1:53" ht="11.25" customHeight="1">
      <c r="A10" s="25" t="s">
        <v>1473</v>
      </c>
      <c r="B10" s="26" t="s">
        <v>1474</v>
      </c>
      <c r="C10" s="26" t="s">
        <v>1441</v>
      </c>
      <c r="D10" s="135">
        <v>17</v>
      </c>
      <c r="E10" s="139">
        <v>157</v>
      </c>
      <c r="F10" s="44" t="s">
        <v>1030</v>
      </c>
      <c r="G10" s="45" t="s">
        <v>1030</v>
      </c>
      <c r="H10" s="179">
        <v>70.84</v>
      </c>
      <c r="I10" s="547">
        <f t="shared" si="5"/>
        <v>0.9316770186335404</v>
      </c>
      <c r="J10" s="105">
        <v>0.14</v>
      </c>
      <c r="K10" s="105">
        <v>0.165</v>
      </c>
      <c r="L10" s="93">
        <f t="shared" si="0"/>
        <v>17.85714285714286</v>
      </c>
      <c r="M10" s="31">
        <v>40613</v>
      </c>
      <c r="N10" s="31">
        <v>40617</v>
      </c>
      <c r="O10" s="30">
        <v>40634</v>
      </c>
      <c r="P10" s="31" t="s">
        <v>450</v>
      </c>
      <c r="Q10" s="26"/>
      <c r="R10" s="343">
        <f>K10*4</f>
        <v>0.66</v>
      </c>
      <c r="S10" s="346">
        <f>R10/W10*100</f>
        <v>16.624685138539043</v>
      </c>
      <c r="T10" s="492">
        <f>(H10/SQRT(22.5*W10*(H10/Z10))-1)*100</f>
        <v>79.21744247605318</v>
      </c>
      <c r="U10" s="27">
        <f>H10/W10</f>
        <v>17.843828715365238</v>
      </c>
      <c r="V10" s="408">
        <v>12</v>
      </c>
      <c r="W10" s="171">
        <v>3.97</v>
      </c>
      <c r="X10" s="178">
        <v>1.28</v>
      </c>
      <c r="Y10" s="171">
        <v>2.61</v>
      </c>
      <c r="Z10" s="171">
        <v>4.05</v>
      </c>
      <c r="AA10" s="178">
        <v>4.46</v>
      </c>
      <c r="AB10" s="171">
        <v>5.12</v>
      </c>
      <c r="AC10" s="196">
        <f>(AB10/AA10-1)*100</f>
        <v>14.798206278026903</v>
      </c>
      <c r="AD10" s="413">
        <v>6460</v>
      </c>
      <c r="AE10" s="171">
        <v>38.21</v>
      </c>
      <c r="AF10" s="171">
        <v>70.74</v>
      </c>
      <c r="AG10" s="292">
        <f t="shared" si="1"/>
        <v>85.39649306464277</v>
      </c>
      <c r="AH10" s="199">
        <f t="shared" si="2"/>
        <v>0.14136273678259617</v>
      </c>
      <c r="AI10" s="290"/>
      <c r="AJ10" s="378">
        <f>AM10/AN10</f>
        <v>1.3490691993041488</v>
      </c>
      <c r="AK10" s="364">
        <f t="shared" si="3"/>
        <v>12.00000000000001</v>
      </c>
      <c r="AL10" s="365">
        <f t="shared" si="4"/>
        <v>10.064241629820891</v>
      </c>
      <c r="AM10" s="365">
        <f>((AP10/AU10)^(1/5)-1)*100</f>
        <v>12.555122929482687</v>
      </c>
      <c r="AN10" s="367">
        <f>((AP10/AZ10)^(1/10)-1)*100</f>
        <v>9.306507728409063</v>
      </c>
      <c r="AO10" s="351"/>
      <c r="AP10" s="28">
        <v>0.56</v>
      </c>
      <c r="AQ10" s="306">
        <v>0.5</v>
      </c>
      <c r="AR10" s="28">
        <v>0.48</v>
      </c>
      <c r="AS10" s="28">
        <v>0.42</v>
      </c>
      <c r="AT10" s="28">
        <v>0.345</v>
      </c>
      <c r="AU10" s="28">
        <v>0.31</v>
      </c>
      <c r="AV10" s="28">
        <v>0.2925</v>
      </c>
      <c r="AW10" s="28">
        <v>0.2825</v>
      </c>
      <c r="AX10" s="28">
        <v>0.27</v>
      </c>
      <c r="AY10" s="299">
        <v>0.26</v>
      </c>
      <c r="AZ10" s="28">
        <v>0.23</v>
      </c>
      <c r="BA10" s="301">
        <v>0.2</v>
      </c>
    </row>
    <row r="11" spans="1:53" ht="11.25" customHeight="1">
      <c r="A11" s="34" t="s">
        <v>124</v>
      </c>
      <c r="B11" s="36" t="s">
        <v>125</v>
      </c>
      <c r="C11" s="36" t="s">
        <v>1333</v>
      </c>
      <c r="D11" s="136">
        <v>10</v>
      </c>
      <c r="E11" s="139">
        <v>228</v>
      </c>
      <c r="F11" s="74" t="s">
        <v>1500</v>
      </c>
      <c r="G11" s="75" t="s">
        <v>1500</v>
      </c>
      <c r="H11" s="181">
        <v>22.75</v>
      </c>
      <c r="I11" s="348">
        <f aca="true" t="shared" si="6" ref="I7:I135">(R11/H11)*100</f>
        <v>2.10989010989011</v>
      </c>
      <c r="J11" s="144">
        <v>0.1</v>
      </c>
      <c r="K11" s="106">
        <v>0.12</v>
      </c>
      <c r="L11" s="94">
        <f t="shared" si="0"/>
        <v>19.999999999999996</v>
      </c>
      <c r="M11" s="50">
        <v>40403</v>
      </c>
      <c r="N11" s="50">
        <v>40407</v>
      </c>
      <c r="O11" s="49">
        <v>40421</v>
      </c>
      <c r="P11" s="50" t="s">
        <v>510</v>
      </c>
      <c r="Q11" s="36" t="s">
        <v>1598</v>
      </c>
      <c r="R11" s="274">
        <f>K11*4</f>
        <v>0.48</v>
      </c>
      <c r="S11" s="346">
        <f>R11/W11*100</f>
        <v>23.645320197044338</v>
      </c>
      <c r="T11" s="492">
        <f>(H11/SQRT(22.5*W11*(H11/Z11))-1)*100</f>
        <v>-33.794699891533554</v>
      </c>
      <c r="U11" s="37">
        <f>H11/W11</f>
        <v>11.206896551724139</v>
      </c>
      <c r="V11" s="409">
        <v>12</v>
      </c>
      <c r="W11" s="172">
        <v>2.03</v>
      </c>
      <c r="X11" s="180">
        <v>1.41</v>
      </c>
      <c r="Y11" s="172">
        <v>1.51</v>
      </c>
      <c r="Z11" s="172">
        <v>0.88</v>
      </c>
      <c r="AA11" s="180">
        <v>1.64</v>
      </c>
      <c r="AB11" s="172">
        <v>2.44</v>
      </c>
      <c r="AC11" s="198">
        <f>(AB11/AA11-1)*100</f>
        <v>48.78048780487805</v>
      </c>
      <c r="AD11" s="415">
        <v>2310</v>
      </c>
      <c r="AE11" s="172">
        <v>17.02</v>
      </c>
      <c r="AF11" s="172">
        <v>23.62</v>
      </c>
      <c r="AG11" s="294">
        <f t="shared" si="1"/>
        <v>33.6662749706228</v>
      </c>
      <c r="AH11" s="201">
        <f t="shared" si="2"/>
        <v>-3.683319220999157</v>
      </c>
      <c r="AI11" s="290"/>
      <c r="AJ11" s="379" t="s">
        <v>1035</v>
      </c>
      <c r="AK11" s="364">
        <f t="shared" si="3"/>
        <v>10.526315789473673</v>
      </c>
      <c r="AL11" s="365">
        <f t="shared" si="4"/>
        <v>9.487978497197226</v>
      </c>
      <c r="AM11" s="365">
        <f>((AP11/AU11)^(1/5)-1)*100</f>
        <v>18.466445254224407</v>
      </c>
      <c r="AN11" s="367" t="s">
        <v>1035</v>
      </c>
      <c r="AO11" s="352"/>
      <c r="AP11" s="38">
        <v>0.42</v>
      </c>
      <c r="AQ11" s="307">
        <v>0.38</v>
      </c>
      <c r="AR11" s="300">
        <v>0.36</v>
      </c>
      <c r="AS11" s="38">
        <v>0.32</v>
      </c>
      <c r="AT11" s="38">
        <v>0.24</v>
      </c>
      <c r="AU11" s="38">
        <v>0.18</v>
      </c>
      <c r="AV11" s="300">
        <v>0.12</v>
      </c>
      <c r="AW11" s="38">
        <v>0.09</v>
      </c>
      <c r="AX11" s="300">
        <v>0.08</v>
      </c>
      <c r="AY11" s="38">
        <v>0.02</v>
      </c>
      <c r="AZ11" s="300">
        <v>0</v>
      </c>
      <c r="BA11" s="328">
        <v>0</v>
      </c>
    </row>
    <row r="12" spans="1:53" ht="11.25" customHeight="1">
      <c r="A12" s="25" t="s">
        <v>726</v>
      </c>
      <c r="B12" s="26" t="s">
        <v>727</v>
      </c>
      <c r="C12" s="26" t="s">
        <v>1343</v>
      </c>
      <c r="D12" s="135">
        <v>17</v>
      </c>
      <c r="E12" s="139">
        <v>149</v>
      </c>
      <c r="F12" s="65" t="s">
        <v>1500</v>
      </c>
      <c r="G12" s="57" t="s">
        <v>1500</v>
      </c>
      <c r="H12" s="212">
        <v>53.4</v>
      </c>
      <c r="I12" s="546">
        <f t="shared" si="5"/>
        <v>1.348314606741573</v>
      </c>
      <c r="J12" s="129">
        <v>0.15</v>
      </c>
      <c r="K12" s="105">
        <v>0.18</v>
      </c>
      <c r="L12" s="107">
        <f t="shared" si="0"/>
        <v>19.999999999999996</v>
      </c>
      <c r="M12" s="31">
        <v>40387</v>
      </c>
      <c r="N12" s="31">
        <v>40389</v>
      </c>
      <c r="O12" s="30">
        <v>40414</v>
      </c>
      <c r="P12" s="31" t="s">
        <v>506</v>
      </c>
      <c r="Q12" s="26"/>
      <c r="R12" s="343">
        <f>K12*4</f>
        <v>0.72</v>
      </c>
      <c r="S12" s="345">
        <f>R12/W12*100</f>
        <v>28.125</v>
      </c>
      <c r="T12" s="494">
        <f>(H12/SQRT(22.5*W12*(H12/Z12))-1)*100</f>
        <v>52.847963676327716</v>
      </c>
      <c r="U12" s="27">
        <f>H12/W12</f>
        <v>20.859375</v>
      </c>
      <c r="V12" s="408">
        <v>12</v>
      </c>
      <c r="W12" s="171">
        <v>2.56</v>
      </c>
      <c r="X12" s="178">
        <v>2</v>
      </c>
      <c r="Y12" s="171">
        <v>1.63</v>
      </c>
      <c r="Z12" s="171">
        <v>2.52</v>
      </c>
      <c r="AA12" s="178">
        <v>2.8</v>
      </c>
      <c r="AB12" s="171">
        <v>3.11</v>
      </c>
      <c r="AC12" s="196">
        <f>(AB12/AA12-1)*100</f>
        <v>11.071428571428577</v>
      </c>
      <c r="AD12" s="413">
        <v>3520</v>
      </c>
      <c r="AE12" s="171">
        <v>36.91</v>
      </c>
      <c r="AF12" s="171">
        <v>52.75</v>
      </c>
      <c r="AG12" s="292">
        <f t="shared" si="1"/>
        <v>44.67623950149012</v>
      </c>
      <c r="AH12" s="199">
        <f t="shared" si="2"/>
        <v>1.232227488151656</v>
      </c>
      <c r="AI12" s="290"/>
      <c r="AJ12" s="378">
        <f>AM12/AN12</f>
        <v>0.6512664898618635</v>
      </c>
      <c r="AK12" s="368">
        <f t="shared" si="3"/>
        <v>10.000000000000009</v>
      </c>
      <c r="AL12" s="369">
        <f t="shared" si="4"/>
        <v>9.696131048652369</v>
      </c>
      <c r="AM12" s="369">
        <f>((AP12/AU12)^(1/5)-1)*100</f>
        <v>13.525958735328958</v>
      </c>
      <c r="AN12" s="366">
        <f>((AP12/AZ12)^(1/10)-1)*100</f>
        <v>20.768700594740984</v>
      </c>
      <c r="AO12" s="351"/>
      <c r="AP12" s="28">
        <v>0.66</v>
      </c>
      <c r="AQ12" s="308">
        <v>0.6</v>
      </c>
      <c r="AR12" s="28">
        <v>0.56</v>
      </c>
      <c r="AS12" s="28">
        <v>0.5</v>
      </c>
      <c r="AT12" s="28">
        <v>0.42</v>
      </c>
      <c r="AU12" s="28">
        <v>0.35</v>
      </c>
      <c r="AV12" s="28">
        <v>0.22</v>
      </c>
      <c r="AW12" s="28">
        <v>0.125</v>
      </c>
      <c r="AX12" s="299">
        <v>0.12</v>
      </c>
      <c r="AY12" s="28">
        <v>0.11</v>
      </c>
      <c r="AZ12" s="299">
        <v>0.1</v>
      </c>
      <c r="BA12" s="121">
        <v>0.09</v>
      </c>
    </row>
    <row r="13" spans="1:53" ht="11.25" customHeight="1">
      <c r="A13" s="25" t="s">
        <v>728</v>
      </c>
      <c r="B13" s="26" t="s">
        <v>729</v>
      </c>
      <c r="C13" s="26" t="s">
        <v>1335</v>
      </c>
      <c r="D13" s="135">
        <v>19</v>
      </c>
      <c r="E13" s="139">
        <v>124</v>
      </c>
      <c r="F13" s="44" t="s">
        <v>1030</v>
      </c>
      <c r="G13" s="45" t="s">
        <v>1030</v>
      </c>
      <c r="H13" s="179">
        <v>22.77</v>
      </c>
      <c r="I13" s="346">
        <f t="shared" si="5"/>
        <v>2.722880983750549</v>
      </c>
      <c r="J13" s="129">
        <v>0.145</v>
      </c>
      <c r="K13" s="105">
        <v>0.155</v>
      </c>
      <c r="L13" s="93">
        <f t="shared" si="0"/>
        <v>6.896551724137945</v>
      </c>
      <c r="M13" s="31">
        <v>40497</v>
      </c>
      <c r="N13" s="31">
        <v>40499</v>
      </c>
      <c r="O13" s="30">
        <v>40513</v>
      </c>
      <c r="P13" s="31" t="s">
        <v>460</v>
      </c>
      <c r="Q13" s="26"/>
      <c r="R13" s="343">
        <f>K13*4</f>
        <v>0.62</v>
      </c>
      <c r="S13" s="346">
        <f>R13/W13*100</f>
        <v>64.58333333333334</v>
      </c>
      <c r="T13" s="492">
        <f>(H13/SQRT(22.5*W13*(H13/Z13))-1)*100</f>
        <v>65.23594241770363</v>
      </c>
      <c r="U13" s="27">
        <f>H13/W13</f>
        <v>23.71875</v>
      </c>
      <c r="V13" s="408">
        <v>12</v>
      </c>
      <c r="W13" s="171">
        <v>0.96</v>
      </c>
      <c r="X13" s="178">
        <v>3.68</v>
      </c>
      <c r="Y13" s="171">
        <v>4.19</v>
      </c>
      <c r="Z13" s="171">
        <v>2.59</v>
      </c>
      <c r="AA13" s="178">
        <v>1.01</v>
      </c>
      <c r="AB13" s="171">
        <v>1.07</v>
      </c>
      <c r="AC13" s="196">
        <f>(AB13/AA13-1)*100</f>
        <v>5.940594059405946</v>
      </c>
      <c r="AD13" s="413">
        <v>3110</v>
      </c>
      <c r="AE13" s="171">
        <v>16.52</v>
      </c>
      <c r="AF13" s="171">
        <v>23.79</v>
      </c>
      <c r="AG13" s="292">
        <f t="shared" si="1"/>
        <v>37.832929782082324</v>
      </c>
      <c r="AH13" s="199">
        <f t="shared" si="2"/>
        <v>-4.287515762925597</v>
      </c>
      <c r="AI13" s="290"/>
      <c r="AJ13" s="378">
        <f>AM13/AN13</f>
        <v>1.0582338595477534</v>
      </c>
      <c r="AK13" s="364">
        <f t="shared" si="3"/>
        <v>7.272727272727253</v>
      </c>
      <c r="AL13" s="365">
        <f t="shared" si="4"/>
        <v>7.119924545175316</v>
      </c>
      <c r="AM13" s="365">
        <f>((AP13/AU13)^(1/5)-1)*100</f>
        <v>8.115706398239531</v>
      </c>
      <c r="AN13" s="367">
        <f>((AP13/AZ13)^(1/10)-1)*100</f>
        <v>7.669104825003292</v>
      </c>
      <c r="AO13" s="351"/>
      <c r="AP13" s="28">
        <v>0.59</v>
      </c>
      <c r="AQ13" s="306">
        <v>0.55</v>
      </c>
      <c r="AR13" s="28">
        <v>0.51</v>
      </c>
      <c r="AS13" s="28">
        <v>0.48</v>
      </c>
      <c r="AT13" s="28">
        <v>0.4438</v>
      </c>
      <c r="AU13" s="28">
        <v>0.3994</v>
      </c>
      <c r="AV13" s="28">
        <v>0.3675</v>
      </c>
      <c r="AW13" s="28">
        <v>0.342</v>
      </c>
      <c r="AX13" s="28">
        <v>0.3225</v>
      </c>
      <c r="AY13" s="28">
        <v>0.3027</v>
      </c>
      <c r="AZ13" s="28">
        <v>0.2818</v>
      </c>
      <c r="BA13" s="121">
        <v>0.2554</v>
      </c>
    </row>
    <row r="14" spans="1:53" ht="11.25" customHeight="1">
      <c r="A14" s="25" t="s">
        <v>730</v>
      </c>
      <c r="B14" s="26" t="s">
        <v>731</v>
      </c>
      <c r="C14" s="26" t="s">
        <v>1336</v>
      </c>
      <c r="D14" s="135">
        <v>17</v>
      </c>
      <c r="E14" s="139">
        <v>153</v>
      </c>
      <c r="F14" s="44" t="s">
        <v>1030</v>
      </c>
      <c r="G14" s="45" t="s">
        <v>1030</v>
      </c>
      <c r="H14" s="179">
        <v>24.54</v>
      </c>
      <c r="I14" s="346">
        <f t="shared" si="5"/>
        <v>4.074979625101874</v>
      </c>
      <c r="J14" s="270">
        <v>0.24271844660194175</v>
      </c>
      <c r="K14" s="283">
        <v>0.25</v>
      </c>
      <c r="L14" s="93">
        <f t="shared" si="0"/>
        <v>3.0000000000000027</v>
      </c>
      <c r="M14" s="31">
        <v>40513</v>
      </c>
      <c r="N14" s="31">
        <v>40515</v>
      </c>
      <c r="O14" s="30">
        <v>40527</v>
      </c>
      <c r="P14" s="31" t="s">
        <v>461</v>
      </c>
      <c r="Q14" s="288" t="s">
        <v>1529</v>
      </c>
      <c r="R14" s="343">
        <f>K14*4</f>
        <v>1</v>
      </c>
      <c r="S14" s="346">
        <f>R14/W14*100</f>
        <v>51.54639175257733</v>
      </c>
      <c r="T14" s="492">
        <f>(H14/SQRT(22.5*W14*(H14/Z14))-1)*100</f>
        <v>0.03573244757606453</v>
      </c>
      <c r="U14" s="27">
        <f>H14/W14</f>
        <v>12.649484536082474</v>
      </c>
      <c r="V14" s="408">
        <v>12</v>
      </c>
      <c r="W14" s="171">
        <v>1.94</v>
      </c>
      <c r="X14" s="178">
        <v>1.88</v>
      </c>
      <c r="Y14" s="171">
        <v>3.42</v>
      </c>
      <c r="Z14" s="171">
        <v>1.78</v>
      </c>
      <c r="AA14" s="178">
        <v>1.86</v>
      </c>
      <c r="AB14" s="171">
        <v>1.84</v>
      </c>
      <c r="AC14" s="196">
        <f>(AB14/AA14-1)*100</f>
        <v>-1.0752688172043001</v>
      </c>
      <c r="AD14" s="332">
        <v>280</v>
      </c>
      <c r="AE14" s="171">
        <v>21.29</v>
      </c>
      <c r="AF14" s="171">
        <v>28.51</v>
      </c>
      <c r="AG14" s="292">
        <f t="shared" si="1"/>
        <v>15.265382808830438</v>
      </c>
      <c r="AH14" s="199">
        <f t="shared" si="2"/>
        <v>-13.92493861802877</v>
      </c>
      <c r="AI14" s="290"/>
      <c r="AJ14" s="378">
        <f>AM14/AN14</f>
        <v>0.5060555452528442</v>
      </c>
      <c r="AK14" s="364">
        <f t="shared" si="3"/>
        <v>3.0000000000000027</v>
      </c>
      <c r="AL14" s="365">
        <f t="shared" si="4"/>
        <v>3.3879252164052076</v>
      </c>
      <c r="AM14" s="365">
        <f>((AP14/AU14)^(1/5)-1)*100</f>
        <v>3.6645683298471843</v>
      </c>
      <c r="AN14" s="367">
        <f>((AP14/AZ14)^(1/10)-1)*100</f>
        <v>7.241434985197581</v>
      </c>
      <c r="AO14" s="351"/>
      <c r="AP14" s="28">
        <v>0.9781599999999999</v>
      </c>
      <c r="AQ14" s="306">
        <v>0.9496699029126212</v>
      </c>
      <c r="AR14" s="28">
        <v>0.9331747572815534</v>
      </c>
      <c r="AS14" s="28">
        <v>0.8851165048543689</v>
      </c>
      <c r="AT14" s="28">
        <v>0.8593300970873786</v>
      </c>
      <c r="AU14" s="28">
        <v>0.8170679611650485</v>
      </c>
      <c r="AV14" s="28">
        <v>0.7679223300970874</v>
      </c>
      <c r="AW14" s="28">
        <v>0.7001456310679611</v>
      </c>
      <c r="AX14" s="28">
        <v>0.6332815533980583</v>
      </c>
      <c r="AY14" s="28">
        <v>0.5539417475728154</v>
      </c>
      <c r="AZ14" s="28">
        <v>0.48616504854368936</v>
      </c>
      <c r="BA14" s="121">
        <v>0.42952427184466013</v>
      </c>
    </row>
    <row r="15" spans="1:53" ht="11.25" customHeight="1">
      <c r="A15" s="25" t="s">
        <v>580</v>
      </c>
      <c r="B15" s="26" t="s">
        <v>581</v>
      </c>
      <c r="C15" s="26" t="s">
        <v>1335</v>
      </c>
      <c r="D15" s="135">
        <v>14</v>
      </c>
      <c r="E15" s="139">
        <v>189</v>
      </c>
      <c r="F15" s="44" t="s">
        <v>1030</v>
      </c>
      <c r="G15" s="45" t="s">
        <v>1030</v>
      </c>
      <c r="H15" s="213">
        <v>19.66</v>
      </c>
      <c r="I15" s="346">
        <f t="shared" si="5"/>
        <v>3.869786368260427</v>
      </c>
      <c r="J15" s="105">
        <v>0.1892</v>
      </c>
      <c r="K15" s="105">
        <v>0.1902</v>
      </c>
      <c r="L15" s="116">
        <f t="shared" si="0"/>
        <v>0.5285412262156397</v>
      </c>
      <c r="M15" s="31">
        <v>40669</v>
      </c>
      <c r="N15" s="31">
        <v>40673</v>
      </c>
      <c r="O15" s="30">
        <v>40683</v>
      </c>
      <c r="P15" s="103" t="s">
        <v>509</v>
      </c>
      <c r="Q15" s="26"/>
      <c r="R15" s="343">
        <f>K15*4</f>
        <v>0.7608</v>
      </c>
      <c r="S15" s="346">
        <f>R15/W15*100</f>
        <v>83.6043956043956</v>
      </c>
      <c r="T15" s="492">
        <f>(H15/SQRT(22.5*W15*(H15/Z15))-1)*100</f>
        <v>22.78056505435686</v>
      </c>
      <c r="U15" s="27">
        <f>H15/W15</f>
        <v>21.604395604395602</v>
      </c>
      <c r="V15" s="408">
        <v>12</v>
      </c>
      <c r="W15" s="171">
        <v>0.91</v>
      </c>
      <c r="X15" s="178">
        <v>4.26</v>
      </c>
      <c r="Y15" s="171">
        <v>2.31</v>
      </c>
      <c r="Z15" s="171">
        <v>1.57</v>
      </c>
      <c r="AA15" s="178">
        <v>1.01</v>
      </c>
      <c r="AB15" s="171">
        <v>1.15</v>
      </c>
      <c r="AC15" s="196">
        <f>(AB15/AA15-1)*100</f>
        <v>13.861386138613852</v>
      </c>
      <c r="AD15" s="332">
        <v>149</v>
      </c>
      <c r="AE15" s="171">
        <v>16.43</v>
      </c>
      <c r="AF15" s="171">
        <v>19.99</v>
      </c>
      <c r="AG15" s="292">
        <f t="shared" si="1"/>
        <v>19.65916007303713</v>
      </c>
      <c r="AH15" s="199">
        <f t="shared" si="2"/>
        <v>-1.6508254127063446</v>
      </c>
      <c r="AI15" s="290"/>
      <c r="AJ15" s="378">
        <f>AM15/AN15</f>
        <v>1.1968930488674028</v>
      </c>
      <c r="AK15" s="364">
        <f t="shared" si="3"/>
        <v>4.207612456747412</v>
      </c>
      <c r="AL15" s="365">
        <f t="shared" si="4"/>
        <v>4.277290776418763</v>
      </c>
      <c r="AM15" s="365">
        <f>((AP15/AU15)^(1/5)-1)*100</f>
        <v>5.338472062437116</v>
      </c>
      <c r="AN15" s="367">
        <f>((AP15/AZ15)^(1/10)-1)*100</f>
        <v>4.460274932241282</v>
      </c>
      <c r="AO15" s="351"/>
      <c r="AP15" s="28">
        <v>0.7529</v>
      </c>
      <c r="AQ15" s="306">
        <v>0.7225</v>
      </c>
      <c r="AR15" s="28">
        <v>0.7072</v>
      </c>
      <c r="AS15" s="28">
        <v>0.664</v>
      </c>
      <c r="AT15" s="28">
        <v>0.6134</v>
      </c>
      <c r="AU15" s="28">
        <v>0.5805</v>
      </c>
      <c r="AV15" s="28">
        <v>0.5533</v>
      </c>
      <c r="AW15" s="28">
        <v>0.53268</v>
      </c>
      <c r="AX15" s="28">
        <v>0.51556</v>
      </c>
      <c r="AY15" s="28">
        <v>0.49334</v>
      </c>
      <c r="AZ15" s="28">
        <v>0.48666</v>
      </c>
      <c r="BA15" s="121">
        <v>0.47109999999999996</v>
      </c>
    </row>
    <row r="16" spans="1:53" ht="11.25" customHeight="1">
      <c r="A16" s="25" t="s">
        <v>618</v>
      </c>
      <c r="B16" s="26" t="s">
        <v>619</v>
      </c>
      <c r="C16" s="26" t="s">
        <v>1337</v>
      </c>
      <c r="D16" s="135">
        <v>13</v>
      </c>
      <c r="E16" s="139">
        <v>192</v>
      </c>
      <c r="F16" s="65" t="s">
        <v>1500</v>
      </c>
      <c r="G16" s="57" t="s">
        <v>1500</v>
      </c>
      <c r="H16" s="213">
        <v>38.23</v>
      </c>
      <c r="I16" s="348">
        <f t="shared" si="5"/>
        <v>2.301857180224954</v>
      </c>
      <c r="J16" s="105">
        <v>0.2</v>
      </c>
      <c r="K16" s="105">
        <v>0.22</v>
      </c>
      <c r="L16" s="94">
        <f t="shared" si="0"/>
        <v>9.999999999999986</v>
      </c>
      <c r="M16" s="31">
        <v>40455</v>
      </c>
      <c r="N16" s="31">
        <v>40457</v>
      </c>
      <c r="O16" s="30">
        <v>40463</v>
      </c>
      <c r="P16" s="31" t="s">
        <v>466</v>
      </c>
      <c r="Q16" s="26"/>
      <c r="R16" s="274">
        <f>K16*4</f>
        <v>0.88</v>
      </c>
      <c r="S16" s="348">
        <f>R16/W16*100</f>
        <v>35.0597609561753</v>
      </c>
      <c r="T16" s="493">
        <f>(H16/SQRT(22.5*W16*(H16/Z16))-1)*100</f>
        <v>16.93639849340045</v>
      </c>
      <c r="U16" s="27">
        <f>H16/W16</f>
        <v>15.231075697211155</v>
      </c>
      <c r="V16" s="409">
        <v>12</v>
      </c>
      <c r="W16" s="171">
        <v>2.51</v>
      </c>
      <c r="X16" s="178">
        <v>9.56</v>
      </c>
      <c r="Y16" s="171">
        <v>0.77</v>
      </c>
      <c r="Z16" s="171">
        <v>2.02</v>
      </c>
      <c r="AA16" s="178">
        <v>1.31</v>
      </c>
      <c r="AB16" s="171">
        <v>2.5</v>
      </c>
      <c r="AC16" s="196">
        <f>(AB16/AA16-1)*100</f>
        <v>90.83969465648853</v>
      </c>
      <c r="AD16" s="332">
        <v>564</v>
      </c>
      <c r="AE16" s="171">
        <v>30.42</v>
      </c>
      <c r="AF16" s="171">
        <v>57.09</v>
      </c>
      <c r="AG16" s="292">
        <f t="shared" si="1"/>
        <v>25.67389875082181</v>
      </c>
      <c r="AH16" s="199">
        <f t="shared" si="2"/>
        <v>-33.03555789104923</v>
      </c>
      <c r="AI16" s="290"/>
      <c r="AJ16" s="378">
        <f>AM16/AN16</f>
        <v>1.0852484750973046</v>
      </c>
      <c r="AK16" s="370">
        <f t="shared" si="3"/>
        <v>10.81081081081081</v>
      </c>
      <c r="AL16" s="371">
        <f t="shared" si="4"/>
        <v>12.23507977934435</v>
      </c>
      <c r="AM16" s="371">
        <f>((AP16/AU16)^(1/5)-1)*100</f>
        <v>12.750965043116125</v>
      </c>
      <c r="AN16" s="372">
        <f>((AP16/AZ16)^(1/10)-1)*100</f>
        <v>11.749350803716041</v>
      </c>
      <c r="AO16" s="351"/>
      <c r="AP16" s="28">
        <v>0.82</v>
      </c>
      <c r="AQ16" s="306">
        <v>0.74</v>
      </c>
      <c r="AR16" s="28">
        <v>0.66</v>
      </c>
      <c r="AS16" s="28">
        <v>0.58</v>
      </c>
      <c r="AT16" s="28">
        <v>0.5</v>
      </c>
      <c r="AU16" s="28">
        <v>0.45</v>
      </c>
      <c r="AV16" s="28">
        <v>0.41</v>
      </c>
      <c r="AW16" s="28">
        <v>0.37</v>
      </c>
      <c r="AX16" s="28">
        <v>0.33</v>
      </c>
      <c r="AY16" s="28">
        <v>0.31</v>
      </c>
      <c r="AZ16" s="28">
        <v>0.27</v>
      </c>
      <c r="BA16" s="121">
        <v>0.24</v>
      </c>
    </row>
    <row r="17" spans="1:53" ht="11.25" customHeight="1">
      <c r="A17" s="15" t="s">
        <v>1577</v>
      </c>
      <c r="B17" s="16" t="s">
        <v>1578</v>
      </c>
      <c r="C17" s="16" t="s">
        <v>1424</v>
      </c>
      <c r="D17" s="134">
        <v>23</v>
      </c>
      <c r="E17" s="139">
        <v>108</v>
      </c>
      <c r="F17" s="42" t="s">
        <v>1030</v>
      </c>
      <c r="G17" s="43" t="s">
        <v>1030</v>
      </c>
      <c r="H17" s="195">
        <v>33.35</v>
      </c>
      <c r="I17" s="346">
        <f t="shared" si="5"/>
        <v>4.077961019490255</v>
      </c>
      <c r="J17" s="108">
        <v>0.335</v>
      </c>
      <c r="K17" s="108">
        <v>0.34</v>
      </c>
      <c r="L17" s="130">
        <f t="shared" si="0"/>
        <v>1.4925373134328401</v>
      </c>
      <c r="M17" s="22">
        <v>40505</v>
      </c>
      <c r="N17" s="22">
        <v>40508</v>
      </c>
      <c r="O17" s="21">
        <v>40522</v>
      </c>
      <c r="P17" s="22" t="s">
        <v>452</v>
      </c>
      <c r="Q17" s="16"/>
      <c r="R17" s="343">
        <f>K17*4</f>
        <v>1.36</v>
      </c>
      <c r="S17" s="346">
        <f>R17/W17*100</f>
        <v>61.261261261261254</v>
      </c>
      <c r="T17" s="492">
        <f>(H17/SQRT(22.5*W17*(H17/Z17))-1)*100</f>
        <v>-8.279704467263006</v>
      </c>
      <c r="U17" s="18">
        <f>H17/W17</f>
        <v>15.022522522522522</v>
      </c>
      <c r="V17" s="408">
        <v>9</v>
      </c>
      <c r="W17" s="194">
        <v>2.22</v>
      </c>
      <c r="X17" s="193">
        <v>4.55</v>
      </c>
      <c r="Y17" s="194">
        <v>0.69</v>
      </c>
      <c r="Z17" s="194">
        <v>1.26</v>
      </c>
      <c r="AA17" s="193">
        <v>2.3</v>
      </c>
      <c r="AB17" s="194">
        <v>2.46</v>
      </c>
      <c r="AC17" s="197">
        <f>(AB17/AA17-1)*100</f>
        <v>6.956521739130439</v>
      </c>
      <c r="AD17" s="414">
        <v>3160</v>
      </c>
      <c r="AE17" s="194">
        <v>25.86</v>
      </c>
      <c r="AF17" s="194">
        <v>35.25</v>
      </c>
      <c r="AG17" s="293">
        <f t="shared" si="1"/>
        <v>28.96365042536737</v>
      </c>
      <c r="AH17" s="200">
        <f t="shared" si="2"/>
        <v>-5.390070921985812</v>
      </c>
      <c r="AI17" s="290"/>
      <c r="AJ17" s="377">
        <f>AM17/AN17</f>
        <v>0.9594846683068242</v>
      </c>
      <c r="AK17" s="364">
        <f t="shared" si="3"/>
        <v>1.5094339622641506</v>
      </c>
      <c r="AL17" s="365">
        <f t="shared" si="4"/>
        <v>1.532805269723747</v>
      </c>
      <c r="AM17" s="365">
        <f>((AP17/AU17)^(1/5)-1)*100</f>
        <v>1.5571691335735771</v>
      </c>
      <c r="AN17" s="367">
        <f>((AP17/AZ17)^(1/10)-1)*100</f>
        <v>1.6229223717784569</v>
      </c>
      <c r="AO17" s="350"/>
      <c r="AP17" s="19">
        <v>1.345</v>
      </c>
      <c r="AQ17" s="303">
        <v>1.325</v>
      </c>
      <c r="AR17" s="19">
        <v>1.305</v>
      </c>
      <c r="AS17" s="19">
        <v>1.285</v>
      </c>
      <c r="AT17" s="19">
        <v>1.265</v>
      </c>
      <c r="AU17" s="19">
        <v>1.245</v>
      </c>
      <c r="AV17" s="19">
        <v>1.225</v>
      </c>
      <c r="AW17" s="19">
        <v>1.205</v>
      </c>
      <c r="AX17" s="19">
        <v>1.185</v>
      </c>
      <c r="AY17" s="19">
        <v>1.165</v>
      </c>
      <c r="AZ17" s="19">
        <v>1.145</v>
      </c>
      <c r="BA17" s="297">
        <v>1.11</v>
      </c>
    </row>
    <row r="18" spans="1:53" ht="11.25" customHeight="1">
      <c r="A18" s="25" t="s">
        <v>161</v>
      </c>
      <c r="B18" s="26" t="s">
        <v>162</v>
      </c>
      <c r="C18" s="26" t="s">
        <v>1336</v>
      </c>
      <c r="D18" s="135">
        <v>10</v>
      </c>
      <c r="E18" s="139">
        <v>236</v>
      </c>
      <c r="F18" s="44" t="s">
        <v>1030</v>
      </c>
      <c r="G18" s="45" t="s">
        <v>1030</v>
      </c>
      <c r="H18" s="213">
        <v>19.75</v>
      </c>
      <c r="I18" s="346">
        <f t="shared" si="5"/>
        <v>4.050632911392405</v>
      </c>
      <c r="J18" s="121">
        <v>0.195</v>
      </c>
      <c r="K18" s="121">
        <v>0.2</v>
      </c>
      <c r="L18" s="93">
        <f t="shared" si="0"/>
        <v>2.564102564102577</v>
      </c>
      <c r="M18" s="31">
        <v>40610</v>
      </c>
      <c r="N18" s="31">
        <v>40612</v>
      </c>
      <c r="O18" s="30">
        <v>40627</v>
      </c>
      <c r="P18" s="31" t="s">
        <v>1216</v>
      </c>
      <c r="Q18" s="26"/>
      <c r="R18" s="343">
        <f>K18*4</f>
        <v>0.8</v>
      </c>
      <c r="S18" s="346">
        <f>R18/W18*100</f>
        <v>55.172413793103445</v>
      </c>
      <c r="T18" s="492">
        <f>(H18/SQRT(22.5*W18*(H18/Z18))-1)*100</f>
        <v>-13.359862592666182</v>
      </c>
      <c r="U18" s="27">
        <f>H18/W18</f>
        <v>13.620689655172415</v>
      </c>
      <c r="V18" s="408">
        <v>12</v>
      </c>
      <c r="W18" s="171">
        <v>1.45</v>
      </c>
      <c r="X18" s="178" t="s">
        <v>1156</v>
      </c>
      <c r="Y18" s="171">
        <v>3.21</v>
      </c>
      <c r="Z18" s="171">
        <v>1.24</v>
      </c>
      <c r="AA18" s="178" t="s">
        <v>1156</v>
      </c>
      <c r="AB18" s="171" t="s">
        <v>1156</v>
      </c>
      <c r="AC18" s="196" t="s">
        <v>1035</v>
      </c>
      <c r="AD18" s="332">
        <v>72</v>
      </c>
      <c r="AE18" s="171">
        <v>16.86</v>
      </c>
      <c r="AF18" s="171">
        <v>22</v>
      </c>
      <c r="AG18" s="292">
        <f t="shared" si="1"/>
        <v>17.141162514827997</v>
      </c>
      <c r="AH18" s="199">
        <f t="shared" si="2"/>
        <v>-10.227272727272728</v>
      </c>
      <c r="AI18" s="7"/>
      <c r="AJ18" s="378">
        <f>AM18/AN18</f>
        <v>0.8838809668889845</v>
      </c>
      <c r="AK18" s="364">
        <f t="shared" si="3"/>
        <v>2.6315789473684292</v>
      </c>
      <c r="AL18" s="365">
        <f t="shared" si="4"/>
        <v>3.6729653706913057</v>
      </c>
      <c r="AM18" s="365">
        <f>((AP18/AU18)^(1/5)-1)*100</f>
        <v>6.104382402123121</v>
      </c>
      <c r="AN18" s="367">
        <f>((AP18/AZ18)^(1/10)-1)*100</f>
        <v>6.90633991544003</v>
      </c>
      <c r="AO18" s="351"/>
      <c r="AP18" s="28">
        <v>0.78</v>
      </c>
      <c r="AQ18" s="306">
        <v>0.76</v>
      </c>
      <c r="AR18" s="28">
        <v>0.74</v>
      </c>
      <c r="AS18" s="28">
        <v>0.7</v>
      </c>
      <c r="AT18" s="28">
        <v>0.64</v>
      </c>
      <c r="AU18" s="28">
        <v>0.58</v>
      </c>
      <c r="AV18" s="28">
        <v>0.5</v>
      </c>
      <c r="AW18" s="28">
        <v>0.48</v>
      </c>
      <c r="AX18" s="28">
        <v>0.44</v>
      </c>
      <c r="AY18" s="299">
        <v>0.4</v>
      </c>
      <c r="AZ18" s="299">
        <v>0.4</v>
      </c>
      <c r="BA18" s="121">
        <v>0.32</v>
      </c>
    </row>
    <row r="19" spans="1:53" ht="11.25" customHeight="1">
      <c r="A19" s="25" t="s">
        <v>732</v>
      </c>
      <c r="B19" s="26" t="s">
        <v>733</v>
      </c>
      <c r="C19" s="102" t="s">
        <v>1415</v>
      </c>
      <c r="D19" s="135">
        <v>22</v>
      </c>
      <c r="E19" s="139">
        <v>113</v>
      </c>
      <c r="F19" s="44" t="s">
        <v>1030</v>
      </c>
      <c r="G19" s="45" t="s">
        <v>1030</v>
      </c>
      <c r="H19" s="179">
        <v>29.71</v>
      </c>
      <c r="I19" s="346">
        <f t="shared" si="5"/>
        <v>3.096600471221811</v>
      </c>
      <c r="J19" s="129">
        <v>0.22</v>
      </c>
      <c r="K19" s="105">
        <v>0.23</v>
      </c>
      <c r="L19" s="93">
        <f t="shared" si="0"/>
        <v>4.545454545454541</v>
      </c>
      <c r="M19" s="31">
        <v>40589</v>
      </c>
      <c r="N19" s="31">
        <v>40591</v>
      </c>
      <c r="O19" s="30">
        <v>40603</v>
      </c>
      <c r="P19" s="31" t="s">
        <v>460</v>
      </c>
      <c r="Q19" s="26"/>
      <c r="R19" s="343">
        <f>K19*4</f>
        <v>0.92</v>
      </c>
      <c r="S19" s="346">
        <f>R19/W19*100</f>
        <v>56.79012345679012</v>
      </c>
      <c r="T19" s="492">
        <f>(H19/SQRT(22.5*W19*(H19/Z19))-1)*100</f>
        <v>137.15217111250425</v>
      </c>
      <c r="U19" s="27">
        <f>H19/W19</f>
        <v>18.339506172839506</v>
      </c>
      <c r="V19" s="408">
        <v>12</v>
      </c>
      <c r="W19" s="171">
        <v>1.62</v>
      </c>
      <c r="X19" s="178">
        <v>1.11</v>
      </c>
      <c r="Y19" s="171">
        <v>1.14</v>
      </c>
      <c r="Z19" s="171">
        <v>6.9</v>
      </c>
      <c r="AA19" s="178">
        <v>2.07</v>
      </c>
      <c r="AB19" s="171">
        <v>2.31</v>
      </c>
      <c r="AC19" s="196">
        <f>(AB19/AA19-1)*100</f>
        <v>11.594202898550732</v>
      </c>
      <c r="AD19" s="413">
        <v>12630</v>
      </c>
      <c r="AE19" s="171">
        <v>25</v>
      </c>
      <c r="AF19" s="171">
        <v>36.2</v>
      </c>
      <c r="AG19" s="292">
        <f t="shared" si="1"/>
        <v>18.840000000000003</v>
      </c>
      <c r="AH19" s="199">
        <f t="shared" si="2"/>
        <v>-17.928176795580114</v>
      </c>
      <c r="AI19" s="290"/>
      <c r="AJ19" s="378">
        <f>AM19/AN19</f>
        <v>0.6543630577952007</v>
      </c>
      <c r="AK19" s="364">
        <f t="shared" si="3"/>
        <v>4.761904761904767</v>
      </c>
      <c r="AL19" s="365">
        <f t="shared" si="4"/>
        <v>5.945777097111504</v>
      </c>
      <c r="AM19" s="365">
        <f>((AP19/AU19)^(1/5)-1)*100</f>
        <v>5.922384104881218</v>
      </c>
      <c r="AN19" s="367">
        <f>((AP19/AZ19)^(1/10)-1)*100</f>
        <v>9.050608884975864</v>
      </c>
      <c r="AO19" s="351"/>
      <c r="AP19" s="28">
        <v>0.88</v>
      </c>
      <c r="AQ19" s="306">
        <v>0.84</v>
      </c>
      <c r="AR19" s="28">
        <v>0.8</v>
      </c>
      <c r="AS19" s="28">
        <v>0.74</v>
      </c>
      <c r="AT19" s="28">
        <v>0.7</v>
      </c>
      <c r="AU19" s="28">
        <v>0.66</v>
      </c>
      <c r="AV19" s="28">
        <v>0.56</v>
      </c>
      <c r="AW19" s="28">
        <v>0.42</v>
      </c>
      <c r="AX19" s="28">
        <v>0.4</v>
      </c>
      <c r="AY19" s="28">
        <v>0.38</v>
      </c>
      <c r="AZ19" s="28">
        <v>0.37</v>
      </c>
      <c r="BA19" s="121">
        <v>0.36</v>
      </c>
    </row>
    <row r="20" spans="1:53" ht="11.25" customHeight="1">
      <c r="A20" s="25" t="s">
        <v>734</v>
      </c>
      <c r="B20" s="26" t="s">
        <v>735</v>
      </c>
      <c r="C20" s="26" t="s">
        <v>1423</v>
      </c>
      <c r="D20" s="135">
        <v>18</v>
      </c>
      <c r="E20" s="139">
        <v>134</v>
      </c>
      <c r="F20" s="44" t="s">
        <v>1030</v>
      </c>
      <c r="G20" s="45" t="s">
        <v>1003</v>
      </c>
      <c r="H20" s="179">
        <v>37.22</v>
      </c>
      <c r="I20" s="547">
        <f t="shared" si="5"/>
        <v>1.5045674368619024</v>
      </c>
      <c r="J20" s="105">
        <v>0.12</v>
      </c>
      <c r="K20" s="105">
        <v>0.14</v>
      </c>
      <c r="L20" s="93">
        <f t="shared" si="0"/>
        <v>16.666666666666675</v>
      </c>
      <c r="M20" s="31">
        <v>40417</v>
      </c>
      <c r="N20" s="31">
        <v>40421</v>
      </c>
      <c r="O20" s="30">
        <v>40436</v>
      </c>
      <c r="P20" s="31" t="s">
        <v>461</v>
      </c>
      <c r="Q20" s="26"/>
      <c r="R20" s="343">
        <f>K20*4</f>
        <v>0.56</v>
      </c>
      <c r="S20" s="346">
        <f>R20/W20*100</f>
        <v>31.63841807909605</v>
      </c>
      <c r="T20" s="492">
        <f>(H20/SQRT(22.5*W20*(H20/Z20))-1)*100</f>
        <v>74.81720342671075</v>
      </c>
      <c r="U20" s="27">
        <f>H20/W20</f>
        <v>21.02824858757062</v>
      </c>
      <c r="V20" s="408">
        <v>12</v>
      </c>
      <c r="W20" s="171">
        <v>1.77</v>
      </c>
      <c r="X20" s="178">
        <v>1.74</v>
      </c>
      <c r="Y20" s="171">
        <v>2.05</v>
      </c>
      <c r="Z20" s="171">
        <v>3.27</v>
      </c>
      <c r="AA20" s="178">
        <v>1.67</v>
      </c>
      <c r="AB20" s="171">
        <v>2.01</v>
      </c>
      <c r="AC20" s="196">
        <f>(AB20/AA20-1)*100</f>
        <v>20.35928143712573</v>
      </c>
      <c r="AD20" s="332">
        <v>566</v>
      </c>
      <c r="AE20" s="171">
        <v>33.98</v>
      </c>
      <c r="AF20" s="171">
        <v>45.49</v>
      </c>
      <c r="AG20" s="292">
        <f t="shared" si="1"/>
        <v>9.535020600353155</v>
      </c>
      <c r="AH20" s="199">
        <f t="shared" si="2"/>
        <v>-18.179819740602337</v>
      </c>
      <c r="AI20" s="290"/>
      <c r="AJ20" s="378">
        <f>AM20/AN20</f>
        <v>1.3416446446274426</v>
      </c>
      <c r="AK20" s="364">
        <f t="shared" si="3"/>
        <v>13.043478260869556</v>
      </c>
      <c r="AL20" s="365">
        <f t="shared" si="4"/>
        <v>15.21476602058922</v>
      </c>
      <c r="AM20" s="365">
        <f>((AP20/AU20)^(1/5)-1)*100</f>
        <v>12.388291480088842</v>
      </c>
      <c r="AN20" s="367">
        <f>((AP20/AZ20)^(1/10)-1)*100</f>
        <v>9.233660738480353</v>
      </c>
      <c r="AO20" s="351"/>
      <c r="AP20" s="28">
        <v>0.52</v>
      </c>
      <c r="AQ20" s="306">
        <v>0.46</v>
      </c>
      <c r="AR20" s="28">
        <v>0.4</v>
      </c>
      <c r="AS20" s="28">
        <v>0.34</v>
      </c>
      <c r="AT20" s="28">
        <v>0.31</v>
      </c>
      <c r="AU20" s="28">
        <v>0.29</v>
      </c>
      <c r="AV20" s="28">
        <v>0.275</v>
      </c>
      <c r="AW20" s="28">
        <v>0.265</v>
      </c>
      <c r="AX20" s="28">
        <v>0.255</v>
      </c>
      <c r="AY20" s="28">
        <v>0.25</v>
      </c>
      <c r="AZ20" s="28">
        <v>0.215</v>
      </c>
      <c r="BA20" s="121">
        <v>0.18</v>
      </c>
    </row>
    <row r="21" spans="1:53" ht="11.25" customHeight="1">
      <c r="A21" s="34" t="s">
        <v>1100</v>
      </c>
      <c r="B21" s="36" t="s">
        <v>736</v>
      </c>
      <c r="C21" s="36" t="s">
        <v>1336</v>
      </c>
      <c r="D21" s="136">
        <v>17</v>
      </c>
      <c r="E21" s="139">
        <v>150</v>
      </c>
      <c r="F21" s="74" t="s">
        <v>1500</v>
      </c>
      <c r="G21" s="75" t="s">
        <v>1500</v>
      </c>
      <c r="H21" s="475">
        <v>39.97</v>
      </c>
      <c r="I21" s="346">
        <f t="shared" si="5"/>
        <v>2.501876407305479</v>
      </c>
      <c r="J21" s="106">
        <v>0.23</v>
      </c>
      <c r="K21" s="106">
        <v>0.25</v>
      </c>
      <c r="L21" s="94">
        <f t="shared" si="0"/>
        <v>8.695652173913038</v>
      </c>
      <c r="M21" s="50">
        <v>40449</v>
      </c>
      <c r="N21" s="50">
        <v>40451</v>
      </c>
      <c r="O21" s="49">
        <v>40466</v>
      </c>
      <c r="P21" s="428" t="s">
        <v>466</v>
      </c>
      <c r="Q21" s="36"/>
      <c r="R21" s="274">
        <f>K21*4</f>
        <v>1</v>
      </c>
      <c r="S21" s="346">
        <f>R21/W21*100</f>
        <v>35.46099290780142</v>
      </c>
      <c r="T21" s="492">
        <f>(H21/SQRT(22.5*W21*(H21/Z21))-1)*100</f>
        <v>-10.908446166098285</v>
      </c>
      <c r="U21" s="37">
        <f>H21/W21</f>
        <v>14.173758865248228</v>
      </c>
      <c r="V21" s="409">
        <v>12</v>
      </c>
      <c r="W21" s="172">
        <v>2.82</v>
      </c>
      <c r="X21" s="180">
        <v>1.6</v>
      </c>
      <c r="Y21" s="172">
        <v>2.73</v>
      </c>
      <c r="Z21" s="172">
        <v>1.26</v>
      </c>
      <c r="AA21" s="180">
        <v>2.98</v>
      </c>
      <c r="AB21" s="172">
        <v>3.25</v>
      </c>
      <c r="AC21" s="198">
        <f>(AB21/AA21-1)*100</f>
        <v>9.060402684563762</v>
      </c>
      <c r="AD21" s="333">
        <v>620</v>
      </c>
      <c r="AE21" s="172">
        <v>34.87</v>
      </c>
      <c r="AF21" s="172">
        <v>45.87</v>
      </c>
      <c r="AG21" s="294">
        <f t="shared" si="1"/>
        <v>14.625752796099805</v>
      </c>
      <c r="AH21" s="201">
        <f t="shared" si="2"/>
        <v>-12.862437322868974</v>
      </c>
      <c r="AI21" s="290"/>
      <c r="AJ21" s="379">
        <f>AM21/AN21</f>
        <v>0.8911125435269083</v>
      </c>
      <c r="AK21" s="364">
        <f t="shared" si="3"/>
        <v>5.617977528089879</v>
      </c>
      <c r="AL21" s="365">
        <f t="shared" si="4"/>
        <v>8.300894742530796</v>
      </c>
      <c r="AM21" s="365">
        <f>((AP21/AU21)^(1/5)-1)*100</f>
        <v>10.138706578336464</v>
      </c>
      <c r="AN21" s="367">
        <f>((AP21/AZ21)^(1/10)-1)*100</f>
        <v>11.377582609497082</v>
      </c>
      <c r="AO21" s="352"/>
      <c r="AP21" s="38">
        <v>0.94</v>
      </c>
      <c r="AQ21" s="307">
        <v>0.89</v>
      </c>
      <c r="AR21" s="38">
        <v>0.82</v>
      </c>
      <c r="AS21" s="38">
        <v>0.74</v>
      </c>
      <c r="AT21" s="38">
        <v>0.66</v>
      </c>
      <c r="AU21" s="38">
        <v>0.58</v>
      </c>
      <c r="AV21" s="38">
        <v>0.515</v>
      </c>
      <c r="AW21" s="38">
        <v>0.455</v>
      </c>
      <c r="AX21" s="38">
        <v>0.38</v>
      </c>
      <c r="AY21" s="38">
        <v>0.36</v>
      </c>
      <c r="AZ21" s="38">
        <v>0.32</v>
      </c>
      <c r="BA21" s="298">
        <v>0.25</v>
      </c>
    </row>
    <row r="22" spans="1:53" ht="11.25" customHeight="1">
      <c r="A22" s="25" t="s">
        <v>628</v>
      </c>
      <c r="B22" s="26" t="s">
        <v>629</v>
      </c>
      <c r="C22" s="26" t="s">
        <v>1336</v>
      </c>
      <c r="D22" s="135">
        <v>13</v>
      </c>
      <c r="E22" s="139">
        <v>200</v>
      </c>
      <c r="F22" s="65" t="s">
        <v>1500</v>
      </c>
      <c r="G22" s="57" t="s">
        <v>1500</v>
      </c>
      <c r="H22" s="213">
        <v>48.61</v>
      </c>
      <c r="I22" s="546">
        <f t="shared" si="5"/>
        <v>1.481176712610574</v>
      </c>
      <c r="J22" s="105">
        <v>0.17</v>
      </c>
      <c r="K22" s="105">
        <v>0.18</v>
      </c>
      <c r="L22" s="107">
        <f t="shared" si="0"/>
        <v>5.88235294117645</v>
      </c>
      <c r="M22" s="31">
        <v>40646</v>
      </c>
      <c r="N22" s="31">
        <v>40648</v>
      </c>
      <c r="O22" s="30">
        <v>40655</v>
      </c>
      <c r="P22" s="103" t="s">
        <v>467</v>
      </c>
      <c r="Q22" s="102" t="s">
        <v>1924</v>
      </c>
      <c r="R22" s="343">
        <f>K22*4</f>
        <v>0.72</v>
      </c>
      <c r="S22" s="345">
        <f>R22/W22*100</f>
        <v>19.672131147540984</v>
      </c>
      <c r="T22" s="494">
        <f>(H22/SQRT(22.5*W22*(H22/Z22))-1)*100</f>
        <v>20.258020521279228</v>
      </c>
      <c r="U22" s="27">
        <f>H22/W22</f>
        <v>13.281420765027322</v>
      </c>
      <c r="V22" s="408">
        <v>12</v>
      </c>
      <c r="W22" s="171">
        <v>3.66</v>
      </c>
      <c r="X22" s="178">
        <v>2.94</v>
      </c>
      <c r="Y22" s="171">
        <v>5.24</v>
      </c>
      <c r="Z22" s="171">
        <v>2.45</v>
      </c>
      <c r="AA22" s="178">
        <v>3.23</v>
      </c>
      <c r="AB22" s="171">
        <v>3.4</v>
      </c>
      <c r="AC22" s="196">
        <f>(AB22/AA22-1)*100</f>
        <v>5.263157894736836</v>
      </c>
      <c r="AD22" s="332">
        <v>761</v>
      </c>
      <c r="AE22" s="171">
        <v>33.41</v>
      </c>
      <c r="AF22" s="171">
        <v>46.2</v>
      </c>
      <c r="AG22" s="292">
        <f t="shared" si="1"/>
        <v>45.495360670457956</v>
      </c>
      <c r="AH22" s="199">
        <f t="shared" si="2"/>
        <v>5.216450216450209</v>
      </c>
      <c r="AI22" s="290"/>
      <c r="AJ22" s="378">
        <f>AM22/AN22</f>
        <v>0.5331350682956005</v>
      </c>
      <c r="AK22" s="368">
        <f t="shared" si="3"/>
        <v>15.384615384615374</v>
      </c>
      <c r="AL22" s="369">
        <f t="shared" si="4"/>
        <v>11.744870942148067</v>
      </c>
      <c r="AM22" s="369">
        <f>((AP22/AU22)^(1/5)-1)*100</f>
        <v>10.15137056700961</v>
      </c>
      <c r="AN22" s="366">
        <f>((AP22/AZ22)^(1/10)-1)*100</f>
        <v>19.040898208896493</v>
      </c>
      <c r="AO22" s="351"/>
      <c r="AP22" s="28">
        <v>0.6</v>
      </c>
      <c r="AQ22" s="306">
        <v>0.52</v>
      </c>
      <c r="AR22" s="28">
        <v>0.5</v>
      </c>
      <c r="AS22" s="28">
        <v>0.43</v>
      </c>
      <c r="AT22" s="299">
        <v>0.4</v>
      </c>
      <c r="AU22" s="28">
        <v>0.37</v>
      </c>
      <c r="AV22" s="28">
        <v>0.3</v>
      </c>
      <c r="AW22" s="28">
        <v>0.23</v>
      </c>
      <c r="AX22" s="28">
        <v>0.155</v>
      </c>
      <c r="AY22" s="28">
        <v>0.115</v>
      </c>
      <c r="AZ22" s="28">
        <v>0.105</v>
      </c>
      <c r="BA22" s="121">
        <v>0.1</v>
      </c>
    </row>
    <row r="23" spans="1:53" ht="11.25" customHeight="1">
      <c r="A23" s="25" t="s">
        <v>668</v>
      </c>
      <c r="B23" s="26" t="s">
        <v>675</v>
      </c>
      <c r="C23" s="26" t="s">
        <v>1342</v>
      </c>
      <c r="D23" s="135">
        <v>17</v>
      </c>
      <c r="E23" s="139">
        <v>152</v>
      </c>
      <c r="F23" s="44" t="s">
        <v>1030</v>
      </c>
      <c r="G23" s="45" t="s">
        <v>1030</v>
      </c>
      <c r="H23" s="179">
        <v>83.09</v>
      </c>
      <c r="I23" s="547">
        <f t="shared" si="5"/>
        <v>0.9146708388494403</v>
      </c>
      <c r="J23" s="105">
        <v>0.18</v>
      </c>
      <c r="K23" s="105">
        <v>0.19</v>
      </c>
      <c r="L23" s="93">
        <f t="shared" si="0"/>
        <v>5.555555555555558</v>
      </c>
      <c r="M23" s="31">
        <v>40485</v>
      </c>
      <c r="N23" s="31">
        <v>40487</v>
      </c>
      <c r="O23" s="30">
        <v>40501</v>
      </c>
      <c r="P23" s="31" t="s">
        <v>501</v>
      </c>
      <c r="Q23" s="296" t="s">
        <v>1694</v>
      </c>
      <c r="R23" s="343">
        <f>K23*4</f>
        <v>0.76</v>
      </c>
      <c r="S23" s="346">
        <f>R23/W23*100</f>
        <v>26.760563380281692</v>
      </c>
      <c r="T23" s="492">
        <f>(H23/SQRT(22.5*W23*(H23/Z23))-1)*100</f>
        <v>87.37249185572935</v>
      </c>
      <c r="U23" s="27">
        <f>H23/W23</f>
        <v>29.257042253521128</v>
      </c>
      <c r="V23" s="408">
        <v>12</v>
      </c>
      <c r="W23" s="171">
        <v>2.84</v>
      </c>
      <c r="X23" s="178">
        <v>2.55</v>
      </c>
      <c r="Y23" s="171">
        <v>1.61</v>
      </c>
      <c r="Z23" s="171">
        <v>2.7</v>
      </c>
      <c r="AA23" s="178">
        <v>3.98</v>
      </c>
      <c r="AB23" s="171">
        <v>4.53</v>
      </c>
      <c r="AC23" s="196">
        <f>(AB23/AA23-1)*100</f>
        <v>13.819095477386934</v>
      </c>
      <c r="AD23" s="413">
        <v>5900</v>
      </c>
      <c r="AE23" s="171">
        <v>43.95</v>
      </c>
      <c r="AF23" s="171">
        <v>83.22</v>
      </c>
      <c r="AG23" s="292">
        <f t="shared" si="1"/>
        <v>89.05574516496017</v>
      </c>
      <c r="AH23" s="199">
        <f t="shared" si="2"/>
        <v>-0.15621244893054007</v>
      </c>
      <c r="AI23" s="290"/>
      <c r="AJ23" s="378">
        <f>AM23/AN23</f>
        <v>0.6460409530640749</v>
      </c>
      <c r="AK23" s="364">
        <f t="shared" si="3"/>
        <v>5.797101449275366</v>
      </c>
      <c r="AL23" s="365">
        <f t="shared" si="4"/>
        <v>4.4834799095307964</v>
      </c>
      <c r="AM23" s="365">
        <f>((AP23/AU23)^(1/5)-1)*100</f>
        <v>5.4452368410198515</v>
      </c>
      <c r="AN23" s="367">
        <f>((AP23/AZ23)^(1/10)-1)*100</f>
        <v>8.428624865333866</v>
      </c>
      <c r="AO23" s="351"/>
      <c r="AP23" s="28">
        <v>0.73</v>
      </c>
      <c r="AQ23" s="306">
        <v>0.69</v>
      </c>
      <c r="AR23" s="28">
        <v>0.68</v>
      </c>
      <c r="AS23" s="28">
        <v>0.64</v>
      </c>
      <c r="AT23" s="28">
        <v>0.6</v>
      </c>
      <c r="AU23" s="28">
        <v>0.56</v>
      </c>
      <c r="AV23" s="28">
        <v>0.48</v>
      </c>
      <c r="AW23" s="28">
        <v>0.4</v>
      </c>
      <c r="AX23" s="28">
        <v>0.35</v>
      </c>
      <c r="AY23" s="28">
        <v>0.34</v>
      </c>
      <c r="AZ23" s="28">
        <v>0.325</v>
      </c>
      <c r="BA23" s="301">
        <v>0.32</v>
      </c>
    </row>
    <row r="24" spans="1:53" ht="11.25" customHeight="1">
      <c r="A24" s="25" t="s">
        <v>737</v>
      </c>
      <c r="B24" s="26" t="s">
        <v>738</v>
      </c>
      <c r="C24" s="26" t="s">
        <v>1333</v>
      </c>
      <c r="D24" s="135">
        <v>17</v>
      </c>
      <c r="E24" s="139">
        <v>151</v>
      </c>
      <c r="F24" s="65" t="s">
        <v>1500</v>
      </c>
      <c r="G24" s="57" t="s">
        <v>1500</v>
      </c>
      <c r="H24" s="212">
        <v>26.39</v>
      </c>
      <c r="I24" s="547">
        <f t="shared" si="5"/>
        <v>1.2125805229253506</v>
      </c>
      <c r="J24" s="105">
        <v>0.0775</v>
      </c>
      <c r="K24" s="105">
        <v>0.08</v>
      </c>
      <c r="L24" s="93">
        <f t="shared" si="0"/>
        <v>3.2258064516129004</v>
      </c>
      <c r="M24" s="31">
        <v>40483</v>
      </c>
      <c r="N24" s="31">
        <v>40485</v>
      </c>
      <c r="O24" s="30">
        <v>40499</v>
      </c>
      <c r="P24" s="103" t="s">
        <v>481</v>
      </c>
      <c r="Q24" s="26"/>
      <c r="R24" s="343">
        <f>K24*4</f>
        <v>0.32</v>
      </c>
      <c r="S24" s="346">
        <f>R24/W24*100</f>
        <v>28.318584070796465</v>
      </c>
      <c r="T24" s="492">
        <f>(H24/SQRT(22.5*W24*(H24/Z24))-1)*100</f>
        <v>58.16039305455114</v>
      </c>
      <c r="U24" s="27">
        <f>H24/W24</f>
        <v>23.353982300884958</v>
      </c>
      <c r="V24" s="408">
        <v>12</v>
      </c>
      <c r="W24" s="171">
        <v>1.13</v>
      </c>
      <c r="X24" s="178">
        <v>1.88</v>
      </c>
      <c r="Y24" s="171">
        <v>3.8</v>
      </c>
      <c r="Z24" s="171">
        <v>2.41</v>
      </c>
      <c r="AA24" s="178">
        <v>1.19</v>
      </c>
      <c r="AB24" s="171">
        <v>1.35</v>
      </c>
      <c r="AC24" s="196">
        <f>(AB24/AA24-1)*100</f>
        <v>13.445378151260524</v>
      </c>
      <c r="AD24" s="413">
        <v>3690</v>
      </c>
      <c r="AE24" s="171">
        <v>8.04</v>
      </c>
      <c r="AF24" s="171">
        <v>27.07</v>
      </c>
      <c r="AG24" s="292">
        <f t="shared" si="1"/>
        <v>228.2338308457712</v>
      </c>
      <c r="AH24" s="199">
        <f t="shared" si="2"/>
        <v>-2.5120059106021415</v>
      </c>
      <c r="AI24" s="290"/>
      <c r="AJ24" s="378">
        <f>AM24/AN24</f>
        <v>0.7818459132310978</v>
      </c>
      <c r="AK24" s="364">
        <f t="shared" si="3"/>
        <v>3.3057851239669533</v>
      </c>
      <c r="AL24" s="365">
        <f t="shared" si="4"/>
        <v>7.721734501594191</v>
      </c>
      <c r="AM24" s="365">
        <f>((AP24/AU24)^(1/5)-1)*100</f>
        <v>12.94843559678187</v>
      </c>
      <c r="AN24" s="367">
        <f>((AP24/AZ24)^(1/10)-1)*100</f>
        <v>16.561365069071577</v>
      </c>
      <c r="AO24" s="351"/>
      <c r="AP24" s="28">
        <v>0.3125</v>
      </c>
      <c r="AQ24" s="306">
        <v>0.3025</v>
      </c>
      <c r="AR24" s="28">
        <v>0.285</v>
      </c>
      <c r="AS24" s="28">
        <v>0.25</v>
      </c>
      <c r="AT24" s="28">
        <v>0.21</v>
      </c>
      <c r="AU24" s="28">
        <v>0.17</v>
      </c>
      <c r="AV24" s="28">
        <v>0.145</v>
      </c>
      <c r="AW24" s="28">
        <v>0.115</v>
      </c>
      <c r="AX24" s="28">
        <v>0.09</v>
      </c>
      <c r="AY24" s="28">
        <v>0.08</v>
      </c>
      <c r="AZ24" s="28">
        <v>0.0675</v>
      </c>
      <c r="BA24" s="121">
        <v>0.0575</v>
      </c>
    </row>
    <row r="25" spans="1:53" ht="11.25" customHeight="1">
      <c r="A25" s="25" t="s">
        <v>1475</v>
      </c>
      <c r="B25" s="26" t="s">
        <v>1476</v>
      </c>
      <c r="C25" s="102" t="s">
        <v>1657</v>
      </c>
      <c r="D25" s="135">
        <v>16</v>
      </c>
      <c r="E25" s="139">
        <v>171</v>
      </c>
      <c r="F25" s="44" t="s">
        <v>1003</v>
      </c>
      <c r="G25" s="45" t="s">
        <v>1003</v>
      </c>
      <c r="H25" s="179">
        <v>63.45</v>
      </c>
      <c r="I25" s="346">
        <f t="shared" si="5"/>
        <v>6.304176516942474</v>
      </c>
      <c r="J25" s="105">
        <v>0.9875</v>
      </c>
      <c r="K25" s="105">
        <v>1</v>
      </c>
      <c r="L25" s="116">
        <f t="shared" si="0"/>
        <v>1.2658227848101111</v>
      </c>
      <c r="M25" s="31">
        <v>40675</v>
      </c>
      <c r="N25" s="31">
        <v>40679</v>
      </c>
      <c r="O25" s="30">
        <v>40694</v>
      </c>
      <c r="P25" s="103" t="s">
        <v>510</v>
      </c>
      <c r="Q25" s="102" t="s">
        <v>1924</v>
      </c>
      <c r="R25" s="343">
        <f>K25*4</f>
        <v>4</v>
      </c>
      <c r="S25" s="346">
        <f>R25/W25*100</f>
        <v>171.6738197424893</v>
      </c>
      <c r="T25" s="492">
        <f>(H25/SQRT(22.5*W25*(H25/Z25))-1)*100</f>
        <v>69.72080077171529</v>
      </c>
      <c r="U25" s="27">
        <f>H25/W25</f>
        <v>27.23175965665236</v>
      </c>
      <c r="V25" s="408">
        <v>12</v>
      </c>
      <c r="W25" s="171">
        <v>2.33</v>
      </c>
      <c r="X25" s="178">
        <v>3.66</v>
      </c>
      <c r="Y25" s="171">
        <v>1.59</v>
      </c>
      <c r="Z25" s="171">
        <v>2.38</v>
      </c>
      <c r="AA25" s="178">
        <v>3.43</v>
      </c>
      <c r="AB25" s="171">
        <v>3.67</v>
      </c>
      <c r="AC25" s="196">
        <f>(AB25/AA25-1)*100</f>
        <v>6.997084548104948</v>
      </c>
      <c r="AD25" s="413">
        <v>5670</v>
      </c>
      <c r="AE25" s="171">
        <v>45</v>
      </c>
      <c r="AF25" s="171">
        <v>71.67</v>
      </c>
      <c r="AG25" s="292">
        <f t="shared" si="1"/>
        <v>41.00000000000001</v>
      </c>
      <c r="AH25" s="199">
        <f t="shared" si="2"/>
        <v>-11.469233989116784</v>
      </c>
      <c r="AI25" s="290"/>
      <c r="AJ25" s="378">
        <f>AM25/AN25</f>
        <v>1.3096111073492978</v>
      </c>
      <c r="AK25" s="364">
        <f t="shared" si="3"/>
        <v>5.517241379310356</v>
      </c>
      <c r="AL25" s="365">
        <f t="shared" si="4"/>
        <v>5.85236691193558</v>
      </c>
      <c r="AM25" s="365">
        <f>((AP25/AU25)^(1/5)-1)*100</f>
        <v>6.248448625281866</v>
      </c>
      <c r="AN25" s="367">
        <f>((AP25/AZ25)^(1/10)-1)*100</f>
        <v>4.7712245186503965</v>
      </c>
      <c r="AO25" s="351"/>
      <c r="AP25" s="28">
        <v>3.825</v>
      </c>
      <c r="AQ25" s="306">
        <v>3.625</v>
      </c>
      <c r="AR25" s="28">
        <v>3.425</v>
      </c>
      <c r="AS25" s="28">
        <v>3.225</v>
      </c>
      <c r="AT25" s="28">
        <v>3.025</v>
      </c>
      <c r="AU25" s="28">
        <v>2.825</v>
      </c>
      <c r="AV25" s="28">
        <v>2.6375</v>
      </c>
      <c r="AW25" s="28">
        <v>2.5375</v>
      </c>
      <c r="AX25" s="28">
        <v>2.5</v>
      </c>
      <c r="AY25" s="28">
        <v>2.45</v>
      </c>
      <c r="AZ25" s="28">
        <v>2.4</v>
      </c>
      <c r="BA25" s="121">
        <v>2.175</v>
      </c>
    </row>
    <row r="26" spans="1:53" ht="11.25" customHeight="1">
      <c r="A26" s="96" t="s">
        <v>1</v>
      </c>
      <c r="B26" s="26" t="s">
        <v>2</v>
      </c>
      <c r="C26" s="26" t="s">
        <v>1513</v>
      </c>
      <c r="D26" s="135">
        <v>10</v>
      </c>
      <c r="E26" s="139">
        <v>248</v>
      </c>
      <c r="F26" s="65" t="s">
        <v>1500</v>
      </c>
      <c r="G26" s="57" t="s">
        <v>1500</v>
      </c>
      <c r="H26" s="213">
        <v>74.45</v>
      </c>
      <c r="I26" s="548">
        <f t="shared" si="5"/>
        <v>1.3431833445265278</v>
      </c>
      <c r="J26" s="121">
        <v>0.23</v>
      </c>
      <c r="K26" s="121">
        <v>0.25</v>
      </c>
      <c r="L26" s="94">
        <f t="shared" si="0"/>
        <v>8.695652173913038</v>
      </c>
      <c r="M26" s="31">
        <v>40766</v>
      </c>
      <c r="N26" s="31">
        <v>40770</v>
      </c>
      <c r="O26" s="30">
        <v>40787</v>
      </c>
      <c r="P26" s="103" t="s">
        <v>460</v>
      </c>
      <c r="Q26" s="26"/>
      <c r="R26" s="274">
        <f>K26*4</f>
        <v>1</v>
      </c>
      <c r="S26" s="348">
        <f aca="true" t="shared" si="7" ref="S26:S68">R26/W26*100</f>
        <v>6.289308176100629</v>
      </c>
      <c r="T26" s="493">
        <f>(H26/SQRT(22.5*W26*(H26/Z26))-1)*100</f>
        <v>-56.482571344512266</v>
      </c>
      <c r="U26" s="27">
        <f aca="true" t="shared" si="8" ref="U26:U68">H26/W26</f>
        <v>4.682389937106918</v>
      </c>
      <c r="V26" s="409">
        <v>12</v>
      </c>
      <c r="W26" s="171">
        <v>15.9</v>
      </c>
      <c r="X26" s="178">
        <v>1.18</v>
      </c>
      <c r="Y26" s="171">
        <v>0.23</v>
      </c>
      <c r="Z26" s="171">
        <v>0.91</v>
      </c>
      <c r="AA26" s="178">
        <v>6.18</v>
      </c>
      <c r="AB26" s="171">
        <v>6.52</v>
      </c>
      <c r="AC26" s="196">
        <f>(AB26/AA26-1)*100</f>
        <v>5.501618122977336</v>
      </c>
      <c r="AD26" s="413">
        <v>11080</v>
      </c>
      <c r="AE26" s="171">
        <v>45.36</v>
      </c>
      <c r="AF26" s="171">
        <v>76.13</v>
      </c>
      <c r="AG26" s="292">
        <f t="shared" si="1"/>
        <v>64.13139329805998</v>
      </c>
      <c r="AH26" s="199">
        <f t="shared" si="2"/>
        <v>-2.2067516090897055</v>
      </c>
      <c r="AI26" s="7"/>
      <c r="AJ26" s="378" t="s">
        <v>1035</v>
      </c>
      <c r="AK26" s="370">
        <f t="shared" si="3"/>
        <v>9.999999999999986</v>
      </c>
      <c r="AL26" s="371">
        <f t="shared" si="4"/>
        <v>10.064241629820891</v>
      </c>
      <c r="AM26" s="371">
        <f>((AP26/AU26)^(1/5)-1)*100</f>
        <v>9.460878422315755</v>
      </c>
      <c r="AN26" s="372" t="s">
        <v>1035</v>
      </c>
      <c r="AO26" s="351"/>
      <c r="AP26" s="28">
        <v>0.88</v>
      </c>
      <c r="AQ26" s="306">
        <v>0.8</v>
      </c>
      <c r="AR26" s="28">
        <v>0.72</v>
      </c>
      <c r="AS26" s="28">
        <v>0.66</v>
      </c>
      <c r="AT26" s="28">
        <v>0.62</v>
      </c>
      <c r="AU26" s="28">
        <v>0.56</v>
      </c>
      <c r="AV26" s="28">
        <v>0.48</v>
      </c>
      <c r="AW26" s="28">
        <v>0.42</v>
      </c>
      <c r="AX26" s="28">
        <v>0.385</v>
      </c>
      <c r="AY26" s="299">
        <v>0</v>
      </c>
      <c r="AZ26" s="299">
        <v>0</v>
      </c>
      <c r="BA26" s="301">
        <v>0</v>
      </c>
    </row>
    <row r="27" spans="1:53" ht="11.25" customHeight="1">
      <c r="A27" s="15" t="s">
        <v>582</v>
      </c>
      <c r="B27" s="16" t="s">
        <v>583</v>
      </c>
      <c r="C27" s="16" t="s">
        <v>516</v>
      </c>
      <c r="D27" s="134">
        <v>14</v>
      </c>
      <c r="E27" s="139">
        <v>183</v>
      </c>
      <c r="F27" s="88" t="s">
        <v>1500</v>
      </c>
      <c r="G27" s="58" t="s">
        <v>1500</v>
      </c>
      <c r="H27" s="215">
        <v>80.22</v>
      </c>
      <c r="I27" s="547">
        <f t="shared" si="5"/>
        <v>1.4460234355522315</v>
      </c>
      <c r="J27" s="127">
        <v>0.25</v>
      </c>
      <c r="K27" s="108">
        <v>0.29</v>
      </c>
      <c r="L27" s="107">
        <f t="shared" si="0"/>
        <v>15.999999999999993</v>
      </c>
      <c r="M27" s="22">
        <v>40528</v>
      </c>
      <c r="N27" s="22">
        <v>40532</v>
      </c>
      <c r="O27" s="21">
        <v>40546</v>
      </c>
      <c r="P27" s="22" t="s">
        <v>464</v>
      </c>
      <c r="Q27" s="16"/>
      <c r="R27" s="343">
        <f>K27*4</f>
        <v>1.16</v>
      </c>
      <c r="S27" s="346">
        <f>R27/W27*100</f>
        <v>47.933884297520656</v>
      </c>
      <c r="T27" s="492">
        <f>(H27/SQRT(22.5*W27*(H27/Z27))-1)*100</f>
        <v>298.7063101621109</v>
      </c>
      <c r="U27" s="18">
        <f>H27/W27</f>
        <v>33.14876033057851</v>
      </c>
      <c r="V27" s="408">
        <v>12</v>
      </c>
      <c r="W27" s="194">
        <v>2.42</v>
      </c>
      <c r="X27" s="193">
        <v>1.88</v>
      </c>
      <c r="Y27" s="194">
        <v>1.38</v>
      </c>
      <c r="Z27" s="194">
        <v>10.79</v>
      </c>
      <c r="AA27" s="193">
        <v>2.73</v>
      </c>
      <c r="AB27" s="194">
        <v>3.19</v>
      </c>
      <c r="AC27" s="197">
        <f>(AB27/AA27-1)*100</f>
        <v>16.849816849816857</v>
      </c>
      <c r="AD27" s="414">
        <v>13240</v>
      </c>
      <c r="AE27" s="194">
        <v>53.89</v>
      </c>
      <c r="AF27" s="194">
        <v>82.05</v>
      </c>
      <c r="AG27" s="293">
        <f t="shared" si="1"/>
        <v>48.858786416774905</v>
      </c>
      <c r="AH27" s="200">
        <f t="shared" si="2"/>
        <v>-2.230347349177329</v>
      </c>
      <c r="AI27" s="290"/>
      <c r="AJ27" s="377">
        <f>AM27/AN27</f>
        <v>0.9654110010693643</v>
      </c>
      <c r="AK27" s="364">
        <f t="shared" si="3"/>
        <v>8.333333333333348</v>
      </c>
      <c r="AL27" s="365">
        <f t="shared" si="4"/>
        <v>13.040381433805571</v>
      </c>
      <c r="AM27" s="365">
        <f>((AP27/AU27)^(1/5)-1)*100</f>
        <v>28.22786665689174</v>
      </c>
      <c r="AN27" s="367">
        <f>((AP27/AZ27)^(1/10)-1)*100</f>
        <v>29.23922207808318</v>
      </c>
      <c r="AO27" s="350"/>
      <c r="AP27" s="19">
        <v>1.04</v>
      </c>
      <c r="AQ27" s="303">
        <v>0.96</v>
      </c>
      <c r="AR27" s="19">
        <v>0.88</v>
      </c>
      <c r="AS27" s="19">
        <v>0.72</v>
      </c>
      <c r="AT27" s="19">
        <v>0.52</v>
      </c>
      <c r="AU27" s="19">
        <v>0.3</v>
      </c>
      <c r="AV27" s="19">
        <v>0.24</v>
      </c>
      <c r="AW27" s="19">
        <v>0.16</v>
      </c>
      <c r="AX27" s="19">
        <v>0.12</v>
      </c>
      <c r="AY27" s="19">
        <v>0.1</v>
      </c>
      <c r="AZ27" s="19">
        <v>0.08</v>
      </c>
      <c r="BA27" s="297">
        <v>0.07</v>
      </c>
    </row>
    <row r="28" spans="1:53" ht="11.25" customHeight="1">
      <c r="A28" s="25" t="s">
        <v>554</v>
      </c>
      <c r="B28" s="26" t="s">
        <v>555</v>
      </c>
      <c r="C28" s="26" t="s">
        <v>1127</v>
      </c>
      <c r="D28" s="135">
        <v>15</v>
      </c>
      <c r="E28" s="139">
        <v>177</v>
      </c>
      <c r="F28" s="65" t="s">
        <v>1500</v>
      </c>
      <c r="G28" s="57" t="s">
        <v>1500</v>
      </c>
      <c r="H28" s="213">
        <v>78.28</v>
      </c>
      <c r="I28" s="547">
        <f t="shared" si="5"/>
        <v>1.660705160960654</v>
      </c>
      <c r="J28" s="105">
        <v>0.262</v>
      </c>
      <c r="K28" s="105">
        <v>0.325</v>
      </c>
      <c r="L28" s="93">
        <f t="shared" si="0"/>
        <v>24.045801526717558</v>
      </c>
      <c r="M28" s="31">
        <v>40610</v>
      </c>
      <c r="N28" s="31">
        <v>40612</v>
      </c>
      <c r="O28" s="30">
        <v>40633</v>
      </c>
      <c r="P28" s="31" t="s">
        <v>463</v>
      </c>
      <c r="Q28" s="26" t="s">
        <v>1591</v>
      </c>
      <c r="R28" s="343">
        <f>K28*4</f>
        <v>1.3</v>
      </c>
      <c r="S28" s="346">
        <f>R28/W28*100</f>
        <v>26.1569416498994</v>
      </c>
      <c r="T28" s="492">
        <f>(H28/SQRT(22.5*W28*(H28/Z28))-1)*100</f>
        <v>44.916081546567966</v>
      </c>
      <c r="U28" s="27">
        <f>H28/W28</f>
        <v>15.750503018108652</v>
      </c>
      <c r="V28" s="408">
        <v>12</v>
      </c>
      <c r="W28" s="171">
        <v>4.97</v>
      </c>
      <c r="X28" s="178">
        <v>1.05</v>
      </c>
      <c r="Y28" s="171">
        <v>4.08</v>
      </c>
      <c r="Z28" s="171">
        <v>3</v>
      </c>
      <c r="AA28" s="178">
        <v>4.77</v>
      </c>
      <c r="AB28" s="171">
        <v>5.39</v>
      </c>
      <c r="AC28" s="196">
        <f>(AB28/AA28-1)*100</f>
        <v>12.997903563941303</v>
      </c>
      <c r="AD28" s="413">
        <v>35510</v>
      </c>
      <c r="AE28" s="171">
        <v>53</v>
      </c>
      <c r="AF28" s="171">
        <v>77.61</v>
      </c>
      <c r="AG28" s="292">
        <f t="shared" si="1"/>
        <v>47.69811320754717</v>
      </c>
      <c r="AH28" s="199">
        <f t="shared" si="2"/>
        <v>0.863290813039559</v>
      </c>
      <c r="AI28" s="290"/>
      <c r="AJ28" s="378">
        <f>AM28/AN28</f>
        <v>1.039101839439372</v>
      </c>
      <c r="AK28" s="364">
        <f t="shared" si="3"/>
        <v>17.508417508417516</v>
      </c>
      <c r="AL28" s="365">
        <f t="shared" si="4"/>
        <v>10.075924491773613</v>
      </c>
      <c r="AM28" s="365">
        <f>((AP28/AU28)^(1/5)-1)*100</f>
        <v>16.831599111286554</v>
      </c>
      <c r="AN28" s="367">
        <f>((AP28/AZ28)^(1/10)-1)*100</f>
        <v>16.198218954523004</v>
      </c>
      <c r="AO28" s="351"/>
      <c r="AP28" s="28">
        <v>1.0470000000000002</v>
      </c>
      <c r="AQ28" s="306">
        <v>0.891</v>
      </c>
      <c r="AR28" s="28">
        <v>0.867</v>
      </c>
      <c r="AS28" s="28">
        <v>0.785</v>
      </c>
      <c r="AT28" s="28">
        <v>0.575</v>
      </c>
      <c r="AU28" s="28">
        <v>0.481</v>
      </c>
      <c r="AV28" s="28">
        <v>0.3625</v>
      </c>
      <c r="AW28" s="28">
        <v>0.33336</v>
      </c>
      <c r="AX28" s="28">
        <v>0.28668</v>
      </c>
      <c r="AY28" s="28">
        <v>0.26</v>
      </c>
      <c r="AZ28" s="28">
        <v>0.23332</v>
      </c>
      <c r="BA28" s="121">
        <v>0.2</v>
      </c>
    </row>
    <row r="29" spans="1:53" ht="11.25" customHeight="1">
      <c r="A29" s="25" t="s">
        <v>1181</v>
      </c>
      <c r="B29" s="26" t="s">
        <v>1182</v>
      </c>
      <c r="C29" s="26" t="s">
        <v>1425</v>
      </c>
      <c r="D29" s="135">
        <v>11</v>
      </c>
      <c r="E29" s="139">
        <v>220</v>
      </c>
      <c r="F29" s="65" t="s">
        <v>1500</v>
      </c>
      <c r="G29" s="57" t="s">
        <v>1500</v>
      </c>
      <c r="H29" s="213">
        <v>43.61</v>
      </c>
      <c r="I29" s="547">
        <f t="shared" si="5"/>
        <v>0.8254987388213713</v>
      </c>
      <c r="J29" s="145">
        <v>0.075</v>
      </c>
      <c r="K29" s="121">
        <v>0.09</v>
      </c>
      <c r="L29" s="93">
        <f t="shared" si="0"/>
        <v>19.999999999999996</v>
      </c>
      <c r="M29" s="31">
        <v>40618</v>
      </c>
      <c r="N29" s="31">
        <v>40620</v>
      </c>
      <c r="O29" s="30">
        <v>40634</v>
      </c>
      <c r="P29" s="103" t="s">
        <v>450</v>
      </c>
      <c r="Q29" s="26" t="s">
        <v>1591</v>
      </c>
      <c r="R29" s="343">
        <f>K29*4</f>
        <v>0.36</v>
      </c>
      <c r="S29" s="346">
        <f>R29/W29*100</f>
        <v>37.89473684210527</v>
      </c>
      <c r="T29" s="492">
        <f>(H29/SQRT(22.5*W29*(H29/Z29))-1)*100</f>
        <v>112.3421050819721</v>
      </c>
      <c r="U29" s="27">
        <f>H29/W29</f>
        <v>45.90526315789474</v>
      </c>
      <c r="V29" s="408">
        <v>12</v>
      </c>
      <c r="W29" s="171">
        <v>0.95</v>
      </c>
      <c r="X29" s="178">
        <v>1.22</v>
      </c>
      <c r="Y29" s="171">
        <v>3.61</v>
      </c>
      <c r="Z29" s="171">
        <v>2.21</v>
      </c>
      <c r="AA29" s="178">
        <v>2.31</v>
      </c>
      <c r="AB29" s="171">
        <v>3.76</v>
      </c>
      <c r="AC29" s="196">
        <f>(AB29/AA29-1)*100</f>
        <v>62.77056277056276</v>
      </c>
      <c r="AD29" s="413">
        <v>51360</v>
      </c>
      <c r="AE29" s="171">
        <v>30</v>
      </c>
      <c r="AF29" s="171">
        <v>52.04</v>
      </c>
      <c r="AG29" s="292">
        <f t="shared" si="1"/>
        <v>45.36666666666667</v>
      </c>
      <c r="AH29" s="199">
        <f t="shared" si="2"/>
        <v>-16.199077632590313</v>
      </c>
      <c r="AI29" s="7"/>
      <c r="AJ29" s="378" t="s">
        <v>1035</v>
      </c>
      <c r="AK29" s="364">
        <f t="shared" si="3"/>
        <v>55.88235294117647</v>
      </c>
      <c r="AL29" s="365">
        <f t="shared" si="4"/>
        <v>22.262317571448342</v>
      </c>
      <c r="AM29" s="365">
        <f>((AP29/AU29)^(1/5)-1)*100</f>
        <v>22.95044098086376</v>
      </c>
      <c r="AN29" s="367" t="s">
        <v>1035</v>
      </c>
      <c r="AO29" s="351"/>
      <c r="AP29" s="28">
        <v>0.2915</v>
      </c>
      <c r="AQ29" s="306">
        <v>0.187</v>
      </c>
      <c r="AR29" s="28">
        <v>0.1865</v>
      </c>
      <c r="AS29" s="28">
        <v>0.1595</v>
      </c>
      <c r="AT29" s="28">
        <v>0.132</v>
      </c>
      <c r="AU29" s="28">
        <v>0.10375</v>
      </c>
      <c r="AV29" s="28">
        <v>0.08875</v>
      </c>
      <c r="AW29" s="28">
        <v>0.075</v>
      </c>
      <c r="AX29" s="28">
        <v>0.06248</v>
      </c>
      <c r="AY29" s="28">
        <v>0.0375</v>
      </c>
      <c r="AZ29" s="299">
        <v>0</v>
      </c>
      <c r="BA29" s="301">
        <v>0</v>
      </c>
    </row>
    <row r="30" spans="1:53" ht="11.25" customHeight="1">
      <c r="A30" s="25" t="s">
        <v>651</v>
      </c>
      <c r="B30" s="26" t="s">
        <v>652</v>
      </c>
      <c r="C30" s="102" t="s">
        <v>1138</v>
      </c>
      <c r="D30" s="135">
        <v>10</v>
      </c>
      <c r="E30" s="139">
        <v>227</v>
      </c>
      <c r="F30" s="65" t="s">
        <v>1500</v>
      </c>
      <c r="G30" s="57" t="s">
        <v>1500</v>
      </c>
      <c r="H30" s="213">
        <v>150.27</v>
      </c>
      <c r="I30" s="547">
        <f t="shared" si="5"/>
        <v>0.5323750582285219</v>
      </c>
      <c r="J30" s="121">
        <v>0.18</v>
      </c>
      <c r="K30" s="105">
        <v>0.2</v>
      </c>
      <c r="L30" s="93">
        <f t="shared" si="0"/>
        <v>11.111111111111116</v>
      </c>
      <c r="M30" s="31">
        <v>40389</v>
      </c>
      <c r="N30" s="31">
        <v>40392</v>
      </c>
      <c r="O30" s="30">
        <v>40406</v>
      </c>
      <c r="P30" s="31" t="s">
        <v>500</v>
      </c>
      <c r="Q30" s="26"/>
      <c r="R30" s="343">
        <f>K30*4</f>
        <v>0.8</v>
      </c>
      <c r="S30" s="346">
        <f>R30/W30*100</f>
        <v>20.61855670103093</v>
      </c>
      <c r="T30" s="492">
        <f>(H30/SQRT(22.5*W30*(H30/Z30))-1)*100</f>
        <v>231.649579072504</v>
      </c>
      <c r="U30" s="27">
        <f>H30/W30</f>
        <v>38.729381443298976</v>
      </c>
      <c r="V30" s="408">
        <v>12</v>
      </c>
      <c r="W30" s="171">
        <v>3.88</v>
      </c>
      <c r="X30" s="178">
        <v>1.01</v>
      </c>
      <c r="Y30" s="171">
        <v>7</v>
      </c>
      <c r="Z30" s="171">
        <v>6.39</v>
      </c>
      <c r="AA30" s="178">
        <v>5.19</v>
      </c>
      <c r="AB30" s="171">
        <v>6.85</v>
      </c>
      <c r="AC30" s="196">
        <f>(AB30/AA30-1)*100</f>
        <v>31.984585741811156</v>
      </c>
      <c r="AD30" s="413">
        <v>3730</v>
      </c>
      <c r="AE30" s="171">
        <v>59.27</v>
      </c>
      <c r="AF30" s="171">
        <v>169.34</v>
      </c>
      <c r="AG30" s="292">
        <f t="shared" si="1"/>
        <v>153.53467184072886</v>
      </c>
      <c r="AH30" s="199">
        <f t="shared" si="2"/>
        <v>-11.261367662690441</v>
      </c>
      <c r="AI30" s="290"/>
      <c r="AJ30" s="378">
        <f>AM30/AN30</f>
        <v>1.12859246462445</v>
      </c>
      <c r="AK30" s="364">
        <f t="shared" si="3"/>
        <v>8.571428571428585</v>
      </c>
      <c r="AL30" s="365">
        <f t="shared" si="4"/>
        <v>13.48455252486973</v>
      </c>
      <c r="AM30" s="365">
        <f>((AP30/AU30)^(1/5)-1)*100</f>
        <v>16.11871423331621</v>
      </c>
      <c r="AN30" s="367">
        <f>((AP30/AZ30)^(1/10)-1)*100</f>
        <v>14.282138804355625</v>
      </c>
      <c r="AO30" s="351"/>
      <c r="AP30" s="28">
        <v>0.76</v>
      </c>
      <c r="AQ30" s="306">
        <v>0.7</v>
      </c>
      <c r="AR30" s="28">
        <v>0.62</v>
      </c>
      <c r="AS30" s="28">
        <v>0.52</v>
      </c>
      <c r="AT30" s="28">
        <v>0.44</v>
      </c>
      <c r="AU30" s="28">
        <v>0.36</v>
      </c>
      <c r="AV30" s="28">
        <v>0.29334</v>
      </c>
      <c r="AW30" s="28">
        <v>0.25334</v>
      </c>
      <c r="AX30" s="299">
        <v>0.24</v>
      </c>
      <c r="AY30" s="28">
        <v>0.23</v>
      </c>
      <c r="AZ30" s="28">
        <v>0.2</v>
      </c>
      <c r="BA30" s="121">
        <v>0.2</v>
      </c>
    </row>
    <row r="31" spans="1:53" ht="11.25" customHeight="1">
      <c r="A31" s="34" t="s">
        <v>739</v>
      </c>
      <c r="B31" s="36" t="s">
        <v>740</v>
      </c>
      <c r="C31" s="36" t="s">
        <v>1331</v>
      </c>
      <c r="D31" s="136">
        <v>22</v>
      </c>
      <c r="E31" s="139">
        <v>114</v>
      </c>
      <c r="F31" s="74" t="s">
        <v>1500</v>
      </c>
      <c r="G31" s="75" t="s">
        <v>1500</v>
      </c>
      <c r="H31" s="475">
        <v>45.42</v>
      </c>
      <c r="I31" s="547">
        <f t="shared" si="5"/>
        <v>1.893439013650374</v>
      </c>
      <c r="J31" s="106">
        <v>0.195</v>
      </c>
      <c r="K31" s="106">
        <v>0.215</v>
      </c>
      <c r="L31" s="94">
        <f t="shared" si="0"/>
        <v>10.256410256410241</v>
      </c>
      <c r="M31" s="50">
        <v>40723</v>
      </c>
      <c r="N31" s="50">
        <v>40725</v>
      </c>
      <c r="O31" s="49">
        <v>40739</v>
      </c>
      <c r="P31" s="50" t="s">
        <v>466</v>
      </c>
      <c r="Q31" s="36"/>
      <c r="R31" s="274">
        <f>K31*4</f>
        <v>0.86</v>
      </c>
      <c r="S31" s="346">
        <f>R31/W31*100</f>
        <v>31.15942028985507</v>
      </c>
      <c r="T31" s="492">
        <f>(H31/SQRT(22.5*W31*(H31/Z31))-1)*100</f>
        <v>43.36096801346751</v>
      </c>
      <c r="U31" s="37">
        <f>H31/W31</f>
        <v>16.456521739130437</v>
      </c>
      <c r="V31" s="409">
        <v>6</v>
      </c>
      <c r="W31" s="172">
        <v>2.76</v>
      </c>
      <c r="X31" s="180">
        <v>1.53</v>
      </c>
      <c r="Y31" s="172">
        <v>0.16</v>
      </c>
      <c r="Z31" s="172">
        <v>2.81</v>
      </c>
      <c r="AA31" s="180">
        <v>2.66</v>
      </c>
      <c r="AB31" s="172">
        <v>3</v>
      </c>
      <c r="AC31" s="198">
        <f>(AB31/AA31-1)*100</f>
        <v>12.781954887218049</v>
      </c>
      <c r="AD31" s="415">
        <v>15280</v>
      </c>
      <c r="AE31" s="172">
        <v>29.69</v>
      </c>
      <c r="AF31" s="172">
        <v>44.61</v>
      </c>
      <c r="AG31" s="294">
        <f t="shared" si="1"/>
        <v>52.98080161670596</v>
      </c>
      <c r="AH31" s="201">
        <f t="shared" si="2"/>
        <v>1.8157363819771404</v>
      </c>
      <c r="AI31" s="290"/>
      <c r="AJ31" s="379">
        <f>AM31/AN31</f>
        <v>1.245046757848547</v>
      </c>
      <c r="AK31" s="364">
        <f t="shared" si="3"/>
        <v>14.28571428571428</v>
      </c>
      <c r="AL31" s="365">
        <f t="shared" si="4"/>
        <v>19.681696117715084</v>
      </c>
      <c r="AM31" s="365">
        <f>((AP31/AU31)^(1/5)-1)*100</f>
        <v>31.95079107728942</v>
      </c>
      <c r="AN31" s="367">
        <f>((AP31/AZ31)^(1/10)-1)*100</f>
        <v>25.662322218725908</v>
      </c>
      <c r="AO31" s="352"/>
      <c r="AP31" s="38">
        <v>0.72</v>
      </c>
      <c r="AQ31" s="307">
        <v>0.63</v>
      </c>
      <c r="AR31" s="38">
        <v>0.52</v>
      </c>
      <c r="AS31" s="38">
        <v>0.42</v>
      </c>
      <c r="AT31" s="38">
        <v>0.3</v>
      </c>
      <c r="AU31" s="38">
        <v>0.18</v>
      </c>
      <c r="AV31" s="300">
        <v>0.12</v>
      </c>
      <c r="AW31" s="38">
        <v>0.11</v>
      </c>
      <c r="AX31" s="300">
        <v>0.1</v>
      </c>
      <c r="AY31" s="38">
        <v>0.09</v>
      </c>
      <c r="AZ31" s="38">
        <v>0.07333</v>
      </c>
      <c r="BA31" s="298">
        <v>0.06667</v>
      </c>
    </row>
    <row r="32" spans="1:53" ht="11.25" customHeight="1">
      <c r="A32" s="25" t="s">
        <v>640</v>
      </c>
      <c r="B32" s="25" t="s">
        <v>641</v>
      </c>
      <c r="C32" s="148" t="s">
        <v>1670</v>
      </c>
      <c r="D32" s="286">
        <v>11</v>
      </c>
      <c r="E32" s="139">
        <v>214</v>
      </c>
      <c r="F32" s="44" t="s">
        <v>1030</v>
      </c>
      <c r="G32" s="45" t="s">
        <v>1030</v>
      </c>
      <c r="H32" s="213">
        <v>41.45</v>
      </c>
      <c r="I32" s="546">
        <f t="shared" si="5"/>
        <v>1.3027744270205066</v>
      </c>
      <c r="J32" s="129">
        <v>0.1</v>
      </c>
      <c r="K32" s="105">
        <v>0.135</v>
      </c>
      <c r="L32" s="107">
        <f t="shared" si="0"/>
        <v>35.00000000000001</v>
      </c>
      <c r="M32" s="31">
        <v>40479</v>
      </c>
      <c r="N32" s="31">
        <v>40483</v>
      </c>
      <c r="O32" s="30">
        <v>40497</v>
      </c>
      <c r="P32" s="31" t="s">
        <v>500</v>
      </c>
      <c r="Q32" s="26"/>
      <c r="R32" s="343">
        <f>K32*4</f>
        <v>0.54</v>
      </c>
      <c r="S32" s="345">
        <f>R32/W32*100</f>
        <v>26.341463414634152</v>
      </c>
      <c r="T32" s="494">
        <f>(H32/SQRT(22.5*W32*(H32/Z32))-1)*100</f>
        <v>90.30342338993682</v>
      </c>
      <c r="U32" s="27">
        <f>H32/W32</f>
        <v>20.219512195121954</v>
      </c>
      <c r="V32" s="408">
        <v>12</v>
      </c>
      <c r="W32" s="171">
        <v>2.05</v>
      </c>
      <c r="X32" s="178">
        <v>1.49</v>
      </c>
      <c r="Y32" s="171">
        <v>0.32</v>
      </c>
      <c r="Z32" s="171">
        <v>4.03</v>
      </c>
      <c r="AA32" s="178">
        <v>2.54</v>
      </c>
      <c r="AB32" s="171">
        <v>2.9</v>
      </c>
      <c r="AC32" s="196">
        <f>(AB32/AA32-1)*100</f>
        <v>14.173228346456689</v>
      </c>
      <c r="AD32" s="413">
        <v>1480</v>
      </c>
      <c r="AE32" s="171">
        <v>30.24</v>
      </c>
      <c r="AF32" s="171">
        <v>44.68</v>
      </c>
      <c r="AG32" s="292">
        <f t="shared" si="1"/>
        <v>37.07010582010584</v>
      </c>
      <c r="AH32" s="199">
        <f t="shared" si="2"/>
        <v>-7.2291853178155705</v>
      </c>
      <c r="AI32" s="290"/>
      <c r="AJ32" s="378">
        <f>AM32/AN32</f>
        <v>0.9880766111863052</v>
      </c>
      <c r="AK32" s="368">
        <f t="shared" si="3"/>
        <v>26.5625</v>
      </c>
      <c r="AL32" s="369">
        <f t="shared" si="4"/>
        <v>20.75609555546931</v>
      </c>
      <c r="AM32" s="369">
        <f>((AP32/AU32)^(1/5)-1)*100</f>
        <v>18.96007254747445</v>
      </c>
      <c r="AN32" s="366">
        <f>((AP32/AZ32)^(1/10)-1)*100</f>
        <v>19.188868892170817</v>
      </c>
      <c r="AO32" s="351"/>
      <c r="AP32" s="28">
        <v>0.405</v>
      </c>
      <c r="AQ32" s="306">
        <v>0.32</v>
      </c>
      <c r="AR32" s="28">
        <v>0.28</v>
      </c>
      <c r="AS32" s="28">
        <v>0.23</v>
      </c>
      <c r="AT32" s="28">
        <v>0.19</v>
      </c>
      <c r="AU32" s="28">
        <v>0.17</v>
      </c>
      <c r="AV32" s="28">
        <v>0.15</v>
      </c>
      <c r="AW32" s="28">
        <v>0.12</v>
      </c>
      <c r="AX32" s="28">
        <v>0.1</v>
      </c>
      <c r="AY32" s="28">
        <v>0.08</v>
      </c>
      <c r="AZ32" s="28">
        <v>0.07</v>
      </c>
      <c r="BA32" s="301">
        <v>0.06</v>
      </c>
    </row>
    <row r="33" spans="1:53" ht="11.25" customHeight="1">
      <c r="A33" s="25" t="s">
        <v>741</v>
      </c>
      <c r="B33" s="25" t="s">
        <v>748</v>
      </c>
      <c r="C33" s="26" t="s">
        <v>1423</v>
      </c>
      <c r="D33" s="286">
        <v>17</v>
      </c>
      <c r="E33" s="139">
        <v>148</v>
      </c>
      <c r="F33" s="44" t="s">
        <v>1030</v>
      </c>
      <c r="G33" s="45" t="s">
        <v>1003</v>
      </c>
      <c r="H33" s="179">
        <v>105.8</v>
      </c>
      <c r="I33" s="547">
        <f t="shared" si="5"/>
        <v>1.6635160680529302</v>
      </c>
      <c r="J33" s="105">
        <v>0.42</v>
      </c>
      <c r="K33" s="105">
        <v>0.44</v>
      </c>
      <c r="L33" s="93">
        <f t="shared" si="0"/>
        <v>4.761904761904767</v>
      </c>
      <c r="M33" s="31">
        <v>40375</v>
      </c>
      <c r="N33" s="31">
        <v>40379</v>
      </c>
      <c r="O33" s="30">
        <v>40410</v>
      </c>
      <c r="P33" s="31" t="s">
        <v>509</v>
      </c>
      <c r="Q33" s="26"/>
      <c r="R33" s="343">
        <f>K33*4</f>
        <v>1.76</v>
      </c>
      <c r="S33" s="346">
        <f>R33/W33*100</f>
        <v>31.261101243339258</v>
      </c>
      <c r="T33" s="492">
        <f>(H33/SQRT(22.5*W33*(H33/Z33))-1)*100</f>
        <v>111.18740117076653</v>
      </c>
      <c r="U33" s="27">
        <f>H33/W33</f>
        <v>18.792184724689164</v>
      </c>
      <c r="V33" s="408">
        <v>12</v>
      </c>
      <c r="W33" s="178">
        <v>5.63</v>
      </c>
      <c r="X33" s="178">
        <v>0.71</v>
      </c>
      <c r="Y33" s="171">
        <v>1.43</v>
      </c>
      <c r="Z33" s="171">
        <v>5.34</v>
      </c>
      <c r="AA33" s="178">
        <v>6.83</v>
      </c>
      <c r="AB33" s="171">
        <v>8.92</v>
      </c>
      <c r="AC33" s="196">
        <f>(AB33/AA33-1)*100</f>
        <v>30.600292825768662</v>
      </c>
      <c r="AD33" s="413">
        <v>73730</v>
      </c>
      <c r="AE33" s="171">
        <v>54.89</v>
      </c>
      <c r="AF33" s="171">
        <v>116.25</v>
      </c>
      <c r="AG33" s="292">
        <f t="shared" si="1"/>
        <v>92.74913463290217</v>
      </c>
      <c r="AH33" s="199">
        <f t="shared" si="2"/>
        <v>-8.98924731182796</v>
      </c>
      <c r="AI33" s="290"/>
      <c r="AJ33" s="378">
        <f>AM33/AN33</f>
        <v>1.3620920710980875</v>
      </c>
      <c r="AK33" s="364">
        <f t="shared" si="3"/>
        <v>2.3809523809523725</v>
      </c>
      <c r="AL33" s="365">
        <f t="shared" si="4"/>
        <v>9.224023812436721</v>
      </c>
      <c r="AM33" s="365">
        <f>((AP33/AU33)^(1/5)-1)*100</f>
        <v>13.5788353110067</v>
      </c>
      <c r="AN33" s="367">
        <f>((AP33/AZ33)^(1/10)-1)*100</f>
        <v>9.969102382381356</v>
      </c>
      <c r="AO33" s="351"/>
      <c r="AP33" s="28">
        <v>1.72</v>
      </c>
      <c r="AQ33" s="308">
        <v>1.68</v>
      </c>
      <c r="AR33" s="28">
        <v>1.56</v>
      </c>
      <c r="AS33" s="28">
        <v>1.32</v>
      </c>
      <c r="AT33" s="28">
        <v>1.1</v>
      </c>
      <c r="AU33" s="28">
        <v>0.91</v>
      </c>
      <c r="AV33" s="28">
        <v>0.78</v>
      </c>
      <c r="AW33" s="28">
        <v>0.71</v>
      </c>
      <c r="AX33" s="299">
        <v>0.7</v>
      </c>
      <c r="AY33" s="28">
        <v>0.69</v>
      </c>
      <c r="AZ33" s="28">
        <v>0.665</v>
      </c>
      <c r="BA33" s="121">
        <v>0.625</v>
      </c>
    </row>
    <row r="34" spans="1:53" ht="11.25" customHeight="1">
      <c r="A34" s="25" t="s">
        <v>1194</v>
      </c>
      <c r="B34" s="25" t="s">
        <v>1195</v>
      </c>
      <c r="C34" s="26" t="s">
        <v>1336</v>
      </c>
      <c r="D34" s="286">
        <v>18</v>
      </c>
      <c r="E34" s="139">
        <v>135</v>
      </c>
      <c r="F34" s="65" t="s">
        <v>1500</v>
      </c>
      <c r="G34" s="57" t="s">
        <v>1500</v>
      </c>
      <c r="H34" s="213">
        <v>11.85</v>
      </c>
      <c r="I34" s="346">
        <f t="shared" si="5"/>
        <v>3.7130801687763713</v>
      </c>
      <c r="J34" s="121">
        <v>0.105</v>
      </c>
      <c r="K34" s="121">
        <v>0.11</v>
      </c>
      <c r="L34" s="93">
        <f t="shared" si="0"/>
        <v>4.761904761904767</v>
      </c>
      <c r="M34" s="31">
        <v>40420</v>
      </c>
      <c r="N34" s="31">
        <v>40422</v>
      </c>
      <c r="O34" s="30">
        <v>40436</v>
      </c>
      <c r="P34" s="31" t="s">
        <v>461</v>
      </c>
      <c r="Q34" s="440" t="s">
        <v>1196</v>
      </c>
      <c r="R34" s="343">
        <f>K34*4</f>
        <v>0.44</v>
      </c>
      <c r="S34" s="346">
        <f>R34/W34*100</f>
        <v>26.035502958579883</v>
      </c>
      <c r="T34" s="492">
        <f>(H34/SQRT(22.5*W34*(H34/Z34))-1)*100</f>
        <v>-45.87617382189438</v>
      </c>
      <c r="U34" s="27">
        <f>H34/W34</f>
        <v>7.011834319526627</v>
      </c>
      <c r="V34" s="408">
        <v>12</v>
      </c>
      <c r="W34" s="171">
        <v>1.69</v>
      </c>
      <c r="X34" s="178" t="s">
        <v>1156</v>
      </c>
      <c r="Y34" s="171">
        <v>1.17</v>
      </c>
      <c r="Z34" s="171">
        <v>0.94</v>
      </c>
      <c r="AA34" s="178">
        <v>1.75</v>
      </c>
      <c r="AB34" s="171" t="s">
        <v>1156</v>
      </c>
      <c r="AC34" s="196" t="s">
        <v>1035</v>
      </c>
      <c r="AD34" s="413">
        <v>42</v>
      </c>
      <c r="AE34" s="171">
        <v>12.75</v>
      </c>
      <c r="AF34" s="171">
        <v>15</v>
      </c>
      <c r="AG34" s="292">
        <f t="shared" si="1"/>
        <v>-7.058823529411767</v>
      </c>
      <c r="AH34" s="199">
        <f t="shared" si="2"/>
        <v>-21.000000000000004</v>
      </c>
      <c r="AI34" s="7"/>
      <c r="AJ34" s="378">
        <f>AM34/AN34</f>
        <v>0.7239483284048237</v>
      </c>
      <c r="AK34" s="364">
        <f t="shared" si="3"/>
        <v>2.3809523809523725</v>
      </c>
      <c r="AL34" s="365">
        <f t="shared" si="4"/>
        <v>7.102630401422205</v>
      </c>
      <c r="AM34" s="365">
        <f>((AP34/AU34)^(1/5)-1)*100</f>
        <v>7.18128867336516</v>
      </c>
      <c r="AN34" s="367">
        <f>((AP34/AZ34)^(1/10)-1)*100</f>
        <v>9.919614966428192</v>
      </c>
      <c r="AO34" s="351"/>
      <c r="AP34" s="28">
        <v>0.43</v>
      </c>
      <c r="AQ34" s="306">
        <v>0.42</v>
      </c>
      <c r="AR34" s="28">
        <v>0.405</v>
      </c>
      <c r="AS34" s="28">
        <v>0.35</v>
      </c>
      <c r="AT34" s="28">
        <v>0.321</v>
      </c>
      <c r="AU34" s="28">
        <v>0.304</v>
      </c>
      <c r="AV34" s="28">
        <v>0.283</v>
      </c>
      <c r="AW34" s="28">
        <v>0.238</v>
      </c>
      <c r="AX34" s="28">
        <v>0.204</v>
      </c>
      <c r="AY34" s="28">
        <v>0.188</v>
      </c>
      <c r="AZ34" s="28">
        <v>0.167</v>
      </c>
      <c r="BA34" s="121">
        <v>0.138</v>
      </c>
    </row>
    <row r="35" spans="1:53" ht="11.25" customHeight="1">
      <c r="A35" s="25" t="s">
        <v>1583</v>
      </c>
      <c r="B35" s="25" t="s">
        <v>1584</v>
      </c>
      <c r="C35" s="26" t="s">
        <v>1425</v>
      </c>
      <c r="D35" s="286">
        <v>24</v>
      </c>
      <c r="E35" s="139">
        <v>106</v>
      </c>
      <c r="F35" s="44" t="s">
        <v>1003</v>
      </c>
      <c r="G35" s="45" t="s">
        <v>1003</v>
      </c>
      <c r="H35" s="179">
        <v>104.91</v>
      </c>
      <c r="I35" s="346">
        <f t="shared" si="5"/>
        <v>2.9739776951672865</v>
      </c>
      <c r="J35" s="105">
        <v>0.72</v>
      </c>
      <c r="K35" s="105">
        <v>0.78</v>
      </c>
      <c r="L35" s="93">
        <f t="shared" si="0"/>
        <v>8.333333333333348</v>
      </c>
      <c r="M35" s="31">
        <v>40680</v>
      </c>
      <c r="N35" s="31">
        <v>40682</v>
      </c>
      <c r="O35" s="30">
        <v>40704</v>
      </c>
      <c r="P35" s="31" t="s">
        <v>452</v>
      </c>
      <c r="Q35" s="26"/>
      <c r="R35" s="343">
        <f>K35*4</f>
        <v>3.12</v>
      </c>
      <c r="S35" s="346">
        <f>R35/W35*100</f>
        <v>30.29126213592233</v>
      </c>
      <c r="T35" s="492">
        <f>(H35/SQRT(22.5*W35*(H35/Z35))-1)*100</f>
        <v>-7.747637526852347</v>
      </c>
      <c r="U35" s="27">
        <f>H35/W35</f>
        <v>10.185436893203882</v>
      </c>
      <c r="V35" s="408">
        <v>12</v>
      </c>
      <c r="W35" s="171">
        <v>10.3</v>
      </c>
      <c r="X35" s="178">
        <v>4.84</v>
      </c>
      <c r="Y35" s="171">
        <v>1.03</v>
      </c>
      <c r="Z35" s="171">
        <v>1.88</v>
      </c>
      <c r="AA35" s="178">
        <v>12.94</v>
      </c>
      <c r="AB35" s="171">
        <v>13.04</v>
      </c>
      <c r="AC35" s="196">
        <f>(AB35/AA35-1)*100</f>
        <v>0.7727975270479082</v>
      </c>
      <c r="AD35" s="413">
        <v>219700</v>
      </c>
      <c r="AE35" s="171">
        <v>66.83</v>
      </c>
      <c r="AF35" s="171">
        <v>109.94</v>
      </c>
      <c r="AG35" s="292">
        <f t="shared" si="1"/>
        <v>56.98039802483914</v>
      </c>
      <c r="AH35" s="199">
        <f t="shared" si="2"/>
        <v>-4.575222848826634</v>
      </c>
      <c r="AI35" s="290"/>
      <c r="AJ35" s="378">
        <f>AM35/AN35</f>
        <v>1.2510284846370767</v>
      </c>
      <c r="AK35" s="364">
        <f t="shared" si="3"/>
        <v>6.766917293233066</v>
      </c>
      <c r="AL35" s="365">
        <f t="shared" si="4"/>
        <v>7.912055982999666</v>
      </c>
      <c r="AM35" s="365">
        <f>((AP35/AU35)^(1/5)-1)*100</f>
        <v>10.168150424680267</v>
      </c>
      <c r="AN35" s="367">
        <f>((AP35/AZ35)^(1/10)-1)*100</f>
        <v>8.127832858761842</v>
      </c>
      <c r="AO35" s="351"/>
      <c r="AP35" s="28">
        <v>2.84</v>
      </c>
      <c r="AQ35" s="306">
        <v>2.66</v>
      </c>
      <c r="AR35" s="28">
        <v>2.53</v>
      </c>
      <c r="AS35" s="28">
        <v>2.26</v>
      </c>
      <c r="AT35" s="28">
        <v>2.01</v>
      </c>
      <c r="AU35" s="28">
        <v>1.75</v>
      </c>
      <c r="AV35" s="28">
        <v>1.53</v>
      </c>
      <c r="AW35" s="28">
        <v>1.43</v>
      </c>
      <c r="AX35" s="299">
        <v>1.4</v>
      </c>
      <c r="AY35" s="28">
        <v>1.325</v>
      </c>
      <c r="AZ35" s="299">
        <v>1.3</v>
      </c>
      <c r="BA35" s="121">
        <v>1.24</v>
      </c>
    </row>
    <row r="36" spans="1:53" ht="11.25" customHeight="1">
      <c r="A36" s="25" t="s">
        <v>566</v>
      </c>
      <c r="B36" s="25" t="s">
        <v>567</v>
      </c>
      <c r="C36" s="36" t="s">
        <v>1452</v>
      </c>
      <c r="D36" s="286">
        <v>15</v>
      </c>
      <c r="E36" s="139">
        <v>176</v>
      </c>
      <c r="F36" s="44" t="s">
        <v>1030</v>
      </c>
      <c r="G36" s="45" t="s">
        <v>1030</v>
      </c>
      <c r="H36" s="213">
        <v>84.1</v>
      </c>
      <c r="I36" s="548">
        <f t="shared" si="5"/>
        <v>1.6171224732461358</v>
      </c>
      <c r="J36" s="129">
        <v>0.17</v>
      </c>
      <c r="K36" s="105">
        <v>0.34</v>
      </c>
      <c r="L36" s="94">
        <f t="shared" si="0"/>
        <v>100</v>
      </c>
      <c r="M36" s="31">
        <v>40590</v>
      </c>
      <c r="N36" s="31">
        <v>40592</v>
      </c>
      <c r="O36" s="30">
        <v>40603</v>
      </c>
      <c r="P36" s="31" t="s">
        <v>460</v>
      </c>
      <c r="Q36" s="285" t="s">
        <v>926</v>
      </c>
      <c r="R36" s="274">
        <f>K36*4</f>
        <v>1.36</v>
      </c>
      <c r="S36" s="348">
        <f>R36/W36*100</f>
        <v>35.88390501319261</v>
      </c>
      <c r="T36" s="493">
        <f>(H36/SQRT(22.5*W36*(H36/Z36))-1)*100</f>
        <v>72.58005590530078</v>
      </c>
      <c r="U36" s="27">
        <f>H36/W36</f>
        <v>22.189973614775724</v>
      </c>
      <c r="V36" s="409">
        <v>12</v>
      </c>
      <c r="W36" s="171">
        <v>3.79</v>
      </c>
      <c r="X36" s="178">
        <v>1.65</v>
      </c>
      <c r="Y36" s="171">
        <v>2.27</v>
      </c>
      <c r="Z36" s="171">
        <v>3.02</v>
      </c>
      <c r="AA36" s="178">
        <v>4.39</v>
      </c>
      <c r="AB36" s="171">
        <v>4.82</v>
      </c>
      <c r="AC36" s="196">
        <f>(AB36/AA36-1)*100</f>
        <v>9.794988610478384</v>
      </c>
      <c r="AD36" s="413">
        <v>5880</v>
      </c>
      <c r="AE36" s="171">
        <v>59.44</v>
      </c>
      <c r="AF36" s="171">
        <v>82.56</v>
      </c>
      <c r="AG36" s="292">
        <f t="shared" si="1"/>
        <v>41.4872139973082</v>
      </c>
      <c r="AH36" s="199">
        <f t="shared" si="2"/>
        <v>1.8653100775193703</v>
      </c>
      <c r="AI36" s="290"/>
      <c r="AJ36" s="378">
        <f>AM36/AN36</f>
        <v>1.6389232991694427</v>
      </c>
      <c r="AK36" s="370">
        <f t="shared" si="3"/>
        <v>34.78260869565217</v>
      </c>
      <c r="AL36" s="371">
        <f t="shared" si="4"/>
        <v>27.37674448553733</v>
      </c>
      <c r="AM36" s="371">
        <f>((AP36/AU36)^(1/5)-1)*100</f>
        <v>20.902725032898985</v>
      </c>
      <c r="AN36" s="372">
        <f>((AP36/AZ36)^(1/10)-1)*100</f>
        <v>12.753937321833098</v>
      </c>
      <c r="AO36" s="351"/>
      <c r="AP36" s="28">
        <v>0.62</v>
      </c>
      <c r="AQ36" s="306">
        <v>0.46</v>
      </c>
      <c r="AR36" s="28">
        <v>0.34</v>
      </c>
      <c r="AS36" s="28">
        <v>0.3</v>
      </c>
      <c r="AT36" s="28">
        <v>0.26</v>
      </c>
      <c r="AU36" s="299">
        <v>0.24</v>
      </c>
      <c r="AV36" s="28">
        <v>0.22667</v>
      </c>
      <c r="AW36" s="28">
        <v>0.20667</v>
      </c>
      <c r="AX36" s="299">
        <v>0.2</v>
      </c>
      <c r="AY36" s="28">
        <v>0.19</v>
      </c>
      <c r="AZ36" s="28">
        <v>0.18667</v>
      </c>
      <c r="BA36" s="121">
        <v>0.16667</v>
      </c>
    </row>
    <row r="37" spans="1:53" ht="11.25" customHeight="1">
      <c r="A37" s="15" t="s">
        <v>1401</v>
      </c>
      <c r="B37" s="16" t="s">
        <v>1402</v>
      </c>
      <c r="C37" s="16" t="s">
        <v>1336</v>
      </c>
      <c r="D37" s="134">
        <v>12</v>
      </c>
      <c r="E37" s="139">
        <v>204</v>
      </c>
      <c r="F37" s="88" t="s">
        <v>1500</v>
      </c>
      <c r="G37" s="58" t="s">
        <v>1500</v>
      </c>
      <c r="H37" s="215">
        <v>37</v>
      </c>
      <c r="I37" s="346">
        <f t="shared" si="5"/>
        <v>2.810810810810811</v>
      </c>
      <c r="J37" s="146">
        <v>0.255</v>
      </c>
      <c r="K37" s="108">
        <v>0.26</v>
      </c>
      <c r="L37" s="130">
        <f t="shared" si="0"/>
        <v>1.9607843137254832</v>
      </c>
      <c r="M37" s="22">
        <v>40464</v>
      </c>
      <c r="N37" s="22">
        <v>40466</v>
      </c>
      <c r="O37" s="21">
        <v>40487</v>
      </c>
      <c r="P37" s="356" t="s">
        <v>777</v>
      </c>
      <c r="Q37" s="534" t="s">
        <v>1197</v>
      </c>
      <c r="R37" s="343">
        <f>K37*4</f>
        <v>1.04</v>
      </c>
      <c r="S37" s="346" t="s">
        <v>1035</v>
      </c>
      <c r="T37" s="492" t="s">
        <v>1035</v>
      </c>
      <c r="U37" s="18" t="s">
        <v>1035</v>
      </c>
      <c r="V37" s="408">
        <v>12</v>
      </c>
      <c r="W37" s="194" t="s">
        <v>1500</v>
      </c>
      <c r="X37" s="193" t="s">
        <v>1156</v>
      </c>
      <c r="Y37" s="194" t="s">
        <v>1156</v>
      </c>
      <c r="Z37" s="194" t="s">
        <v>1156</v>
      </c>
      <c r="AA37" s="193" t="s">
        <v>1156</v>
      </c>
      <c r="AB37" s="194" t="s">
        <v>1156</v>
      </c>
      <c r="AC37" s="197" t="s">
        <v>1035</v>
      </c>
      <c r="AD37" s="414" t="s">
        <v>1156</v>
      </c>
      <c r="AE37" s="194">
        <v>26.5</v>
      </c>
      <c r="AF37" s="194">
        <v>45</v>
      </c>
      <c r="AG37" s="293">
        <f t="shared" si="1"/>
        <v>39.62264150943396</v>
      </c>
      <c r="AH37" s="200">
        <f t="shared" si="2"/>
        <v>-17.77777777777778</v>
      </c>
      <c r="AI37" s="290"/>
      <c r="AJ37" s="377">
        <f>AM37/AN37</f>
        <v>0.8464809581206879</v>
      </c>
      <c r="AK37" s="364">
        <f t="shared" si="3"/>
        <v>5.115990057995012</v>
      </c>
      <c r="AL37" s="365">
        <f t="shared" si="4"/>
        <v>5.304947237909929</v>
      </c>
      <c r="AM37" s="365">
        <f>((AP37/AU37)^(1/5)-1)*100</f>
        <v>5.505743693257736</v>
      </c>
      <c r="AN37" s="367">
        <f>((AP37/AZ37)^(1/10)-1)*100</f>
        <v>6.504273534376126</v>
      </c>
      <c r="AO37" s="350"/>
      <c r="AP37" s="19">
        <v>1.015</v>
      </c>
      <c r="AQ37" s="303">
        <v>0.9656</v>
      </c>
      <c r="AR37" s="19">
        <v>0.917</v>
      </c>
      <c r="AS37" s="19">
        <v>0.8692</v>
      </c>
      <c r="AT37" s="19">
        <v>0.8244</v>
      </c>
      <c r="AU37" s="19">
        <v>0.7764000000000001</v>
      </c>
      <c r="AV37" s="19">
        <v>0.7312000000000001</v>
      </c>
      <c r="AW37" s="19">
        <v>0.6868</v>
      </c>
      <c r="AX37" s="19">
        <v>0.6265000000000001</v>
      </c>
      <c r="AY37" s="19">
        <v>0.5808</v>
      </c>
      <c r="AZ37" s="19">
        <v>0.5405</v>
      </c>
      <c r="BA37" s="297">
        <v>0.49950000000000006</v>
      </c>
    </row>
    <row r="38" spans="1:53" ht="11.25" customHeight="1">
      <c r="A38" s="25" t="s">
        <v>1801</v>
      </c>
      <c r="B38" s="26" t="s">
        <v>1802</v>
      </c>
      <c r="C38" s="26" t="s">
        <v>1336</v>
      </c>
      <c r="D38" s="135">
        <v>11</v>
      </c>
      <c r="E38" s="139">
        <v>215</v>
      </c>
      <c r="F38" s="44" t="s">
        <v>1030</v>
      </c>
      <c r="G38" s="45" t="s">
        <v>1030</v>
      </c>
      <c r="H38" s="213">
        <v>18.89</v>
      </c>
      <c r="I38" s="346">
        <f t="shared" si="5"/>
        <v>4.658549497088407</v>
      </c>
      <c r="J38" s="105">
        <v>0.21</v>
      </c>
      <c r="K38" s="105">
        <v>0.22</v>
      </c>
      <c r="L38" s="93">
        <f t="shared" si="0"/>
        <v>4.761904761904767</v>
      </c>
      <c r="M38" s="31">
        <v>40525</v>
      </c>
      <c r="N38" s="31">
        <v>40527</v>
      </c>
      <c r="O38" s="30">
        <v>40543</v>
      </c>
      <c r="P38" s="31" t="s">
        <v>463</v>
      </c>
      <c r="Q38" s="26"/>
      <c r="R38" s="343">
        <f>K38*4</f>
        <v>0.88</v>
      </c>
      <c r="S38" s="346">
        <f t="shared" si="7"/>
        <v>59.863945578231295</v>
      </c>
      <c r="T38" s="492">
        <f>(H38/SQRT(22.5*W38*(H38/Z38))-1)*100</f>
        <v>-17.214042620568648</v>
      </c>
      <c r="U38" s="27">
        <f t="shared" si="8"/>
        <v>12.850340136054422</v>
      </c>
      <c r="V38" s="408">
        <v>12</v>
      </c>
      <c r="W38" s="171">
        <v>1.47</v>
      </c>
      <c r="X38" s="178" t="s">
        <v>1500</v>
      </c>
      <c r="Y38" s="171">
        <v>2.77</v>
      </c>
      <c r="Z38" s="171">
        <v>1.2</v>
      </c>
      <c r="AA38" s="178" t="s">
        <v>1500</v>
      </c>
      <c r="AB38" s="171" t="s">
        <v>1500</v>
      </c>
      <c r="AC38" s="196" t="s">
        <v>1035</v>
      </c>
      <c r="AD38" s="332">
        <v>99</v>
      </c>
      <c r="AE38" s="171">
        <v>16.5</v>
      </c>
      <c r="AF38" s="171">
        <v>25.5</v>
      </c>
      <c r="AG38" s="292">
        <f t="shared" si="1"/>
        <v>14.48484848484849</v>
      </c>
      <c r="AH38" s="199">
        <f t="shared" si="2"/>
        <v>-25.92156862745098</v>
      </c>
      <c r="AI38" s="290"/>
      <c r="AJ38" s="378">
        <f>AM38/AN38</f>
        <v>0.5021619942234823</v>
      </c>
      <c r="AK38" s="364">
        <f t="shared" si="3"/>
        <v>4.938271604938271</v>
      </c>
      <c r="AL38" s="365">
        <f t="shared" si="4"/>
        <v>5.203944105931058</v>
      </c>
      <c r="AM38" s="365">
        <f>((AP38/AU38)^(1/5)-1)*100</f>
        <v>5.511819868320456</v>
      </c>
      <c r="AN38" s="367">
        <f>((AP38/AZ38)^(1/10)-1)*100</f>
        <v>10.97617886603237</v>
      </c>
      <c r="AO38" s="351"/>
      <c r="AP38" s="28">
        <v>0.85</v>
      </c>
      <c r="AQ38" s="306">
        <v>0.81</v>
      </c>
      <c r="AR38" s="28">
        <v>0.77</v>
      </c>
      <c r="AS38" s="28">
        <v>0.73</v>
      </c>
      <c r="AT38" s="28">
        <v>0.69</v>
      </c>
      <c r="AU38" s="28">
        <v>0.65</v>
      </c>
      <c r="AV38" s="28">
        <v>0.6</v>
      </c>
      <c r="AW38" s="28">
        <v>0.57</v>
      </c>
      <c r="AX38" s="28">
        <v>0.52</v>
      </c>
      <c r="AY38" s="28">
        <v>0.38333</v>
      </c>
      <c r="AZ38" s="28">
        <v>0.3</v>
      </c>
      <c r="BA38" s="301">
        <v>0</v>
      </c>
    </row>
    <row r="39" spans="1:53" ht="11.25" customHeight="1">
      <c r="A39" s="25" t="s">
        <v>677</v>
      </c>
      <c r="B39" s="26" t="s">
        <v>678</v>
      </c>
      <c r="C39" s="26" t="s">
        <v>1336</v>
      </c>
      <c r="D39" s="135">
        <v>17</v>
      </c>
      <c r="E39" s="139">
        <v>145</v>
      </c>
      <c r="F39" s="44" t="s">
        <v>1030</v>
      </c>
      <c r="G39" s="45" t="s">
        <v>1030</v>
      </c>
      <c r="H39" s="179">
        <v>25.08</v>
      </c>
      <c r="I39" s="346">
        <f t="shared" si="5"/>
        <v>3.827751196172249</v>
      </c>
      <c r="J39" s="129">
        <v>0.22</v>
      </c>
      <c r="K39" s="105">
        <v>0.24</v>
      </c>
      <c r="L39" s="93">
        <f aca="true" t="shared" si="9" ref="L39:L70">((K39/J39)-1)*100</f>
        <v>9.090909090909083</v>
      </c>
      <c r="M39" s="71">
        <v>40340</v>
      </c>
      <c r="N39" s="71">
        <v>40344</v>
      </c>
      <c r="O39" s="70">
        <v>40368</v>
      </c>
      <c r="P39" s="31" t="s">
        <v>478</v>
      </c>
      <c r="Q39" s="26"/>
      <c r="R39" s="343">
        <f>K39*4</f>
        <v>0.96</v>
      </c>
      <c r="S39" s="346">
        <f t="shared" si="7"/>
        <v>49.230769230769226</v>
      </c>
      <c r="T39" s="492">
        <f>(H39/SQRT(22.5*W39*(H39/Z39))-1)*100</f>
        <v>-13.135531444462877</v>
      </c>
      <c r="U39" s="27">
        <f t="shared" si="8"/>
        <v>12.86153846153846</v>
      </c>
      <c r="V39" s="408">
        <v>12</v>
      </c>
      <c r="W39" s="171">
        <v>1.95</v>
      </c>
      <c r="X39" s="178">
        <v>1.23</v>
      </c>
      <c r="Y39" s="171">
        <v>3.42</v>
      </c>
      <c r="Z39" s="171">
        <v>1.32</v>
      </c>
      <c r="AA39" s="178">
        <v>2</v>
      </c>
      <c r="AB39" s="171">
        <v>2.09</v>
      </c>
      <c r="AC39" s="196">
        <f>(AB39/AA39-1)*100</f>
        <v>4.499999999999993</v>
      </c>
      <c r="AD39" s="332">
        <v>836</v>
      </c>
      <c r="AE39" s="171">
        <v>21.33</v>
      </c>
      <c r="AF39" s="171">
        <v>28.95</v>
      </c>
      <c r="AG39" s="292">
        <f aca="true" t="shared" si="10" ref="AG39:AG70">((H39-AE39)/AE39)*100</f>
        <v>17.58087201125176</v>
      </c>
      <c r="AH39" s="199">
        <f aca="true" t="shared" si="11" ref="AH39:AH70">((H39-AF39)/AF39)*100</f>
        <v>-13.367875647668399</v>
      </c>
      <c r="AI39" s="290"/>
      <c r="AJ39" s="378">
        <f>AM39/AN39</f>
        <v>0.7791964467190876</v>
      </c>
      <c r="AK39" s="364">
        <f aca="true" t="shared" si="12" ref="AK39:AK70">((AP39/AQ39)^(1/1)-1)*100</f>
        <v>4.545454545454541</v>
      </c>
      <c r="AL39" s="365">
        <f aca="true" t="shared" si="13" ref="AL39:AL70">((AP39/AS39)^(1/3)-1)*100</f>
        <v>4.336020811150565</v>
      </c>
      <c r="AM39" s="365">
        <f>((AP39/AU39)^(1/5)-1)*100</f>
        <v>4.735278879354632</v>
      </c>
      <c r="AN39" s="367">
        <f>((AP39/AZ39)^(1/10)-1)*100</f>
        <v>6.077130997315461</v>
      </c>
      <c r="AO39" s="351"/>
      <c r="AP39" s="28">
        <v>0.92</v>
      </c>
      <c r="AQ39" s="308">
        <v>0.88</v>
      </c>
      <c r="AR39" s="28">
        <v>0.85</v>
      </c>
      <c r="AS39" s="28">
        <v>0.81</v>
      </c>
      <c r="AT39" s="28">
        <v>0.77</v>
      </c>
      <c r="AU39" s="28">
        <v>0.73</v>
      </c>
      <c r="AV39" s="28">
        <v>0.66</v>
      </c>
      <c r="AW39" s="28">
        <v>0.595</v>
      </c>
      <c r="AX39" s="28">
        <v>0.55</v>
      </c>
      <c r="AY39" s="299">
        <v>0.54</v>
      </c>
      <c r="AZ39" s="28">
        <v>0.51</v>
      </c>
      <c r="BA39" s="121">
        <v>0.47</v>
      </c>
    </row>
    <row r="40" spans="1:53" ht="11.25" customHeight="1">
      <c r="A40" s="25" t="s">
        <v>1957</v>
      </c>
      <c r="B40" s="26" t="s">
        <v>1958</v>
      </c>
      <c r="C40" s="102" t="s">
        <v>1672</v>
      </c>
      <c r="D40" s="135">
        <v>22</v>
      </c>
      <c r="E40" s="139">
        <v>112</v>
      </c>
      <c r="F40" s="65" t="s">
        <v>1500</v>
      </c>
      <c r="G40" s="57" t="s">
        <v>1500</v>
      </c>
      <c r="H40" s="213">
        <v>27.65</v>
      </c>
      <c r="I40" s="547">
        <f t="shared" si="5"/>
        <v>1.5913200723327308</v>
      </c>
      <c r="J40" s="121">
        <v>0.095</v>
      </c>
      <c r="K40" s="121">
        <v>0.11</v>
      </c>
      <c r="L40" s="93">
        <f t="shared" si="9"/>
        <v>15.789473684210531</v>
      </c>
      <c r="M40" s="31">
        <v>40420</v>
      </c>
      <c r="N40" s="31">
        <v>40422</v>
      </c>
      <c r="O40" s="30">
        <v>40445</v>
      </c>
      <c r="P40" s="31" t="s">
        <v>1539</v>
      </c>
      <c r="Q40" s="440" t="s">
        <v>1196</v>
      </c>
      <c r="R40" s="343">
        <f>K40*4</f>
        <v>0.44</v>
      </c>
      <c r="S40" s="346">
        <f t="shared" si="7"/>
        <v>27.329192546583847</v>
      </c>
      <c r="T40" s="492">
        <f>(H40/SQRT(22.5*W40*(H40/Z40))-1)*100</f>
        <v>70.7556380407549</v>
      </c>
      <c r="U40" s="27">
        <f t="shared" si="8"/>
        <v>17.173913043478258</v>
      </c>
      <c r="V40" s="408">
        <v>2</v>
      </c>
      <c r="W40" s="171">
        <v>1.61</v>
      </c>
      <c r="X40" s="178" t="s">
        <v>1500</v>
      </c>
      <c r="Y40" s="171">
        <v>2.49</v>
      </c>
      <c r="Z40" s="171">
        <v>3.82</v>
      </c>
      <c r="AA40" s="178" t="s">
        <v>1500</v>
      </c>
      <c r="AB40" s="171" t="s">
        <v>1500</v>
      </c>
      <c r="AC40" s="196" t="s">
        <v>1035</v>
      </c>
      <c r="AD40" s="332">
        <v>394</v>
      </c>
      <c r="AE40" s="171">
        <v>10.14</v>
      </c>
      <c r="AF40" s="171">
        <v>29.75</v>
      </c>
      <c r="AG40" s="292">
        <f t="shared" si="10"/>
        <v>172.6824457593688</v>
      </c>
      <c r="AH40" s="199">
        <f t="shared" si="11"/>
        <v>-7.05882352941177</v>
      </c>
      <c r="AI40" s="290"/>
      <c r="AJ40" s="378">
        <f>AM40/AN40</f>
        <v>0.909281271940698</v>
      </c>
      <c r="AK40" s="364">
        <f t="shared" si="12"/>
        <v>13.888888888888884</v>
      </c>
      <c r="AL40" s="365">
        <f t="shared" si="13"/>
        <v>12.23507977934435</v>
      </c>
      <c r="AM40" s="365">
        <f>((AP40/AU40)^(1/5)-1)*100</f>
        <v>14.31755108178514</v>
      </c>
      <c r="AN40" s="367">
        <f>((AP40/AZ40)^(1/10)-1)*100</f>
        <v>15.746008989305249</v>
      </c>
      <c r="AO40" s="351"/>
      <c r="AP40" s="28">
        <v>0.41</v>
      </c>
      <c r="AQ40" s="306">
        <v>0.36</v>
      </c>
      <c r="AR40" s="28">
        <v>0.33</v>
      </c>
      <c r="AS40" s="28">
        <v>0.29</v>
      </c>
      <c r="AT40" s="28">
        <v>0.25</v>
      </c>
      <c r="AU40" s="28">
        <v>0.21</v>
      </c>
      <c r="AV40" s="28">
        <v>0.16</v>
      </c>
      <c r="AW40" s="28">
        <v>0.125</v>
      </c>
      <c r="AX40" s="28">
        <v>0.11</v>
      </c>
      <c r="AY40" s="28">
        <v>0.1</v>
      </c>
      <c r="AZ40" s="28">
        <v>0.095</v>
      </c>
      <c r="BA40" s="121">
        <v>0.075</v>
      </c>
    </row>
    <row r="41" spans="1:53" ht="11.25" customHeight="1">
      <c r="A41" s="34" t="s">
        <v>146</v>
      </c>
      <c r="B41" s="36" t="s">
        <v>147</v>
      </c>
      <c r="C41" s="36" t="s">
        <v>1425</v>
      </c>
      <c r="D41" s="136">
        <v>11</v>
      </c>
      <c r="E41" s="139">
        <v>217</v>
      </c>
      <c r="F41" s="46" t="s">
        <v>1030</v>
      </c>
      <c r="G41" s="48" t="s">
        <v>1030</v>
      </c>
      <c r="H41" s="214">
        <v>73.22</v>
      </c>
      <c r="I41" s="346">
        <f t="shared" si="5"/>
        <v>3.6055722480196675</v>
      </c>
      <c r="J41" s="128">
        <v>0.55</v>
      </c>
      <c r="K41" s="106">
        <v>0.66</v>
      </c>
      <c r="L41" s="94">
        <f t="shared" si="9"/>
        <v>19.999999999999996</v>
      </c>
      <c r="M41" s="50">
        <v>40591</v>
      </c>
      <c r="N41" s="50">
        <v>40596</v>
      </c>
      <c r="O41" s="49">
        <v>40603</v>
      </c>
      <c r="P41" s="50" t="s">
        <v>460</v>
      </c>
      <c r="Q41" s="36"/>
      <c r="R41" s="274">
        <f>K41*4</f>
        <v>2.64</v>
      </c>
      <c r="S41" s="346">
        <f t="shared" si="7"/>
        <v>31.73076923076923</v>
      </c>
      <c r="T41" s="492">
        <f>(H41/SQRT(22.5*W41*(H41/Z41))-1)*100</f>
        <v>-24.173570333969728</v>
      </c>
      <c r="U41" s="37">
        <f t="shared" si="8"/>
        <v>8.800480769230768</v>
      </c>
      <c r="V41" s="409">
        <v>12</v>
      </c>
      <c r="W41" s="172">
        <v>8.32</v>
      </c>
      <c r="X41" s="180">
        <v>1.72</v>
      </c>
      <c r="Y41" s="172">
        <v>0.55</v>
      </c>
      <c r="Z41" s="172">
        <v>1.47</v>
      </c>
      <c r="AA41" s="180">
        <v>8.24</v>
      </c>
      <c r="AB41" s="172">
        <v>8.95</v>
      </c>
      <c r="AC41" s="198">
        <f>(AB41/AA41-1)*100</f>
        <v>8.616504854368912</v>
      </c>
      <c r="AD41" s="415">
        <v>114850</v>
      </c>
      <c r="AE41" s="172">
        <v>48.06</v>
      </c>
      <c r="AF41" s="172">
        <v>81.8</v>
      </c>
      <c r="AG41" s="294">
        <f t="shared" si="10"/>
        <v>52.351227632126495</v>
      </c>
      <c r="AH41" s="201">
        <f t="shared" si="11"/>
        <v>-10.488997555012224</v>
      </c>
      <c r="AI41" s="290"/>
      <c r="AJ41" s="379">
        <f>AM41/AN41</f>
        <v>1.044967870107131</v>
      </c>
      <c r="AK41" s="364">
        <f t="shared" si="12"/>
        <v>12.565445026178</v>
      </c>
      <c r="AL41" s="365">
        <f t="shared" si="13"/>
        <v>9.445574163561288</v>
      </c>
      <c r="AM41" s="365">
        <f>((AP41/AU41)^(1/5)-1)*100</f>
        <v>12.748634418345794</v>
      </c>
      <c r="AN41" s="367">
        <f>((AP41/AZ41)^(1/10)-1)*100</f>
        <v>12.200025266842696</v>
      </c>
      <c r="AO41" s="352"/>
      <c r="AP41" s="38">
        <v>2.15</v>
      </c>
      <c r="AQ41" s="307">
        <v>1.91</v>
      </c>
      <c r="AR41" s="38">
        <v>1.88</v>
      </c>
      <c r="AS41" s="38">
        <v>1.64</v>
      </c>
      <c r="AT41" s="38">
        <v>1.44</v>
      </c>
      <c r="AU41" s="38">
        <v>1.18</v>
      </c>
      <c r="AV41" s="38">
        <v>0.895</v>
      </c>
      <c r="AW41" s="38">
        <v>0.815</v>
      </c>
      <c r="AX41" s="38">
        <v>0.74</v>
      </c>
      <c r="AY41" s="38">
        <v>0.7</v>
      </c>
      <c r="AZ41" s="300">
        <v>0.68</v>
      </c>
      <c r="BA41" s="298">
        <v>0.68</v>
      </c>
    </row>
    <row r="42" spans="1:53" ht="11.25" customHeight="1">
      <c r="A42" s="25" t="s">
        <v>1821</v>
      </c>
      <c r="B42" s="26" t="s">
        <v>1822</v>
      </c>
      <c r="C42" s="26" t="s">
        <v>1335</v>
      </c>
      <c r="D42" s="135">
        <v>13</v>
      </c>
      <c r="E42" s="139">
        <v>190</v>
      </c>
      <c r="F42" s="44" t="s">
        <v>1003</v>
      </c>
      <c r="G42" s="45" t="s">
        <v>1003</v>
      </c>
      <c r="H42" s="213">
        <v>9.64</v>
      </c>
      <c r="I42" s="345">
        <f t="shared" si="5"/>
        <v>3.1120331950207465</v>
      </c>
      <c r="J42" s="121">
        <v>0.065</v>
      </c>
      <c r="K42" s="105">
        <v>0.075</v>
      </c>
      <c r="L42" s="107">
        <f t="shared" si="9"/>
        <v>15.384615384615374</v>
      </c>
      <c r="M42" s="71">
        <v>40085</v>
      </c>
      <c r="N42" s="71">
        <v>40087</v>
      </c>
      <c r="O42" s="70">
        <v>40117</v>
      </c>
      <c r="P42" s="31" t="s">
        <v>499</v>
      </c>
      <c r="Q42" s="26"/>
      <c r="R42" s="343">
        <f>K42*4</f>
        <v>0.3</v>
      </c>
      <c r="S42" s="345">
        <f t="shared" si="7"/>
        <v>83.33333333333334</v>
      </c>
      <c r="T42" s="494">
        <f>(H42/SQRT(22.5*W42*(H42/Z42))-1)*100</f>
        <v>12.846448715297743</v>
      </c>
      <c r="U42" s="27">
        <f t="shared" si="8"/>
        <v>26.777777777777782</v>
      </c>
      <c r="V42" s="408">
        <v>12</v>
      </c>
      <c r="W42" s="171">
        <v>0.36</v>
      </c>
      <c r="X42" s="178">
        <v>0.98</v>
      </c>
      <c r="Y42" s="171">
        <v>2.73</v>
      </c>
      <c r="Z42" s="171">
        <v>1.07</v>
      </c>
      <c r="AA42" s="178">
        <v>0.47</v>
      </c>
      <c r="AB42" s="171">
        <v>0.58</v>
      </c>
      <c r="AC42" s="196">
        <f>(AB42/AA42-1)*100</f>
        <v>23.404255319148938</v>
      </c>
      <c r="AD42" s="332">
        <v>143</v>
      </c>
      <c r="AE42" s="171">
        <v>8.1</v>
      </c>
      <c r="AF42" s="171">
        <v>15</v>
      </c>
      <c r="AG42" s="292">
        <f t="shared" si="10"/>
        <v>19.01234567901236</v>
      </c>
      <c r="AH42" s="199">
        <f t="shared" si="11"/>
        <v>-35.73333333333333</v>
      </c>
      <c r="AI42" s="290"/>
      <c r="AJ42" s="378">
        <f>AM42/AN42</f>
        <v>0.354201061837042</v>
      </c>
      <c r="AK42" s="368">
        <f t="shared" si="12"/>
        <v>11.111111111111093</v>
      </c>
      <c r="AL42" s="369">
        <f t="shared" si="13"/>
        <v>5.566719197800074</v>
      </c>
      <c r="AM42" s="369">
        <f>((AP42/AU42)^(1/5)-1)*100</f>
        <v>5.005169060192549</v>
      </c>
      <c r="AN42" s="366">
        <f>((AP42/AZ42)^(1/10)-1)*100</f>
        <v>14.130869721941398</v>
      </c>
      <c r="AO42" s="351"/>
      <c r="AP42" s="28">
        <v>0.3</v>
      </c>
      <c r="AQ42" s="306">
        <v>0.27</v>
      </c>
      <c r="AR42" s="299">
        <v>0.26</v>
      </c>
      <c r="AS42" s="28">
        <v>0.255</v>
      </c>
      <c r="AT42" s="299">
        <v>0.24</v>
      </c>
      <c r="AU42" s="28">
        <v>0.235</v>
      </c>
      <c r="AV42" s="28">
        <v>0.225</v>
      </c>
      <c r="AW42" s="299">
        <v>0.21</v>
      </c>
      <c r="AX42" s="28">
        <v>0.2075</v>
      </c>
      <c r="AY42" s="28">
        <v>0.2</v>
      </c>
      <c r="AZ42" s="28">
        <v>0.08</v>
      </c>
      <c r="BA42" s="121">
        <v>0.04</v>
      </c>
    </row>
    <row r="43" spans="1:53" ht="11.25" customHeight="1">
      <c r="A43" s="25" t="s">
        <v>616</v>
      </c>
      <c r="B43" s="26" t="s">
        <v>617</v>
      </c>
      <c r="C43" s="102" t="s">
        <v>1651</v>
      </c>
      <c r="D43" s="135">
        <v>13</v>
      </c>
      <c r="E43" s="139">
        <v>193</v>
      </c>
      <c r="F43" s="44" t="s">
        <v>1030</v>
      </c>
      <c r="G43" s="45" t="s">
        <v>1030</v>
      </c>
      <c r="H43" s="213">
        <v>35.42</v>
      </c>
      <c r="I43" s="346">
        <f t="shared" si="5"/>
        <v>4.658385093167702</v>
      </c>
      <c r="J43" s="105">
        <v>0.3925</v>
      </c>
      <c r="K43" s="105">
        <v>0.4125</v>
      </c>
      <c r="L43" s="93">
        <f t="shared" si="9"/>
        <v>5.095541401273884</v>
      </c>
      <c r="M43" s="31">
        <v>40449</v>
      </c>
      <c r="N43" s="31">
        <v>40451</v>
      </c>
      <c r="O43" s="30">
        <v>40466</v>
      </c>
      <c r="P43" s="31" t="s">
        <v>466</v>
      </c>
      <c r="Q43" s="26"/>
      <c r="R43" s="343">
        <f>K43*4</f>
        <v>1.65</v>
      </c>
      <c r="S43" s="539">
        <f t="shared" si="7"/>
        <v>-5500</v>
      </c>
      <c r="T43" s="492" t="s">
        <v>1035</v>
      </c>
      <c r="U43" s="538">
        <f t="shared" si="8"/>
        <v>-1180.6666666666667</v>
      </c>
      <c r="V43" s="408">
        <v>12</v>
      </c>
      <c r="W43" s="171">
        <v>-0.03</v>
      </c>
      <c r="X43" s="178">
        <v>-16.93</v>
      </c>
      <c r="Y43" s="171">
        <v>4.22</v>
      </c>
      <c r="Z43" s="171">
        <v>2.01</v>
      </c>
      <c r="AA43" s="178">
        <v>-0.26</v>
      </c>
      <c r="AB43" s="171">
        <v>1.09</v>
      </c>
      <c r="AC43" s="196">
        <f>(AB43/AA43-1)*100</f>
        <v>-519.2307692307693</v>
      </c>
      <c r="AD43" s="413">
        <v>2360</v>
      </c>
      <c r="AE43" s="171">
        <v>33.33</v>
      </c>
      <c r="AF43" s="171">
        <v>41.9</v>
      </c>
      <c r="AG43" s="292">
        <f t="shared" si="10"/>
        <v>6.270627062706281</v>
      </c>
      <c r="AH43" s="199">
        <f t="shared" si="11"/>
        <v>-15.465393794749396</v>
      </c>
      <c r="AI43" s="290"/>
      <c r="AJ43" s="378">
        <f>AM43/AN43</f>
        <v>1.1922444499112996</v>
      </c>
      <c r="AK43" s="364">
        <f t="shared" si="12"/>
        <v>5.298013245033117</v>
      </c>
      <c r="AL43" s="365">
        <f t="shared" si="13"/>
        <v>7.778251686412951</v>
      </c>
      <c r="AM43" s="365">
        <f>((AP43/AU43)^(1/5)-1)*100</f>
        <v>8.966086837942466</v>
      </c>
      <c r="AN43" s="367">
        <f>((AP43/AZ43)^(1/10)-1)*100</f>
        <v>7.52034269365609</v>
      </c>
      <c r="AO43" s="351"/>
      <c r="AP43" s="28">
        <v>1.59</v>
      </c>
      <c r="AQ43" s="306">
        <v>1.51</v>
      </c>
      <c r="AR43" s="28">
        <v>1.395</v>
      </c>
      <c r="AS43" s="28">
        <v>1.27</v>
      </c>
      <c r="AT43" s="28">
        <v>1.15</v>
      </c>
      <c r="AU43" s="28">
        <v>1.035</v>
      </c>
      <c r="AV43" s="28">
        <v>0.96</v>
      </c>
      <c r="AW43" s="28">
        <v>0.895</v>
      </c>
      <c r="AX43" s="28">
        <v>0.85</v>
      </c>
      <c r="AY43" s="28">
        <v>0.81</v>
      </c>
      <c r="AZ43" s="28">
        <v>0.77</v>
      </c>
      <c r="BA43" s="121">
        <v>0.73</v>
      </c>
    </row>
    <row r="44" spans="1:53" ht="11.25" customHeight="1">
      <c r="A44" s="25" t="s">
        <v>681</v>
      </c>
      <c r="B44" s="26" t="s">
        <v>682</v>
      </c>
      <c r="C44" s="26" t="s">
        <v>1336</v>
      </c>
      <c r="D44" s="135">
        <v>18</v>
      </c>
      <c r="E44" s="139">
        <v>144</v>
      </c>
      <c r="F44" s="65" t="s">
        <v>1500</v>
      </c>
      <c r="G44" s="57" t="s">
        <v>1500</v>
      </c>
      <c r="H44" s="212">
        <v>58.24</v>
      </c>
      <c r="I44" s="346">
        <f t="shared" si="5"/>
        <v>3.159340659340659</v>
      </c>
      <c r="J44" s="105">
        <v>0.45</v>
      </c>
      <c r="K44" s="105">
        <v>0.46</v>
      </c>
      <c r="L44" s="93">
        <f t="shared" si="9"/>
        <v>2.2222222222222143</v>
      </c>
      <c r="M44" s="31">
        <v>40690</v>
      </c>
      <c r="N44" s="31">
        <v>40695</v>
      </c>
      <c r="O44" s="30">
        <v>40709</v>
      </c>
      <c r="P44" s="31" t="s">
        <v>461</v>
      </c>
      <c r="Q44" s="26"/>
      <c r="R44" s="343">
        <f>K44*4</f>
        <v>1.84</v>
      </c>
      <c r="S44" s="346">
        <f t="shared" si="7"/>
        <v>52.57142857142857</v>
      </c>
      <c r="T44" s="492">
        <f>(H44/SQRT(22.5*W44*(H44/Z44))-1)*100</f>
        <v>11.133153369180416</v>
      </c>
      <c r="U44" s="27">
        <f t="shared" si="8"/>
        <v>16.64</v>
      </c>
      <c r="V44" s="408">
        <v>12</v>
      </c>
      <c r="W44" s="171">
        <v>3.5</v>
      </c>
      <c r="X44" s="178">
        <v>2.05</v>
      </c>
      <c r="Y44" s="171">
        <v>4.32</v>
      </c>
      <c r="Z44" s="171">
        <v>1.67</v>
      </c>
      <c r="AA44" s="178">
        <v>3.48</v>
      </c>
      <c r="AB44" s="171">
        <v>3.83</v>
      </c>
      <c r="AC44" s="196">
        <f>(AB44/AA44-1)*100</f>
        <v>10.057471264367823</v>
      </c>
      <c r="AD44" s="413">
        <v>3620</v>
      </c>
      <c r="AE44" s="171">
        <v>50.04</v>
      </c>
      <c r="AF44" s="171">
        <v>62.59</v>
      </c>
      <c r="AG44" s="292">
        <f t="shared" si="10"/>
        <v>16.386890487609918</v>
      </c>
      <c r="AH44" s="199">
        <f t="shared" si="11"/>
        <v>-6.949992011503436</v>
      </c>
      <c r="AI44" s="290"/>
      <c r="AJ44" s="378">
        <f>AM44/AN44</f>
        <v>0.9959978484535864</v>
      </c>
      <c r="AK44" s="364">
        <f t="shared" si="12"/>
        <v>4.093567251461994</v>
      </c>
      <c r="AL44" s="365">
        <f t="shared" si="13"/>
        <v>4.946129761743845</v>
      </c>
      <c r="AM44" s="365">
        <f>((AP44/AU44)^(1/5)-1)*100</f>
        <v>8.84758940899144</v>
      </c>
      <c r="AN44" s="367">
        <f>((AP44/AZ44)^(1/10)-1)*100</f>
        <v>8.883141085825086</v>
      </c>
      <c r="AO44" s="351"/>
      <c r="AP44" s="28">
        <v>1.78</v>
      </c>
      <c r="AQ44" s="306">
        <v>1.71</v>
      </c>
      <c r="AR44" s="28">
        <v>1.66</v>
      </c>
      <c r="AS44" s="28">
        <v>1.54</v>
      </c>
      <c r="AT44" s="28">
        <v>1.32</v>
      </c>
      <c r="AU44" s="28">
        <v>1.165</v>
      </c>
      <c r="AV44" s="28">
        <v>1.035</v>
      </c>
      <c r="AW44" s="28">
        <v>0.94</v>
      </c>
      <c r="AX44" s="28">
        <v>0.875</v>
      </c>
      <c r="AY44" s="28">
        <v>0.84</v>
      </c>
      <c r="AZ44" s="28">
        <v>0.76</v>
      </c>
      <c r="BA44" s="121">
        <v>0.675</v>
      </c>
    </row>
    <row r="45" spans="1:53" ht="11.25" customHeight="1">
      <c r="A45" s="25" t="s">
        <v>1511</v>
      </c>
      <c r="B45" s="26" t="s">
        <v>1512</v>
      </c>
      <c r="C45" s="26" t="s">
        <v>1333</v>
      </c>
      <c r="D45" s="135">
        <v>11</v>
      </c>
      <c r="E45" s="139">
        <v>223</v>
      </c>
      <c r="F45" s="65" t="s">
        <v>1500</v>
      </c>
      <c r="G45" s="57" t="s">
        <v>1500</v>
      </c>
      <c r="H45" s="212">
        <v>29.17</v>
      </c>
      <c r="I45" s="547">
        <f t="shared" si="5"/>
        <v>1.64552622557422</v>
      </c>
      <c r="J45" s="105">
        <v>0.11</v>
      </c>
      <c r="K45" s="105">
        <v>0.12</v>
      </c>
      <c r="L45" s="93">
        <f t="shared" si="9"/>
        <v>9.090909090909083</v>
      </c>
      <c r="M45" s="31">
        <v>40686</v>
      </c>
      <c r="N45" s="31">
        <v>40688</v>
      </c>
      <c r="O45" s="30">
        <v>40702</v>
      </c>
      <c r="P45" s="103" t="s">
        <v>473</v>
      </c>
      <c r="Q45" s="26"/>
      <c r="R45" s="343">
        <f>K45*4</f>
        <v>0.48</v>
      </c>
      <c r="S45" s="346">
        <f t="shared" si="7"/>
        <v>14.37125748502994</v>
      </c>
      <c r="T45" s="492">
        <f>(H45/SQRT(22.5*W45*(H45/Z45))-1)*100</f>
        <v>-38.010045241039535</v>
      </c>
      <c r="U45" s="27">
        <f t="shared" si="8"/>
        <v>8.733532934131738</v>
      </c>
      <c r="V45" s="408">
        <v>12</v>
      </c>
      <c r="W45" s="171">
        <v>3.34</v>
      </c>
      <c r="X45" s="178">
        <v>0.75</v>
      </c>
      <c r="Y45" s="171">
        <v>0.88</v>
      </c>
      <c r="Z45" s="171">
        <v>0.99</v>
      </c>
      <c r="AA45" s="178">
        <v>3.7</v>
      </c>
      <c r="AB45" s="171">
        <v>4.04</v>
      </c>
      <c r="AC45" s="196">
        <f>(AB45/AA45-1)*100</f>
        <v>9.189189189189184</v>
      </c>
      <c r="AD45" s="413">
        <v>1740</v>
      </c>
      <c r="AE45" s="171">
        <v>21.55</v>
      </c>
      <c r="AF45" s="171">
        <v>32.62</v>
      </c>
      <c r="AG45" s="292">
        <f t="shared" si="10"/>
        <v>35.359628770301626</v>
      </c>
      <c r="AH45" s="199">
        <f t="shared" si="11"/>
        <v>-10.576333537706915</v>
      </c>
      <c r="AI45" s="290"/>
      <c r="AJ45" s="378" t="s">
        <v>1035</v>
      </c>
      <c r="AK45" s="364">
        <f t="shared" si="12"/>
        <v>4.999999999999982</v>
      </c>
      <c r="AL45" s="365">
        <f t="shared" si="13"/>
        <v>6.265856918261115</v>
      </c>
      <c r="AM45" s="365">
        <f>((AP45/AU45)^(1/5)-1)*100</f>
        <v>11.842691472014465</v>
      </c>
      <c r="AN45" s="367" t="s">
        <v>1035</v>
      </c>
      <c r="AO45" s="351"/>
      <c r="AP45" s="28">
        <v>0.42</v>
      </c>
      <c r="AQ45" s="308">
        <v>0.4</v>
      </c>
      <c r="AR45" s="28">
        <v>0.39</v>
      </c>
      <c r="AS45" s="28">
        <v>0.35</v>
      </c>
      <c r="AT45" s="28">
        <v>0.30667</v>
      </c>
      <c r="AU45" s="28">
        <v>0.24</v>
      </c>
      <c r="AV45" s="28">
        <v>0.21333</v>
      </c>
      <c r="AW45" s="28">
        <v>0.15998</v>
      </c>
      <c r="AX45" s="28">
        <v>0.12888</v>
      </c>
      <c r="AY45" s="28">
        <v>0.12444</v>
      </c>
      <c r="AZ45" s="299">
        <v>0</v>
      </c>
      <c r="BA45" s="301">
        <v>0</v>
      </c>
    </row>
    <row r="46" spans="1:53" ht="11.25" customHeight="1">
      <c r="A46" s="25" t="s">
        <v>669</v>
      </c>
      <c r="B46" s="26" t="s">
        <v>676</v>
      </c>
      <c r="C46" s="26" t="s">
        <v>1347</v>
      </c>
      <c r="D46" s="135">
        <v>19</v>
      </c>
      <c r="E46" s="139">
        <v>125</v>
      </c>
      <c r="F46" s="44" t="s">
        <v>1030</v>
      </c>
      <c r="G46" s="45" t="s">
        <v>1030</v>
      </c>
      <c r="H46" s="179">
        <v>54.88</v>
      </c>
      <c r="I46" s="548">
        <f t="shared" si="5"/>
        <v>1.2755102040816324</v>
      </c>
      <c r="J46" s="105">
        <v>0.155</v>
      </c>
      <c r="K46" s="105">
        <v>0.175</v>
      </c>
      <c r="L46" s="94">
        <f t="shared" si="9"/>
        <v>12.903225806451601</v>
      </c>
      <c r="M46" s="31">
        <v>40529</v>
      </c>
      <c r="N46" s="31">
        <v>40533</v>
      </c>
      <c r="O46" s="30">
        <v>40561</v>
      </c>
      <c r="P46" s="103" t="s">
        <v>1212</v>
      </c>
      <c r="Q46" s="26"/>
      <c r="R46" s="274">
        <f>K46*4</f>
        <v>0.7</v>
      </c>
      <c r="S46" s="348">
        <f t="shared" si="7"/>
        <v>31.39013452914798</v>
      </c>
      <c r="T46" s="493">
        <f>(H46/SQRT(22.5*W46*(H46/Z46))-1)*100</f>
        <v>148.81214561728422</v>
      </c>
      <c r="U46" s="27">
        <f t="shared" si="8"/>
        <v>24.609865470852018</v>
      </c>
      <c r="V46" s="409">
        <v>12</v>
      </c>
      <c r="W46" s="171">
        <v>2.23</v>
      </c>
      <c r="X46" s="178">
        <v>1.62</v>
      </c>
      <c r="Y46" s="171">
        <v>2.03</v>
      </c>
      <c r="Z46" s="171">
        <v>5.66</v>
      </c>
      <c r="AA46" s="178">
        <v>2.52</v>
      </c>
      <c r="AB46" s="171">
        <v>2.87</v>
      </c>
      <c r="AC46" s="196">
        <f>(AB46/AA46-1)*100</f>
        <v>13.888888888888884</v>
      </c>
      <c r="AD46" s="413">
        <v>12280</v>
      </c>
      <c r="AE46" s="171">
        <v>44.52</v>
      </c>
      <c r="AF46" s="171">
        <v>53</v>
      </c>
      <c r="AG46" s="292">
        <f t="shared" si="10"/>
        <v>23.270440251572325</v>
      </c>
      <c r="AH46" s="199">
        <f t="shared" si="11"/>
        <v>3.5471698113207593</v>
      </c>
      <c r="AI46" s="290"/>
      <c r="AJ46" s="378">
        <f>AM46/AN46</f>
        <v>1.2169077643582071</v>
      </c>
      <c r="AK46" s="370">
        <f t="shared" si="12"/>
        <v>10.714285714285698</v>
      </c>
      <c r="AL46" s="371">
        <f t="shared" si="13"/>
        <v>10.461588908611908</v>
      </c>
      <c r="AM46" s="371">
        <f>((AP46/AU46)^(1/5)-1)*100</f>
        <v>12.115260160214426</v>
      </c>
      <c r="AN46" s="372">
        <f>((AP46/AZ46)^(1/10)-1)*100</f>
        <v>9.955775215719797</v>
      </c>
      <c r="AO46" s="351"/>
      <c r="AP46" s="28">
        <v>0.62</v>
      </c>
      <c r="AQ46" s="306">
        <v>0.56</v>
      </c>
      <c r="AR46" s="28">
        <v>0.52</v>
      </c>
      <c r="AS46" s="28">
        <v>0.46</v>
      </c>
      <c r="AT46" s="28">
        <v>0.4</v>
      </c>
      <c r="AU46" s="28">
        <v>0.35</v>
      </c>
      <c r="AV46" s="28">
        <v>0.32</v>
      </c>
      <c r="AW46" s="28">
        <v>0.29</v>
      </c>
      <c r="AX46" s="28">
        <v>0.27</v>
      </c>
      <c r="AY46" s="28">
        <v>0.26</v>
      </c>
      <c r="AZ46" s="28">
        <v>0.24</v>
      </c>
      <c r="BA46" s="121">
        <v>0.21</v>
      </c>
    </row>
    <row r="47" spans="1:53" ht="11.25" customHeight="1">
      <c r="A47" s="150" t="s">
        <v>1592</v>
      </c>
      <c r="B47" s="16" t="s">
        <v>1590</v>
      </c>
      <c r="C47" s="16" t="s">
        <v>1425</v>
      </c>
      <c r="D47" s="134">
        <v>16</v>
      </c>
      <c r="E47" s="139">
        <v>169</v>
      </c>
      <c r="F47" s="42" t="s">
        <v>1030</v>
      </c>
      <c r="G47" s="43" t="s">
        <v>1030</v>
      </c>
      <c r="H47" s="195">
        <v>67.29</v>
      </c>
      <c r="I47" s="346">
        <f t="shared" si="5"/>
        <v>2.912765641254272</v>
      </c>
      <c r="J47" s="127">
        <v>0.425</v>
      </c>
      <c r="K47" s="108">
        <v>0.49</v>
      </c>
      <c r="L47" s="107">
        <f t="shared" si="9"/>
        <v>15.294117647058814</v>
      </c>
      <c r="M47" s="22">
        <v>40585</v>
      </c>
      <c r="N47" s="22">
        <v>40589</v>
      </c>
      <c r="O47" s="21">
        <v>40603</v>
      </c>
      <c r="P47" s="22" t="s">
        <v>460</v>
      </c>
      <c r="Q47" s="535" t="s">
        <v>1632</v>
      </c>
      <c r="R47" s="343">
        <f>K47*4</f>
        <v>1.96</v>
      </c>
      <c r="S47" s="346">
        <f t="shared" si="7"/>
        <v>142.02898550724638</v>
      </c>
      <c r="T47" s="492">
        <f>(H47/SQRT(22.5*W47*(H47/Z47))-1)*100</f>
        <v>274.162898208969</v>
      </c>
      <c r="U47" s="18">
        <f t="shared" si="8"/>
        <v>48.7608695652174</v>
      </c>
      <c r="V47" s="408">
        <v>12</v>
      </c>
      <c r="W47" s="194">
        <v>1.38</v>
      </c>
      <c r="X47" s="193">
        <v>4.65</v>
      </c>
      <c r="Y47" s="194">
        <v>3.14</v>
      </c>
      <c r="Z47" s="194">
        <v>6.46</v>
      </c>
      <c r="AA47" s="193">
        <v>1.42</v>
      </c>
      <c r="AB47" s="194">
        <v>1.54</v>
      </c>
      <c r="AC47" s="197">
        <f>(AB47/AA47-1)*100</f>
        <v>8.450704225352123</v>
      </c>
      <c r="AD47" s="414">
        <v>25000</v>
      </c>
      <c r="AE47" s="194">
        <v>42.57</v>
      </c>
      <c r="AF47" s="194">
        <v>65.69</v>
      </c>
      <c r="AG47" s="293">
        <f t="shared" si="10"/>
        <v>58.06906272022553</v>
      </c>
      <c r="AH47" s="200">
        <f t="shared" si="11"/>
        <v>2.435682752321523</v>
      </c>
      <c r="AI47" s="290"/>
      <c r="AJ47" s="377">
        <f>AM47/AN47</f>
        <v>1.203147253496587</v>
      </c>
      <c r="AK47" s="364">
        <f t="shared" si="12"/>
        <v>26.57450076804915</v>
      </c>
      <c r="AL47" s="365">
        <f t="shared" si="13"/>
        <v>12.481961897532168</v>
      </c>
      <c r="AM47" s="365">
        <f>((AP47/AU47)^(1/5)-1)*100</f>
        <v>11.812176894358828</v>
      </c>
      <c r="AN47" s="367">
        <f>((AP47/AZ47)^(1/10)-1)*100</f>
        <v>9.817731670026486</v>
      </c>
      <c r="AO47" s="350"/>
      <c r="AP47" s="19">
        <v>1.648</v>
      </c>
      <c r="AQ47" s="303">
        <v>1.302</v>
      </c>
      <c r="AR47" s="19">
        <v>1.249</v>
      </c>
      <c r="AS47" s="19">
        <v>1.158</v>
      </c>
      <c r="AT47" s="19">
        <v>1.022</v>
      </c>
      <c r="AU47" s="19">
        <v>0.943</v>
      </c>
      <c r="AV47" s="19">
        <v>0.916</v>
      </c>
      <c r="AW47" s="19">
        <v>0.83</v>
      </c>
      <c r="AX47" s="19">
        <v>0.76</v>
      </c>
      <c r="AY47" s="19">
        <v>0.7</v>
      </c>
      <c r="AZ47" s="19">
        <v>0.646</v>
      </c>
      <c r="BA47" s="297">
        <v>0.59775</v>
      </c>
    </row>
    <row r="48" spans="1:53" ht="11.25" customHeight="1">
      <c r="A48" s="25" t="s">
        <v>604</v>
      </c>
      <c r="B48" s="26" t="s">
        <v>605</v>
      </c>
      <c r="C48" s="102" t="s">
        <v>1658</v>
      </c>
      <c r="D48" s="135">
        <v>14</v>
      </c>
      <c r="E48" s="139">
        <v>188</v>
      </c>
      <c r="F48" s="65" t="s">
        <v>1500</v>
      </c>
      <c r="G48" s="57" t="s">
        <v>1500</v>
      </c>
      <c r="H48" s="213">
        <v>41.64</v>
      </c>
      <c r="I48" s="346">
        <f t="shared" si="5"/>
        <v>5.739673390970221</v>
      </c>
      <c r="J48" s="105">
        <v>0.59</v>
      </c>
      <c r="K48" s="105">
        <v>0.5975</v>
      </c>
      <c r="L48" s="116">
        <f t="shared" si="9"/>
        <v>1.271186440677985</v>
      </c>
      <c r="M48" s="31">
        <v>40660</v>
      </c>
      <c r="N48" s="31">
        <v>40662</v>
      </c>
      <c r="O48" s="30">
        <v>40669</v>
      </c>
      <c r="P48" s="103" t="s">
        <v>483</v>
      </c>
      <c r="Q48" s="102" t="s">
        <v>1924</v>
      </c>
      <c r="R48" s="343">
        <f>K48*4</f>
        <v>2.39</v>
      </c>
      <c r="S48" s="346">
        <f t="shared" si="7"/>
        <v>157.23684210526315</v>
      </c>
      <c r="T48" s="492">
        <f>(H48/SQRT(22.5*W48*(H48/Z48))-1)*100</f>
        <v>94.90348488688608</v>
      </c>
      <c r="U48" s="27">
        <f t="shared" si="8"/>
        <v>27.394736842105264</v>
      </c>
      <c r="V48" s="408">
        <v>12</v>
      </c>
      <c r="W48" s="171">
        <v>1.52</v>
      </c>
      <c r="X48" s="178">
        <v>2.7</v>
      </c>
      <c r="Y48" s="171">
        <v>1</v>
      </c>
      <c r="Z48" s="171">
        <v>3.12</v>
      </c>
      <c r="AA48" s="178">
        <v>1.93</v>
      </c>
      <c r="AB48" s="171">
        <v>2.11</v>
      </c>
      <c r="AC48" s="196">
        <f>(AB48/AA48-1)*100</f>
        <v>9.32642487046631</v>
      </c>
      <c r="AD48" s="413">
        <v>36510</v>
      </c>
      <c r="AE48" s="171">
        <v>29.05</v>
      </c>
      <c r="AF48" s="171">
        <v>44.35</v>
      </c>
      <c r="AG48" s="292">
        <f t="shared" si="10"/>
        <v>43.33907056798623</v>
      </c>
      <c r="AH48" s="199">
        <f t="shared" si="11"/>
        <v>-6.110484780157837</v>
      </c>
      <c r="AI48" s="290"/>
      <c r="AJ48" s="378">
        <f>AM48/AN48</f>
        <v>0.7906722648306753</v>
      </c>
      <c r="AK48" s="364">
        <f t="shared" si="12"/>
        <v>5.542725173210172</v>
      </c>
      <c r="AL48" s="365">
        <f t="shared" si="13"/>
        <v>6.065092577280828</v>
      </c>
      <c r="AM48" s="365">
        <f>((AP48/AU48)^(1/5)-1)*100</f>
        <v>6.599611832998242</v>
      </c>
      <c r="AN48" s="367">
        <f>((AP48/AZ48)^(1/10)-1)*100</f>
        <v>8.3468361374881</v>
      </c>
      <c r="AO48" s="351"/>
      <c r="AP48" s="28">
        <v>2.285</v>
      </c>
      <c r="AQ48" s="306">
        <v>2.165</v>
      </c>
      <c r="AR48" s="28">
        <v>2.045</v>
      </c>
      <c r="AS48" s="28">
        <v>1.915</v>
      </c>
      <c r="AT48" s="28">
        <v>1.795</v>
      </c>
      <c r="AU48" s="28">
        <v>1.66</v>
      </c>
      <c r="AV48" s="28">
        <v>1.5125</v>
      </c>
      <c r="AW48" s="28">
        <v>1.4425</v>
      </c>
      <c r="AX48" s="28">
        <v>1.3275</v>
      </c>
      <c r="AY48" s="28">
        <v>1.15625</v>
      </c>
      <c r="AZ48" s="28">
        <v>1.025</v>
      </c>
      <c r="BA48" s="121">
        <v>0.925</v>
      </c>
    </row>
    <row r="49" spans="1:53" ht="11.25" customHeight="1">
      <c r="A49" s="25" t="s">
        <v>601</v>
      </c>
      <c r="B49" s="26" t="s">
        <v>602</v>
      </c>
      <c r="C49" s="125" t="s">
        <v>1425</v>
      </c>
      <c r="D49" s="135">
        <v>12</v>
      </c>
      <c r="E49" s="139">
        <v>210</v>
      </c>
      <c r="F49" s="65" t="s">
        <v>1500</v>
      </c>
      <c r="G49" s="57" t="s">
        <v>1500</v>
      </c>
      <c r="H49" s="213">
        <v>109.14</v>
      </c>
      <c r="I49" s="547">
        <f t="shared" si="5"/>
        <v>0.5864027854132308</v>
      </c>
      <c r="J49" s="105">
        <v>0.155</v>
      </c>
      <c r="K49" s="105">
        <v>0.16</v>
      </c>
      <c r="L49" s="93">
        <f t="shared" si="9"/>
        <v>3.2258064516129004</v>
      </c>
      <c r="M49" s="31">
        <v>40646</v>
      </c>
      <c r="N49" s="31">
        <v>40648</v>
      </c>
      <c r="O49" s="30">
        <v>40662</v>
      </c>
      <c r="P49" s="31" t="s">
        <v>459</v>
      </c>
      <c r="Q49" s="26"/>
      <c r="R49" s="343">
        <f>K49*4</f>
        <v>0.64</v>
      </c>
      <c r="S49" s="346">
        <f t="shared" si="7"/>
        <v>91.42857142857143</v>
      </c>
      <c r="T49" s="492">
        <f>(H49/SQRT(22.5*W49*(H49/Z49))-1)*100</f>
        <v>312.8756298381944</v>
      </c>
      <c r="U49" s="27">
        <f t="shared" si="8"/>
        <v>155.9142857142857</v>
      </c>
      <c r="V49" s="408">
        <v>12</v>
      </c>
      <c r="W49" s="171">
        <v>0.7</v>
      </c>
      <c r="X49" s="178">
        <v>2.45</v>
      </c>
      <c r="Y49" s="171">
        <v>4.58</v>
      </c>
      <c r="Z49" s="171">
        <v>2.46</v>
      </c>
      <c r="AA49" s="178">
        <v>3.81</v>
      </c>
      <c r="AB49" s="171">
        <v>6.14</v>
      </c>
      <c r="AC49" s="196">
        <f>(AB49/AA49-1)*100</f>
        <v>61.15485564304461</v>
      </c>
      <c r="AD49" s="413">
        <v>28750</v>
      </c>
      <c r="AE49" s="171">
        <v>85.42</v>
      </c>
      <c r="AF49" s="171">
        <v>121.44</v>
      </c>
      <c r="AG49" s="292">
        <f t="shared" si="10"/>
        <v>27.76867244205104</v>
      </c>
      <c r="AH49" s="199">
        <f t="shared" si="11"/>
        <v>-10.128458498023713</v>
      </c>
      <c r="AI49" s="290"/>
      <c r="AJ49" s="378">
        <f>AM49/AN49</f>
        <v>1.2905795248445233</v>
      </c>
      <c r="AK49" s="364">
        <f t="shared" si="12"/>
        <v>7.017543859649122</v>
      </c>
      <c r="AL49" s="365">
        <f t="shared" si="13"/>
        <v>22.726579924315104</v>
      </c>
      <c r="AM49" s="365">
        <f>((AP49/AU49)^(1/5)-1)*100</f>
        <v>32.38772379232493</v>
      </c>
      <c r="AN49" s="367">
        <f>((AP49/AZ49)^(1/10)-1)*100</f>
        <v>25.095488630370678</v>
      </c>
      <c r="AO49" s="351"/>
      <c r="AP49" s="28">
        <v>0.61</v>
      </c>
      <c r="AQ49" s="306">
        <v>0.57</v>
      </c>
      <c r="AR49" s="28">
        <v>0.465</v>
      </c>
      <c r="AS49" s="28">
        <v>0.33</v>
      </c>
      <c r="AT49" s="28">
        <v>0.22</v>
      </c>
      <c r="AU49" s="28">
        <v>0.15</v>
      </c>
      <c r="AV49" s="28">
        <v>0.115</v>
      </c>
      <c r="AW49" s="28">
        <v>0.09</v>
      </c>
      <c r="AX49" s="299">
        <v>0.08</v>
      </c>
      <c r="AY49" s="28">
        <v>0.0775</v>
      </c>
      <c r="AZ49" s="28">
        <v>0.065</v>
      </c>
      <c r="BA49" s="301">
        <v>0.06</v>
      </c>
    </row>
    <row r="50" spans="1:53" ht="11.25" customHeight="1">
      <c r="A50" s="25" t="s">
        <v>1779</v>
      </c>
      <c r="B50" s="26" t="s">
        <v>1780</v>
      </c>
      <c r="C50" s="26" t="s">
        <v>1333</v>
      </c>
      <c r="D50" s="135">
        <v>21</v>
      </c>
      <c r="E50" s="139">
        <v>117</v>
      </c>
      <c r="F50" s="65" t="s">
        <v>1500</v>
      </c>
      <c r="G50" s="57" t="s">
        <v>1500</v>
      </c>
      <c r="H50" s="212">
        <v>71.22</v>
      </c>
      <c r="I50" s="346">
        <f t="shared" si="5"/>
        <v>2.892445942151081</v>
      </c>
      <c r="J50" s="129">
        <v>0.48</v>
      </c>
      <c r="K50" s="105">
        <v>0.515</v>
      </c>
      <c r="L50" s="93">
        <f t="shared" si="9"/>
        <v>7.291666666666674</v>
      </c>
      <c r="M50" s="31">
        <v>40546</v>
      </c>
      <c r="N50" s="31">
        <v>40548</v>
      </c>
      <c r="O50" s="30">
        <v>40563</v>
      </c>
      <c r="P50" s="31" t="s">
        <v>503</v>
      </c>
      <c r="Q50" s="26"/>
      <c r="R50" s="343">
        <f>K50*4</f>
        <v>2.06</v>
      </c>
      <c r="S50" s="346">
        <f t="shared" si="7"/>
        <v>73.30960854092527</v>
      </c>
      <c r="T50" s="492">
        <f>(H50/SQRT(22.5*W50*(H50/Z50))-1)*100</f>
        <v>123.13500161168514</v>
      </c>
      <c r="U50" s="27">
        <f t="shared" si="8"/>
        <v>25.345195729537366</v>
      </c>
      <c r="V50" s="408">
        <v>12</v>
      </c>
      <c r="W50" s="171">
        <v>2.81</v>
      </c>
      <c r="X50" s="178">
        <v>3.42</v>
      </c>
      <c r="Y50" s="171">
        <v>0.78</v>
      </c>
      <c r="Z50" s="171">
        <v>4.42</v>
      </c>
      <c r="AA50" s="178">
        <v>2.96</v>
      </c>
      <c r="AB50" s="171">
        <v>3</v>
      </c>
      <c r="AC50" s="196">
        <f>(AB50/AA50-1)*100</f>
        <v>1.3513513513513598</v>
      </c>
      <c r="AD50" s="413">
        <v>4050</v>
      </c>
      <c r="AE50" s="171">
        <v>43.09</v>
      </c>
      <c r="AF50" s="171">
        <v>72.95</v>
      </c>
      <c r="AG50" s="292">
        <f t="shared" si="10"/>
        <v>65.28196797400787</v>
      </c>
      <c r="AH50" s="199">
        <f t="shared" si="11"/>
        <v>-2.3714873200822533</v>
      </c>
      <c r="AI50" s="290"/>
      <c r="AJ50" s="378">
        <f>AM50/AN50</f>
        <v>0.5997442236201371</v>
      </c>
      <c r="AK50" s="364">
        <f t="shared" si="12"/>
        <v>6.666666666666665</v>
      </c>
      <c r="AL50" s="365">
        <f t="shared" si="13"/>
        <v>6.265856918261115</v>
      </c>
      <c r="AM50" s="365">
        <f>((AP50/AU50)^(1/5)-1)*100</f>
        <v>8.111420898835098</v>
      </c>
      <c r="AN50" s="367">
        <f>((AP50/AZ50)^(1/10)-1)*100</f>
        <v>13.524800372187773</v>
      </c>
      <c r="AO50" s="351"/>
      <c r="AP50" s="28">
        <v>1.92</v>
      </c>
      <c r="AQ50" s="306">
        <v>1.8</v>
      </c>
      <c r="AR50" s="28">
        <v>1.76</v>
      </c>
      <c r="AS50" s="28">
        <v>1.6</v>
      </c>
      <c r="AT50" s="28">
        <v>1.44</v>
      </c>
      <c r="AU50" s="28">
        <v>1.3</v>
      </c>
      <c r="AV50" s="28">
        <v>0.86</v>
      </c>
      <c r="AW50" s="28">
        <v>0.76</v>
      </c>
      <c r="AX50" s="28">
        <v>0.68</v>
      </c>
      <c r="AY50" s="28">
        <v>0.61</v>
      </c>
      <c r="AZ50" s="28">
        <v>0.54</v>
      </c>
      <c r="BA50" s="121">
        <v>0.48</v>
      </c>
    </row>
    <row r="51" spans="1:53" ht="11.25" customHeight="1">
      <c r="A51" s="34" t="s">
        <v>683</v>
      </c>
      <c r="B51" s="36" t="s">
        <v>684</v>
      </c>
      <c r="C51" s="284" t="s">
        <v>1652</v>
      </c>
      <c r="D51" s="136">
        <v>17</v>
      </c>
      <c r="E51" s="139">
        <v>158</v>
      </c>
      <c r="F51" s="46" t="s">
        <v>1030</v>
      </c>
      <c r="G51" s="48" t="s">
        <v>1003</v>
      </c>
      <c r="H51" s="181">
        <v>137.61</v>
      </c>
      <c r="I51" s="346">
        <f t="shared" si="5"/>
        <v>3.023036116561296</v>
      </c>
      <c r="J51" s="106">
        <v>1.0325</v>
      </c>
      <c r="K51" s="106">
        <v>1.04</v>
      </c>
      <c r="L51" s="207">
        <f t="shared" si="9"/>
        <v>0.7263922518159882</v>
      </c>
      <c r="M51" s="50">
        <v>40631</v>
      </c>
      <c r="N51" s="50">
        <v>40633</v>
      </c>
      <c r="O51" s="49">
        <v>40648</v>
      </c>
      <c r="P51" s="50" t="s">
        <v>466</v>
      </c>
      <c r="Q51" s="36"/>
      <c r="R51" s="274">
        <f>K51*4</f>
        <v>4.16</v>
      </c>
      <c r="S51" s="346">
        <f t="shared" si="7"/>
        <v>433.33333333333337</v>
      </c>
      <c r="T51" s="492">
        <f>(H51/SQRT(22.5*W51*(H51/Z51))-1)*100</f>
        <v>388.7803699004288</v>
      </c>
      <c r="U51" s="37">
        <f t="shared" si="8"/>
        <v>143.34375000000003</v>
      </c>
      <c r="V51" s="409">
        <v>12</v>
      </c>
      <c r="W51" s="172">
        <v>0.96</v>
      </c>
      <c r="X51" s="180">
        <v>2.44</v>
      </c>
      <c r="Y51" s="172">
        <v>10.34</v>
      </c>
      <c r="Z51" s="172">
        <v>3.75</v>
      </c>
      <c r="AA51" s="180">
        <v>5.61</v>
      </c>
      <c r="AB51" s="172">
        <v>6.2</v>
      </c>
      <c r="AC51" s="198">
        <f>(AB51/AA51-1)*100</f>
        <v>10.516934046345817</v>
      </c>
      <c r="AD51" s="415">
        <v>4360</v>
      </c>
      <c r="AE51" s="172">
        <v>92.62</v>
      </c>
      <c r="AF51" s="172">
        <v>137.4</v>
      </c>
      <c r="AG51" s="294">
        <f t="shared" si="10"/>
        <v>48.574821852731596</v>
      </c>
      <c r="AH51" s="201">
        <f t="shared" si="11"/>
        <v>0.15283842794760405</v>
      </c>
      <c r="AI51" s="290"/>
      <c r="AJ51" s="379">
        <f>AM51/AN51</f>
        <v>0.8585121934744847</v>
      </c>
      <c r="AK51" s="364">
        <f t="shared" si="12"/>
        <v>0.42579075425790425</v>
      </c>
      <c r="AL51" s="365">
        <f t="shared" si="13"/>
        <v>4.374278318487179</v>
      </c>
      <c r="AM51" s="365">
        <f>((AP51/AU51)^(1/5)-1)*100</f>
        <v>5.09117360561766</v>
      </c>
      <c r="AN51" s="367">
        <f>((AP51/AZ51)^(1/10)-1)*100</f>
        <v>5.930228649418678</v>
      </c>
      <c r="AO51" s="352"/>
      <c r="AP51" s="38">
        <v>4.1275</v>
      </c>
      <c r="AQ51" s="307">
        <v>4.11</v>
      </c>
      <c r="AR51" s="38">
        <v>3.99</v>
      </c>
      <c r="AS51" s="38">
        <v>3.63</v>
      </c>
      <c r="AT51" s="38">
        <v>3.33</v>
      </c>
      <c r="AU51" s="38">
        <v>3.22</v>
      </c>
      <c r="AV51" s="38">
        <v>3.15</v>
      </c>
      <c r="AW51" s="38">
        <v>3.11</v>
      </c>
      <c r="AX51" s="38">
        <v>3.01</v>
      </c>
      <c r="AY51" s="38">
        <v>2.79</v>
      </c>
      <c r="AZ51" s="38">
        <v>2.32</v>
      </c>
      <c r="BA51" s="298">
        <v>2.1</v>
      </c>
    </row>
    <row r="52" spans="1:53" ht="11.25" customHeight="1">
      <c r="A52" s="25" t="s">
        <v>770</v>
      </c>
      <c r="B52" s="26" t="s">
        <v>771</v>
      </c>
      <c r="C52" s="26" t="s">
        <v>516</v>
      </c>
      <c r="D52" s="135">
        <v>17</v>
      </c>
      <c r="E52" s="139">
        <v>162</v>
      </c>
      <c r="F52" s="65" t="s">
        <v>1500</v>
      </c>
      <c r="G52" s="57" t="s">
        <v>1500</v>
      </c>
      <c r="H52" s="212">
        <v>52.82</v>
      </c>
      <c r="I52" s="546">
        <f t="shared" si="5"/>
        <v>0.9466111321469141</v>
      </c>
      <c r="J52" s="105">
        <v>0.2</v>
      </c>
      <c r="K52" s="105">
        <v>0.25</v>
      </c>
      <c r="L52" s="107">
        <f t="shared" si="9"/>
        <v>25</v>
      </c>
      <c r="M52" s="31">
        <v>40690</v>
      </c>
      <c r="N52" s="31">
        <v>40695</v>
      </c>
      <c r="O52" s="30">
        <v>40709</v>
      </c>
      <c r="P52" s="31" t="s">
        <v>513</v>
      </c>
      <c r="Q52" s="102" t="s">
        <v>524</v>
      </c>
      <c r="R52" s="343">
        <f>K52*2</f>
        <v>0.5</v>
      </c>
      <c r="S52" s="345">
        <f t="shared" si="7"/>
        <v>28.901734104046245</v>
      </c>
      <c r="T52" s="494">
        <f>(H52/SQRT(22.5*W52*(H52/Z52))-1)*100</f>
        <v>184.86263013517114</v>
      </c>
      <c r="U52" s="27">
        <f t="shared" si="8"/>
        <v>30.531791907514453</v>
      </c>
      <c r="V52" s="408">
        <v>12</v>
      </c>
      <c r="W52" s="171">
        <v>1.73</v>
      </c>
      <c r="X52" s="178">
        <v>1.99</v>
      </c>
      <c r="Y52" s="171">
        <v>1.77</v>
      </c>
      <c r="Z52" s="171">
        <v>5.98</v>
      </c>
      <c r="AA52" s="178">
        <v>1.91</v>
      </c>
      <c r="AB52" s="171">
        <v>2.2</v>
      </c>
      <c r="AC52" s="196">
        <f>(AB52/AA52-1)*100</f>
        <v>15.18324607329844</v>
      </c>
      <c r="AD52" s="413">
        <v>11520</v>
      </c>
      <c r="AE52" s="171">
        <v>33.65</v>
      </c>
      <c r="AF52" s="171">
        <v>57.15</v>
      </c>
      <c r="AG52" s="292">
        <f t="shared" si="10"/>
        <v>56.96879643387817</v>
      </c>
      <c r="AH52" s="199">
        <f t="shared" si="11"/>
        <v>-7.576552930883637</v>
      </c>
      <c r="AI52" s="290"/>
      <c r="AJ52" s="378">
        <f>AM52/AN52</f>
        <v>0.7856793936033094</v>
      </c>
      <c r="AK52" s="368">
        <f t="shared" si="12"/>
        <v>5.263157894736836</v>
      </c>
      <c r="AL52" s="369">
        <f t="shared" si="13"/>
        <v>12.624788044360603</v>
      </c>
      <c r="AM52" s="369">
        <f>((AP52/AU52)^(1/5)-1)*100</f>
        <v>21.67286837864115</v>
      </c>
      <c r="AN52" s="366">
        <f>((AP52/AZ52)^(1/10)-1)*100</f>
        <v>27.584875656779428</v>
      </c>
      <c r="AO52" s="351"/>
      <c r="AP52" s="28">
        <v>0.4</v>
      </c>
      <c r="AQ52" s="306">
        <v>0.38</v>
      </c>
      <c r="AR52" s="28">
        <v>0.32</v>
      </c>
      <c r="AS52" s="28">
        <v>0.28</v>
      </c>
      <c r="AT52" s="28">
        <v>0.22</v>
      </c>
      <c r="AU52" s="28">
        <v>0.15</v>
      </c>
      <c r="AV52" s="28">
        <v>0.11</v>
      </c>
      <c r="AW52" s="28">
        <v>0.08</v>
      </c>
      <c r="AX52" s="28">
        <v>0.06</v>
      </c>
      <c r="AY52" s="28">
        <v>0.05</v>
      </c>
      <c r="AZ52" s="28">
        <v>0.035</v>
      </c>
      <c r="BA52" s="121">
        <v>0.0125</v>
      </c>
    </row>
    <row r="53" spans="1:53" ht="11.25" customHeight="1">
      <c r="A53" s="25" t="s">
        <v>632</v>
      </c>
      <c r="B53" s="26" t="s">
        <v>633</v>
      </c>
      <c r="C53" s="26" t="s">
        <v>1422</v>
      </c>
      <c r="D53" s="135">
        <v>13</v>
      </c>
      <c r="E53" s="139">
        <v>202</v>
      </c>
      <c r="F53" s="65" t="s">
        <v>1500</v>
      </c>
      <c r="G53" s="57" t="s">
        <v>1500</v>
      </c>
      <c r="H53" s="213">
        <v>110.86</v>
      </c>
      <c r="I53" s="547">
        <f t="shared" si="5"/>
        <v>0.9742016958325818</v>
      </c>
      <c r="J53" s="105">
        <v>0.23</v>
      </c>
      <c r="K53" s="105">
        <v>0.27</v>
      </c>
      <c r="L53" s="93">
        <f t="shared" si="9"/>
        <v>17.391304347826097</v>
      </c>
      <c r="M53" s="31">
        <v>40689</v>
      </c>
      <c r="N53" s="31">
        <v>40694</v>
      </c>
      <c r="O53" s="30">
        <v>40715</v>
      </c>
      <c r="P53" s="103" t="s">
        <v>486</v>
      </c>
      <c r="Q53" s="26"/>
      <c r="R53" s="343">
        <f>K53*4</f>
        <v>1.08</v>
      </c>
      <c r="S53" s="346">
        <f t="shared" si="7"/>
        <v>31.03448275862069</v>
      </c>
      <c r="T53" s="492">
        <f>(H53/SQRT(22.5*W53*(H53/Z53))-1)*100</f>
        <v>255.57587346162128</v>
      </c>
      <c r="U53" s="27">
        <f t="shared" si="8"/>
        <v>31.85632183908046</v>
      </c>
      <c r="V53" s="408">
        <v>8</v>
      </c>
      <c r="W53" s="171">
        <v>3.48</v>
      </c>
      <c r="X53" s="178">
        <v>1.95</v>
      </c>
      <c r="Y53" s="171">
        <v>7.34</v>
      </c>
      <c r="Z53" s="171">
        <v>8.93</v>
      </c>
      <c r="AA53" s="178">
        <v>3.66</v>
      </c>
      <c r="AB53" s="171">
        <v>4.13</v>
      </c>
      <c r="AC53" s="196">
        <f>(AB53/AA53-1)*100</f>
        <v>12.841530054644812</v>
      </c>
      <c r="AD53" s="413">
        <v>5050</v>
      </c>
      <c r="AE53" s="171">
        <v>64.89</v>
      </c>
      <c r="AF53" s="171">
        <v>110.19</v>
      </c>
      <c r="AG53" s="292">
        <f t="shared" si="10"/>
        <v>70.84296501772229</v>
      </c>
      <c r="AH53" s="199">
        <f t="shared" si="11"/>
        <v>0.6080406570469205</v>
      </c>
      <c r="AI53" s="290"/>
      <c r="AJ53" s="378">
        <f>AM53/AN53</f>
        <v>1.2017839738144596</v>
      </c>
      <c r="AK53" s="364">
        <f t="shared" si="12"/>
        <v>14.102564102564097</v>
      </c>
      <c r="AL53" s="365">
        <f t="shared" si="13"/>
        <v>28.443926117556728</v>
      </c>
      <c r="AM53" s="365">
        <f>((AP53/AU53)^(1/5)-1)*100</f>
        <v>34.794447263663784</v>
      </c>
      <c r="AN53" s="367">
        <f>((AP53/AZ53)^(1/10)-1)*100</f>
        <v>28.95233088624596</v>
      </c>
      <c r="AO53" s="351"/>
      <c r="AP53" s="28">
        <v>0.89</v>
      </c>
      <c r="AQ53" s="306">
        <v>0.78</v>
      </c>
      <c r="AR53" s="28">
        <v>0.66</v>
      </c>
      <c r="AS53" s="28">
        <v>0.42</v>
      </c>
      <c r="AT53" s="28">
        <v>0.23</v>
      </c>
      <c r="AU53" s="28">
        <v>0.2</v>
      </c>
      <c r="AV53" s="28">
        <v>0.18</v>
      </c>
      <c r="AW53" s="28">
        <v>0.15333</v>
      </c>
      <c r="AX53" s="28">
        <v>0.12667</v>
      </c>
      <c r="AY53" s="28">
        <v>0.1</v>
      </c>
      <c r="AZ53" s="28">
        <v>0.07</v>
      </c>
      <c r="BA53" s="121">
        <v>0.06667</v>
      </c>
    </row>
    <row r="54" spans="1:53" ht="11.25" customHeight="1">
      <c r="A54" s="25" t="s">
        <v>624</v>
      </c>
      <c r="B54" s="26" t="s">
        <v>625</v>
      </c>
      <c r="C54" s="26" t="s">
        <v>518</v>
      </c>
      <c r="D54" s="135">
        <v>12</v>
      </c>
      <c r="E54" s="139">
        <v>209</v>
      </c>
      <c r="F54" s="65" t="s">
        <v>1500</v>
      </c>
      <c r="G54" s="57" t="s">
        <v>1500</v>
      </c>
      <c r="H54" s="213">
        <v>33.18</v>
      </c>
      <c r="I54" s="547">
        <f t="shared" si="5"/>
        <v>1.567209162145871</v>
      </c>
      <c r="J54" s="129">
        <v>0.125</v>
      </c>
      <c r="K54" s="105">
        <v>0.13</v>
      </c>
      <c r="L54" s="93">
        <f t="shared" si="9"/>
        <v>4.0000000000000036</v>
      </c>
      <c r="M54" s="31">
        <v>40641</v>
      </c>
      <c r="N54" s="31">
        <v>40645</v>
      </c>
      <c r="O54" s="30">
        <v>40661</v>
      </c>
      <c r="P54" s="31" t="s">
        <v>299</v>
      </c>
      <c r="Q54" s="285"/>
      <c r="R54" s="343">
        <f>K54*4</f>
        <v>0.52</v>
      </c>
      <c r="S54" s="346">
        <f t="shared" si="7"/>
        <v>53.06122448979592</v>
      </c>
      <c r="T54" s="492">
        <f>(H54/SQRT(22.5*W54*(H54/Z54))-1)*100</f>
        <v>235.94217189442418</v>
      </c>
      <c r="U54" s="27">
        <f t="shared" si="8"/>
        <v>33.857142857142854</v>
      </c>
      <c r="V54" s="408">
        <v>12</v>
      </c>
      <c r="W54" s="171">
        <v>0.98</v>
      </c>
      <c r="X54" s="178">
        <v>1.75</v>
      </c>
      <c r="Y54" s="171">
        <v>4.05</v>
      </c>
      <c r="Z54" s="171">
        <v>7.5</v>
      </c>
      <c r="AA54" s="178">
        <v>1.17</v>
      </c>
      <c r="AB54" s="171">
        <v>1.4</v>
      </c>
      <c r="AC54" s="196">
        <f>(AB54/AA54-1)*100</f>
        <v>19.658119658119656</v>
      </c>
      <c r="AD54" s="413">
        <v>9890</v>
      </c>
      <c r="AE54" s="171">
        <v>22.32</v>
      </c>
      <c r="AF54" s="171">
        <v>34.875</v>
      </c>
      <c r="AG54" s="292">
        <f t="shared" si="10"/>
        <v>48.65591397849462</v>
      </c>
      <c r="AH54" s="199">
        <f t="shared" si="11"/>
        <v>-4.860215053763442</v>
      </c>
      <c r="AI54" s="290"/>
      <c r="AJ54" s="378">
        <f>AM54/AN54</f>
        <v>0.48682542979005844</v>
      </c>
      <c r="AK54" s="364">
        <f t="shared" si="12"/>
        <v>16.666666666666675</v>
      </c>
      <c r="AL54" s="365">
        <f t="shared" si="13"/>
        <v>24.053456597035684</v>
      </c>
      <c r="AM54" s="365">
        <f>((AP54/AU54)^(1/5)-1)*100</f>
        <v>22.062853520710778</v>
      </c>
      <c r="AN54" s="367">
        <f>((AP54/AZ54)^(1/10)-1)*100</f>
        <v>45.319846028226785</v>
      </c>
      <c r="AO54" s="351"/>
      <c r="AP54" s="28">
        <v>0.42</v>
      </c>
      <c r="AQ54" s="306">
        <v>0.36</v>
      </c>
      <c r="AR54" s="28">
        <v>0.26</v>
      </c>
      <c r="AS54" s="28">
        <v>0.22</v>
      </c>
      <c r="AT54" s="28">
        <v>0.2</v>
      </c>
      <c r="AU54" s="28">
        <v>0.155</v>
      </c>
      <c r="AV54" s="28">
        <v>0.1</v>
      </c>
      <c r="AW54" s="28">
        <v>0.0525</v>
      </c>
      <c r="AX54" s="28">
        <v>0.0125</v>
      </c>
      <c r="AY54" s="28">
        <v>0.01125</v>
      </c>
      <c r="AZ54" s="28">
        <v>0.01</v>
      </c>
      <c r="BA54" s="121">
        <v>0.00125</v>
      </c>
    </row>
    <row r="55" spans="1:53" ht="11.25" customHeight="1">
      <c r="A55" s="25" t="s">
        <v>530</v>
      </c>
      <c r="B55" s="26" t="s">
        <v>531</v>
      </c>
      <c r="C55" s="26" t="s">
        <v>1336</v>
      </c>
      <c r="D55" s="135">
        <v>10</v>
      </c>
      <c r="E55" s="139">
        <v>229</v>
      </c>
      <c r="F55" s="44" t="s">
        <v>1030</v>
      </c>
      <c r="G55" s="45" t="s">
        <v>1030</v>
      </c>
      <c r="H55" s="212">
        <v>16.84</v>
      </c>
      <c r="I55" s="346">
        <f t="shared" si="5"/>
        <v>4.513064133016627</v>
      </c>
      <c r="J55" s="129">
        <v>0.18</v>
      </c>
      <c r="K55" s="105">
        <v>0.19</v>
      </c>
      <c r="L55" s="93">
        <f t="shared" si="9"/>
        <v>5.555555555555558</v>
      </c>
      <c r="M55" s="31">
        <v>40435</v>
      </c>
      <c r="N55" s="31">
        <v>40437</v>
      </c>
      <c r="O55" s="30">
        <v>40451</v>
      </c>
      <c r="P55" s="31" t="s">
        <v>449</v>
      </c>
      <c r="Q55" s="26"/>
      <c r="R55" s="343">
        <f>K55*4</f>
        <v>0.76</v>
      </c>
      <c r="S55" s="346">
        <f t="shared" si="7"/>
        <v>56.29629629629629</v>
      </c>
      <c r="T55" s="492">
        <f>(H55/SQRT(22.5*W55*(H55/Z55))-1)*100</f>
        <v>-26.667115601823088</v>
      </c>
      <c r="U55" s="27">
        <f t="shared" si="8"/>
        <v>12.474074074074073</v>
      </c>
      <c r="V55" s="408">
        <v>12</v>
      </c>
      <c r="W55" s="171">
        <v>1.35</v>
      </c>
      <c r="X55" s="178" t="s">
        <v>1500</v>
      </c>
      <c r="Y55" s="171">
        <v>2.55</v>
      </c>
      <c r="Z55" s="171">
        <v>0.97</v>
      </c>
      <c r="AA55" s="178" t="s">
        <v>1500</v>
      </c>
      <c r="AB55" s="171" t="s">
        <v>1500</v>
      </c>
      <c r="AC55" s="196" t="s">
        <v>1035</v>
      </c>
      <c r="AD55" s="332">
        <v>46</v>
      </c>
      <c r="AE55" s="171">
        <v>14.19</v>
      </c>
      <c r="AF55" s="171">
        <v>16.81</v>
      </c>
      <c r="AG55" s="292">
        <f t="shared" si="10"/>
        <v>18.67512332628612</v>
      </c>
      <c r="AH55" s="199">
        <f t="shared" si="11"/>
        <v>0.178465199286146</v>
      </c>
      <c r="AI55" s="290"/>
      <c r="AJ55" s="378">
        <f>AM55/AN55</f>
        <v>0.7883807290758813</v>
      </c>
      <c r="AK55" s="364">
        <f t="shared" si="12"/>
        <v>2.77777777777779</v>
      </c>
      <c r="AL55" s="365">
        <f t="shared" si="13"/>
        <v>2.8586773986917446</v>
      </c>
      <c r="AM55" s="365">
        <f>((AP55/AU55)^(1/5)-1)*100</f>
        <v>5.596388419740994</v>
      </c>
      <c r="AN55" s="367">
        <f>((AP55/AZ55)^(1/10)-1)*100</f>
        <v>7.098586017317965</v>
      </c>
      <c r="AO55" s="351"/>
      <c r="AP55" s="28">
        <v>0.74</v>
      </c>
      <c r="AQ55" s="308">
        <v>0.72</v>
      </c>
      <c r="AR55" s="28">
        <v>0.71</v>
      </c>
      <c r="AS55" s="299">
        <v>0.68</v>
      </c>
      <c r="AT55" s="28">
        <v>0.6491</v>
      </c>
      <c r="AU55" s="28">
        <v>0.56362</v>
      </c>
      <c r="AV55" s="299">
        <v>0.54544</v>
      </c>
      <c r="AW55" s="28">
        <v>0.50908</v>
      </c>
      <c r="AX55" s="299">
        <v>0.47272</v>
      </c>
      <c r="AY55" s="28">
        <v>0.43636</v>
      </c>
      <c r="AZ55" s="28">
        <v>0.37273</v>
      </c>
      <c r="BA55" s="301">
        <v>0.50091</v>
      </c>
    </row>
    <row r="56" spans="1:53" ht="11.25" customHeight="1">
      <c r="A56" s="95" t="s">
        <v>1432</v>
      </c>
      <c r="B56" s="26" t="s">
        <v>1433</v>
      </c>
      <c r="C56" s="26" t="s">
        <v>1336</v>
      </c>
      <c r="D56" s="135">
        <v>23</v>
      </c>
      <c r="E56" s="139">
        <v>109</v>
      </c>
      <c r="F56" s="65" t="s">
        <v>1500</v>
      </c>
      <c r="G56" s="57" t="s">
        <v>1500</v>
      </c>
      <c r="H56" s="212">
        <v>32.44</v>
      </c>
      <c r="I56" s="348">
        <f t="shared" si="5"/>
        <v>2.8976572133168927</v>
      </c>
      <c r="J56" s="105">
        <v>0.46</v>
      </c>
      <c r="K56" s="105">
        <v>0.47</v>
      </c>
      <c r="L56" s="94">
        <f t="shared" si="9"/>
        <v>2.1739130434782483</v>
      </c>
      <c r="M56" s="31">
        <v>40707</v>
      </c>
      <c r="N56" s="31">
        <v>40709</v>
      </c>
      <c r="O56" s="30">
        <v>40725</v>
      </c>
      <c r="P56" s="31" t="s">
        <v>515</v>
      </c>
      <c r="Q56" s="102" t="s">
        <v>524</v>
      </c>
      <c r="R56" s="274">
        <f>K56*2</f>
        <v>0.94</v>
      </c>
      <c r="S56" s="348">
        <f t="shared" si="7"/>
        <v>39.66244725738397</v>
      </c>
      <c r="T56" s="493">
        <f>(H56/SQRT(22.5*W56*(H56/Z56))-1)*100</f>
        <v>-12.797286888919412</v>
      </c>
      <c r="U56" s="27">
        <f t="shared" si="8"/>
        <v>13.687763713080168</v>
      </c>
      <c r="V56" s="409">
        <v>12</v>
      </c>
      <c r="W56" s="171">
        <v>2.37</v>
      </c>
      <c r="X56" s="178" t="s">
        <v>1156</v>
      </c>
      <c r="Y56" s="171">
        <v>3.38</v>
      </c>
      <c r="Z56" s="171">
        <v>1.25</v>
      </c>
      <c r="AA56" s="178">
        <v>2.42</v>
      </c>
      <c r="AB56" s="171">
        <v>2.47</v>
      </c>
      <c r="AC56" s="198">
        <f>(AB56/AA56-1)*100</f>
        <v>2.066115702479343</v>
      </c>
      <c r="AD56" s="332">
        <v>423</v>
      </c>
      <c r="AE56" s="171">
        <v>25.12</v>
      </c>
      <c r="AF56" s="171">
        <v>37.1</v>
      </c>
      <c r="AG56" s="292">
        <f t="shared" si="10"/>
        <v>29.14012738853502</v>
      </c>
      <c r="AH56" s="199">
        <f t="shared" si="11"/>
        <v>-12.560646900269552</v>
      </c>
      <c r="AI56" s="290"/>
      <c r="AJ56" s="378">
        <f>AM56/AN56</f>
        <v>0.4254098875269931</v>
      </c>
      <c r="AK56" s="370">
        <f t="shared" si="12"/>
        <v>2.2222222222222143</v>
      </c>
      <c r="AL56" s="371">
        <f t="shared" si="13"/>
        <v>1.8801380823012748</v>
      </c>
      <c r="AM56" s="371">
        <f>((AP56/AU56)^(1/5)-1)*100</f>
        <v>2.328072821538041</v>
      </c>
      <c r="AN56" s="372">
        <f>((AP56/AZ56)^(1/10)-1)*100</f>
        <v>5.472540459911901</v>
      </c>
      <c r="AO56" s="351"/>
      <c r="AP56" s="28">
        <v>0.92</v>
      </c>
      <c r="AQ56" s="308">
        <v>0.9</v>
      </c>
      <c r="AR56" s="28">
        <v>0.89</v>
      </c>
      <c r="AS56" s="28">
        <v>0.87</v>
      </c>
      <c r="AT56" s="28">
        <v>0.85</v>
      </c>
      <c r="AU56" s="28">
        <v>0.82</v>
      </c>
      <c r="AV56" s="28">
        <v>0.79</v>
      </c>
      <c r="AW56" s="28">
        <v>0.7</v>
      </c>
      <c r="AX56" s="28">
        <v>0.62</v>
      </c>
      <c r="AY56" s="28">
        <v>0.57</v>
      </c>
      <c r="AZ56" s="28">
        <v>0.54</v>
      </c>
      <c r="BA56" s="121">
        <v>0.3475</v>
      </c>
    </row>
    <row r="57" spans="1:53" ht="11.25" customHeight="1">
      <c r="A57" s="150" t="s">
        <v>130</v>
      </c>
      <c r="B57" s="16" t="s">
        <v>131</v>
      </c>
      <c r="C57" s="16" t="s">
        <v>1443</v>
      </c>
      <c r="D57" s="134">
        <v>10</v>
      </c>
      <c r="E57" s="139">
        <v>245</v>
      </c>
      <c r="F57" s="42" t="s">
        <v>1030</v>
      </c>
      <c r="G57" s="43" t="s">
        <v>1030</v>
      </c>
      <c r="H57" s="215">
        <v>33.33</v>
      </c>
      <c r="I57" s="346">
        <f t="shared" si="5"/>
        <v>2.7002700270027007</v>
      </c>
      <c r="J57" s="297">
        <v>0.2</v>
      </c>
      <c r="K57" s="297">
        <v>0.225</v>
      </c>
      <c r="L57" s="107">
        <f t="shared" si="9"/>
        <v>12.5</v>
      </c>
      <c r="M57" s="22">
        <v>40702</v>
      </c>
      <c r="N57" s="22">
        <v>40704</v>
      </c>
      <c r="O57" s="21">
        <v>40718</v>
      </c>
      <c r="P57" s="22" t="s">
        <v>1539</v>
      </c>
      <c r="Q57" s="442" t="s">
        <v>1520</v>
      </c>
      <c r="R57" s="343">
        <f>K57*4</f>
        <v>0.9</v>
      </c>
      <c r="S57" s="346">
        <f t="shared" si="7"/>
        <v>60</v>
      </c>
      <c r="T57" s="492">
        <f>(H57/SQRT(22.5*W57*(H57/Z57))-1)*100</f>
        <v>91.41136620146442</v>
      </c>
      <c r="U57" s="18">
        <f t="shared" si="8"/>
        <v>22.22</v>
      </c>
      <c r="V57" s="408">
        <v>12</v>
      </c>
      <c r="W57" s="194">
        <v>1.5</v>
      </c>
      <c r="X57" s="193">
        <v>2.81</v>
      </c>
      <c r="Y57" s="194">
        <v>1.15</v>
      </c>
      <c r="Z57" s="194">
        <v>3.71</v>
      </c>
      <c r="AA57" s="193">
        <v>1.6</v>
      </c>
      <c r="AB57" s="194">
        <v>1.78</v>
      </c>
      <c r="AC57" s="197">
        <f>(AB57/AA57-1)*100</f>
        <v>11.250000000000004</v>
      </c>
      <c r="AD57" s="414">
        <v>2780</v>
      </c>
      <c r="AE57" s="194">
        <v>22.97</v>
      </c>
      <c r="AF57" s="194">
        <v>30.62</v>
      </c>
      <c r="AG57" s="293">
        <f t="shared" si="10"/>
        <v>45.102307357422724</v>
      </c>
      <c r="AH57" s="200">
        <f t="shared" si="11"/>
        <v>8.850424559111683</v>
      </c>
      <c r="AI57" s="7"/>
      <c r="AJ57" s="377">
        <f>AM57/AN57</f>
        <v>1.123192909488602</v>
      </c>
      <c r="AK57" s="364">
        <f t="shared" si="12"/>
        <v>14.814814814814813</v>
      </c>
      <c r="AL57" s="365">
        <f t="shared" si="13"/>
        <v>22.9815505515111</v>
      </c>
      <c r="AM57" s="365">
        <f>((AP57/AU57)^(1/5)-1)*100</f>
        <v>24.84230098586473</v>
      </c>
      <c r="AN57" s="367">
        <f>((AP57/AZ57)^(1/10)-1)*100</f>
        <v>22.117572837221356</v>
      </c>
      <c r="AO57" s="350"/>
      <c r="AP57" s="19">
        <v>0.775</v>
      </c>
      <c r="AQ57" s="303">
        <v>0.675</v>
      </c>
      <c r="AR57" s="19">
        <v>0.575</v>
      </c>
      <c r="AS57" s="19">
        <v>0.41666000000000003</v>
      </c>
      <c r="AT57" s="19">
        <v>0.31666</v>
      </c>
      <c r="AU57" s="19">
        <v>0.25555999999999995</v>
      </c>
      <c r="AV57" s="19">
        <v>0.2111</v>
      </c>
      <c r="AW57" s="19">
        <v>0.13334000000000001</v>
      </c>
      <c r="AX57" s="19">
        <v>0.01481</v>
      </c>
      <c r="AY57" s="304">
        <v>0</v>
      </c>
      <c r="AZ57" s="304">
        <v>0.10508</v>
      </c>
      <c r="BA57" s="297">
        <v>0.10193</v>
      </c>
    </row>
    <row r="58" spans="1:53" ht="11.25" customHeight="1">
      <c r="A58" s="25" t="s">
        <v>750</v>
      </c>
      <c r="B58" s="26" t="s">
        <v>751</v>
      </c>
      <c r="C58" s="26" t="s">
        <v>1423</v>
      </c>
      <c r="D58" s="135">
        <v>19</v>
      </c>
      <c r="E58" s="139">
        <v>130</v>
      </c>
      <c r="F58" s="65" t="s">
        <v>1500</v>
      </c>
      <c r="G58" s="57" t="s">
        <v>1500</v>
      </c>
      <c r="H58" s="179">
        <v>44.5</v>
      </c>
      <c r="I58" s="547">
        <f t="shared" si="5"/>
        <v>1.2134831460674158</v>
      </c>
      <c r="J58" s="105">
        <v>0.13</v>
      </c>
      <c r="K58" s="105">
        <v>0.135</v>
      </c>
      <c r="L58" s="93">
        <f t="shared" si="9"/>
        <v>3.8461538461538547</v>
      </c>
      <c r="M58" s="31">
        <v>40673</v>
      </c>
      <c r="N58" s="31">
        <v>40675</v>
      </c>
      <c r="O58" s="30">
        <v>40689</v>
      </c>
      <c r="P58" s="103" t="s">
        <v>104</v>
      </c>
      <c r="Q58" s="26"/>
      <c r="R58" s="343">
        <f>K58*4</f>
        <v>0.54</v>
      </c>
      <c r="S58" s="346">
        <f t="shared" si="7"/>
        <v>30</v>
      </c>
      <c r="T58" s="492">
        <f>(H58/SQRT(22.5*W58*(H58/Z58))-1)*100</f>
        <v>58.970453035372586</v>
      </c>
      <c r="U58" s="27">
        <f t="shared" si="8"/>
        <v>24.72222222222222</v>
      </c>
      <c r="V58" s="408">
        <v>12</v>
      </c>
      <c r="W58" s="171">
        <v>1.8</v>
      </c>
      <c r="X58" s="178">
        <v>0.43</v>
      </c>
      <c r="Y58" s="171">
        <v>1.38</v>
      </c>
      <c r="Z58" s="171">
        <v>2.3</v>
      </c>
      <c r="AA58" s="178">
        <v>2.5</v>
      </c>
      <c r="AB58" s="171">
        <v>2.89</v>
      </c>
      <c r="AC58" s="196">
        <f>(AB58/AA58-1)*100</f>
        <v>15.600000000000014</v>
      </c>
      <c r="AD58" s="413">
        <v>1050</v>
      </c>
      <c r="AE58" s="171">
        <v>27.04</v>
      </c>
      <c r="AF58" s="171">
        <v>48.23</v>
      </c>
      <c r="AG58" s="292">
        <f t="shared" si="10"/>
        <v>64.57100591715978</v>
      </c>
      <c r="AH58" s="199">
        <f t="shared" si="11"/>
        <v>-7.733775658303954</v>
      </c>
      <c r="AI58" s="290"/>
      <c r="AJ58" s="378">
        <f>AM58/AN58</f>
        <v>0.6867249734262231</v>
      </c>
      <c r="AK58" s="364">
        <f t="shared" si="12"/>
        <v>3.0000000000000027</v>
      </c>
      <c r="AL58" s="365">
        <f t="shared" si="13"/>
        <v>3.0947279738531064</v>
      </c>
      <c r="AM58" s="365">
        <f>((AP58/AU58)^(1/5)-1)*100</f>
        <v>6.268543068706767</v>
      </c>
      <c r="AN58" s="367">
        <f>((AP58/AZ58)^(1/10)-1)*100</f>
        <v>9.128171118390549</v>
      </c>
      <c r="AO58" s="351"/>
      <c r="AP58" s="28">
        <v>0.515</v>
      </c>
      <c r="AQ58" s="308">
        <v>0.5</v>
      </c>
      <c r="AR58" s="28">
        <v>0.495</v>
      </c>
      <c r="AS58" s="28">
        <v>0.47</v>
      </c>
      <c r="AT58" s="28">
        <v>0.43</v>
      </c>
      <c r="AU58" s="28">
        <v>0.38</v>
      </c>
      <c r="AV58" s="28">
        <v>0.31</v>
      </c>
      <c r="AW58" s="28">
        <v>0.275</v>
      </c>
      <c r="AX58" s="28">
        <v>0.255</v>
      </c>
      <c r="AY58" s="28">
        <v>0.235</v>
      </c>
      <c r="AZ58" s="28">
        <v>0.215</v>
      </c>
      <c r="BA58" s="121">
        <v>0.1925</v>
      </c>
    </row>
    <row r="59" spans="1:53" ht="11.25" customHeight="1">
      <c r="A59" s="25" t="s">
        <v>685</v>
      </c>
      <c r="B59" s="26" t="s">
        <v>686</v>
      </c>
      <c r="C59" s="26" t="s">
        <v>517</v>
      </c>
      <c r="D59" s="135">
        <v>20</v>
      </c>
      <c r="E59" s="139">
        <v>121</v>
      </c>
      <c r="F59" s="65" t="s">
        <v>1500</v>
      </c>
      <c r="G59" s="57" t="s">
        <v>1500</v>
      </c>
      <c r="H59" s="212">
        <v>74.22</v>
      </c>
      <c r="I59" s="346">
        <f t="shared" si="5"/>
        <v>2.533009970358394</v>
      </c>
      <c r="J59" s="129">
        <v>0.42</v>
      </c>
      <c r="K59" s="105">
        <v>0.47</v>
      </c>
      <c r="L59" s="93">
        <f t="shared" si="9"/>
        <v>11.904761904761907</v>
      </c>
      <c r="M59" s="31">
        <v>40639</v>
      </c>
      <c r="N59" s="31">
        <v>40641</v>
      </c>
      <c r="O59" s="30">
        <v>40669</v>
      </c>
      <c r="P59" s="103" t="s">
        <v>483</v>
      </c>
      <c r="Q59" s="26"/>
      <c r="R59" s="343">
        <f>K59*4</f>
        <v>1.88</v>
      </c>
      <c r="S59" s="346">
        <f t="shared" si="7"/>
        <v>27.167630057803464</v>
      </c>
      <c r="T59" s="492">
        <f>(H59/SQRT(22.5*W59*(H59/Z59))-1)*100</f>
        <v>-4.581441277141529</v>
      </c>
      <c r="U59" s="27">
        <f t="shared" si="8"/>
        <v>10.72543352601156</v>
      </c>
      <c r="V59" s="408">
        <v>12</v>
      </c>
      <c r="W59" s="171">
        <v>6.92</v>
      </c>
      <c r="X59" s="178">
        <v>1.24</v>
      </c>
      <c r="Y59" s="171">
        <v>0.82</v>
      </c>
      <c r="Z59" s="171">
        <v>1.91</v>
      </c>
      <c r="AA59" s="178">
        <v>7.14</v>
      </c>
      <c r="AB59" s="171">
        <v>7.66</v>
      </c>
      <c r="AC59" s="196">
        <f>(AB59/AA59-1)*100</f>
        <v>7.282913165266103</v>
      </c>
      <c r="AD59" s="413">
        <v>27140</v>
      </c>
      <c r="AE59" s="171">
        <v>55.46</v>
      </c>
      <c r="AF59" s="171">
        <v>78.33</v>
      </c>
      <c r="AG59" s="292">
        <f t="shared" si="10"/>
        <v>33.826181031373956</v>
      </c>
      <c r="AH59" s="199">
        <f t="shared" si="11"/>
        <v>-5.247031788586748</v>
      </c>
      <c r="AI59" s="290"/>
      <c r="AJ59" s="378">
        <f>AM59/AN59</f>
        <v>1.2933527122030075</v>
      </c>
      <c r="AK59" s="364">
        <f t="shared" si="12"/>
        <v>10.067114093959727</v>
      </c>
      <c r="AL59" s="365">
        <f t="shared" si="13"/>
        <v>14.239700090776308</v>
      </c>
      <c r="AM59" s="365">
        <f>((AP59/AU59)^(1/5)-1)*100</f>
        <v>16.024538347627313</v>
      </c>
      <c r="AN59" s="367">
        <f>((AP59/AZ59)^(1/10)-1)*100</f>
        <v>12.38992132342014</v>
      </c>
      <c r="AO59" s="351"/>
      <c r="AP59" s="28">
        <v>1.64</v>
      </c>
      <c r="AQ59" s="306">
        <v>1.49</v>
      </c>
      <c r="AR59" s="28">
        <v>1.34</v>
      </c>
      <c r="AS59" s="28">
        <v>1.1</v>
      </c>
      <c r="AT59" s="28">
        <v>0.89</v>
      </c>
      <c r="AU59" s="28">
        <v>0.78</v>
      </c>
      <c r="AV59" s="28">
        <v>0.7</v>
      </c>
      <c r="AW59" s="28">
        <v>0.63</v>
      </c>
      <c r="AX59" s="28">
        <v>0.59</v>
      </c>
      <c r="AY59" s="28">
        <v>0.55</v>
      </c>
      <c r="AZ59" s="28">
        <v>0.51</v>
      </c>
      <c r="BA59" s="121">
        <v>0.47</v>
      </c>
    </row>
    <row r="60" spans="1:53" ht="11.25" customHeight="1">
      <c r="A60" s="25" t="s">
        <v>576</v>
      </c>
      <c r="B60" s="26" t="s">
        <v>577</v>
      </c>
      <c r="C60" s="102" t="s">
        <v>1653</v>
      </c>
      <c r="D60" s="135">
        <v>11</v>
      </c>
      <c r="E60" s="139">
        <v>212</v>
      </c>
      <c r="F60" s="44" t="s">
        <v>1030</v>
      </c>
      <c r="G60" s="45" t="s">
        <v>1003</v>
      </c>
      <c r="H60" s="213">
        <v>25.95</v>
      </c>
      <c r="I60" s="346">
        <f t="shared" si="5"/>
        <v>7.398843930635839</v>
      </c>
      <c r="J60" s="129">
        <v>0.475</v>
      </c>
      <c r="K60" s="105">
        <v>0.48</v>
      </c>
      <c r="L60" s="116">
        <f t="shared" si="9"/>
        <v>1.0526315789473717</v>
      </c>
      <c r="M60" s="31">
        <v>40449</v>
      </c>
      <c r="N60" s="31">
        <v>40451</v>
      </c>
      <c r="O60" s="30">
        <v>40465</v>
      </c>
      <c r="P60" s="31" t="s">
        <v>498</v>
      </c>
      <c r="Q60" s="26"/>
      <c r="R60" s="343">
        <f>K60*4</f>
        <v>1.92</v>
      </c>
      <c r="S60" s="346">
        <f t="shared" si="7"/>
        <v>112.28070175438596</v>
      </c>
      <c r="T60" s="492">
        <f>(H60/SQRT(22.5*W60*(H60/Z60))-1)*100</f>
        <v>19.576901940060498</v>
      </c>
      <c r="U60" s="27">
        <f t="shared" si="8"/>
        <v>15.175438596491228</v>
      </c>
      <c r="V60" s="408">
        <v>12</v>
      </c>
      <c r="W60" s="171">
        <v>1.71</v>
      </c>
      <c r="X60" s="178">
        <v>2.93</v>
      </c>
      <c r="Y60" s="171">
        <v>9.4</v>
      </c>
      <c r="Z60" s="171">
        <v>2.12</v>
      </c>
      <c r="AA60" s="178">
        <v>2.17</v>
      </c>
      <c r="AB60" s="171">
        <v>2.17</v>
      </c>
      <c r="AC60" s="196">
        <f>(AB60/AA60-1)*100</f>
        <v>0</v>
      </c>
      <c r="AD60" s="332">
        <v>849</v>
      </c>
      <c r="AE60" s="171">
        <v>15.52</v>
      </c>
      <c r="AF60" s="171">
        <v>32.2</v>
      </c>
      <c r="AG60" s="292">
        <f t="shared" si="10"/>
        <v>67.2036082474227</v>
      </c>
      <c r="AH60" s="199">
        <f t="shared" si="11"/>
        <v>-19.409937888198765</v>
      </c>
      <c r="AI60" s="290"/>
      <c r="AJ60" s="378">
        <f>AM60/AN60</f>
        <v>0.13822762180458403</v>
      </c>
      <c r="AK60" s="364">
        <f t="shared" si="12"/>
        <v>1.0610079575596787</v>
      </c>
      <c r="AL60" s="365">
        <f t="shared" si="13"/>
        <v>1.1639361958827088</v>
      </c>
      <c r="AM60" s="365">
        <f>((AP60/AU60)^(1/5)-1)*100</f>
        <v>1.8284530994870485</v>
      </c>
      <c r="AN60" s="367">
        <f>((AP60/AZ60)^(1/10)-1)*100</f>
        <v>13.22784169774678</v>
      </c>
      <c r="AO60" s="351"/>
      <c r="AP60" s="28">
        <v>1.905</v>
      </c>
      <c r="AQ60" s="306">
        <v>1.885</v>
      </c>
      <c r="AR60" s="28">
        <v>1.865</v>
      </c>
      <c r="AS60" s="28">
        <v>1.84</v>
      </c>
      <c r="AT60" s="28">
        <v>1.81</v>
      </c>
      <c r="AU60" s="28">
        <v>1.74</v>
      </c>
      <c r="AV60" s="299">
        <v>1.7</v>
      </c>
      <c r="AW60" s="28">
        <v>1.6625</v>
      </c>
      <c r="AX60" s="299">
        <v>1.65</v>
      </c>
      <c r="AY60" s="28">
        <v>0.8625</v>
      </c>
      <c r="AZ60" s="28">
        <v>0.55</v>
      </c>
      <c r="BA60" s="121">
        <v>0.24</v>
      </c>
    </row>
    <row r="61" spans="1:53" ht="11.25" customHeight="1">
      <c r="A61" s="34" t="s">
        <v>592</v>
      </c>
      <c r="B61" s="36" t="s">
        <v>593</v>
      </c>
      <c r="C61" s="36" t="s">
        <v>1417</v>
      </c>
      <c r="D61" s="136">
        <v>14</v>
      </c>
      <c r="E61" s="139">
        <v>185</v>
      </c>
      <c r="F61" s="46" t="s">
        <v>1030</v>
      </c>
      <c r="G61" s="48" t="s">
        <v>1030</v>
      </c>
      <c r="H61" s="214">
        <v>50.56</v>
      </c>
      <c r="I61" s="547">
        <f t="shared" si="5"/>
        <v>1.661392405063291</v>
      </c>
      <c r="J61" s="128">
        <v>0.2</v>
      </c>
      <c r="K61" s="106">
        <v>0.21</v>
      </c>
      <c r="L61" s="94">
        <f t="shared" si="9"/>
        <v>4.999999999999982</v>
      </c>
      <c r="M61" s="50">
        <v>40557</v>
      </c>
      <c r="N61" s="50">
        <v>40561</v>
      </c>
      <c r="O61" s="49">
        <v>40576</v>
      </c>
      <c r="P61" s="50" t="s">
        <v>505</v>
      </c>
      <c r="Q61" s="36"/>
      <c r="R61" s="274">
        <f>K61*4</f>
        <v>0.84</v>
      </c>
      <c r="S61" s="346">
        <f t="shared" si="7"/>
        <v>42.857142857142854</v>
      </c>
      <c r="T61" s="492">
        <f>(H61/SQRT(22.5*W61*(H61/Z61))-1)*100</f>
        <v>235.3657765509663</v>
      </c>
      <c r="U61" s="37">
        <f t="shared" si="8"/>
        <v>25.79591836734694</v>
      </c>
      <c r="V61" s="409">
        <v>12</v>
      </c>
      <c r="W61" s="172">
        <v>1.96</v>
      </c>
      <c r="X61" s="180">
        <v>1.03</v>
      </c>
      <c r="Y61" s="172">
        <v>3.77</v>
      </c>
      <c r="Z61" s="172">
        <v>9.81</v>
      </c>
      <c r="AA61" s="180">
        <v>2.4</v>
      </c>
      <c r="AB61" s="172">
        <v>2.83</v>
      </c>
      <c r="AC61" s="198">
        <f>(AB61/AA61-1)*100</f>
        <v>17.91666666666667</v>
      </c>
      <c r="AD61" s="415">
        <v>3010</v>
      </c>
      <c r="AE61" s="172">
        <v>27.05</v>
      </c>
      <c r="AF61" s="172">
        <v>52.1</v>
      </c>
      <c r="AG61" s="294">
        <f t="shared" si="10"/>
        <v>86.91312384473197</v>
      </c>
      <c r="AH61" s="201">
        <f t="shared" si="11"/>
        <v>-2.9558541266794607</v>
      </c>
      <c r="AI61" s="290"/>
      <c r="AJ61" s="378">
        <f>AM61/AN61</f>
        <v>0.5281608285942648</v>
      </c>
      <c r="AK61" s="364">
        <f t="shared" si="12"/>
        <v>5.263157894736836</v>
      </c>
      <c r="AL61" s="365">
        <f t="shared" si="13"/>
        <v>6.622456426143497</v>
      </c>
      <c r="AM61" s="365">
        <f>((AP61/AU61)^(1/5)-1)*100</f>
        <v>8.997698704834534</v>
      </c>
      <c r="AN61" s="367">
        <f>((AP61/AZ61)^(1/10)-1)*100</f>
        <v>17.035906901279496</v>
      </c>
      <c r="AO61" s="352"/>
      <c r="AP61" s="38">
        <v>0.8</v>
      </c>
      <c r="AQ61" s="307">
        <v>0.76</v>
      </c>
      <c r="AR61" s="38">
        <v>0.74</v>
      </c>
      <c r="AS61" s="38">
        <v>0.66</v>
      </c>
      <c r="AT61" s="38">
        <v>0.58</v>
      </c>
      <c r="AU61" s="38">
        <v>0.52</v>
      </c>
      <c r="AV61" s="38">
        <v>0.37333</v>
      </c>
      <c r="AW61" s="38">
        <v>0.22067</v>
      </c>
      <c r="AX61" s="38">
        <v>0.19333</v>
      </c>
      <c r="AY61" s="38">
        <v>0.1778</v>
      </c>
      <c r="AZ61" s="38">
        <v>0.16592</v>
      </c>
      <c r="BA61" s="328">
        <v>0.13036</v>
      </c>
    </row>
    <row r="62" spans="1:53" ht="11.25" customHeight="1">
      <c r="A62" s="25" t="s">
        <v>1565</v>
      </c>
      <c r="B62" s="26" t="s">
        <v>1570</v>
      </c>
      <c r="C62" s="26" t="s">
        <v>1333</v>
      </c>
      <c r="D62" s="135">
        <v>24</v>
      </c>
      <c r="E62" s="139">
        <v>103</v>
      </c>
      <c r="F62" s="44" t="s">
        <v>1030</v>
      </c>
      <c r="G62" s="45" t="s">
        <v>1030</v>
      </c>
      <c r="H62" s="179">
        <v>32.03</v>
      </c>
      <c r="I62" s="345">
        <f t="shared" si="5"/>
        <v>4.495785201373711</v>
      </c>
      <c r="J62" s="129">
        <v>0.325</v>
      </c>
      <c r="K62" s="105">
        <v>0.36</v>
      </c>
      <c r="L62" s="107">
        <f t="shared" si="9"/>
        <v>10.769230769230752</v>
      </c>
      <c r="M62" s="31">
        <v>40434</v>
      </c>
      <c r="N62" s="31">
        <v>40436</v>
      </c>
      <c r="O62" s="30">
        <v>40451</v>
      </c>
      <c r="P62" s="31" t="s">
        <v>449</v>
      </c>
      <c r="Q62" s="26"/>
      <c r="R62" s="343">
        <f>K62*4</f>
        <v>1.44</v>
      </c>
      <c r="S62" s="345">
        <f t="shared" si="7"/>
        <v>51.61290322580645</v>
      </c>
      <c r="T62" s="494">
        <f>(H62/SQRT(22.5*W62*(H62/Z62))-1)*100</f>
        <v>-25.08281487109655</v>
      </c>
      <c r="U62" s="27">
        <f t="shared" si="8"/>
        <v>11.480286738351255</v>
      </c>
      <c r="V62" s="408">
        <v>12</v>
      </c>
      <c r="W62" s="171">
        <v>2.79</v>
      </c>
      <c r="X62" s="178">
        <v>1.48</v>
      </c>
      <c r="Y62" s="171">
        <v>0.86</v>
      </c>
      <c r="Z62" s="171">
        <v>1.1</v>
      </c>
      <c r="AA62" s="178">
        <v>2.37</v>
      </c>
      <c r="AB62" s="171">
        <v>3.04</v>
      </c>
      <c r="AC62" s="196">
        <f>(AB62/AA62-1)*100</f>
        <v>28.270042194092817</v>
      </c>
      <c r="AD62" s="332">
        <v>869</v>
      </c>
      <c r="AE62" s="171">
        <v>30.31</v>
      </c>
      <c r="AF62" s="171">
        <v>37.81</v>
      </c>
      <c r="AG62" s="292">
        <f t="shared" si="10"/>
        <v>5.674694820191364</v>
      </c>
      <c r="AH62" s="199">
        <f t="shared" si="11"/>
        <v>-15.286961121396459</v>
      </c>
      <c r="AI62" s="290"/>
      <c r="AJ62" s="377">
        <f>AM62/AN62</f>
        <v>1.5386165916643502</v>
      </c>
      <c r="AK62" s="368">
        <f t="shared" si="12"/>
        <v>9.600000000000009</v>
      </c>
      <c r="AL62" s="369">
        <f t="shared" si="13"/>
        <v>15.898895798030988</v>
      </c>
      <c r="AM62" s="369">
        <f>((AP62/AU62)^(1/5)-1)*100</f>
        <v>14.702872823524714</v>
      </c>
      <c r="AN62" s="366">
        <f>((AP62/AZ62)^(1/10)-1)*100</f>
        <v>9.555904247477498</v>
      </c>
      <c r="AO62" s="351"/>
      <c r="AP62" s="28">
        <v>1.37</v>
      </c>
      <c r="AQ62" s="306">
        <v>1.25</v>
      </c>
      <c r="AR62" s="28">
        <v>1.1</v>
      </c>
      <c r="AS62" s="28">
        <v>0.88</v>
      </c>
      <c r="AT62" s="28">
        <v>0.73</v>
      </c>
      <c r="AU62" s="28">
        <v>0.69</v>
      </c>
      <c r="AV62" s="299">
        <v>0.68</v>
      </c>
      <c r="AW62" s="28">
        <v>0.67</v>
      </c>
      <c r="AX62" s="28">
        <v>0.63</v>
      </c>
      <c r="AY62" s="28">
        <v>0.58</v>
      </c>
      <c r="AZ62" s="28">
        <v>0.55</v>
      </c>
      <c r="BA62" s="121">
        <v>0.52</v>
      </c>
    </row>
    <row r="63" spans="1:53" ht="11.25" customHeight="1">
      <c r="A63" s="25" t="s">
        <v>1644</v>
      </c>
      <c r="B63" s="26" t="s">
        <v>1645</v>
      </c>
      <c r="C63" s="26" t="s">
        <v>1336</v>
      </c>
      <c r="D63" s="135">
        <v>22</v>
      </c>
      <c r="E63" s="139">
        <v>110</v>
      </c>
      <c r="F63" s="44" t="s">
        <v>1030</v>
      </c>
      <c r="G63" s="45" t="s">
        <v>1030</v>
      </c>
      <c r="H63" s="179">
        <v>14.9</v>
      </c>
      <c r="I63" s="346">
        <f t="shared" si="5"/>
        <v>5.100671140939597</v>
      </c>
      <c r="J63" s="105">
        <v>0.18</v>
      </c>
      <c r="K63" s="105">
        <v>0.19</v>
      </c>
      <c r="L63" s="93">
        <f t="shared" si="9"/>
        <v>5.555555555555558</v>
      </c>
      <c r="M63" s="71">
        <v>40028</v>
      </c>
      <c r="N63" s="71">
        <v>40030</v>
      </c>
      <c r="O63" s="70">
        <v>40044</v>
      </c>
      <c r="P63" s="31" t="s">
        <v>497</v>
      </c>
      <c r="Q63" s="26"/>
      <c r="R63" s="343">
        <f>K63*4</f>
        <v>0.76</v>
      </c>
      <c r="S63" s="346">
        <f t="shared" si="7"/>
        <v>57.14285714285714</v>
      </c>
      <c r="T63" s="492">
        <f>(H63/SQRT(22.5*W63*(H63/Z63))-1)*100</f>
        <v>-28.38653837173751</v>
      </c>
      <c r="U63" s="27">
        <f t="shared" si="8"/>
        <v>11.203007518796992</v>
      </c>
      <c r="V63" s="408">
        <v>9</v>
      </c>
      <c r="W63" s="171">
        <v>1.33</v>
      </c>
      <c r="X63" s="178" t="s">
        <v>1156</v>
      </c>
      <c r="Y63" s="171">
        <v>2.86</v>
      </c>
      <c r="Z63" s="171">
        <v>1.03</v>
      </c>
      <c r="AA63" s="178" t="s">
        <v>1156</v>
      </c>
      <c r="AB63" s="171" t="s">
        <v>1156</v>
      </c>
      <c r="AC63" s="196" t="s">
        <v>1035</v>
      </c>
      <c r="AD63" s="332">
        <v>56</v>
      </c>
      <c r="AE63" s="171">
        <v>13.71</v>
      </c>
      <c r="AF63" s="171">
        <v>16.2</v>
      </c>
      <c r="AG63" s="292">
        <f t="shared" si="10"/>
        <v>8.679795769511301</v>
      </c>
      <c r="AH63" s="199">
        <f t="shared" si="11"/>
        <v>-8.024691358024686</v>
      </c>
      <c r="AI63" s="290"/>
      <c r="AJ63" s="378">
        <f>AM63/AN63</f>
        <v>0.412282936457609</v>
      </c>
      <c r="AK63" s="364">
        <f t="shared" si="12"/>
        <v>2.7027027027026973</v>
      </c>
      <c r="AL63" s="365">
        <f t="shared" si="13"/>
        <v>3.777107043295369</v>
      </c>
      <c r="AM63" s="365">
        <f>((AP63/AU63)^(1/5)-1)*100</f>
        <v>4.495298630467759</v>
      </c>
      <c r="AN63" s="367">
        <f>((AP63/AZ63)^(1/10)-1)*100</f>
        <v>10.903431194829395</v>
      </c>
      <c r="AO63" s="351"/>
      <c r="AP63" s="299">
        <v>0.76</v>
      </c>
      <c r="AQ63" s="306">
        <v>0.74</v>
      </c>
      <c r="AR63" s="28">
        <v>0.7</v>
      </c>
      <c r="AS63" s="299">
        <v>0.68</v>
      </c>
      <c r="AT63" s="28">
        <v>0.65</v>
      </c>
      <c r="AU63" s="28">
        <v>0.61</v>
      </c>
      <c r="AV63" s="28">
        <v>0.51</v>
      </c>
      <c r="AW63" s="28">
        <v>0.42</v>
      </c>
      <c r="AX63" s="28">
        <v>0.34199999999999997</v>
      </c>
      <c r="AY63" s="28">
        <v>0.294</v>
      </c>
      <c r="AZ63" s="28">
        <v>0.27</v>
      </c>
      <c r="BA63" s="121">
        <v>0.22799999999999998</v>
      </c>
    </row>
    <row r="64" spans="1:53" ht="11.25" customHeight="1">
      <c r="A64" s="25" t="s">
        <v>40</v>
      </c>
      <c r="B64" s="26" t="s">
        <v>41</v>
      </c>
      <c r="C64" s="26" t="s">
        <v>1332</v>
      </c>
      <c r="D64" s="135">
        <v>16</v>
      </c>
      <c r="E64" s="139">
        <v>164</v>
      </c>
      <c r="F64" s="44" t="s">
        <v>1030</v>
      </c>
      <c r="G64" s="45" t="s">
        <v>1030</v>
      </c>
      <c r="H64" s="179">
        <v>33.51</v>
      </c>
      <c r="I64" s="346">
        <f t="shared" si="5"/>
        <v>2.4470307370934052</v>
      </c>
      <c r="J64" s="129">
        <v>0.2</v>
      </c>
      <c r="K64" s="105">
        <v>0.205</v>
      </c>
      <c r="L64" s="93">
        <f t="shared" si="9"/>
        <v>2.499999999999991</v>
      </c>
      <c r="M64" s="71">
        <v>40191</v>
      </c>
      <c r="N64" s="71">
        <v>40193</v>
      </c>
      <c r="O64" s="70">
        <v>40225</v>
      </c>
      <c r="P64" s="31" t="s">
        <v>500</v>
      </c>
      <c r="Q64" s="26"/>
      <c r="R64" s="343">
        <f>K64*4</f>
        <v>0.82</v>
      </c>
      <c r="S64" s="347">
        <f t="shared" si="7"/>
        <v>683.3333333333333</v>
      </c>
      <c r="T64" s="492">
        <f>(H64/SQRT(22.5*W64*(H64/Z64))-1)*100</f>
        <v>373.9631959457518</v>
      </c>
      <c r="U64" s="27">
        <f t="shared" si="8"/>
        <v>279.25</v>
      </c>
      <c r="V64" s="408">
        <v>12</v>
      </c>
      <c r="W64" s="171">
        <v>0.12</v>
      </c>
      <c r="X64" s="178">
        <v>1.95</v>
      </c>
      <c r="Y64" s="171">
        <v>0.86</v>
      </c>
      <c r="Z64" s="171">
        <v>1.81</v>
      </c>
      <c r="AA64" s="178">
        <v>1.4</v>
      </c>
      <c r="AB64" s="171">
        <v>2.09</v>
      </c>
      <c r="AC64" s="196">
        <f>(AB64/AA64-1)*100</f>
        <v>49.28571428571429</v>
      </c>
      <c r="AD64" s="413">
        <v>2870</v>
      </c>
      <c r="AE64" s="171">
        <v>19.89</v>
      </c>
      <c r="AF64" s="171">
        <v>36.78</v>
      </c>
      <c r="AG64" s="292">
        <f t="shared" si="10"/>
        <v>68.47662141779787</v>
      </c>
      <c r="AH64" s="199">
        <f t="shared" si="11"/>
        <v>-8.89070146818924</v>
      </c>
      <c r="AI64" s="290"/>
      <c r="AJ64" s="378">
        <f>AM64/AN64</f>
        <v>1.1263666500102925</v>
      </c>
      <c r="AK64" s="364">
        <f t="shared" si="12"/>
        <v>3.1446540880503138</v>
      </c>
      <c r="AL64" s="365">
        <f t="shared" si="13"/>
        <v>4.918442410901691</v>
      </c>
      <c r="AM64" s="365">
        <f>((AP64/AU64)^(1/5)-1)*100</f>
        <v>6.446777983654006</v>
      </c>
      <c r="AN64" s="367">
        <f>((AP64/AZ64)^(1/10)-1)*100</f>
        <v>5.723516391039363</v>
      </c>
      <c r="AO64" s="351"/>
      <c r="AP64" s="28">
        <v>0.82</v>
      </c>
      <c r="AQ64" s="306">
        <v>0.795</v>
      </c>
      <c r="AR64" s="28">
        <v>0.78</v>
      </c>
      <c r="AS64" s="28">
        <v>0.71</v>
      </c>
      <c r="AT64" s="28">
        <v>0.65</v>
      </c>
      <c r="AU64" s="28">
        <v>0.6</v>
      </c>
      <c r="AV64" s="28">
        <v>0.55</v>
      </c>
      <c r="AW64" s="28">
        <v>0.526</v>
      </c>
      <c r="AX64" s="28">
        <v>0.5</v>
      </c>
      <c r="AY64" s="28">
        <v>0.48</v>
      </c>
      <c r="AZ64" s="28">
        <v>0.47</v>
      </c>
      <c r="BA64" s="121">
        <v>0.4425</v>
      </c>
    </row>
    <row r="65" spans="1:53" ht="11.25" customHeight="1">
      <c r="A65" s="25" t="s">
        <v>578</v>
      </c>
      <c r="B65" s="26" t="s">
        <v>579</v>
      </c>
      <c r="C65" s="26" t="s">
        <v>1333</v>
      </c>
      <c r="D65" s="135">
        <v>14</v>
      </c>
      <c r="E65" s="139">
        <v>180</v>
      </c>
      <c r="F65" s="65" t="s">
        <v>1500</v>
      </c>
      <c r="G65" s="57" t="s">
        <v>1500</v>
      </c>
      <c r="H65" s="213">
        <v>33.09</v>
      </c>
      <c r="I65" s="547">
        <f t="shared" si="5"/>
        <v>1.7527954064672102</v>
      </c>
      <c r="J65" s="105">
        <v>0.135</v>
      </c>
      <c r="K65" s="105">
        <v>0.145</v>
      </c>
      <c r="L65" s="93">
        <f t="shared" si="9"/>
        <v>7.407407407407396</v>
      </c>
      <c r="M65" s="31">
        <v>40450</v>
      </c>
      <c r="N65" s="31">
        <v>40452</v>
      </c>
      <c r="O65" s="30">
        <v>40466</v>
      </c>
      <c r="P65" s="103" t="s">
        <v>466</v>
      </c>
      <c r="Q65" s="26"/>
      <c r="R65" s="343">
        <f>K65*4</f>
        <v>0.58</v>
      </c>
      <c r="S65" s="346">
        <f t="shared" si="7"/>
        <v>20.863309352517987</v>
      </c>
      <c r="T65" s="492">
        <f>(H65/SQRT(22.5*W65*(H65/Z65))-1)*100</f>
        <v>-22.683186251311415</v>
      </c>
      <c r="U65" s="27">
        <f t="shared" si="8"/>
        <v>11.90287769784173</v>
      </c>
      <c r="V65" s="408">
        <v>12</v>
      </c>
      <c r="W65" s="171">
        <v>2.78</v>
      </c>
      <c r="X65" s="178">
        <v>1.2</v>
      </c>
      <c r="Y65" s="171">
        <v>1.64</v>
      </c>
      <c r="Z65" s="171">
        <v>1.13</v>
      </c>
      <c r="AA65" s="178">
        <v>2.72</v>
      </c>
      <c r="AB65" s="171">
        <v>3.09</v>
      </c>
      <c r="AC65" s="196">
        <f>(AB65/AA65-1)*100</f>
        <v>13.602941176470583</v>
      </c>
      <c r="AD65" s="413">
        <v>3700</v>
      </c>
      <c r="AE65" s="171">
        <v>23.85</v>
      </c>
      <c r="AF65" s="171">
        <v>32.79</v>
      </c>
      <c r="AG65" s="292">
        <f t="shared" si="10"/>
        <v>38.74213836477988</v>
      </c>
      <c r="AH65" s="199">
        <f t="shared" si="11"/>
        <v>0.9149130832571036</v>
      </c>
      <c r="AI65" s="290"/>
      <c r="AJ65" s="378">
        <f>AM65/AN65</f>
        <v>1.0823394384663896</v>
      </c>
      <c r="AK65" s="364">
        <f t="shared" si="12"/>
        <v>7.843137254901977</v>
      </c>
      <c r="AL65" s="365">
        <f t="shared" si="13"/>
        <v>10.287496281391139</v>
      </c>
      <c r="AM65" s="365">
        <f>((AP65/AU65)^(1/5)-1)*100</f>
        <v>15.870390358278286</v>
      </c>
      <c r="AN65" s="367">
        <f>((AP65/AZ65)^(1/10)-1)*100</f>
        <v>14.66304358341195</v>
      </c>
      <c r="AO65" s="351"/>
      <c r="AP65" s="28">
        <v>0.55</v>
      </c>
      <c r="AQ65" s="306">
        <v>0.51</v>
      </c>
      <c r="AR65" s="28">
        <v>0.455</v>
      </c>
      <c r="AS65" s="28">
        <v>0.41</v>
      </c>
      <c r="AT65" s="28">
        <v>0.35</v>
      </c>
      <c r="AU65" s="28">
        <v>0.26333</v>
      </c>
      <c r="AV65" s="28">
        <v>0.20667</v>
      </c>
      <c r="AW65" s="28">
        <v>0.19</v>
      </c>
      <c r="AX65" s="28">
        <v>0.16933</v>
      </c>
      <c r="AY65" s="28">
        <v>0.162</v>
      </c>
      <c r="AZ65" s="28">
        <v>0.14</v>
      </c>
      <c r="BA65" s="121">
        <v>0.12667</v>
      </c>
    </row>
    <row r="66" spans="1:53" ht="11.25" customHeight="1">
      <c r="A66" s="25" t="s">
        <v>1831</v>
      </c>
      <c r="B66" s="26" t="s">
        <v>1832</v>
      </c>
      <c r="C66" s="26" t="s">
        <v>1336</v>
      </c>
      <c r="D66" s="135">
        <v>15</v>
      </c>
      <c r="E66" s="139">
        <v>175</v>
      </c>
      <c r="F66" s="65" t="s">
        <v>1500</v>
      </c>
      <c r="G66" s="57" t="s">
        <v>1500</v>
      </c>
      <c r="H66" s="212">
        <v>52.12</v>
      </c>
      <c r="I66" s="548">
        <f t="shared" si="5"/>
        <v>1.841903300076746</v>
      </c>
      <c r="J66" s="105">
        <v>0.23</v>
      </c>
      <c r="K66" s="105">
        <v>0.24</v>
      </c>
      <c r="L66" s="94">
        <f t="shared" si="9"/>
        <v>4.347826086956519</v>
      </c>
      <c r="M66" s="31">
        <v>40457</v>
      </c>
      <c r="N66" s="31">
        <v>40459</v>
      </c>
      <c r="O66" s="30">
        <v>40471</v>
      </c>
      <c r="P66" s="31" t="s">
        <v>503</v>
      </c>
      <c r="Q66" s="26" t="s">
        <v>45</v>
      </c>
      <c r="R66" s="274">
        <f>K66*4</f>
        <v>0.96</v>
      </c>
      <c r="S66" s="348">
        <f t="shared" si="7"/>
        <v>18.89763779527559</v>
      </c>
      <c r="T66" s="493">
        <f>(H66/SQRT(22.5*W66*(H66/Z66))-1)*100</f>
        <v>-17.849550135447334</v>
      </c>
      <c r="U66" s="27">
        <f t="shared" si="8"/>
        <v>10.259842519685039</v>
      </c>
      <c r="V66" s="409">
        <v>12</v>
      </c>
      <c r="W66" s="171">
        <v>5.08</v>
      </c>
      <c r="X66" s="178" t="s">
        <v>1156</v>
      </c>
      <c r="Y66" s="171">
        <v>3.32</v>
      </c>
      <c r="Z66" s="171">
        <v>1.48</v>
      </c>
      <c r="AA66" s="178" t="s">
        <v>1156</v>
      </c>
      <c r="AB66" s="171" t="s">
        <v>1156</v>
      </c>
      <c r="AC66" s="196" t="s">
        <v>1035</v>
      </c>
      <c r="AD66" s="332">
        <v>112</v>
      </c>
      <c r="AE66" s="171">
        <v>35.02</v>
      </c>
      <c r="AF66" s="171">
        <v>52.9</v>
      </c>
      <c r="AG66" s="292">
        <f t="shared" si="10"/>
        <v>48.82924043403767</v>
      </c>
      <c r="AH66" s="199">
        <f t="shared" si="11"/>
        <v>-1.4744801512287358</v>
      </c>
      <c r="AI66" s="290"/>
      <c r="AJ66" s="379">
        <f>AM66/AN66</f>
        <v>0.5386388929534428</v>
      </c>
      <c r="AK66" s="370">
        <f t="shared" si="12"/>
        <v>7.47663551401867</v>
      </c>
      <c r="AL66" s="371">
        <f t="shared" si="13"/>
        <v>4.768955317164725</v>
      </c>
      <c r="AM66" s="371">
        <f>((AP66/AU66)^(1/5)-1)*100</f>
        <v>3.251020536869831</v>
      </c>
      <c r="AN66" s="372">
        <f>((AP66/AZ66)^(1/10)-1)*100</f>
        <v>6.0356215999256335</v>
      </c>
      <c r="AO66" s="351"/>
      <c r="AP66" s="28">
        <v>1.15</v>
      </c>
      <c r="AQ66" s="306">
        <v>1.07</v>
      </c>
      <c r="AR66" s="28">
        <v>1.02</v>
      </c>
      <c r="AS66" s="28">
        <v>1</v>
      </c>
      <c r="AT66" s="28">
        <v>0.99</v>
      </c>
      <c r="AU66" s="28">
        <v>0.98</v>
      </c>
      <c r="AV66" s="28">
        <v>0.92</v>
      </c>
      <c r="AW66" s="28">
        <v>0.88</v>
      </c>
      <c r="AX66" s="28">
        <v>0.8</v>
      </c>
      <c r="AY66" s="28">
        <v>0.73</v>
      </c>
      <c r="AZ66" s="28">
        <v>0.64</v>
      </c>
      <c r="BA66" s="121">
        <v>0.54</v>
      </c>
    </row>
    <row r="67" spans="1:53" ht="11.25" customHeight="1">
      <c r="A67" s="15" t="s">
        <v>1593</v>
      </c>
      <c r="B67" s="16" t="s">
        <v>1594</v>
      </c>
      <c r="C67" s="16" t="s">
        <v>1425</v>
      </c>
      <c r="D67" s="134">
        <v>19</v>
      </c>
      <c r="E67" s="139">
        <v>132</v>
      </c>
      <c r="F67" s="42" t="s">
        <v>1030</v>
      </c>
      <c r="G67" s="43" t="s">
        <v>1030</v>
      </c>
      <c r="H67" s="195">
        <v>49.58</v>
      </c>
      <c r="I67" s="547">
        <f t="shared" si="5"/>
        <v>0.8874546187979023</v>
      </c>
      <c r="J67" s="127">
        <v>0.1</v>
      </c>
      <c r="K67" s="108">
        <v>0.11</v>
      </c>
      <c r="L67" s="107">
        <f t="shared" si="9"/>
        <v>9.999999999999986</v>
      </c>
      <c r="M67" s="22">
        <v>40694</v>
      </c>
      <c r="N67" s="22">
        <v>40696</v>
      </c>
      <c r="O67" s="21">
        <v>40725</v>
      </c>
      <c r="P67" s="22" t="s">
        <v>450</v>
      </c>
      <c r="Q67" s="16" t="s">
        <v>1591</v>
      </c>
      <c r="R67" s="343">
        <f>K67*4</f>
        <v>0.44</v>
      </c>
      <c r="S67" s="346">
        <f t="shared" si="7"/>
        <v>14.61794019933555</v>
      </c>
      <c r="T67" s="492">
        <f>(H67/SQRT(22.5*W67*(H67/Z67))-1)*100</f>
        <v>58.46224862006124</v>
      </c>
      <c r="U67" s="18">
        <f t="shared" si="8"/>
        <v>16.471760797342192</v>
      </c>
      <c r="V67" s="408">
        <v>12</v>
      </c>
      <c r="W67" s="194">
        <v>3.01</v>
      </c>
      <c r="X67" s="193">
        <v>0.82</v>
      </c>
      <c r="Y67" s="194">
        <v>1.66</v>
      </c>
      <c r="Z67" s="194">
        <v>3.43</v>
      </c>
      <c r="AA67" s="193">
        <v>3.25</v>
      </c>
      <c r="AB67" s="194">
        <v>3.35</v>
      </c>
      <c r="AC67" s="197">
        <f>(AB67/AA67-1)*100</f>
        <v>3.076923076923088</v>
      </c>
      <c r="AD67" s="414">
        <v>44800</v>
      </c>
      <c r="AE67" s="194">
        <v>35.65</v>
      </c>
      <c r="AF67" s="194">
        <v>55.63</v>
      </c>
      <c r="AG67" s="293">
        <f t="shared" si="10"/>
        <v>39.074333800841515</v>
      </c>
      <c r="AH67" s="200">
        <f t="shared" si="11"/>
        <v>-10.875426927916598</v>
      </c>
      <c r="AI67" s="290"/>
      <c r="AJ67" s="378">
        <f>AM67/AN67</f>
        <v>1.22032907062185</v>
      </c>
      <c r="AK67" s="364">
        <f t="shared" si="12"/>
        <v>11.764705882352944</v>
      </c>
      <c r="AL67" s="365">
        <f t="shared" si="13"/>
        <v>6.096912504712049</v>
      </c>
      <c r="AM67" s="365">
        <f>((AP67/AU67)^(1/5)-1)*100</f>
        <v>5.933875439045244</v>
      </c>
      <c r="AN67" s="367">
        <f>((AP67/AZ67)^(1/10)-1)*100</f>
        <v>4.86252075927478</v>
      </c>
      <c r="AO67" s="350"/>
      <c r="AP67" s="19">
        <v>0.41800000000000004</v>
      </c>
      <c r="AQ67" s="303">
        <v>0.374</v>
      </c>
      <c r="AR67" s="19">
        <v>0.362</v>
      </c>
      <c r="AS67" s="19">
        <v>0.35</v>
      </c>
      <c r="AT67" s="19">
        <v>0.32</v>
      </c>
      <c r="AU67" s="19">
        <v>0.31333</v>
      </c>
      <c r="AV67" s="19">
        <v>0.29332</v>
      </c>
      <c r="AW67" s="19">
        <v>0.28999</v>
      </c>
      <c r="AX67" s="19">
        <v>0.28</v>
      </c>
      <c r="AY67" s="19">
        <v>0.275</v>
      </c>
      <c r="AZ67" s="19">
        <v>0.26</v>
      </c>
      <c r="BA67" s="297">
        <v>0.25001</v>
      </c>
    </row>
    <row r="68" spans="1:53" ht="11.25" customHeight="1">
      <c r="A68" s="25" t="s">
        <v>1848</v>
      </c>
      <c r="B68" s="26" t="s">
        <v>1849</v>
      </c>
      <c r="C68" s="102" t="s">
        <v>1660</v>
      </c>
      <c r="D68" s="135">
        <v>10</v>
      </c>
      <c r="E68" s="139">
        <v>226</v>
      </c>
      <c r="F68" s="65" t="s">
        <v>1500</v>
      </c>
      <c r="G68" s="57" t="s">
        <v>1500</v>
      </c>
      <c r="H68" s="213">
        <v>37.09</v>
      </c>
      <c r="I68" s="346">
        <f t="shared" si="5"/>
        <v>7.60312752763548</v>
      </c>
      <c r="J68" s="145">
        <v>0.695</v>
      </c>
      <c r="K68" s="105">
        <v>0.705</v>
      </c>
      <c r="L68" s="116">
        <f t="shared" si="9"/>
        <v>1.4388489208633004</v>
      </c>
      <c r="M68" s="31">
        <v>40394</v>
      </c>
      <c r="N68" s="31">
        <v>40396</v>
      </c>
      <c r="O68" s="30">
        <v>40403</v>
      </c>
      <c r="P68" s="31" t="s">
        <v>453</v>
      </c>
      <c r="Q68" s="26"/>
      <c r="R68" s="343">
        <f>K68*4</f>
        <v>2.82</v>
      </c>
      <c r="S68" s="346">
        <f t="shared" si="7"/>
        <v>171.9512195121951</v>
      </c>
      <c r="T68" s="492">
        <f>(H68/SQRT(22.5*W68*(H68/Z68))-1)*100</f>
        <v>93.62866425350408</v>
      </c>
      <c r="U68" s="27">
        <f t="shared" si="8"/>
        <v>22.61585365853659</v>
      </c>
      <c r="V68" s="408">
        <v>9</v>
      </c>
      <c r="W68" s="171">
        <v>1.64</v>
      </c>
      <c r="X68" s="178">
        <v>17.97</v>
      </c>
      <c r="Y68" s="171">
        <v>2.12</v>
      </c>
      <c r="Z68" s="171">
        <v>3.73</v>
      </c>
      <c r="AA68" s="178">
        <v>0.51</v>
      </c>
      <c r="AB68" s="171">
        <v>1.15</v>
      </c>
      <c r="AC68" s="196">
        <f>(AB68/AA68-1)*100</f>
        <v>125.49019607843137</v>
      </c>
      <c r="AD68" s="413">
        <v>4470</v>
      </c>
      <c r="AE68" s="171">
        <v>30.35</v>
      </c>
      <c r="AF68" s="171">
        <v>43.95</v>
      </c>
      <c r="AG68" s="292">
        <f t="shared" si="10"/>
        <v>22.20757825370676</v>
      </c>
      <c r="AH68" s="199">
        <f t="shared" si="11"/>
        <v>-15.608646188850964</v>
      </c>
      <c r="AI68" s="290"/>
      <c r="AJ68" s="378" t="s">
        <v>1035</v>
      </c>
      <c r="AK68" s="364">
        <f t="shared" si="12"/>
        <v>5.681818181818188</v>
      </c>
      <c r="AL68" s="365">
        <f t="shared" si="13"/>
        <v>6.342142556031538</v>
      </c>
      <c r="AM68" s="365">
        <f>((AP68/AU68)^(1/5)-1)*100</f>
        <v>6.831165205997847</v>
      </c>
      <c r="AN68" s="367" t="s">
        <v>1035</v>
      </c>
      <c r="AO68" s="351"/>
      <c r="AP68" s="28">
        <v>2.79</v>
      </c>
      <c r="AQ68" s="306">
        <v>2.64</v>
      </c>
      <c r="AR68" s="28">
        <v>2.48</v>
      </c>
      <c r="AS68" s="28">
        <v>2.32</v>
      </c>
      <c r="AT68" s="28">
        <v>2.17</v>
      </c>
      <c r="AU68" s="28">
        <v>2.005</v>
      </c>
      <c r="AV68" s="28">
        <v>1.64</v>
      </c>
      <c r="AW68" s="28">
        <v>1.4825</v>
      </c>
      <c r="AX68" s="28">
        <v>1.33</v>
      </c>
      <c r="AY68" s="28">
        <v>0.2</v>
      </c>
      <c r="AZ68" s="299">
        <v>0</v>
      </c>
      <c r="BA68" s="301">
        <v>0</v>
      </c>
    </row>
    <row r="69" spans="1:53" ht="11.25" customHeight="1">
      <c r="A69" s="25" t="s">
        <v>338</v>
      </c>
      <c r="B69" s="26" t="s">
        <v>339</v>
      </c>
      <c r="C69" s="26" t="s">
        <v>1672</v>
      </c>
      <c r="D69" s="135">
        <v>14</v>
      </c>
      <c r="E69" s="139">
        <v>181</v>
      </c>
      <c r="F69" s="44" t="s">
        <v>1003</v>
      </c>
      <c r="G69" s="45" t="s">
        <v>1003</v>
      </c>
      <c r="H69" s="213">
        <v>61.75</v>
      </c>
      <c r="I69" s="547">
        <f t="shared" si="5"/>
        <v>0.9157085020242915</v>
      </c>
      <c r="J69" s="105">
        <v>0.24255</v>
      </c>
      <c r="K69" s="105">
        <v>0.282725</v>
      </c>
      <c r="L69" s="93">
        <f t="shared" si="9"/>
        <v>16.563595135023725</v>
      </c>
      <c r="M69" s="31">
        <v>40470</v>
      </c>
      <c r="N69" s="31">
        <v>40472</v>
      </c>
      <c r="O69" s="30">
        <v>40478</v>
      </c>
      <c r="P69" s="31" t="s">
        <v>466</v>
      </c>
      <c r="Q69" s="102" t="s">
        <v>340</v>
      </c>
      <c r="R69" s="343">
        <f>K69*2</f>
        <v>0.56545</v>
      </c>
      <c r="S69" s="346">
        <f>R69/W69*100</f>
        <v>21.58206106870229</v>
      </c>
      <c r="T69" s="492">
        <f>(H69/SQRT(22.5*W69*(H69/Z69))-1)*100</f>
        <v>145.4203090101541</v>
      </c>
      <c r="U69" s="27">
        <f>H69/W69</f>
        <v>23.568702290076335</v>
      </c>
      <c r="V69" s="408">
        <v>3</v>
      </c>
      <c r="W69" s="171">
        <v>2.62</v>
      </c>
      <c r="X69" s="178">
        <v>1.22</v>
      </c>
      <c r="Y69" s="171">
        <v>5.83</v>
      </c>
      <c r="Z69" s="171">
        <v>5.75</v>
      </c>
      <c r="AA69" s="178">
        <v>2.92</v>
      </c>
      <c r="AB69" s="171">
        <v>3.41</v>
      </c>
      <c r="AC69" s="196">
        <f>(AB69/AA69-1)*100</f>
        <v>16.780821917808233</v>
      </c>
      <c r="AD69" s="413">
        <v>37240</v>
      </c>
      <c r="AE69" s="171">
        <v>53.28</v>
      </c>
      <c r="AF69" s="171">
        <v>77.92</v>
      </c>
      <c r="AG69" s="292">
        <f t="shared" si="10"/>
        <v>15.897147147147145</v>
      </c>
      <c r="AH69" s="199">
        <f t="shared" si="11"/>
        <v>-20.75205338809035</v>
      </c>
      <c r="AI69" s="290"/>
      <c r="AJ69" s="378">
        <f>AM69/AN69</f>
        <v>0.8266296546445856</v>
      </c>
      <c r="AK69" s="364">
        <f t="shared" si="12"/>
        <v>16.563595135023725</v>
      </c>
      <c r="AL69" s="365">
        <f t="shared" si="13"/>
        <v>22.314677993841634</v>
      </c>
      <c r="AM69" s="365">
        <f>((AP69/AU69)^(1/5)-1)*100</f>
        <v>30.83394526074199</v>
      </c>
      <c r="AN69" s="367">
        <f>((AP69/AZ69)^(1/10)-1)*100</f>
        <v>37.30079738549814</v>
      </c>
      <c r="AO69" s="525"/>
      <c r="AP69" s="28">
        <v>0.56545</v>
      </c>
      <c r="AQ69" s="306">
        <v>0.4851</v>
      </c>
      <c r="AR69" s="28">
        <v>0.38526</v>
      </c>
      <c r="AS69" s="28">
        <v>0.309</v>
      </c>
      <c r="AT69" s="28">
        <v>0.2048</v>
      </c>
      <c r="AU69" s="28">
        <v>0.1475</v>
      </c>
      <c r="AV69" s="28">
        <v>0.09735</v>
      </c>
      <c r="AW69" s="28">
        <v>0.078</v>
      </c>
      <c r="AX69" s="28">
        <v>0.06425</v>
      </c>
      <c r="AY69" s="28">
        <v>0.0395</v>
      </c>
      <c r="AZ69" s="28">
        <v>0.02375</v>
      </c>
      <c r="BA69" s="121">
        <v>0.0045</v>
      </c>
    </row>
    <row r="70" spans="1:53" ht="11.25" customHeight="1">
      <c r="A70" s="25" t="s">
        <v>115</v>
      </c>
      <c r="B70" s="26" t="s">
        <v>116</v>
      </c>
      <c r="C70" s="102" t="s">
        <v>1667</v>
      </c>
      <c r="D70" s="135">
        <v>16</v>
      </c>
      <c r="E70" s="139">
        <v>172</v>
      </c>
      <c r="F70" s="44" t="s">
        <v>1003</v>
      </c>
      <c r="G70" s="45" t="s">
        <v>1003</v>
      </c>
      <c r="H70" s="179">
        <v>168.93</v>
      </c>
      <c r="I70" s="547">
        <f t="shared" si="5"/>
        <v>1.775883502042266</v>
      </c>
      <c r="J70" s="105">
        <v>0.65</v>
      </c>
      <c r="K70" s="105">
        <v>0.75</v>
      </c>
      <c r="L70" s="93">
        <f t="shared" si="9"/>
        <v>15.384615384615374</v>
      </c>
      <c r="M70" s="31">
        <v>40669</v>
      </c>
      <c r="N70" s="31">
        <v>40673</v>
      </c>
      <c r="O70" s="30">
        <v>40704</v>
      </c>
      <c r="P70" s="31" t="s">
        <v>452</v>
      </c>
      <c r="Q70" s="26"/>
      <c r="R70" s="343">
        <f>K70*4</f>
        <v>3</v>
      </c>
      <c r="S70" s="346">
        <f>R70/W70*100</f>
        <v>25.188916876574307</v>
      </c>
      <c r="T70" s="492">
        <f>(H70/SQRT(22.5*W70*(H70/Z70))-1)*100</f>
        <v>137.52961722617613</v>
      </c>
      <c r="U70" s="27">
        <f>H70/W70</f>
        <v>14.183879093198993</v>
      </c>
      <c r="V70" s="408">
        <v>12</v>
      </c>
      <c r="W70" s="171">
        <v>11.91</v>
      </c>
      <c r="X70" s="178">
        <v>1.13</v>
      </c>
      <c r="Y70" s="171">
        <v>2</v>
      </c>
      <c r="Z70" s="171">
        <v>8.95</v>
      </c>
      <c r="AA70" s="178">
        <v>13.21</v>
      </c>
      <c r="AB70" s="171">
        <v>14.6</v>
      </c>
      <c r="AC70" s="196">
        <f>(AB70/AA70-1)*100</f>
        <v>10.52233156699469</v>
      </c>
      <c r="AD70" s="413">
        <v>206610</v>
      </c>
      <c r="AE70" s="171">
        <v>116</v>
      </c>
      <c r="AF70" s="171">
        <v>173</v>
      </c>
      <c r="AG70" s="292">
        <f t="shared" si="10"/>
        <v>45.62931034482759</v>
      </c>
      <c r="AH70" s="199">
        <f t="shared" si="11"/>
        <v>-2.35260115606936</v>
      </c>
      <c r="AI70" s="290"/>
      <c r="AJ70" s="378">
        <f>AM70/AN70</f>
        <v>1.5224968783765902</v>
      </c>
      <c r="AK70" s="364">
        <f t="shared" si="12"/>
        <v>16.279069767441868</v>
      </c>
      <c r="AL70" s="365">
        <f t="shared" si="13"/>
        <v>18.56311014966876</v>
      </c>
      <c r="AM70" s="365">
        <f>((AP70/AU70)^(1/5)-1)*100</f>
        <v>26.23188897764839</v>
      </c>
      <c r="AN70" s="367">
        <f>((AP70/AZ70)^(1/10)-1)*100</f>
        <v>17.22951905531587</v>
      </c>
      <c r="AO70" s="351"/>
      <c r="AP70" s="28">
        <v>2.5</v>
      </c>
      <c r="AQ70" s="306">
        <v>2.15</v>
      </c>
      <c r="AR70" s="28">
        <v>1.9</v>
      </c>
      <c r="AS70" s="28">
        <v>1.5</v>
      </c>
      <c r="AT70" s="28">
        <v>1.1</v>
      </c>
      <c r="AU70" s="28">
        <v>0.78</v>
      </c>
      <c r="AV70" s="28">
        <v>0.7</v>
      </c>
      <c r="AW70" s="28">
        <v>0.63</v>
      </c>
      <c r="AX70" s="28">
        <v>0.59</v>
      </c>
      <c r="AY70" s="28">
        <v>0.55</v>
      </c>
      <c r="AZ70" s="28">
        <v>0.51</v>
      </c>
      <c r="BA70" s="121">
        <v>0.47</v>
      </c>
    </row>
    <row r="71" spans="1:53" ht="11.25" customHeight="1">
      <c r="A71" s="34" t="s">
        <v>636</v>
      </c>
      <c r="B71" s="36" t="s">
        <v>637</v>
      </c>
      <c r="C71" s="36" t="s">
        <v>1443</v>
      </c>
      <c r="D71" s="136">
        <v>12</v>
      </c>
      <c r="E71" s="139">
        <v>207</v>
      </c>
      <c r="F71" s="46" t="s">
        <v>1030</v>
      </c>
      <c r="G71" s="48" t="s">
        <v>1003</v>
      </c>
      <c r="H71" s="214">
        <v>79.28</v>
      </c>
      <c r="I71" s="346">
        <f t="shared" si="5"/>
        <v>2.219979818365288</v>
      </c>
      <c r="J71" s="106">
        <v>0.4</v>
      </c>
      <c r="K71" s="106">
        <v>0.44</v>
      </c>
      <c r="L71" s="94">
        <f aca="true" t="shared" si="14" ref="L71:L102">((K71/J71)-1)*100</f>
        <v>9.999999999999986</v>
      </c>
      <c r="M71" s="50">
        <v>40583</v>
      </c>
      <c r="N71" s="50">
        <v>40585</v>
      </c>
      <c r="O71" s="49">
        <v>40603</v>
      </c>
      <c r="P71" s="50" t="s">
        <v>460</v>
      </c>
      <c r="Q71" s="36"/>
      <c r="R71" s="274">
        <f>K71*4</f>
        <v>1.76</v>
      </c>
      <c r="S71" s="346">
        <f>R71/W71*100</f>
        <v>41.50943396226415</v>
      </c>
      <c r="T71" s="492">
        <f>(H71/SQRT(22.5*W71*(H71/Z71))-1)*100</f>
        <v>18.508905095786353</v>
      </c>
      <c r="U71" s="37">
        <f>H71/W71</f>
        <v>18.69811320754717</v>
      </c>
      <c r="V71" s="409">
        <v>4</v>
      </c>
      <c r="W71" s="172">
        <v>4.24</v>
      </c>
      <c r="X71" s="180">
        <v>2.15</v>
      </c>
      <c r="Y71" s="172">
        <v>1.93</v>
      </c>
      <c r="Z71" s="172">
        <v>1.69</v>
      </c>
      <c r="AA71" s="180">
        <v>4.77</v>
      </c>
      <c r="AB71" s="172">
        <v>5.13</v>
      </c>
      <c r="AC71" s="198">
        <f>(AB71/AA71-1)*100</f>
        <v>7.547169811320753</v>
      </c>
      <c r="AD71" s="415">
        <v>8710</v>
      </c>
      <c r="AE71" s="172">
        <v>53.27</v>
      </c>
      <c r="AF71" s="172">
        <v>75.46</v>
      </c>
      <c r="AG71" s="294">
        <f aca="true" t="shared" si="15" ref="AG71:AG102">((H71-AE71)/AE71)*100</f>
        <v>48.82673174394593</v>
      </c>
      <c r="AH71" s="201">
        <f aca="true" t="shared" si="16" ref="AH71:AH102">((H71-AF71)/AF71)*100</f>
        <v>5.062284654121399</v>
      </c>
      <c r="AI71" s="290"/>
      <c r="AJ71" s="379">
        <f>AM71/AN71</f>
        <v>0.3097244866100686</v>
      </c>
      <c r="AK71" s="364">
        <f aca="true" t="shared" si="17" ref="AK71:AK102">((AP71/AQ71)^(1/1)-1)*100</f>
        <v>13.138686131386844</v>
      </c>
      <c r="AL71" s="365">
        <f aca="true" t="shared" si="18" ref="AL71:AL102">((AP71/AS71)^(1/3)-1)*100</f>
        <v>9.517426583204958</v>
      </c>
      <c r="AM71" s="365">
        <f>((AP71/AU71)^(1/5)-1)*100</f>
        <v>7.8959557987910545</v>
      </c>
      <c r="AN71" s="367">
        <f>((AP71/AZ71)^(1/10)-1)*100</f>
        <v>25.493482563203873</v>
      </c>
      <c r="AO71" s="352"/>
      <c r="AP71" s="38">
        <v>1.55</v>
      </c>
      <c r="AQ71" s="307">
        <v>1.37</v>
      </c>
      <c r="AR71" s="38">
        <v>1.26</v>
      </c>
      <c r="AS71" s="38">
        <v>1.18</v>
      </c>
      <c r="AT71" s="38">
        <v>1.11</v>
      </c>
      <c r="AU71" s="38">
        <v>1.06</v>
      </c>
      <c r="AV71" s="38">
        <v>0.98</v>
      </c>
      <c r="AW71" s="38">
        <v>0.89</v>
      </c>
      <c r="AX71" s="38">
        <v>0.72</v>
      </c>
      <c r="AY71" s="300">
        <v>0.64</v>
      </c>
      <c r="AZ71" s="38">
        <v>0.16</v>
      </c>
      <c r="BA71" s="328">
        <v>0</v>
      </c>
    </row>
    <row r="72" spans="1:53" ht="11.25" customHeight="1">
      <c r="A72" s="25" t="s">
        <v>687</v>
      </c>
      <c r="B72" s="26" t="s">
        <v>688</v>
      </c>
      <c r="C72" s="26" t="s">
        <v>1332</v>
      </c>
      <c r="D72" s="135">
        <v>19</v>
      </c>
      <c r="E72" s="139">
        <v>127</v>
      </c>
      <c r="F72" s="65" t="s">
        <v>1500</v>
      </c>
      <c r="G72" s="57" t="s">
        <v>1500</v>
      </c>
      <c r="H72" s="212">
        <v>31.24</v>
      </c>
      <c r="I72" s="546">
        <f t="shared" si="6"/>
        <v>1.3444302176696543</v>
      </c>
      <c r="J72" s="105">
        <v>0.095</v>
      </c>
      <c r="K72" s="105">
        <v>0.105</v>
      </c>
      <c r="L72" s="107">
        <f t="shared" si="14"/>
        <v>10.526315789473673</v>
      </c>
      <c r="M72" s="31">
        <v>40591</v>
      </c>
      <c r="N72" s="31">
        <v>40596</v>
      </c>
      <c r="O72" s="30">
        <v>40612</v>
      </c>
      <c r="P72" s="103" t="s">
        <v>452</v>
      </c>
      <c r="Q72" s="26" t="s">
        <v>1589</v>
      </c>
      <c r="R72" s="343">
        <f>K72*4</f>
        <v>0.42</v>
      </c>
      <c r="S72" s="345">
        <f>R72/W72*100</f>
        <v>27.631578947368418</v>
      </c>
      <c r="T72" s="494">
        <f>(H72/SQRT(22.5*W72*(H72/Z72))-1)*100</f>
        <v>68.81839094958526</v>
      </c>
      <c r="U72" s="27">
        <f>H72/W72</f>
        <v>20.552631578947366</v>
      </c>
      <c r="V72" s="408">
        <v>6</v>
      </c>
      <c r="W72" s="171">
        <v>1.52</v>
      </c>
      <c r="X72" s="178">
        <v>1.55</v>
      </c>
      <c r="Y72" s="171">
        <v>2.8</v>
      </c>
      <c r="Z72" s="171">
        <v>3.12</v>
      </c>
      <c r="AA72" s="178">
        <v>1.56</v>
      </c>
      <c r="AB72" s="171">
        <v>1.72</v>
      </c>
      <c r="AC72" s="196">
        <f>(AB72/AA72-1)*100</f>
        <v>10.256410256410241</v>
      </c>
      <c r="AD72" s="413">
        <v>2930</v>
      </c>
      <c r="AE72" s="171">
        <v>22.55</v>
      </c>
      <c r="AF72" s="171">
        <v>34.17</v>
      </c>
      <c r="AG72" s="292">
        <f t="shared" si="15"/>
        <v>38.53658536585365</v>
      </c>
      <c r="AH72" s="199">
        <f t="shared" si="16"/>
        <v>-8.574773192859242</v>
      </c>
      <c r="AI72" s="290"/>
      <c r="AJ72" s="378">
        <f>AM72/AN72</f>
        <v>1.12859246462445</v>
      </c>
      <c r="AK72" s="368">
        <f t="shared" si="17"/>
        <v>11.764705882352944</v>
      </c>
      <c r="AL72" s="369">
        <f t="shared" si="18"/>
        <v>13.48455252486973</v>
      </c>
      <c r="AM72" s="369">
        <f>((AP72/AU72)^(1/5)-1)*100</f>
        <v>16.11871423331621</v>
      </c>
      <c r="AN72" s="366">
        <f>((AP72/AZ72)^(1/10)-1)*100</f>
        <v>14.282138804355625</v>
      </c>
      <c r="AO72" s="351"/>
      <c r="AP72" s="28">
        <v>0.38</v>
      </c>
      <c r="AQ72" s="306">
        <v>0.34</v>
      </c>
      <c r="AR72" s="28">
        <v>0.3</v>
      </c>
      <c r="AS72" s="28">
        <v>0.26</v>
      </c>
      <c r="AT72" s="28">
        <v>0.22</v>
      </c>
      <c r="AU72" s="28">
        <v>0.18</v>
      </c>
      <c r="AV72" s="28">
        <v>0.16</v>
      </c>
      <c r="AW72" s="299">
        <v>0.14</v>
      </c>
      <c r="AX72" s="28">
        <v>0.14</v>
      </c>
      <c r="AY72" s="28">
        <v>0.12</v>
      </c>
      <c r="AZ72" s="28">
        <v>0.1</v>
      </c>
      <c r="BA72" s="121">
        <v>0.08</v>
      </c>
    </row>
    <row r="73" spans="1:53" ht="11.25" customHeight="1">
      <c r="A73" s="25" t="s">
        <v>724</v>
      </c>
      <c r="B73" s="26" t="s">
        <v>725</v>
      </c>
      <c r="C73" s="26" t="s">
        <v>1440</v>
      </c>
      <c r="D73" s="135">
        <v>17</v>
      </c>
      <c r="E73" s="139">
        <v>146</v>
      </c>
      <c r="F73" s="65" t="s">
        <v>1500</v>
      </c>
      <c r="G73" s="57" t="s">
        <v>1500</v>
      </c>
      <c r="H73" s="212">
        <v>53</v>
      </c>
      <c r="I73" s="547">
        <f t="shared" si="6"/>
        <v>1.2075471698113207</v>
      </c>
      <c r="J73" s="105">
        <v>0.14</v>
      </c>
      <c r="K73" s="105">
        <v>0.16</v>
      </c>
      <c r="L73" s="93">
        <f t="shared" si="14"/>
        <v>14.28571428571428</v>
      </c>
      <c r="M73" s="31">
        <v>40361</v>
      </c>
      <c r="N73" s="31">
        <v>40365</v>
      </c>
      <c r="O73" s="30">
        <v>40373</v>
      </c>
      <c r="P73" s="31" t="s">
        <v>498</v>
      </c>
      <c r="Q73" s="26" t="s">
        <v>1686</v>
      </c>
      <c r="R73" s="343">
        <f>K73*4</f>
        <v>0.64</v>
      </c>
      <c r="S73" s="346">
        <f>R73/W73*100</f>
        <v>22.77580071174377</v>
      </c>
      <c r="T73" s="492">
        <f>(H73/SQRT(22.5*W73*(H73/Z73))-1)*100</f>
        <v>70.55256417045348</v>
      </c>
      <c r="U73" s="27">
        <f>H73/W73</f>
        <v>18.86120996441281</v>
      </c>
      <c r="V73" s="408">
        <v>4</v>
      </c>
      <c r="W73" s="171">
        <v>2.81</v>
      </c>
      <c r="X73" s="178">
        <v>2.86</v>
      </c>
      <c r="Y73" s="171">
        <v>1.82</v>
      </c>
      <c r="Z73" s="171">
        <v>3.47</v>
      </c>
      <c r="AA73" s="178">
        <v>2.8</v>
      </c>
      <c r="AB73" s="171">
        <v>3.22</v>
      </c>
      <c r="AC73" s="196">
        <f>(AB73/AA73-1)*100</f>
        <v>15.000000000000014</v>
      </c>
      <c r="AD73" s="413">
        <v>3100</v>
      </c>
      <c r="AE73" s="171">
        <v>34.96</v>
      </c>
      <c r="AF73" s="171">
        <v>53</v>
      </c>
      <c r="AG73" s="292">
        <f t="shared" si="15"/>
        <v>51.60183066361556</v>
      </c>
      <c r="AH73" s="199">
        <f t="shared" si="16"/>
        <v>0</v>
      </c>
      <c r="AI73" s="290"/>
      <c r="AJ73" s="378">
        <f>AM73/AN73</f>
        <v>0.8629639022782892</v>
      </c>
      <c r="AK73" s="364">
        <f t="shared" si="17"/>
        <v>11.111111111111093</v>
      </c>
      <c r="AL73" s="365">
        <f t="shared" si="18"/>
        <v>12.624788044360603</v>
      </c>
      <c r="AM73" s="365">
        <f>((AP73/AU73)^(1/5)-1)*100</f>
        <v>12.700920209792542</v>
      </c>
      <c r="AN73" s="367">
        <f>((AP73/AZ73)^(1/10)-1)*100</f>
        <v>14.717788514978626</v>
      </c>
      <c r="AO73" s="351"/>
      <c r="AP73" s="28">
        <v>0.6</v>
      </c>
      <c r="AQ73" s="306">
        <v>0.54</v>
      </c>
      <c r="AR73" s="28">
        <v>0.48</v>
      </c>
      <c r="AS73" s="28">
        <v>0.42</v>
      </c>
      <c r="AT73" s="28">
        <v>0.38</v>
      </c>
      <c r="AU73" s="28">
        <v>0.33</v>
      </c>
      <c r="AV73" s="28">
        <v>0.28</v>
      </c>
      <c r="AW73" s="28">
        <v>0.23</v>
      </c>
      <c r="AX73" s="28">
        <v>0.19</v>
      </c>
      <c r="AY73" s="28">
        <v>0.17</v>
      </c>
      <c r="AZ73" s="28">
        <v>0.152</v>
      </c>
      <c r="BA73" s="121">
        <v>0.137</v>
      </c>
    </row>
    <row r="74" spans="1:53" ht="11.25" customHeight="1">
      <c r="A74" s="25" t="s">
        <v>556</v>
      </c>
      <c r="B74" s="26" t="s">
        <v>557</v>
      </c>
      <c r="C74" s="102" t="s">
        <v>1657</v>
      </c>
      <c r="D74" s="135">
        <v>15</v>
      </c>
      <c r="E74" s="139">
        <v>178</v>
      </c>
      <c r="F74" s="65" t="s">
        <v>1500</v>
      </c>
      <c r="G74" s="57" t="s">
        <v>1500</v>
      </c>
      <c r="H74" s="213">
        <v>74.56</v>
      </c>
      <c r="I74" s="346">
        <f t="shared" si="6"/>
        <v>6.11587982832618</v>
      </c>
      <c r="J74" s="105">
        <v>1.13</v>
      </c>
      <c r="K74" s="105">
        <v>1.14</v>
      </c>
      <c r="L74" s="116">
        <f t="shared" si="14"/>
        <v>0.8849557522123908</v>
      </c>
      <c r="M74" s="31">
        <v>40660</v>
      </c>
      <c r="N74" s="31">
        <v>40662</v>
      </c>
      <c r="O74" s="30">
        <v>40676</v>
      </c>
      <c r="P74" s="103" t="s">
        <v>453</v>
      </c>
      <c r="Q74" s="102" t="s">
        <v>1162</v>
      </c>
      <c r="R74" s="343">
        <f>K74*4</f>
        <v>4.56</v>
      </c>
      <c r="S74" s="346">
        <f>R74/W74*100</f>
        <v>278.04878048780483</v>
      </c>
      <c r="T74" s="492">
        <f>(H74/SQRT(22.5*W74*(H74/Z74))-1)*100</f>
        <v>165.5537753225811</v>
      </c>
      <c r="U74" s="27">
        <f>H74/W74</f>
        <v>45.463414634146346</v>
      </c>
      <c r="V74" s="408">
        <v>12</v>
      </c>
      <c r="W74" s="171">
        <v>1.64</v>
      </c>
      <c r="X74" s="178">
        <v>10.02</v>
      </c>
      <c r="Y74" s="171">
        <v>2.98</v>
      </c>
      <c r="Z74" s="171">
        <v>3.49</v>
      </c>
      <c r="AA74" s="178">
        <v>1.92</v>
      </c>
      <c r="AB74" s="171">
        <v>2.38</v>
      </c>
      <c r="AC74" s="196">
        <f>(AB74/AA74-1)*100</f>
        <v>23.958333333333325</v>
      </c>
      <c r="AD74" s="413">
        <v>24440</v>
      </c>
      <c r="AE74" s="171">
        <v>57.4</v>
      </c>
      <c r="AF74" s="171">
        <v>78</v>
      </c>
      <c r="AG74" s="292">
        <f t="shared" si="15"/>
        <v>29.895470383275267</v>
      </c>
      <c r="AH74" s="199">
        <f t="shared" si="16"/>
        <v>-4.410256410256407</v>
      </c>
      <c r="AI74" s="290"/>
      <c r="AJ74" s="378">
        <f>AM74/AN74</f>
        <v>0.6496369776095565</v>
      </c>
      <c r="AK74" s="364">
        <f t="shared" si="17"/>
        <v>2.857142857142869</v>
      </c>
      <c r="AL74" s="365">
        <f t="shared" si="18"/>
        <v>8.416325250632006</v>
      </c>
      <c r="AM74" s="365">
        <f>((AP74/AU74)^(1/5)-1)*100</f>
        <v>7.0703134959900105</v>
      </c>
      <c r="AN74" s="367">
        <f>((AP74/AZ74)^(1/10)-1)*100</f>
        <v>10.883483760432423</v>
      </c>
      <c r="AO74" s="351"/>
      <c r="AP74" s="28">
        <v>4.32</v>
      </c>
      <c r="AQ74" s="306">
        <v>4.2</v>
      </c>
      <c r="AR74" s="28">
        <v>3.89</v>
      </c>
      <c r="AS74" s="28">
        <v>3.39</v>
      </c>
      <c r="AT74" s="28">
        <v>3.23</v>
      </c>
      <c r="AU74" s="28">
        <v>3.07</v>
      </c>
      <c r="AV74" s="28">
        <v>2.81</v>
      </c>
      <c r="AW74" s="28">
        <v>2.575</v>
      </c>
      <c r="AX74" s="28">
        <v>2.36</v>
      </c>
      <c r="AY74" s="28">
        <v>2.075</v>
      </c>
      <c r="AZ74" s="28">
        <v>1.5375</v>
      </c>
      <c r="BA74" s="121">
        <v>1.3875</v>
      </c>
    </row>
    <row r="75" spans="1:53" ht="11.25" customHeight="1">
      <c r="A75" s="25" t="s">
        <v>1774</v>
      </c>
      <c r="B75" s="26" t="s">
        <v>1775</v>
      </c>
      <c r="C75" s="26" t="s">
        <v>1336</v>
      </c>
      <c r="D75" s="135">
        <v>10</v>
      </c>
      <c r="E75" s="139">
        <v>234</v>
      </c>
      <c r="F75" s="65" t="s">
        <v>1500</v>
      </c>
      <c r="G75" s="57" t="s">
        <v>1500</v>
      </c>
      <c r="H75" s="213">
        <v>16.75</v>
      </c>
      <c r="I75" s="346">
        <f t="shared" si="6"/>
        <v>4.537313432835822</v>
      </c>
      <c r="J75" s="476">
        <v>0.18095238095238095</v>
      </c>
      <c r="K75" s="121">
        <v>0.19</v>
      </c>
      <c r="L75" s="93">
        <f t="shared" si="14"/>
        <v>5.000000000000004</v>
      </c>
      <c r="M75" s="31">
        <v>40595</v>
      </c>
      <c r="N75" s="31">
        <v>40597</v>
      </c>
      <c r="O75" s="30">
        <v>40608</v>
      </c>
      <c r="P75" s="103" t="s">
        <v>1211</v>
      </c>
      <c r="Q75" s="288" t="s">
        <v>1529</v>
      </c>
      <c r="R75" s="343">
        <f>K75*4</f>
        <v>0.76</v>
      </c>
      <c r="S75" s="346">
        <f>R75/W75*100</f>
        <v>107.04225352112677</v>
      </c>
      <c r="T75" s="492">
        <f>(H75/SQRT(22.5*W75*(H75/Z75))-1)*100</f>
        <v>-8.413393903500122</v>
      </c>
      <c r="U75" s="27">
        <f>H75/W75</f>
        <v>23.591549295774648</v>
      </c>
      <c r="V75" s="408">
        <v>12</v>
      </c>
      <c r="W75" s="171">
        <v>0.71</v>
      </c>
      <c r="X75" s="178" t="s">
        <v>1156</v>
      </c>
      <c r="Y75" s="171">
        <v>2.07</v>
      </c>
      <c r="Z75" s="171">
        <v>0.8</v>
      </c>
      <c r="AA75" s="178" t="s">
        <v>1156</v>
      </c>
      <c r="AB75" s="171" t="s">
        <v>1156</v>
      </c>
      <c r="AC75" s="196" t="s">
        <v>1035</v>
      </c>
      <c r="AD75" s="332">
        <v>44</v>
      </c>
      <c r="AE75" s="171">
        <v>15.05</v>
      </c>
      <c r="AF75" s="171">
        <v>18.99</v>
      </c>
      <c r="AG75" s="292">
        <f t="shared" si="15"/>
        <v>11.295681063122919</v>
      </c>
      <c r="AH75" s="199">
        <f t="shared" si="16"/>
        <v>-11.795681937862025</v>
      </c>
      <c r="AI75" s="7"/>
      <c r="AJ75" s="378">
        <f>AM75/AN75</f>
        <v>1.053415634209909</v>
      </c>
      <c r="AK75" s="364">
        <f t="shared" si="17"/>
        <v>5.001381597126264</v>
      </c>
      <c r="AL75" s="365">
        <f t="shared" si="18"/>
        <v>5.001949940842998</v>
      </c>
      <c r="AM75" s="365">
        <f>((AP75/AU75)^(1/5)-1)*100</f>
        <v>7.361822513261096</v>
      </c>
      <c r="AN75" s="367">
        <f>((AP75/AZ75)^(1/10)-1)*100</f>
        <v>6.988525966564629</v>
      </c>
      <c r="AO75" s="351"/>
      <c r="AP75" s="28">
        <v>0.7238095238095238</v>
      </c>
      <c r="AQ75" s="306">
        <v>0.6893333333333334</v>
      </c>
      <c r="AR75" s="28">
        <v>0.6564952380952381</v>
      </c>
      <c r="AS75" s="28">
        <v>0.6252190476190476</v>
      </c>
      <c r="AT75" s="28">
        <v>0.5484571428571428</v>
      </c>
      <c r="AU75" s="28">
        <v>0.5074285714285715</v>
      </c>
      <c r="AV75" s="28">
        <v>0.48327619047619047</v>
      </c>
      <c r="AW75" s="28">
        <v>0.4467047619047619</v>
      </c>
      <c r="AX75" s="28">
        <v>0.39319047619047615</v>
      </c>
      <c r="AY75" s="299">
        <v>0.36834285714285714</v>
      </c>
      <c r="AZ75" s="299">
        <v>0.36834285714285714</v>
      </c>
      <c r="BA75" s="301">
        <v>0.36834285714285714</v>
      </c>
    </row>
    <row r="76" spans="1:53" ht="11.25" customHeight="1">
      <c r="A76" s="25" t="s">
        <v>1506</v>
      </c>
      <c r="B76" s="26" t="s">
        <v>1514</v>
      </c>
      <c r="C76" s="26" t="s">
        <v>1417</v>
      </c>
      <c r="D76" s="135">
        <v>16</v>
      </c>
      <c r="E76" s="139">
        <v>167</v>
      </c>
      <c r="F76" s="44" t="s">
        <v>1030</v>
      </c>
      <c r="G76" s="45" t="s">
        <v>1030</v>
      </c>
      <c r="H76" s="212">
        <v>74.65</v>
      </c>
      <c r="I76" s="548">
        <f t="shared" si="6"/>
        <v>1.6610850636302743</v>
      </c>
      <c r="J76" s="129">
        <v>0.28</v>
      </c>
      <c r="K76" s="105">
        <v>0.31</v>
      </c>
      <c r="L76" s="94">
        <f t="shared" si="14"/>
        <v>10.714285714285698</v>
      </c>
      <c r="M76" s="31">
        <v>40541</v>
      </c>
      <c r="N76" s="31">
        <v>40543</v>
      </c>
      <c r="O76" s="30">
        <v>40557</v>
      </c>
      <c r="P76" s="31" t="s">
        <v>466</v>
      </c>
      <c r="Q76" s="285" t="s">
        <v>926</v>
      </c>
      <c r="R76" s="274">
        <f>K76*4</f>
        <v>1.24</v>
      </c>
      <c r="S76" s="348">
        <f>R76/W76*100</f>
        <v>34.25414364640884</v>
      </c>
      <c r="T76" s="493">
        <f>(H76/SQRT(22.5*W76*(H76/Z76))-1)*100</f>
        <v>54.36755862327423</v>
      </c>
      <c r="U76" s="27">
        <f>H76/W76</f>
        <v>20.62154696132597</v>
      </c>
      <c r="V76" s="409">
        <v>12</v>
      </c>
      <c r="W76" s="171">
        <v>3.62</v>
      </c>
      <c r="X76" s="178">
        <v>0.97</v>
      </c>
      <c r="Y76" s="171">
        <v>1.42</v>
      </c>
      <c r="Z76" s="171">
        <v>2.6</v>
      </c>
      <c r="AA76" s="178">
        <v>4.31</v>
      </c>
      <c r="AB76" s="171">
        <v>5.23</v>
      </c>
      <c r="AC76" s="196">
        <f>(AB76/AA76-1)*100</f>
        <v>21.345707656612547</v>
      </c>
      <c r="AD76" s="413">
        <v>3290</v>
      </c>
      <c r="AE76" s="171">
        <v>48.27</v>
      </c>
      <c r="AF76" s="171">
        <v>79.08</v>
      </c>
      <c r="AG76" s="292">
        <f t="shared" si="15"/>
        <v>54.650921897658996</v>
      </c>
      <c r="AH76" s="199">
        <f t="shared" si="16"/>
        <v>-5.601922104198271</v>
      </c>
      <c r="AI76" s="290"/>
      <c r="AJ76" s="378">
        <f>AM76/AN76</f>
        <v>1.2872231724038086</v>
      </c>
      <c r="AK76" s="370">
        <f t="shared" si="17"/>
        <v>3.703703703703698</v>
      </c>
      <c r="AL76" s="371">
        <f t="shared" si="18"/>
        <v>8.37067626618271</v>
      </c>
      <c r="AM76" s="371">
        <f>((AP76/AU76)^(1/5)-1)*100</f>
        <v>9.238846414037315</v>
      </c>
      <c r="AN76" s="372">
        <f>((AP76/AZ76)^(1/10)-1)*100</f>
        <v>7.177346253629313</v>
      </c>
      <c r="AO76" s="351"/>
      <c r="AP76" s="28">
        <v>1.12</v>
      </c>
      <c r="AQ76" s="306">
        <v>1.08</v>
      </c>
      <c r="AR76" s="28">
        <v>1</v>
      </c>
      <c r="AS76" s="28">
        <v>0.88</v>
      </c>
      <c r="AT76" s="28">
        <v>0.76</v>
      </c>
      <c r="AU76" s="28">
        <v>0.72</v>
      </c>
      <c r="AV76" s="28">
        <v>0.67</v>
      </c>
      <c r="AW76" s="28">
        <v>0.64</v>
      </c>
      <c r="AX76" s="28">
        <v>0.6</v>
      </c>
      <c r="AY76" s="28">
        <v>0.59</v>
      </c>
      <c r="AZ76" s="28">
        <v>0.56</v>
      </c>
      <c r="BA76" s="121">
        <v>0.48</v>
      </c>
    </row>
    <row r="77" spans="1:53" ht="11.25" customHeight="1">
      <c r="A77" s="15" t="s">
        <v>690</v>
      </c>
      <c r="B77" s="16" t="s">
        <v>691</v>
      </c>
      <c r="C77" s="148" t="s">
        <v>1667</v>
      </c>
      <c r="D77" s="134">
        <v>19</v>
      </c>
      <c r="E77" s="139">
        <v>126</v>
      </c>
      <c r="F77" s="88" t="s">
        <v>1500</v>
      </c>
      <c r="G77" s="58" t="s">
        <v>1500</v>
      </c>
      <c r="H77" s="211">
        <v>34.59</v>
      </c>
      <c r="I77" s="346">
        <f t="shared" si="6"/>
        <v>2.775368603642671</v>
      </c>
      <c r="J77" s="108">
        <v>0.23</v>
      </c>
      <c r="K77" s="108">
        <v>0.24</v>
      </c>
      <c r="L77" s="107">
        <f t="shared" si="14"/>
        <v>4.347826086956519</v>
      </c>
      <c r="M77" s="22">
        <v>40590</v>
      </c>
      <c r="N77" s="22">
        <v>40592</v>
      </c>
      <c r="O77" s="21">
        <v>40604</v>
      </c>
      <c r="P77" s="22" t="s">
        <v>332</v>
      </c>
      <c r="Q77" s="16"/>
      <c r="R77" s="343">
        <f>K77*4</f>
        <v>0.96</v>
      </c>
      <c r="S77" s="346">
        <f>R77/W77*100</f>
        <v>40.67796610169492</v>
      </c>
      <c r="T77" s="492">
        <f>(H77/SQRT(22.5*W77*(H77/Z77))-1)*100</f>
        <v>257.5012148847439</v>
      </c>
      <c r="U77" s="18">
        <f>H77/W77</f>
        <v>14.656779661016952</v>
      </c>
      <c r="V77" s="408">
        <v>6</v>
      </c>
      <c r="W77" s="194">
        <v>2.36</v>
      </c>
      <c r="X77" s="193">
        <v>1.55</v>
      </c>
      <c r="Y77" s="194">
        <v>5.2</v>
      </c>
      <c r="Z77" s="194">
        <v>19.62</v>
      </c>
      <c r="AA77" s="193">
        <v>2.43</v>
      </c>
      <c r="AB77" s="194">
        <v>2.4</v>
      </c>
      <c r="AC77" s="197">
        <f>(AB77/AA77-1)*100</f>
        <v>-1.2345679012345734</v>
      </c>
      <c r="AD77" s="414">
        <v>8050</v>
      </c>
      <c r="AE77" s="194">
        <v>26.25</v>
      </c>
      <c r="AF77" s="194">
        <v>36.14</v>
      </c>
      <c r="AG77" s="293">
        <f t="shared" si="15"/>
        <v>31.771428571428583</v>
      </c>
      <c r="AH77" s="200">
        <f t="shared" si="16"/>
        <v>-4.288876591034856</v>
      </c>
      <c r="AI77" s="290"/>
      <c r="AJ77" s="377">
        <f>AM77/AN77</f>
        <v>0.7660092274895558</v>
      </c>
      <c r="AK77" s="364">
        <f t="shared" si="17"/>
        <v>4.545454545454541</v>
      </c>
      <c r="AL77" s="365">
        <f t="shared" si="18"/>
        <v>8.513834525440544</v>
      </c>
      <c r="AM77" s="365">
        <f>((AP77/AU77)^(1/5)-1)*100</f>
        <v>18.12601880431084</v>
      </c>
      <c r="AN77" s="367">
        <f>((AP77/AZ77)^(1/10)-1)*100</f>
        <v>23.66292487587296</v>
      </c>
      <c r="AO77" s="350"/>
      <c r="AP77" s="19">
        <v>0.92</v>
      </c>
      <c r="AQ77" s="303">
        <v>0.88</v>
      </c>
      <c r="AR77" s="19">
        <v>0.84</v>
      </c>
      <c r="AS77" s="19">
        <v>0.72</v>
      </c>
      <c r="AT77" s="19">
        <v>0.6</v>
      </c>
      <c r="AU77" s="19">
        <v>0.4</v>
      </c>
      <c r="AV77" s="19">
        <v>0.32</v>
      </c>
      <c r="AW77" s="19">
        <v>0.23</v>
      </c>
      <c r="AX77" s="19">
        <v>0.19</v>
      </c>
      <c r="AY77" s="19">
        <v>0.15</v>
      </c>
      <c r="AZ77" s="19">
        <v>0.11</v>
      </c>
      <c r="BA77" s="297">
        <v>0.0775</v>
      </c>
    </row>
    <row r="78" spans="1:53" ht="11.25" customHeight="1">
      <c r="A78" s="25" t="s">
        <v>1303</v>
      </c>
      <c r="B78" s="26" t="s">
        <v>1304</v>
      </c>
      <c r="C78" s="102" t="s">
        <v>1657</v>
      </c>
      <c r="D78" s="135">
        <v>11</v>
      </c>
      <c r="E78" s="139">
        <v>222</v>
      </c>
      <c r="F78" s="65" t="s">
        <v>1500</v>
      </c>
      <c r="G78" s="57" t="s">
        <v>1500</v>
      </c>
      <c r="H78" s="213">
        <v>59.06</v>
      </c>
      <c r="I78" s="346">
        <f t="shared" si="6"/>
        <v>5.215035557060617</v>
      </c>
      <c r="J78" s="129">
        <v>0.7575</v>
      </c>
      <c r="K78" s="105">
        <v>0.77</v>
      </c>
      <c r="L78" s="116">
        <f t="shared" si="14"/>
        <v>1.650165016501659</v>
      </c>
      <c r="M78" s="31">
        <v>40668</v>
      </c>
      <c r="N78" s="31">
        <v>40672</v>
      </c>
      <c r="O78" s="30">
        <v>40676</v>
      </c>
      <c r="P78" s="103" t="s">
        <v>453</v>
      </c>
      <c r="Q78" s="102" t="s">
        <v>1924</v>
      </c>
      <c r="R78" s="343">
        <f>K78*4</f>
        <v>3.08</v>
      </c>
      <c r="S78" s="346">
        <f>R78/W78*100</f>
        <v>101.3157894736842</v>
      </c>
      <c r="T78" s="492">
        <f>(H78/SQRT(22.5*W78*(H78/Z78))-1)*100</f>
        <v>100.1601697822308</v>
      </c>
      <c r="U78" s="27">
        <f>H78/W78</f>
        <v>19.42763157894737</v>
      </c>
      <c r="V78" s="408">
        <v>12</v>
      </c>
      <c r="W78" s="171">
        <v>3.04</v>
      </c>
      <c r="X78" s="178">
        <v>3.51</v>
      </c>
      <c r="Y78" s="171">
        <v>3.98</v>
      </c>
      <c r="Z78" s="171">
        <v>4.64</v>
      </c>
      <c r="AA78" s="178">
        <v>3.37</v>
      </c>
      <c r="AB78" s="171">
        <v>3.55</v>
      </c>
      <c r="AC78" s="196">
        <f>(AB78/AA78-1)*100</f>
        <v>5.3412462908011715</v>
      </c>
      <c r="AD78" s="413">
        <v>6930</v>
      </c>
      <c r="AE78" s="171">
        <v>39.85</v>
      </c>
      <c r="AF78" s="171">
        <v>63.1</v>
      </c>
      <c r="AG78" s="292">
        <f t="shared" si="15"/>
        <v>48.205771643663745</v>
      </c>
      <c r="AH78" s="199">
        <f t="shared" si="16"/>
        <v>-6.402535657686211</v>
      </c>
      <c r="AI78" s="290"/>
      <c r="AJ78" s="378" t="s">
        <v>1035</v>
      </c>
      <c r="AK78" s="364">
        <f t="shared" si="17"/>
        <v>2.376760563380298</v>
      </c>
      <c r="AL78" s="365">
        <f t="shared" si="18"/>
        <v>5.260593634974509</v>
      </c>
      <c r="AM78" s="365">
        <f>((AP78/AU78)^(1/5)-1)*100</f>
        <v>8.145719669411466</v>
      </c>
      <c r="AN78" s="367" t="s">
        <v>1035</v>
      </c>
      <c r="AO78" s="351"/>
      <c r="AP78" s="28">
        <v>2.9075</v>
      </c>
      <c r="AQ78" s="306">
        <v>2.84</v>
      </c>
      <c r="AR78" s="28">
        <v>2.722</v>
      </c>
      <c r="AS78" s="28">
        <v>2.493</v>
      </c>
      <c r="AT78" s="28">
        <v>2.2859999999999996</v>
      </c>
      <c r="AU78" s="28">
        <v>1.9655</v>
      </c>
      <c r="AV78" s="28">
        <v>1.72</v>
      </c>
      <c r="AW78" s="28">
        <v>1.5325</v>
      </c>
      <c r="AX78" s="28">
        <v>1.289</v>
      </c>
      <c r="AY78" s="28">
        <v>0.7165</v>
      </c>
      <c r="AZ78" s="299">
        <v>0</v>
      </c>
      <c r="BA78" s="301">
        <v>0</v>
      </c>
    </row>
    <row r="79" spans="1:53" ht="11.25" customHeight="1">
      <c r="A79" s="25" t="s">
        <v>788</v>
      </c>
      <c r="B79" s="26" t="s">
        <v>789</v>
      </c>
      <c r="C79" s="26" t="s">
        <v>1416</v>
      </c>
      <c r="D79" s="135">
        <v>16</v>
      </c>
      <c r="E79" s="139">
        <v>165</v>
      </c>
      <c r="F79" s="65" t="s">
        <v>1500</v>
      </c>
      <c r="G79" s="57" t="s">
        <v>1500</v>
      </c>
      <c r="H79" s="212">
        <v>39.09</v>
      </c>
      <c r="I79" s="547">
        <f t="shared" si="6"/>
        <v>0.8186236889229981</v>
      </c>
      <c r="J79" s="105">
        <v>0.07</v>
      </c>
      <c r="K79" s="105">
        <v>0.08</v>
      </c>
      <c r="L79" s="93">
        <f t="shared" si="14"/>
        <v>14.28571428571428</v>
      </c>
      <c r="M79" s="31">
        <v>40472</v>
      </c>
      <c r="N79" s="31">
        <v>40476</v>
      </c>
      <c r="O79" s="30">
        <v>40490</v>
      </c>
      <c r="P79" s="31" t="s">
        <v>500</v>
      </c>
      <c r="Q79" s="26"/>
      <c r="R79" s="343">
        <f>K79*4</f>
        <v>0.32</v>
      </c>
      <c r="S79" s="346">
        <f>R79/W79*100</f>
        <v>13.502109704641349</v>
      </c>
      <c r="T79" s="492">
        <f>(H79/SQRT(22.5*W79*(H79/Z79))-1)*100</f>
        <v>29.28103688434083</v>
      </c>
      <c r="U79" s="27">
        <f>H79/W79</f>
        <v>16.49367088607595</v>
      </c>
      <c r="V79" s="408">
        <v>9</v>
      </c>
      <c r="W79" s="171">
        <v>2.37</v>
      </c>
      <c r="X79" s="178">
        <v>1.14</v>
      </c>
      <c r="Y79" s="171">
        <v>1.31</v>
      </c>
      <c r="Z79" s="171">
        <v>2.28</v>
      </c>
      <c r="AA79" s="178">
        <v>2.45</v>
      </c>
      <c r="AB79" s="171">
        <v>2.7</v>
      </c>
      <c r="AC79" s="196">
        <f>(AB79/AA79-1)*100</f>
        <v>10.20408163265305</v>
      </c>
      <c r="AD79" s="413">
        <v>1190</v>
      </c>
      <c r="AE79" s="171">
        <v>28.29</v>
      </c>
      <c r="AF79" s="171">
        <v>40.3</v>
      </c>
      <c r="AG79" s="292">
        <f t="shared" si="15"/>
        <v>38.1760339342524</v>
      </c>
      <c r="AH79" s="199">
        <f t="shared" si="16"/>
        <v>-3.0024813895781484</v>
      </c>
      <c r="AI79" s="290"/>
      <c r="AJ79" s="378">
        <f>AM79/AN79</f>
        <v>0.8127799391995871</v>
      </c>
      <c r="AK79" s="364">
        <f t="shared" si="17"/>
        <v>9.433962264150942</v>
      </c>
      <c r="AL79" s="365">
        <f t="shared" si="18"/>
        <v>8.827460068632798</v>
      </c>
      <c r="AM79" s="365">
        <f>((AP79/AU79)^(1/5)-1)*100</f>
        <v>9.407036350794119</v>
      </c>
      <c r="AN79" s="367">
        <f>((AP79/AZ79)^(1/10)-1)*100</f>
        <v>11.573903214267345</v>
      </c>
      <c r="AO79" s="351"/>
      <c r="AP79" s="28">
        <v>0.29</v>
      </c>
      <c r="AQ79" s="306">
        <v>0.265</v>
      </c>
      <c r="AR79" s="28">
        <v>0.245</v>
      </c>
      <c r="AS79" s="28">
        <v>0.225</v>
      </c>
      <c r="AT79" s="28">
        <v>0.205</v>
      </c>
      <c r="AU79" s="28">
        <v>0.185</v>
      </c>
      <c r="AV79" s="28">
        <v>0.165</v>
      </c>
      <c r="AW79" s="28">
        <v>0.124</v>
      </c>
      <c r="AX79" s="28">
        <v>0.106</v>
      </c>
      <c r="AY79" s="28">
        <v>0.101</v>
      </c>
      <c r="AZ79" s="28">
        <v>0.097</v>
      </c>
      <c r="BA79" s="121">
        <v>0.0915</v>
      </c>
    </row>
    <row r="80" spans="1:53" ht="11.25" customHeight="1">
      <c r="A80" s="25" t="s">
        <v>692</v>
      </c>
      <c r="B80" s="26" t="s">
        <v>693</v>
      </c>
      <c r="C80" s="26" t="s">
        <v>1332</v>
      </c>
      <c r="D80" s="135">
        <v>19</v>
      </c>
      <c r="E80" s="139">
        <v>128</v>
      </c>
      <c r="F80" s="65" t="s">
        <v>1500</v>
      </c>
      <c r="G80" s="57" t="s">
        <v>1500</v>
      </c>
      <c r="H80" s="212">
        <v>28.04</v>
      </c>
      <c r="I80" s="346">
        <f t="shared" si="6"/>
        <v>3.2810271041369474</v>
      </c>
      <c r="J80" s="105">
        <v>0.225</v>
      </c>
      <c r="K80" s="105">
        <v>0.23</v>
      </c>
      <c r="L80" s="93">
        <f t="shared" si="14"/>
        <v>2.2222222222222143</v>
      </c>
      <c r="M80" s="31">
        <v>40646</v>
      </c>
      <c r="N80" s="31">
        <v>40648</v>
      </c>
      <c r="O80" s="30">
        <v>40662</v>
      </c>
      <c r="P80" s="103" t="s">
        <v>504</v>
      </c>
      <c r="Q80" s="26"/>
      <c r="R80" s="343">
        <f>K80*4</f>
        <v>0.92</v>
      </c>
      <c r="S80" s="346">
        <f>R80/W80*100</f>
        <v>57.14285714285714</v>
      </c>
      <c r="T80" s="492">
        <f>(H80/SQRT(22.5*W80*(H80/Z80))-1)*100</f>
        <v>30.791928804654</v>
      </c>
      <c r="U80" s="27">
        <f>H80/W80</f>
        <v>17.41614906832298</v>
      </c>
      <c r="V80" s="408">
        <v>12</v>
      </c>
      <c r="W80" s="171">
        <v>1.61</v>
      </c>
      <c r="X80" s="178">
        <v>1.73</v>
      </c>
      <c r="Y80" s="171">
        <v>2.2</v>
      </c>
      <c r="Z80" s="171">
        <v>2.21</v>
      </c>
      <c r="AA80" s="178">
        <v>1.59</v>
      </c>
      <c r="AB80" s="171">
        <v>1.71</v>
      </c>
      <c r="AC80" s="196">
        <f>(AB80/AA80-1)*100</f>
        <v>7.547169811320753</v>
      </c>
      <c r="AD80" s="332">
        <v>688</v>
      </c>
      <c r="AE80" s="171">
        <v>19.93</v>
      </c>
      <c r="AF80" s="171">
        <v>29.21</v>
      </c>
      <c r="AG80" s="292">
        <f t="shared" si="15"/>
        <v>40.69242348218766</v>
      </c>
      <c r="AH80" s="199">
        <f t="shared" si="16"/>
        <v>-4.00547757617255</v>
      </c>
      <c r="AI80" s="290"/>
      <c r="AJ80" s="378">
        <f>AM80/AN80</f>
        <v>0.8677313016758076</v>
      </c>
      <c r="AK80" s="364">
        <f t="shared" si="17"/>
        <v>4.069767441860472</v>
      </c>
      <c r="AL80" s="365">
        <f t="shared" si="18"/>
        <v>8.536296507975184</v>
      </c>
      <c r="AM80" s="365">
        <f>((AP80/AU80)^(1/5)-1)*100</f>
        <v>11.04766553070393</v>
      </c>
      <c r="AN80" s="367">
        <f>((AP80/AZ80)^(1/10)-1)*100</f>
        <v>12.73166648404651</v>
      </c>
      <c r="AO80" s="351"/>
      <c r="AP80" s="28">
        <v>0.895</v>
      </c>
      <c r="AQ80" s="306">
        <v>0.86</v>
      </c>
      <c r="AR80" s="28">
        <v>0.78</v>
      </c>
      <c r="AS80" s="28">
        <v>0.7</v>
      </c>
      <c r="AT80" s="28">
        <v>0.62</v>
      </c>
      <c r="AU80" s="28">
        <v>0.53</v>
      </c>
      <c r="AV80" s="28">
        <v>0.43</v>
      </c>
      <c r="AW80" s="28">
        <v>0.39</v>
      </c>
      <c r="AX80" s="28">
        <v>0.34</v>
      </c>
      <c r="AY80" s="28">
        <v>0.31</v>
      </c>
      <c r="AZ80" s="28">
        <v>0.27</v>
      </c>
      <c r="BA80" s="121">
        <v>0.23</v>
      </c>
    </row>
    <row r="81" spans="1:53" ht="11.25" customHeight="1">
      <c r="A81" s="34" t="s">
        <v>665</v>
      </c>
      <c r="B81" s="36" t="s">
        <v>673</v>
      </c>
      <c r="C81" s="36" t="s">
        <v>1424</v>
      </c>
      <c r="D81" s="136">
        <v>20</v>
      </c>
      <c r="E81" s="139">
        <v>120</v>
      </c>
      <c r="F81" s="46" t="s">
        <v>1030</v>
      </c>
      <c r="G81" s="48" t="s">
        <v>1030</v>
      </c>
      <c r="H81" s="181">
        <v>23.63</v>
      </c>
      <c r="I81" s="346">
        <f t="shared" si="6"/>
        <v>2.7507405840033856</v>
      </c>
      <c r="J81" s="128">
        <v>0.1575</v>
      </c>
      <c r="K81" s="106">
        <v>0.1625</v>
      </c>
      <c r="L81" s="94">
        <f t="shared" si="14"/>
        <v>3.1746031746031855</v>
      </c>
      <c r="M81" s="50">
        <v>40519</v>
      </c>
      <c r="N81" s="50">
        <v>40521</v>
      </c>
      <c r="O81" s="49">
        <v>40544</v>
      </c>
      <c r="P81" s="50" t="s">
        <v>450</v>
      </c>
      <c r="Q81" s="36"/>
      <c r="R81" s="274">
        <f>K81*4</f>
        <v>0.65</v>
      </c>
      <c r="S81" s="346">
        <f>R81/W81*100</f>
        <v>51.181102362204726</v>
      </c>
      <c r="T81" s="492">
        <f>(H81/SQRT(22.5*W81*(H81/Z81))-1)*100</f>
        <v>16.455677231318667</v>
      </c>
      <c r="U81" s="37">
        <f>H81/W81</f>
        <v>18.606299212598426</v>
      </c>
      <c r="V81" s="409">
        <v>12</v>
      </c>
      <c r="W81" s="172">
        <v>1.27</v>
      </c>
      <c r="X81" s="180">
        <v>2.48</v>
      </c>
      <c r="Y81" s="172">
        <v>1.11</v>
      </c>
      <c r="Z81" s="172">
        <v>1.64</v>
      </c>
      <c r="AA81" s="180">
        <v>1.33</v>
      </c>
      <c r="AB81" s="172">
        <v>1.48</v>
      </c>
      <c r="AC81" s="198">
        <f>(AB81/AA81-1)*100</f>
        <v>11.2781954887218</v>
      </c>
      <c r="AD81" s="415">
        <v>4510</v>
      </c>
      <c r="AE81" s="172">
        <v>17.11</v>
      </c>
      <c r="AF81" s="172">
        <v>23.98</v>
      </c>
      <c r="AG81" s="294">
        <f t="shared" si="15"/>
        <v>38.10637054354179</v>
      </c>
      <c r="AH81" s="201">
        <f t="shared" si="16"/>
        <v>-1.4595496246872453</v>
      </c>
      <c r="AI81" s="290"/>
      <c r="AJ81" s="379">
        <f>AM81/AN81</f>
        <v>1.009856416321133</v>
      </c>
      <c r="AK81" s="364">
        <f t="shared" si="17"/>
        <v>1.6129032258064502</v>
      </c>
      <c r="AL81" s="365">
        <f t="shared" si="18"/>
        <v>4.63073753753267</v>
      </c>
      <c r="AM81" s="365">
        <f>((AP81/AU81)^(1/5)-1)*100</f>
        <v>5.29826000138478</v>
      </c>
      <c r="AN81" s="367">
        <f>((AP81/AZ81)^(1/10)-1)*100</f>
        <v>5.246547841609139</v>
      </c>
      <c r="AO81" s="352"/>
      <c r="AP81" s="38">
        <v>0.63</v>
      </c>
      <c r="AQ81" s="309">
        <v>0.62</v>
      </c>
      <c r="AR81" s="38">
        <v>0.59</v>
      </c>
      <c r="AS81" s="38">
        <v>0.55</v>
      </c>
      <c r="AT81" s="38">
        <v>0.515</v>
      </c>
      <c r="AU81" s="38">
        <v>0.48667</v>
      </c>
      <c r="AV81" s="38">
        <v>0.46</v>
      </c>
      <c r="AW81" s="38">
        <v>0.43333</v>
      </c>
      <c r="AX81" s="38">
        <v>0.41333</v>
      </c>
      <c r="AY81" s="38">
        <v>0.3956</v>
      </c>
      <c r="AZ81" s="38">
        <v>0.3778</v>
      </c>
      <c r="BA81" s="298">
        <v>0.36</v>
      </c>
    </row>
    <row r="82" spans="1:53" ht="11.25" customHeight="1">
      <c r="A82" s="15" t="s">
        <v>1603</v>
      </c>
      <c r="B82" s="16" t="s">
        <v>1604</v>
      </c>
      <c r="C82" s="16" t="s">
        <v>1333</v>
      </c>
      <c r="D82" s="134">
        <v>24</v>
      </c>
      <c r="E82" s="139">
        <v>104</v>
      </c>
      <c r="F82" s="88" t="s">
        <v>1500</v>
      </c>
      <c r="G82" s="58" t="s">
        <v>1500</v>
      </c>
      <c r="H82" s="211">
        <v>41.67</v>
      </c>
      <c r="I82" s="345">
        <f t="shared" si="6"/>
        <v>5.759539236861051</v>
      </c>
      <c r="J82" s="127">
        <v>0.59</v>
      </c>
      <c r="K82" s="108">
        <v>0.6</v>
      </c>
      <c r="L82" s="130">
        <f t="shared" si="14"/>
        <v>1.6949152542372836</v>
      </c>
      <c r="M82" s="22">
        <v>40526</v>
      </c>
      <c r="N82" s="22">
        <v>40528</v>
      </c>
      <c r="O82" s="21">
        <v>40542</v>
      </c>
      <c r="P82" s="22" t="s">
        <v>449</v>
      </c>
      <c r="Q82" s="16"/>
      <c r="R82" s="343">
        <f>K82*4</f>
        <v>2.4</v>
      </c>
      <c r="S82" s="345">
        <f>R82/W82*100</f>
        <v>88.23529411764704</v>
      </c>
      <c r="T82" s="494">
        <f>(H82/SQRT(22.5*W82*(H82/Z82))-1)*100</f>
        <v>-8.114521405879438</v>
      </c>
      <c r="U82" s="27">
        <f>H82/W82</f>
        <v>15.31985294117647</v>
      </c>
      <c r="V82" s="408">
        <v>12</v>
      </c>
      <c r="W82" s="171">
        <v>2.72</v>
      </c>
      <c r="X82" s="178">
        <v>2.6</v>
      </c>
      <c r="Y82" s="171">
        <v>0.81</v>
      </c>
      <c r="Z82" s="171">
        <v>1.24</v>
      </c>
      <c r="AA82" s="178">
        <v>2.65</v>
      </c>
      <c r="AB82" s="171">
        <v>2.56</v>
      </c>
      <c r="AC82" s="196">
        <f>(AB82/AA82-1)*100</f>
        <v>-3.396226415094339</v>
      </c>
      <c r="AD82" s="413">
        <v>2180</v>
      </c>
      <c r="AE82" s="171">
        <v>37.29</v>
      </c>
      <c r="AF82" s="171">
        <v>46.66</v>
      </c>
      <c r="AG82" s="292">
        <f t="shared" si="15"/>
        <v>11.745776347546267</v>
      </c>
      <c r="AH82" s="199">
        <f t="shared" si="16"/>
        <v>-10.694384912130294</v>
      </c>
      <c r="AI82" s="290"/>
      <c r="AJ82" s="378">
        <f>AM82/AN82</f>
        <v>0.7000703941369535</v>
      </c>
      <c r="AK82" s="368">
        <f t="shared" si="17"/>
        <v>1.7167381974249052</v>
      </c>
      <c r="AL82" s="369">
        <f t="shared" si="18"/>
        <v>4.446767510194594</v>
      </c>
      <c r="AM82" s="369">
        <f>((AP82/AU82)^(1/5)-1)*100</f>
        <v>6.621301567096305</v>
      </c>
      <c r="AN82" s="366">
        <f>((AP82/AZ82)^(1/10)-1)*100</f>
        <v>9.458051108216114</v>
      </c>
      <c r="AO82" s="351"/>
      <c r="AP82" s="28">
        <v>2.37</v>
      </c>
      <c r="AQ82" s="306">
        <v>2.33</v>
      </c>
      <c r="AR82" s="28">
        <v>2.32</v>
      </c>
      <c r="AS82" s="28">
        <v>2.08</v>
      </c>
      <c r="AT82" s="28">
        <v>1.92</v>
      </c>
      <c r="AU82" s="28">
        <v>1.72</v>
      </c>
      <c r="AV82" s="28">
        <v>1.48</v>
      </c>
      <c r="AW82" s="28">
        <v>1.32</v>
      </c>
      <c r="AX82" s="28">
        <v>1.2</v>
      </c>
      <c r="AY82" s="28">
        <v>1.06</v>
      </c>
      <c r="AZ82" s="28">
        <v>0.96</v>
      </c>
      <c r="BA82" s="121">
        <v>0.84</v>
      </c>
    </row>
    <row r="83" spans="1:53" ht="11.25" customHeight="1">
      <c r="A83" s="25" t="s">
        <v>694</v>
      </c>
      <c r="B83" s="26" t="s">
        <v>695</v>
      </c>
      <c r="C83" s="26" t="s">
        <v>1440</v>
      </c>
      <c r="D83" s="135">
        <v>18</v>
      </c>
      <c r="E83" s="139">
        <v>140</v>
      </c>
      <c r="F83" s="65" t="s">
        <v>1500</v>
      </c>
      <c r="G83" s="57" t="s">
        <v>1500</v>
      </c>
      <c r="H83" s="212">
        <v>31.61</v>
      </c>
      <c r="I83" s="346">
        <f t="shared" si="6"/>
        <v>3.2268269534957295</v>
      </c>
      <c r="J83" s="105">
        <v>0.23</v>
      </c>
      <c r="K83" s="105">
        <v>0.255</v>
      </c>
      <c r="L83" s="93">
        <f t="shared" si="14"/>
        <v>10.869565217391308</v>
      </c>
      <c r="M83" s="31">
        <v>40598</v>
      </c>
      <c r="N83" s="31">
        <v>40602</v>
      </c>
      <c r="O83" s="30">
        <v>40617</v>
      </c>
      <c r="P83" s="31" t="s">
        <v>461</v>
      </c>
      <c r="Q83" s="26"/>
      <c r="R83" s="343">
        <f>K83*4</f>
        <v>1.02</v>
      </c>
      <c r="S83" s="346">
        <f>R83/W83*100</f>
        <v>35.78947368421053</v>
      </c>
      <c r="T83" s="492">
        <f>(H83/SQRT(22.5*W83*(H83/Z83))-1)*100</f>
        <v>-3.4773001882595134</v>
      </c>
      <c r="U83" s="27">
        <f>H83/W83</f>
        <v>11.091228070175438</v>
      </c>
      <c r="V83" s="408">
        <v>6</v>
      </c>
      <c r="W83" s="171">
        <v>2.85</v>
      </c>
      <c r="X83" s="178">
        <v>0.9</v>
      </c>
      <c r="Y83" s="171">
        <v>1.02</v>
      </c>
      <c r="Z83" s="171">
        <v>1.89</v>
      </c>
      <c r="AA83" s="178">
        <v>2.76</v>
      </c>
      <c r="AB83" s="171">
        <v>2.7</v>
      </c>
      <c r="AC83" s="196">
        <f>(AB83/AA83-1)*100</f>
        <v>-2.1739130434782483</v>
      </c>
      <c r="AD83" s="413">
        <v>1520</v>
      </c>
      <c r="AE83" s="171">
        <v>28.92</v>
      </c>
      <c r="AF83" s="171">
        <v>37.64</v>
      </c>
      <c r="AG83" s="292">
        <f t="shared" si="15"/>
        <v>9.30152143845089</v>
      </c>
      <c r="AH83" s="199">
        <f t="shared" si="16"/>
        <v>-16.020191285866105</v>
      </c>
      <c r="AI83" s="290"/>
      <c r="AJ83" s="378">
        <f>AM83/AN83</f>
        <v>0.9371586652277283</v>
      </c>
      <c r="AK83" s="364">
        <f t="shared" si="17"/>
        <v>2.2222222222222143</v>
      </c>
      <c r="AL83" s="365">
        <f t="shared" si="18"/>
        <v>7.527290514768614</v>
      </c>
      <c r="AM83" s="365">
        <f>((AP83/AU83)^(1/5)-1)*100</f>
        <v>10.438362870438155</v>
      </c>
      <c r="AN83" s="367">
        <f>((AP83/AZ83)^(1/10)-1)*100</f>
        <v>11.138309080140285</v>
      </c>
      <c r="AO83" s="351"/>
      <c r="AP83" s="28">
        <v>0.92</v>
      </c>
      <c r="AQ83" s="306">
        <v>0.9</v>
      </c>
      <c r="AR83" s="28">
        <v>0.86</v>
      </c>
      <c r="AS83" s="28">
        <v>0.74</v>
      </c>
      <c r="AT83" s="28">
        <v>0.64</v>
      </c>
      <c r="AU83" s="28">
        <v>0.56</v>
      </c>
      <c r="AV83" s="28">
        <v>0.48</v>
      </c>
      <c r="AW83" s="28">
        <v>0.38</v>
      </c>
      <c r="AX83" s="28">
        <v>0.36</v>
      </c>
      <c r="AY83" s="28">
        <v>0.34</v>
      </c>
      <c r="AZ83" s="28">
        <v>0.32</v>
      </c>
      <c r="BA83" s="121">
        <v>0.3</v>
      </c>
    </row>
    <row r="84" spans="1:53" ht="11.25" customHeight="1">
      <c r="A84" s="25" t="s">
        <v>696</v>
      </c>
      <c r="B84" s="26" t="s">
        <v>697</v>
      </c>
      <c r="C84" s="26" t="s">
        <v>1342</v>
      </c>
      <c r="D84" s="135">
        <v>19</v>
      </c>
      <c r="E84" s="139">
        <v>122</v>
      </c>
      <c r="F84" s="44" t="s">
        <v>1003</v>
      </c>
      <c r="G84" s="45" t="s">
        <v>1003</v>
      </c>
      <c r="H84" s="179">
        <v>23.86</v>
      </c>
      <c r="I84" s="346">
        <f t="shared" si="6"/>
        <v>3.1852472757753563</v>
      </c>
      <c r="J84" s="129">
        <v>0.17</v>
      </c>
      <c r="K84" s="105">
        <v>0.19</v>
      </c>
      <c r="L84" s="93">
        <f t="shared" si="14"/>
        <v>11.764705882352944</v>
      </c>
      <c r="M84" s="71">
        <v>40206</v>
      </c>
      <c r="N84" s="71">
        <v>40210</v>
      </c>
      <c r="O84" s="70">
        <v>40220</v>
      </c>
      <c r="P84" s="31" t="s">
        <v>469</v>
      </c>
      <c r="Q84" s="26"/>
      <c r="R84" s="343">
        <f>K84*4</f>
        <v>0.76</v>
      </c>
      <c r="S84" s="346">
        <f>R84/W84*100</f>
        <v>124.59016393442623</v>
      </c>
      <c r="T84" s="492">
        <f>(H84/SQRT(22.5*W84*(H84/Z84))-1)*100</f>
        <v>247.09284438454046</v>
      </c>
      <c r="U84" s="27">
        <f>H84/W84</f>
        <v>39.114754098360656</v>
      </c>
      <c r="V84" s="408">
        <v>9</v>
      </c>
      <c r="W84" s="171">
        <v>0.61</v>
      </c>
      <c r="X84" s="178">
        <v>1.89</v>
      </c>
      <c r="Y84" s="171">
        <v>6.47</v>
      </c>
      <c r="Z84" s="171">
        <v>6.93</v>
      </c>
      <c r="AA84" s="178">
        <v>0.78</v>
      </c>
      <c r="AB84" s="171">
        <v>0.95</v>
      </c>
      <c r="AC84" s="196">
        <f>(AB84/AA84-1)*100</f>
        <v>21.794871794871785</v>
      </c>
      <c r="AD84" s="413">
        <v>1010</v>
      </c>
      <c r="AE84" s="171">
        <v>16.03</v>
      </c>
      <c r="AF84" s="171">
        <v>24.99</v>
      </c>
      <c r="AG84" s="292">
        <f t="shared" si="15"/>
        <v>48.84591391141608</v>
      </c>
      <c r="AH84" s="199">
        <f t="shared" si="16"/>
        <v>-4.521808723489392</v>
      </c>
      <c r="AI84" s="290"/>
      <c r="AJ84" s="378">
        <f>AM84/AN84</f>
        <v>1.3333887021315407</v>
      </c>
      <c r="AK84" s="364">
        <f t="shared" si="17"/>
        <v>11.764705882352944</v>
      </c>
      <c r="AL84" s="365">
        <f t="shared" si="18"/>
        <v>20.595641430793243</v>
      </c>
      <c r="AM84" s="365">
        <f>((AP84/AU84)^(1/5)-1)*100</f>
        <v>28.929509900445915</v>
      </c>
      <c r="AN84" s="367">
        <f>((AP84/AZ84)^(1/10)-1)*100</f>
        <v>21.696231454638482</v>
      </c>
      <c r="AO84" s="351"/>
      <c r="AP84" s="28">
        <v>0.76</v>
      </c>
      <c r="AQ84" s="306">
        <v>0.68</v>
      </c>
      <c r="AR84" s="28">
        <v>0.56</v>
      </c>
      <c r="AS84" s="28">
        <v>0.43333</v>
      </c>
      <c r="AT84" s="28">
        <v>0.30667</v>
      </c>
      <c r="AU84" s="28">
        <v>0.21333</v>
      </c>
      <c r="AV84" s="28">
        <v>0.1778</v>
      </c>
      <c r="AW84" s="28">
        <v>0.16</v>
      </c>
      <c r="AX84" s="28">
        <v>0.12444</v>
      </c>
      <c r="AY84" s="28">
        <v>0.11555</v>
      </c>
      <c r="AZ84" s="28">
        <v>0.10667</v>
      </c>
      <c r="BA84" s="121">
        <v>0.08888</v>
      </c>
    </row>
    <row r="85" spans="1:53" ht="11.25" customHeight="1">
      <c r="A85" s="25" t="s">
        <v>431</v>
      </c>
      <c r="B85" s="26" t="s">
        <v>432</v>
      </c>
      <c r="C85" s="26" t="s">
        <v>1423</v>
      </c>
      <c r="D85" s="135">
        <v>10</v>
      </c>
      <c r="E85" s="139">
        <v>232</v>
      </c>
      <c r="F85" s="44" t="s">
        <v>1030</v>
      </c>
      <c r="G85" s="45" t="s">
        <v>1030</v>
      </c>
      <c r="H85" s="179">
        <v>11.63</v>
      </c>
      <c r="I85" s="346">
        <f t="shared" si="6"/>
        <v>2.2699914015477214</v>
      </c>
      <c r="J85" s="105">
        <v>0.06</v>
      </c>
      <c r="K85" s="105">
        <v>0.066</v>
      </c>
      <c r="L85" s="93">
        <f t="shared" si="14"/>
        <v>10.000000000000009</v>
      </c>
      <c r="M85" s="31">
        <v>40521</v>
      </c>
      <c r="N85" s="31">
        <v>40525</v>
      </c>
      <c r="O85" s="30">
        <v>40529</v>
      </c>
      <c r="P85" s="31" t="s">
        <v>511</v>
      </c>
      <c r="Q85" s="102"/>
      <c r="R85" s="343">
        <f>K85*4</f>
        <v>0.264</v>
      </c>
      <c r="S85" s="346">
        <f>R85/W85*100</f>
        <v>62.85714285714287</v>
      </c>
      <c r="T85" s="492">
        <f>(H85/SQRT(22.5*W85*(H85/Z85))-1)*100</f>
        <v>54.11773140127367</v>
      </c>
      <c r="U85" s="27">
        <f>H85/W85</f>
        <v>27.690476190476193</v>
      </c>
      <c r="V85" s="408">
        <v>1</v>
      </c>
      <c r="W85" s="171">
        <v>0.42</v>
      </c>
      <c r="X85" s="178">
        <v>1.86</v>
      </c>
      <c r="Y85" s="171">
        <v>1.83</v>
      </c>
      <c r="Z85" s="171">
        <v>1.93</v>
      </c>
      <c r="AA85" s="178">
        <v>0.49</v>
      </c>
      <c r="AB85" s="171" t="s">
        <v>1156</v>
      </c>
      <c r="AC85" s="196" t="s">
        <v>1035</v>
      </c>
      <c r="AD85" s="332">
        <v>174</v>
      </c>
      <c r="AE85" s="171">
        <v>8.91</v>
      </c>
      <c r="AF85" s="171">
        <v>12.5</v>
      </c>
      <c r="AG85" s="292">
        <f t="shared" si="15"/>
        <v>30.527497194163868</v>
      </c>
      <c r="AH85" s="199">
        <f t="shared" si="16"/>
        <v>-6.959999999999994</v>
      </c>
      <c r="AI85" s="290"/>
      <c r="AJ85" s="378">
        <f>AM85/AN85</f>
        <v>1.0637575304347446</v>
      </c>
      <c r="AK85" s="364">
        <f t="shared" si="17"/>
        <v>2.5000000000000133</v>
      </c>
      <c r="AL85" s="365">
        <f t="shared" si="18"/>
        <v>5.752487283920038</v>
      </c>
      <c r="AM85" s="365">
        <f>((AP85/AU85)^(1/5)-1)*100</f>
        <v>6.578550302869823</v>
      </c>
      <c r="AN85" s="367">
        <f>((AP85/AZ85)^(1/10)-1)*100</f>
        <v>6.184257328059761</v>
      </c>
      <c r="AO85" s="351"/>
      <c r="AP85" s="28">
        <v>0.246</v>
      </c>
      <c r="AQ85" s="308">
        <v>0.24</v>
      </c>
      <c r="AR85" s="28">
        <v>0.225</v>
      </c>
      <c r="AS85" s="28">
        <v>0.208</v>
      </c>
      <c r="AT85" s="28">
        <v>0.19274999999999998</v>
      </c>
      <c r="AU85" s="28">
        <v>0.17889</v>
      </c>
      <c r="AV85" s="28">
        <v>0.16706</v>
      </c>
      <c r="AW85" s="28">
        <v>0.15497</v>
      </c>
      <c r="AX85" s="28">
        <v>0.14555</v>
      </c>
      <c r="AY85" s="28">
        <v>0.14344</v>
      </c>
      <c r="AZ85" s="299">
        <v>0.135</v>
      </c>
      <c r="BA85" s="121">
        <v>0.2025</v>
      </c>
    </row>
    <row r="86" spans="1:53" ht="11.25" customHeight="1">
      <c r="A86" s="113" t="s">
        <v>1248</v>
      </c>
      <c r="B86" s="36" t="s">
        <v>1249</v>
      </c>
      <c r="C86" s="284" t="s">
        <v>1667</v>
      </c>
      <c r="D86" s="136">
        <v>10</v>
      </c>
      <c r="E86" s="139">
        <v>243</v>
      </c>
      <c r="F86" s="74" t="s">
        <v>1500</v>
      </c>
      <c r="G86" s="75" t="s">
        <v>1500</v>
      </c>
      <c r="H86" s="214">
        <v>39.53</v>
      </c>
      <c r="I86" s="348">
        <f t="shared" si="6"/>
        <v>3.5011383759170247</v>
      </c>
      <c r="J86" s="144">
        <v>0.345</v>
      </c>
      <c r="K86" s="298">
        <v>0.346</v>
      </c>
      <c r="L86" s="207">
        <f t="shared" si="14"/>
        <v>0.28985507246377384</v>
      </c>
      <c r="M86" s="50">
        <v>40680</v>
      </c>
      <c r="N86" s="50">
        <v>40682</v>
      </c>
      <c r="O86" s="49">
        <v>40696</v>
      </c>
      <c r="P86" s="50" t="s">
        <v>332</v>
      </c>
      <c r="Q86" s="284" t="s">
        <v>1924</v>
      </c>
      <c r="R86" s="274">
        <f>K86*4</f>
        <v>1.384</v>
      </c>
      <c r="S86" s="348">
        <f>R86/W86*100</f>
        <v>64.37209302325581</v>
      </c>
      <c r="T86" s="493">
        <f>(H86/SQRT(22.5*W86*(H86/Z86))-1)*100</f>
        <v>82.5925272505749</v>
      </c>
      <c r="U86" s="27">
        <f>H86/W86</f>
        <v>18.386046511627907</v>
      </c>
      <c r="V86" s="409">
        <v>3</v>
      </c>
      <c r="W86" s="171">
        <v>2.15</v>
      </c>
      <c r="X86" s="178">
        <v>1.23</v>
      </c>
      <c r="Y86" s="171">
        <v>4.97</v>
      </c>
      <c r="Z86" s="171">
        <v>4.08</v>
      </c>
      <c r="AA86" s="178">
        <v>2.45</v>
      </c>
      <c r="AB86" s="171">
        <v>2.65</v>
      </c>
      <c r="AC86" s="196">
        <f>(AB86/AA86-1)*100</f>
        <v>8.163265306122437</v>
      </c>
      <c r="AD86" s="413">
        <v>7730</v>
      </c>
      <c r="AE86" s="171">
        <v>25.68</v>
      </c>
      <c r="AF86" s="171">
        <v>41.09</v>
      </c>
      <c r="AG86" s="292">
        <f t="shared" si="15"/>
        <v>53.93302180685359</v>
      </c>
      <c r="AH86" s="199">
        <f t="shared" si="16"/>
        <v>-3.7965441713312296</v>
      </c>
      <c r="AI86" s="7"/>
      <c r="AJ86" s="378" t="s">
        <v>1035</v>
      </c>
      <c r="AK86" s="370">
        <f t="shared" si="17"/>
        <v>0.9579955784819516</v>
      </c>
      <c r="AL86" s="371">
        <f t="shared" si="18"/>
        <v>6.008553594378685</v>
      </c>
      <c r="AM86" s="371">
        <f>((AP86/AU86)^(1/5)-1)*100</f>
        <v>24.940031376714455</v>
      </c>
      <c r="AN86" s="372" t="s">
        <v>1035</v>
      </c>
      <c r="AO86" s="351" t="s">
        <v>1085</v>
      </c>
      <c r="AP86" s="28">
        <v>1.37</v>
      </c>
      <c r="AQ86" s="306">
        <v>1.357</v>
      </c>
      <c r="AR86" s="28">
        <v>1.3270000000000002</v>
      </c>
      <c r="AS86" s="28">
        <v>1.15</v>
      </c>
      <c r="AT86" s="28">
        <v>0.89</v>
      </c>
      <c r="AU86" s="28">
        <v>0.45</v>
      </c>
      <c r="AV86" s="28">
        <v>0.17300000000000001</v>
      </c>
      <c r="AW86" s="28">
        <v>0.098</v>
      </c>
      <c r="AX86" s="28">
        <v>0.02</v>
      </c>
      <c r="AY86" s="299">
        <v>0</v>
      </c>
      <c r="AZ86" s="299">
        <v>0</v>
      </c>
      <c r="BA86" s="301">
        <v>0</v>
      </c>
    </row>
    <row r="87" spans="1:53" ht="11.25" customHeight="1">
      <c r="A87" s="282" t="s">
        <v>1305</v>
      </c>
      <c r="B87" s="16" t="s">
        <v>1306</v>
      </c>
      <c r="C87" s="16" t="s">
        <v>1513</v>
      </c>
      <c r="D87" s="134">
        <v>10</v>
      </c>
      <c r="E87" s="139">
        <v>230</v>
      </c>
      <c r="F87" s="42" t="s">
        <v>1003</v>
      </c>
      <c r="G87" s="43" t="s">
        <v>1003</v>
      </c>
      <c r="H87" s="429">
        <v>71.04</v>
      </c>
      <c r="I87" s="547">
        <f t="shared" si="6"/>
        <v>1.5765765765765765</v>
      </c>
      <c r="J87" s="127">
        <v>0.265</v>
      </c>
      <c r="K87" s="108">
        <v>0.28</v>
      </c>
      <c r="L87" s="107">
        <f t="shared" si="14"/>
        <v>5.660377358490565</v>
      </c>
      <c r="M87" s="120">
        <v>40457</v>
      </c>
      <c r="N87" s="22">
        <v>40459</v>
      </c>
      <c r="O87" s="21">
        <v>40480</v>
      </c>
      <c r="P87" s="22" t="s">
        <v>504</v>
      </c>
      <c r="Q87" s="16"/>
      <c r="R87" s="343">
        <f>K87*4</f>
        <v>1.12</v>
      </c>
      <c r="S87" s="346">
        <f>R87/W87*100</f>
        <v>48.27586206896552</v>
      </c>
      <c r="T87" s="492">
        <f>(H87/SQRT(22.5*W87*(H87/Z87))-1)*100</f>
        <v>114.79099705013968</v>
      </c>
      <c r="U87" s="18">
        <f>H87/W87</f>
        <v>30.62068965517242</v>
      </c>
      <c r="V87" s="408">
        <v>8</v>
      </c>
      <c r="W87" s="194">
        <v>2.32</v>
      </c>
      <c r="X87" s="193">
        <v>1.62</v>
      </c>
      <c r="Y87" s="194">
        <v>3.43</v>
      </c>
      <c r="Z87" s="194">
        <v>3.39</v>
      </c>
      <c r="AA87" s="193">
        <v>2.83</v>
      </c>
      <c r="AB87" s="194">
        <v>3.36</v>
      </c>
      <c r="AC87" s="196">
        <f>(AB87/AA87-1)*100</f>
        <v>18.727915194346288</v>
      </c>
      <c r="AD87" s="414">
        <v>36470</v>
      </c>
      <c r="AE87" s="194">
        <v>44.61</v>
      </c>
      <c r="AF87" s="194">
        <v>76.69</v>
      </c>
      <c r="AG87" s="293">
        <f t="shared" si="15"/>
        <v>59.24680564895765</v>
      </c>
      <c r="AH87" s="200">
        <f t="shared" si="16"/>
        <v>-7.367322988655616</v>
      </c>
      <c r="AI87" s="290"/>
      <c r="AJ87" s="377" t="s">
        <v>1035</v>
      </c>
      <c r="AK87" s="364">
        <f t="shared" si="17"/>
        <v>3.864734299516903</v>
      </c>
      <c r="AL87" s="365">
        <f t="shared" si="18"/>
        <v>25.030295687080574</v>
      </c>
      <c r="AM87" s="365">
        <f>((AP87/AU87)^(1/5)-1)*100</f>
        <v>25.888456698801377</v>
      </c>
      <c r="AN87" s="367" t="s">
        <v>1035</v>
      </c>
      <c r="AO87" s="350"/>
      <c r="AP87" s="297">
        <v>1.075</v>
      </c>
      <c r="AQ87" s="303">
        <v>1.035</v>
      </c>
      <c r="AR87" s="19">
        <v>0.83</v>
      </c>
      <c r="AS87" s="19">
        <v>0.55</v>
      </c>
      <c r="AT87" s="19">
        <v>0.4</v>
      </c>
      <c r="AU87" s="19">
        <v>0.34</v>
      </c>
      <c r="AV87" s="19">
        <v>0.275</v>
      </c>
      <c r="AW87" s="19">
        <v>0.25</v>
      </c>
      <c r="AX87" s="304">
        <v>0.24</v>
      </c>
      <c r="AY87" s="19">
        <v>0.225</v>
      </c>
      <c r="AZ87" s="304">
        <v>0</v>
      </c>
      <c r="BA87" s="305">
        <v>0</v>
      </c>
    </row>
    <row r="88" spans="1:53" ht="11.25" customHeight="1">
      <c r="A88" s="25" t="s">
        <v>564</v>
      </c>
      <c r="B88" s="26" t="s">
        <v>565</v>
      </c>
      <c r="C88" s="26" t="s">
        <v>1425</v>
      </c>
      <c r="D88" s="135">
        <v>15</v>
      </c>
      <c r="E88" s="139">
        <v>174</v>
      </c>
      <c r="F88" s="65" t="s">
        <v>1500</v>
      </c>
      <c r="G88" s="57" t="s">
        <v>1500</v>
      </c>
      <c r="H88" s="216">
        <v>68.89</v>
      </c>
      <c r="I88" s="547">
        <f t="shared" si="6"/>
        <v>1.5967484395412976</v>
      </c>
      <c r="J88" s="121">
        <v>0.25</v>
      </c>
      <c r="K88" s="105">
        <v>0.275</v>
      </c>
      <c r="L88" s="93">
        <f t="shared" si="14"/>
        <v>10.000000000000009</v>
      </c>
      <c r="M88" s="161">
        <v>40402</v>
      </c>
      <c r="N88" s="31">
        <v>40406</v>
      </c>
      <c r="O88" s="30">
        <v>40422</v>
      </c>
      <c r="P88" s="31" t="s">
        <v>460</v>
      </c>
      <c r="Q88" s="26"/>
      <c r="R88" s="343">
        <f>K88*4</f>
        <v>1.1</v>
      </c>
      <c r="S88" s="346">
        <f>R88/W88*100</f>
        <v>23.20675105485232</v>
      </c>
      <c r="T88" s="492">
        <f>(H88/SQRT(22.5*W88*(H88/Z88))-1)*100</f>
        <v>0.06069419242056284</v>
      </c>
      <c r="U88" s="27">
        <f>H88/W88</f>
        <v>14.533755274261603</v>
      </c>
      <c r="V88" s="408">
        <v>12</v>
      </c>
      <c r="W88" s="171">
        <v>4.74</v>
      </c>
      <c r="X88" s="178">
        <v>1.26</v>
      </c>
      <c r="Y88" s="171">
        <v>0.52</v>
      </c>
      <c r="Z88" s="171">
        <v>1.55</v>
      </c>
      <c r="AA88" s="178">
        <v>6.74</v>
      </c>
      <c r="AB88" s="171">
        <v>7.71</v>
      </c>
      <c r="AC88" s="196">
        <f>(AB88/AA88-1)*100</f>
        <v>14.391691394658746</v>
      </c>
      <c r="AD88" s="413">
        <v>14940</v>
      </c>
      <c r="AE88" s="171">
        <v>48.14</v>
      </c>
      <c r="AF88" s="171">
        <v>78.16</v>
      </c>
      <c r="AG88" s="292">
        <f t="shared" si="15"/>
        <v>43.103448275862064</v>
      </c>
      <c r="AH88" s="199">
        <f t="shared" si="16"/>
        <v>-11.860286591606956</v>
      </c>
      <c r="AI88" s="290"/>
      <c r="AJ88" s="378">
        <f>AM88/AN88</f>
        <v>1.6456539839162165</v>
      </c>
      <c r="AK88" s="364">
        <f t="shared" si="17"/>
        <v>5.000000000000004</v>
      </c>
      <c r="AL88" s="365">
        <f t="shared" si="18"/>
        <v>15.867554829548315</v>
      </c>
      <c r="AM88" s="365">
        <f>((AP88/AU88)^(1/5)-1)*100</f>
        <v>18.466445254224407</v>
      </c>
      <c r="AN88" s="367">
        <f>((AP88/AZ88)^(1/10)-1)*100</f>
        <v>11.221341445228482</v>
      </c>
      <c r="AO88" s="351"/>
      <c r="AP88" s="28">
        <v>1.05</v>
      </c>
      <c r="AQ88" s="306">
        <v>1</v>
      </c>
      <c r="AR88" s="28">
        <v>0.875</v>
      </c>
      <c r="AS88" s="28">
        <v>0.675</v>
      </c>
      <c r="AT88" s="28">
        <v>0.525</v>
      </c>
      <c r="AU88" s="299">
        <v>0.45</v>
      </c>
      <c r="AV88" s="28">
        <v>0.425</v>
      </c>
      <c r="AW88" s="299">
        <v>0.4</v>
      </c>
      <c r="AX88" s="28">
        <v>0.3875</v>
      </c>
      <c r="AY88" s="299">
        <v>0.375</v>
      </c>
      <c r="AZ88" s="28">
        <v>0.3625</v>
      </c>
      <c r="BA88" s="121">
        <v>0.35</v>
      </c>
    </row>
    <row r="89" spans="1:53" ht="11.25" customHeight="1">
      <c r="A89" s="25" t="s">
        <v>638</v>
      </c>
      <c r="B89" s="26" t="s">
        <v>639</v>
      </c>
      <c r="C89" s="26" t="s">
        <v>1336</v>
      </c>
      <c r="D89" s="135">
        <v>12</v>
      </c>
      <c r="E89" s="139">
        <v>211</v>
      </c>
      <c r="F89" s="65" t="s">
        <v>1500</v>
      </c>
      <c r="G89" s="57" t="s">
        <v>1500</v>
      </c>
      <c r="H89" s="216">
        <v>25.13</v>
      </c>
      <c r="I89" s="346">
        <f t="shared" si="6"/>
        <v>3.8201352964584165</v>
      </c>
      <c r="J89" s="105">
        <v>0.47</v>
      </c>
      <c r="K89" s="105">
        <v>0.48</v>
      </c>
      <c r="L89" s="93">
        <f t="shared" si="14"/>
        <v>2.127659574468077</v>
      </c>
      <c r="M89" s="30">
        <v>40682</v>
      </c>
      <c r="N89" s="31">
        <v>40686</v>
      </c>
      <c r="O89" s="30">
        <v>40695</v>
      </c>
      <c r="P89" s="31" t="s">
        <v>513</v>
      </c>
      <c r="Q89" s="102" t="s">
        <v>524</v>
      </c>
      <c r="R89" s="343">
        <f>K89*2</f>
        <v>0.96</v>
      </c>
      <c r="S89" s="346">
        <f>R89/W89*100</f>
        <v>42.10526315789474</v>
      </c>
      <c r="T89" s="492">
        <f>(H89/SQRT(22.5*W89*(H89/Z89))-1)*100</f>
        <v>-20.1988338377333</v>
      </c>
      <c r="U89" s="27">
        <f>H89/W89</f>
        <v>11.021929824561404</v>
      </c>
      <c r="V89" s="408">
        <v>12</v>
      </c>
      <c r="W89" s="171">
        <v>2.28</v>
      </c>
      <c r="X89" s="178" t="s">
        <v>1156</v>
      </c>
      <c r="Y89" s="171">
        <v>3.99</v>
      </c>
      <c r="Z89" s="171">
        <v>1.3</v>
      </c>
      <c r="AA89" s="178">
        <v>2.35</v>
      </c>
      <c r="AB89" s="171">
        <v>2.4</v>
      </c>
      <c r="AC89" s="196">
        <f>(AB89/AA89-1)*100</f>
        <v>2.127659574468077</v>
      </c>
      <c r="AD89" s="332">
        <v>197</v>
      </c>
      <c r="AE89" s="171">
        <v>21.27</v>
      </c>
      <c r="AF89" s="171">
        <v>32.8</v>
      </c>
      <c r="AG89" s="292">
        <f t="shared" si="15"/>
        <v>18.147625763986834</v>
      </c>
      <c r="AH89" s="199">
        <f t="shared" si="16"/>
        <v>-23.38414634146341</v>
      </c>
      <c r="AI89" s="290"/>
      <c r="AJ89" s="378">
        <f>AM89/AN89</f>
        <v>0.6432711175870227</v>
      </c>
      <c r="AK89" s="364">
        <f t="shared" si="17"/>
        <v>8.333333333333348</v>
      </c>
      <c r="AL89" s="365">
        <f t="shared" si="18"/>
        <v>6.18812034558871</v>
      </c>
      <c r="AM89" s="365">
        <f>((AP89/AU89)^(1/5)-1)*100</f>
        <v>5.088842545712402</v>
      </c>
      <c r="AN89" s="367">
        <f>((AP89/AZ89)^(1/10)-1)*100</f>
        <v>7.910882995650703</v>
      </c>
      <c r="AO89" s="351"/>
      <c r="AP89" s="28">
        <v>0.91</v>
      </c>
      <c r="AQ89" s="306">
        <v>0.84</v>
      </c>
      <c r="AR89" s="28">
        <v>0.8</v>
      </c>
      <c r="AS89" s="28">
        <v>0.76</v>
      </c>
      <c r="AT89" s="28">
        <v>0.73</v>
      </c>
      <c r="AU89" s="28">
        <v>0.71</v>
      </c>
      <c r="AV89" s="28">
        <v>0.64</v>
      </c>
      <c r="AW89" s="28">
        <v>0.565</v>
      </c>
      <c r="AX89" s="28">
        <v>0.485</v>
      </c>
      <c r="AY89" s="299">
        <v>0.43</v>
      </c>
      <c r="AZ89" s="28">
        <v>0.425</v>
      </c>
      <c r="BA89" s="301">
        <v>0</v>
      </c>
    </row>
    <row r="90" spans="1:53" ht="11.25" customHeight="1">
      <c r="A90" s="25" t="s">
        <v>802</v>
      </c>
      <c r="B90" s="26" t="s">
        <v>803</v>
      </c>
      <c r="C90" s="102" t="s">
        <v>1649</v>
      </c>
      <c r="D90" s="135">
        <v>10</v>
      </c>
      <c r="E90" s="139">
        <v>241</v>
      </c>
      <c r="F90" s="65" t="s">
        <v>1500</v>
      </c>
      <c r="G90" s="57" t="s">
        <v>1500</v>
      </c>
      <c r="H90" s="216">
        <v>47.12</v>
      </c>
      <c r="I90" s="346">
        <f t="shared" si="6"/>
        <v>5.2207130730050935</v>
      </c>
      <c r="J90" s="145">
        <v>0.605</v>
      </c>
      <c r="K90" s="121">
        <v>0.615</v>
      </c>
      <c r="L90" s="116">
        <f t="shared" si="14"/>
        <v>1.6528925619834656</v>
      </c>
      <c r="M90" s="30">
        <v>40631</v>
      </c>
      <c r="N90" s="31">
        <v>40633</v>
      </c>
      <c r="O90" s="30">
        <v>40673</v>
      </c>
      <c r="P90" s="103" t="s">
        <v>479</v>
      </c>
      <c r="Q90" s="26"/>
      <c r="R90" s="343">
        <f>K90*4</f>
        <v>2.46</v>
      </c>
      <c r="S90" s="346">
        <f>R90/W90*100</f>
        <v>94.2528735632184</v>
      </c>
      <c r="T90" s="492">
        <f>(H90/SQRT(22.5*W90*(H90/Z90))-1)*100</f>
        <v>51.48657433975361</v>
      </c>
      <c r="U90" s="27">
        <f>H90/W90</f>
        <v>18.053639846743295</v>
      </c>
      <c r="V90" s="408">
        <v>12</v>
      </c>
      <c r="W90" s="171">
        <v>2.61</v>
      </c>
      <c r="X90" s="178">
        <v>2.41</v>
      </c>
      <c r="Y90" s="171">
        <v>16.22</v>
      </c>
      <c r="Z90" s="171">
        <v>2.86</v>
      </c>
      <c r="AA90" s="178">
        <v>3</v>
      </c>
      <c r="AB90" s="171">
        <v>3.1</v>
      </c>
      <c r="AC90" s="196">
        <f>(AB90/AA90-1)*100</f>
        <v>3.3333333333333437</v>
      </c>
      <c r="AD90" s="413">
        <v>1350</v>
      </c>
      <c r="AE90" s="171">
        <v>34.18</v>
      </c>
      <c r="AF90" s="171">
        <v>49.55</v>
      </c>
      <c r="AG90" s="292">
        <f t="shared" si="15"/>
        <v>37.85839672322995</v>
      </c>
      <c r="AH90" s="199">
        <f t="shared" si="16"/>
        <v>-4.904137235116044</v>
      </c>
      <c r="AI90" s="7"/>
      <c r="AJ90" s="378">
        <f>AM90/AN90</f>
        <v>4.037807265521261</v>
      </c>
      <c r="AK90" s="364">
        <f t="shared" si="17"/>
        <v>4.772727272727262</v>
      </c>
      <c r="AL90" s="365">
        <f t="shared" si="18"/>
        <v>5.196650793747581</v>
      </c>
      <c r="AM90" s="365">
        <f>((AP90/AU90)^(1/5)-1)*100</f>
        <v>5.364549464770985</v>
      </c>
      <c r="AN90" s="367">
        <f>((AP90/AZ90)^(1/10)-1)*100</f>
        <v>1.3285798731848208</v>
      </c>
      <c r="AO90" s="351"/>
      <c r="AP90" s="28">
        <v>2.305</v>
      </c>
      <c r="AQ90" s="306">
        <v>2.2</v>
      </c>
      <c r="AR90" s="28">
        <v>2.15</v>
      </c>
      <c r="AS90" s="28">
        <v>1.98</v>
      </c>
      <c r="AT90" s="28">
        <v>1.89</v>
      </c>
      <c r="AU90" s="28">
        <v>1.775</v>
      </c>
      <c r="AV90" s="28">
        <v>1.675</v>
      </c>
      <c r="AW90" s="28">
        <v>1.55</v>
      </c>
      <c r="AX90" s="28">
        <v>1.5</v>
      </c>
      <c r="AY90" s="299">
        <v>0</v>
      </c>
      <c r="AZ90" s="299">
        <v>2.02</v>
      </c>
      <c r="BA90" s="301">
        <v>2.96</v>
      </c>
    </row>
    <row r="91" spans="1:53" ht="11.25" customHeight="1">
      <c r="A91" s="34" t="s">
        <v>663</v>
      </c>
      <c r="B91" s="36" t="s">
        <v>671</v>
      </c>
      <c r="C91" s="284" t="s">
        <v>1654</v>
      </c>
      <c r="D91" s="136">
        <v>21</v>
      </c>
      <c r="E91" s="139">
        <v>115</v>
      </c>
      <c r="F91" s="46" t="s">
        <v>1030</v>
      </c>
      <c r="G91" s="48" t="s">
        <v>1030</v>
      </c>
      <c r="H91" s="172">
        <v>25.78</v>
      </c>
      <c r="I91" s="346">
        <f t="shared" si="6"/>
        <v>5.896043444530644</v>
      </c>
      <c r="J91" s="106">
        <v>0.375</v>
      </c>
      <c r="K91" s="106">
        <v>0.38</v>
      </c>
      <c r="L91" s="207">
        <f t="shared" si="14"/>
        <v>1.333333333333342</v>
      </c>
      <c r="M91" s="49">
        <v>40387</v>
      </c>
      <c r="N91" s="50">
        <v>40389</v>
      </c>
      <c r="O91" s="49">
        <v>40405</v>
      </c>
      <c r="P91" s="50" t="s">
        <v>471</v>
      </c>
      <c r="Q91" s="36"/>
      <c r="R91" s="274">
        <f>K91*4</f>
        <v>1.52</v>
      </c>
      <c r="S91" s="346">
        <f>R91/W91*100</f>
        <v>178.82352941176472</v>
      </c>
      <c r="T91" s="492">
        <f>(H91/SQRT(22.5*W91*(H91/Z91))-1)*100</f>
        <v>42.19566745557777</v>
      </c>
      <c r="U91" s="37">
        <f>H91/W91</f>
        <v>30.329411764705885</v>
      </c>
      <c r="V91" s="409">
        <v>12</v>
      </c>
      <c r="W91" s="172">
        <v>0.85</v>
      </c>
      <c r="X91" s="180">
        <v>5.61</v>
      </c>
      <c r="Y91" s="172">
        <v>7.91</v>
      </c>
      <c r="Z91" s="172">
        <v>1.5</v>
      </c>
      <c r="AA91" s="180">
        <v>1.52</v>
      </c>
      <c r="AB91" s="172">
        <v>1.59</v>
      </c>
      <c r="AC91" s="198">
        <f>(AB91/AA91-1)*100</f>
        <v>4.6052631578947345</v>
      </c>
      <c r="AD91" s="415">
        <v>2210</v>
      </c>
      <c r="AE91" s="172">
        <v>20.5</v>
      </c>
      <c r="AF91" s="172">
        <v>28.11</v>
      </c>
      <c r="AG91" s="294">
        <f t="shared" si="15"/>
        <v>25.756097560975615</v>
      </c>
      <c r="AH91" s="201">
        <f t="shared" si="16"/>
        <v>-8.288865172536457</v>
      </c>
      <c r="AI91" s="290"/>
      <c r="AJ91" s="379">
        <f>AM91/AN91</f>
        <v>1.5602954676520777</v>
      </c>
      <c r="AK91" s="364">
        <f t="shared" si="17"/>
        <v>0.6666666666666599</v>
      </c>
      <c r="AL91" s="365">
        <f t="shared" si="18"/>
        <v>2.5532993810550186</v>
      </c>
      <c r="AM91" s="365">
        <f>((AP91/AU91)^(1/5)-1)*100</f>
        <v>3.040206173345794</v>
      </c>
      <c r="AN91" s="367">
        <f>((AP91/AZ91)^(1/10)-1)*100</f>
        <v>1.9484810642439898</v>
      </c>
      <c r="AO91" s="352"/>
      <c r="AP91" s="38">
        <v>1.51</v>
      </c>
      <c r="AQ91" s="309">
        <v>1.5</v>
      </c>
      <c r="AR91" s="38">
        <v>1.48</v>
      </c>
      <c r="AS91" s="38">
        <v>1.4</v>
      </c>
      <c r="AT91" s="38">
        <v>1.32</v>
      </c>
      <c r="AU91" s="300">
        <v>1.3</v>
      </c>
      <c r="AV91" s="38">
        <v>1.29</v>
      </c>
      <c r="AW91" s="300">
        <v>1.28</v>
      </c>
      <c r="AX91" s="38">
        <v>1.27</v>
      </c>
      <c r="AY91" s="300">
        <v>1.26</v>
      </c>
      <c r="AZ91" s="38">
        <v>1.245</v>
      </c>
      <c r="BA91" s="328">
        <v>1.24</v>
      </c>
    </row>
    <row r="92" spans="1:53" ht="11.25" customHeight="1">
      <c r="A92" s="25" t="s">
        <v>1948</v>
      </c>
      <c r="B92" s="26" t="s">
        <v>1949</v>
      </c>
      <c r="C92" s="26" t="s">
        <v>1424</v>
      </c>
      <c r="D92" s="135">
        <v>16</v>
      </c>
      <c r="E92" s="139">
        <v>166</v>
      </c>
      <c r="F92" s="44" t="s">
        <v>1030</v>
      </c>
      <c r="G92" s="45" t="s">
        <v>1030</v>
      </c>
      <c r="H92" s="171">
        <v>46.08</v>
      </c>
      <c r="I92" s="345">
        <f t="shared" si="5"/>
        <v>3.125</v>
      </c>
      <c r="J92" s="129">
        <v>0.34</v>
      </c>
      <c r="K92" s="105">
        <v>0.36</v>
      </c>
      <c r="L92" s="93">
        <f t="shared" si="14"/>
        <v>5.88235294117645</v>
      </c>
      <c r="M92" s="30">
        <v>40525</v>
      </c>
      <c r="N92" s="31">
        <v>40527</v>
      </c>
      <c r="O92" s="30">
        <v>40546</v>
      </c>
      <c r="P92" s="31" t="s">
        <v>464</v>
      </c>
      <c r="Q92" s="26"/>
      <c r="R92" s="343">
        <f>K92*4</f>
        <v>1.44</v>
      </c>
      <c r="S92" s="345">
        <f>R92/W92*100</f>
        <v>75</v>
      </c>
      <c r="T92" s="494">
        <f>(H92/SQRT(22.5*W92*(H92/Z92))-1)*100</f>
        <v>59.999999999999986</v>
      </c>
      <c r="U92" s="27">
        <f>H92/W92</f>
        <v>24</v>
      </c>
      <c r="V92" s="408">
        <v>9</v>
      </c>
      <c r="W92" s="171">
        <v>1.92</v>
      </c>
      <c r="X92" s="178">
        <v>7.06</v>
      </c>
      <c r="Y92" s="171">
        <v>0.67</v>
      </c>
      <c r="Z92" s="171">
        <v>2.4</v>
      </c>
      <c r="AA92" s="178">
        <v>2.6</v>
      </c>
      <c r="AB92" s="171">
        <v>2.81</v>
      </c>
      <c r="AC92" s="196">
        <f>(AB92/AA92-1)*100</f>
        <v>8.07692307692307</v>
      </c>
      <c r="AD92" s="413">
        <v>1810</v>
      </c>
      <c r="AE92" s="171">
        <v>34.07</v>
      </c>
      <c r="AF92" s="171">
        <v>44.1</v>
      </c>
      <c r="AG92" s="292">
        <f t="shared" si="15"/>
        <v>35.25095391840328</v>
      </c>
      <c r="AH92" s="199">
        <f t="shared" si="16"/>
        <v>4.4897959183673395</v>
      </c>
      <c r="AI92" s="290"/>
      <c r="AJ92" s="377">
        <f>AM92/AN92</f>
        <v>1.4244344857234115</v>
      </c>
      <c r="AK92" s="368">
        <f t="shared" si="17"/>
        <v>9.677419354838722</v>
      </c>
      <c r="AL92" s="369">
        <f t="shared" si="18"/>
        <v>10.305204137906788</v>
      </c>
      <c r="AM92" s="369">
        <f>((AP92/AU92)^(1/5)-1)*100</f>
        <v>8.447097379374346</v>
      </c>
      <c r="AN92" s="366">
        <f>((AP92/AZ92)^(1/10)-1)*100</f>
        <v>5.930141023709079</v>
      </c>
      <c r="AO92" s="351"/>
      <c r="AP92" s="28">
        <v>1.36</v>
      </c>
      <c r="AQ92" s="306">
        <v>1.24</v>
      </c>
      <c r="AR92" s="28">
        <v>1.09333</v>
      </c>
      <c r="AS92" s="28">
        <v>1.01333</v>
      </c>
      <c r="AT92" s="28">
        <v>0.96</v>
      </c>
      <c r="AU92" s="28">
        <v>0.90667</v>
      </c>
      <c r="AV92" s="28">
        <v>0.86667</v>
      </c>
      <c r="AW92" s="28">
        <v>0.82667</v>
      </c>
      <c r="AX92" s="28">
        <v>0.8</v>
      </c>
      <c r="AY92" s="28">
        <v>0.7822</v>
      </c>
      <c r="AZ92" s="28">
        <v>0.76444</v>
      </c>
      <c r="BA92" s="121">
        <v>0.74667</v>
      </c>
    </row>
    <row r="93" spans="1:53" ht="11.25" customHeight="1">
      <c r="A93" s="25" t="s">
        <v>1635</v>
      </c>
      <c r="B93" s="26" t="s">
        <v>1636</v>
      </c>
      <c r="C93" s="26" t="s">
        <v>1439</v>
      </c>
      <c r="D93" s="135">
        <v>17</v>
      </c>
      <c r="E93" s="139">
        <v>155</v>
      </c>
      <c r="F93" s="44" t="s">
        <v>1030</v>
      </c>
      <c r="G93" s="45" t="s">
        <v>1030</v>
      </c>
      <c r="H93" s="171">
        <v>57.95</v>
      </c>
      <c r="I93" s="346">
        <f t="shared" si="6"/>
        <v>3.7963761863675582</v>
      </c>
      <c r="J93" s="105">
        <v>0.5</v>
      </c>
      <c r="K93" s="105">
        <v>0.55</v>
      </c>
      <c r="L93" s="93">
        <f t="shared" si="14"/>
        <v>10.000000000000009</v>
      </c>
      <c r="M93" s="30">
        <v>40604</v>
      </c>
      <c r="N93" s="31">
        <v>40606</v>
      </c>
      <c r="O93" s="30">
        <v>40617</v>
      </c>
      <c r="P93" s="31" t="s">
        <v>461</v>
      </c>
      <c r="Q93" s="26"/>
      <c r="R93" s="343">
        <f>K93*4</f>
        <v>2.2</v>
      </c>
      <c r="S93" s="346">
        <f>R93/W93*100</f>
        <v>54.726368159203986</v>
      </c>
      <c r="T93" s="492">
        <f>(H93/SQRT(22.5*W93*(H93/Z93))-1)*100</f>
        <v>3.1279722589576453</v>
      </c>
      <c r="U93" s="27">
        <f>H93/W93</f>
        <v>14.415422885572141</v>
      </c>
      <c r="V93" s="408">
        <v>12</v>
      </c>
      <c r="W93" s="171">
        <v>4.02</v>
      </c>
      <c r="X93" s="178">
        <v>2.31</v>
      </c>
      <c r="Y93" s="171">
        <v>1.63</v>
      </c>
      <c r="Z93" s="171">
        <v>1.66</v>
      </c>
      <c r="AA93" s="178">
        <v>4.47</v>
      </c>
      <c r="AB93" s="171">
        <v>4.74</v>
      </c>
      <c r="AC93" s="196">
        <f>(AB93/AA93-1)*100</f>
        <v>6.040268456375841</v>
      </c>
      <c r="AD93" s="413">
        <v>23810</v>
      </c>
      <c r="AE93" s="171">
        <v>47.96</v>
      </c>
      <c r="AF93" s="171">
        <v>57</v>
      </c>
      <c r="AG93" s="292">
        <f t="shared" si="15"/>
        <v>20.82985821517932</v>
      </c>
      <c r="AH93" s="199">
        <f t="shared" si="16"/>
        <v>1.6666666666666714</v>
      </c>
      <c r="AI93" s="290"/>
      <c r="AJ93" s="378">
        <f>AM93/AN93</f>
        <v>1.115517551475032</v>
      </c>
      <c r="AK93" s="364">
        <f t="shared" si="17"/>
        <v>5.820105820105836</v>
      </c>
      <c r="AL93" s="365">
        <f t="shared" si="18"/>
        <v>6.838729749854222</v>
      </c>
      <c r="AM93" s="365">
        <f>((AP93/AU93)^(1/5)-1)*100</f>
        <v>7.0898549322000015</v>
      </c>
      <c r="AN93" s="367">
        <f>((AP93/AZ93)^(1/10)-1)*100</f>
        <v>6.355664169358155</v>
      </c>
      <c r="AO93" s="351"/>
      <c r="AP93" s="28">
        <v>2</v>
      </c>
      <c r="AQ93" s="306">
        <v>1.89</v>
      </c>
      <c r="AR93" s="28">
        <v>1.78</v>
      </c>
      <c r="AS93" s="28">
        <v>1.64</v>
      </c>
      <c r="AT93" s="28">
        <v>1.5</v>
      </c>
      <c r="AU93" s="28">
        <v>1.42</v>
      </c>
      <c r="AV93" s="28">
        <v>1.3</v>
      </c>
      <c r="AW93" s="28">
        <v>1.2</v>
      </c>
      <c r="AX93" s="28">
        <v>1.16</v>
      </c>
      <c r="AY93" s="28">
        <v>1.12</v>
      </c>
      <c r="AZ93" s="28">
        <v>1.08</v>
      </c>
      <c r="BA93" s="121">
        <v>1.04</v>
      </c>
    </row>
    <row r="94" spans="1:53" ht="11.25" customHeight="1">
      <c r="A94" s="25" t="s">
        <v>1953</v>
      </c>
      <c r="B94" s="26" t="s">
        <v>1954</v>
      </c>
      <c r="C94" s="26" t="s">
        <v>1127</v>
      </c>
      <c r="D94" s="135">
        <v>10</v>
      </c>
      <c r="E94" s="139">
        <v>235</v>
      </c>
      <c r="F94" s="44" t="s">
        <v>1030</v>
      </c>
      <c r="G94" s="45" t="s">
        <v>1030</v>
      </c>
      <c r="H94" s="216">
        <v>73.31</v>
      </c>
      <c r="I94" s="346">
        <f t="shared" si="6"/>
        <v>2.1825126176510707</v>
      </c>
      <c r="J94" s="145">
        <v>0.36</v>
      </c>
      <c r="K94" s="121">
        <v>0.4</v>
      </c>
      <c r="L94" s="93">
        <f t="shared" si="14"/>
        <v>11.111111111111116</v>
      </c>
      <c r="M94" s="30">
        <v>40576</v>
      </c>
      <c r="N94" s="31">
        <v>40578</v>
      </c>
      <c r="O94" s="30">
        <v>40612</v>
      </c>
      <c r="P94" s="31" t="s">
        <v>452</v>
      </c>
      <c r="Q94" s="26"/>
      <c r="R94" s="343">
        <f>K94*4</f>
        <v>1.6</v>
      </c>
      <c r="S94" s="346">
        <f>R94/W94*100</f>
        <v>37.825059101654844</v>
      </c>
      <c r="T94" s="492">
        <f>(H94/SQRT(22.5*W94*(H94/Z94))-1)*100</f>
        <v>36.529924479706864</v>
      </c>
      <c r="U94" s="27">
        <f>H94/W94</f>
        <v>17.33096926713948</v>
      </c>
      <c r="V94" s="408">
        <v>12</v>
      </c>
      <c r="W94" s="171">
        <v>4.23</v>
      </c>
      <c r="X94" s="178">
        <v>1.08</v>
      </c>
      <c r="Y94" s="171">
        <v>2.59</v>
      </c>
      <c r="Z94" s="171">
        <v>2.42</v>
      </c>
      <c r="AA94" s="178">
        <v>4.89</v>
      </c>
      <c r="AB94" s="171">
        <v>5.64</v>
      </c>
      <c r="AC94" s="196">
        <f>(AB94/AA94-1)*100</f>
        <v>15.337423312883436</v>
      </c>
      <c r="AD94" s="413">
        <v>26590</v>
      </c>
      <c r="AE94" s="171">
        <v>50.03</v>
      </c>
      <c r="AF94" s="171">
        <v>74.96</v>
      </c>
      <c r="AG94" s="292">
        <f t="shared" si="15"/>
        <v>46.532080751549074</v>
      </c>
      <c r="AH94" s="199">
        <f t="shared" si="16"/>
        <v>-2.2011739594450264</v>
      </c>
      <c r="AI94" s="7"/>
      <c r="AJ94" s="378">
        <f>AM94/AN94</f>
        <v>4.147745701422728</v>
      </c>
      <c r="AK94" s="364">
        <f t="shared" si="17"/>
        <v>2.941176470588225</v>
      </c>
      <c r="AL94" s="365">
        <f t="shared" si="18"/>
        <v>13.401535265889454</v>
      </c>
      <c r="AM94" s="365">
        <f>((AP94/AU94)^(1/5)-1)*100</f>
        <v>23.873200812705765</v>
      </c>
      <c r="AN94" s="367">
        <f>((AP94/AZ94)^(1/10)-1)*100</f>
        <v>5.755705033825231</v>
      </c>
      <c r="AO94" s="351"/>
      <c r="AP94" s="28">
        <v>1.4</v>
      </c>
      <c r="AQ94" s="306">
        <v>1.36</v>
      </c>
      <c r="AR94" s="28">
        <v>1.22</v>
      </c>
      <c r="AS94" s="28">
        <v>0.96</v>
      </c>
      <c r="AT94" s="28">
        <v>0.68</v>
      </c>
      <c r="AU94" s="28">
        <v>0.48</v>
      </c>
      <c r="AV94" s="28">
        <v>0.36</v>
      </c>
      <c r="AW94" s="28">
        <v>0.3</v>
      </c>
      <c r="AX94" s="28">
        <v>0.26</v>
      </c>
      <c r="AY94" s="299">
        <v>0.24</v>
      </c>
      <c r="AZ94" s="299">
        <v>0.8</v>
      </c>
      <c r="BA94" s="301">
        <v>0.8</v>
      </c>
    </row>
    <row r="95" spans="1:53" ht="11.25" customHeight="1">
      <c r="A95" s="25" t="s">
        <v>626</v>
      </c>
      <c r="B95" s="26" t="s">
        <v>627</v>
      </c>
      <c r="C95" s="26" t="s">
        <v>1439</v>
      </c>
      <c r="D95" s="135">
        <v>13</v>
      </c>
      <c r="E95" s="139">
        <v>199</v>
      </c>
      <c r="F95" s="44" t="s">
        <v>1030</v>
      </c>
      <c r="G95" s="45" t="s">
        <v>1003</v>
      </c>
      <c r="H95" s="216">
        <v>35.24</v>
      </c>
      <c r="I95" s="346">
        <f t="shared" si="6"/>
        <v>3.1214528944381383</v>
      </c>
      <c r="J95" s="105">
        <v>0.25625</v>
      </c>
      <c r="K95" s="105">
        <v>0.275</v>
      </c>
      <c r="L95" s="93">
        <f t="shared" si="14"/>
        <v>7.317073170731736</v>
      </c>
      <c r="M95" s="30">
        <v>40599</v>
      </c>
      <c r="N95" s="31">
        <v>40603</v>
      </c>
      <c r="O95" s="30">
        <v>40633</v>
      </c>
      <c r="P95" s="31" t="s">
        <v>463</v>
      </c>
      <c r="Q95" s="26"/>
      <c r="R95" s="343">
        <f>K95*4</f>
        <v>1.1</v>
      </c>
      <c r="S95" s="346">
        <f>R95/W95*100</f>
        <v>47.00854700854701</v>
      </c>
      <c r="T95" s="492">
        <f>(H95/SQRT(22.5*W95*(H95/Z95))-1)*100</f>
        <v>3.1614230334149784</v>
      </c>
      <c r="U95" s="27">
        <f>H95/W95</f>
        <v>15.059829059829061</v>
      </c>
      <c r="V95" s="408">
        <v>12</v>
      </c>
      <c r="W95" s="171">
        <v>2.34</v>
      </c>
      <c r="X95" s="178">
        <v>2.02</v>
      </c>
      <c r="Y95" s="171">
        <v>1.29</v>
      </c>
      <c r="Z95" s="171">
        <v>1.59</v>
      </c>
      <c r="AA95" s="178">
        <v>2.32</v>
      </c>
      <c r="AB95" s="171">
        <v>2.45</v>
      </c>
      <c r="AC95" s="196">
        <f>(AB95/AA95-1)*100</f>
        <v>5.603448275862077</v>
      </c>
      <c r="AD95" s="413">
        <v>6280</v>
      </c>
      <c r="AE95" s="171">
        <v>24.83</v>
      </c>
      <c r="AF95" s="171">
        <v>35.67</v>
      </c>
      <c r="AG95" s="292">
        <f t="shared" si="15"/>
        <v>41.92509061619011</v>
      </c>
      <c r="AH95" s="199">
        <f t="shared" si="16"/>
        <v>-1.2054948135688244</v>
      </c>
      <c r="AI95" s="290"/>
      <c r="AJ95" s="378">
        <f>AM95/AN95</f>
        <v>0.8831287716229892</v>
      </c>
      <c r="AK95" s="364">
        <f t="shared" si="17"/>
        <v>7.8947368421052655</v>
      </c>
      <c r="AL95" s="365">
        <f t="shared" si="18"/>
        <v>9.767571076041248</v>
      </c>
      <c r="AM95" s="365">
        <f>((AP95/AU95)^(1/5)-1)*100</f>
        <v>8.713635313634827</v>
      </c>
      <c r="AN95" s="367">
        <f>((AP95/AZ95)^(1/10)-1)*100</f>
        <v>9.86677774932092</v>
      </c>
      <c r="AO95" s="351"/>
      <c r="AP95" s="449">
        <v>1.025</v>
      </c>
      <c r="AQ95" s="306">
        <v>0.95</v>
      </c>
      <c r="AR95" s="28">
        <v>0.825</v>
      </c>
      <c r="AS95" s="28">
        <v>0.775</v>
      </c>
      <c r="AT95" s="28">
        <v>0.725</v>
      </c>
      <c r="AU95" s="28">
        <v>0.675</v>
      </c>
      <c r="AV95" s="28">
        <v>0.625</v>
      </c>
      <c r="AW95" s="28">
        <v>0.575</v>
      </c>
      <c r="AX95" s="28">
        <v>0.525</v>
      </c>
      <c r="AY95" s="28">
        <v>0.45</v>
      </c>
      <c r="AZ95" s="299">
        <v>0.4</v>
      </c>
      <c r="BA95" s="121">
        <v>0.1</v>
      </c>
    </row>
    <row r="96" spans="1:53" ht="11.25" customHeight="1">
      <c r="A96" s="25" t="s">
        <v>1797</v>
      </c>
      <c r="B96" s="26" t="s">
        <v>1798</v>
      </c>
      <c r="C96" s="26" t="s">
        <v>1336</v>
      </c>
      <c r="D96" s="135">
        <v>13</v>
      </c>
      <c r="E96" s="139">
        <v>197</v>
      </c>
      <c r="F96" s="44" t="s">
        <v>1030</v>
      </c>
      <c r="G96" s="45" t="s">
        <v>1030</v>
      </c>
      <c r="H96" s="216">
        <v>27.76</v>
      </c>
      <c r="I96" s="348">
        <f t="shared" si="6"/>
        <v>4.178674351585014</v>
      </c>
      <c r="J96" s="129">
        <v>0.28</v>
      </c>
      <c r="K96" s="105">
        <v>0.29</v>
      </c>
      <c r="L96" s="93">
        <f t="shared" si="14"/>
        <v>3.5714285714285587</v>
      </c>
      <c r="M96" s="30">
        <v>40555</v>
      </c>
      <c r="N96" s="31">
        <v>40557</v>
      </c>
      <c r="O96" s="30">
        <v>40575</v>
      </c>
      <c r="P96" s="31" t="s">
        <v>468</v>
      </c>
      <c r="Q96" s="26"/>
      <c r="R96" s="274">
        <f>K96*4</f>
        <v>1.16</v>
      </c>
      <c r="S96" s="348">
        <f>R96/W96*100</f>
        <v>44.78764478764479</v>
      </c>
      <c r="T96" s="493">
        <f>(H96/SQRT(22.5*W96*(H96/Z96))-1)*100</f>
        <v>-26.957168351334737</v>
      </c>
      <c r="U96" s="27">
        <f>H96/W96</f>
        <v>10.71814671814672</v>
      </c>
      <c r="V96" s="409">
        <v>12</v>
      </c>
      <c r="W96" s="171">
        <v>2.59</v>
      </c>
      <c r="X96" s="178" t="s">
        <v>1500</v>
      </c>
      <c r="Y96" s="171">
        <v>3.36</v>
      </c>
      <c r="Z96" s="171">
        <v>1.12</v>
      </c>
      <c r="AA96" s="178" t="s">
        <v>1500</v>
      </c>
      <c r="AB96" s="171" t="s">
        <v>1500</v>
      </c>
      <c r="AC96" s="196" t="s">
        <v>1035</v>
      </c>
      <c r="AD96" s="332">
        <v>76</v>
      </c>
      <c r="AE96" s="171">
        <v>23.94</v>
      </c>
      <c r="AF96" s="171">
        <v>29.99</v>
      </c>
      <c r="AG96" s="292">
        <f t="shared" si="15"/>
        <v>15.95655806182122</v>
      </c>
      <c r="AH96" s="199">
        <f t="shared" si="16"/>
        <v>-7.435811937312427</v>
      </c>
      <c r="AI96" s="290"/>
      <c r="AJ96" s="378">
        <f>AM96/AN96</f>
        <v>1.0307631108389586</v>
      </c>
      <c r="AK96" s="370">
        <f t="shared" si="17"/>
        <v>3.703703703703698</v>
      </c>
      <c r="AL96" s="371">
        <f t="shared" si="18"/>
        <v>6.776758314981257</v>
      </c>
      <c r="AM96" s="371">
        <f>((AP96/AU96)^(1/5)-1)*100</f>
        <v>10.310480070888861</v>
      </c>
      <c r="AN96" s="372">
        <f>((AP96/AZ96)^(1/10)-1)*100</f>
        <v>10.002763935252744</v>
      </c>
      <c r="AO96" s="351"/>
      <c r="AP96" s="28">
        <v>1.12</v>
      </c>
      <c r="AQ96" s="306">
        <v>1.08</v>
      </c>
      <c r="AR96" s="28">
        <v>1</v>
      </c>
      <c r="AS96" s="28">
        <v>0.92</v>
      </c>
      <c r="AT96" s="28">
        <v>0.82</v>
      </c>
      <c r="AU96" s="28">
        <v>0.6857</v>
      </c>
      <c r="AV96" s="28">
        <v>0.6475</v>
      </c>
      <c r="AW96" s="28">
        <v>0.6095</v>
      </c>
      <c r="AX96" s="28">
        <v>0.55875</v>
      </c>
      <c r="AY96" s="28">
        <v>0.5079</v>
      </c>
      <c r="AZ96" s="28">
        <v>0.4317</v>
      </c>
      <c r="BA96" s="121">
        <v>0.35556</v>
      </c>
    </row>
    <row r="97" spans="1:53" ht="11.25" customHeight="1">
      <c r="A97" s="15" t="s">
        <v>1299</v>
      </c>
      <c r="B97" s="16" t="s">
        <v>1300</v>
      </c>
      <c r="C97" s="16" t="s">
        <v>1331</v>
      </c>
      <c r="D97" s="134">
        <v>10</v>
      </c>
      <c r="E97" s="139">
        <v>239</v>
      </c>
      <c r="F97" s="42" t="s">
        <v>1030</v>
      </c>
      <c r="G97" s="43" t="s">
        <v>1030</v>
      </c>
      <c r="H97" s="439">
        <v>64.52</v>
      </c>
      <c r="I97" s="346">
        <f t="shared" si="6"/>
        <v>3.6464662120272786</v>
      </c>
      <c r="J97" s="146">
        <v>1.987</v>
      </c>
      <c r="K97" s="297">
        <v>2.3527</v>
      </c>
      <c r="L97" s="107">
        <f t="shared" si="14"/>
        <v>18.404630095621542</v>
      </c>
      <c r="M97" s="21">
        <v>40598</v>
      </c>
      <c r="N97" s="22">
        <v>40602</v>
      </c>
      <c r="O97" s="21">
        <v>40641</v>
      </c>
      <c r="P97" s="22" t="s">
        <v>333</v>
      </c>
      <c r="Q97" s="444" t="s">
        <v>1169</v>
      </c>
      <c r="R97" s="343">
        <f>K97</f>
        <v>2.3527</v>
      </c>
      <c r="S97" s="346">
        <f>R97/W97*100</f>
        <v>56.28468899521531</v>
      </c>
      <c r="T97" s="492">
        <f>(H97/SQRT(22.5*W97*(H97/Z97))-1)*100</f>
        <v>23.130010429496384</v>
      </c>
      <c r="U97" s="18">
        <f>H97/W97</f>
        <v>15.435406698564593</v>
      </c>
      <c r="V97" s="408">
        <v>12</v>
      </c>
      <c r="W97" s="194">
        <v>4.18</v>
      </c>
      <c r="X97" s="193">
        <v>2.79</v>
      </c>
      <c r="Y97" s="194">
        <v>2.7</v>
      </c>
      <c r="Z97" s="194">
        <v>2.21</v>
      </c>
      <c r="AA97" s="193">
        <v>5.53</v>
      </c>
      <c r="AB97" s="194">
        <v>5.65</v>
      </c>
      <c r="AC97" s="197">
        <f>(AB97/AA97-1)*100</f>
        <v>2.169981916817365</v>
      </c>
      <c r="AD97" s="414">
        <v>135260</v>
      </c>
      <c r="AE97" s="194">
        <v>43.48</v>
      </c>
      <c r="AF97" s="194">
        <v>60.07</v>
      </c>
      <c r="AG97" s="293">
        <f t="shared" si="15"/>
        <v>48.390064397424105</v>
      </c>
      <c r="AH97" s="200">
        <f t="shared" si="16"/>
        <v>7.408023972032622</v>
      </c>
      <c r="AI97" s="7"/>
      <c r="AJ97" s="377">
        <f>AM97/AN97</f>
        <v>2.8827005627114475</v>
      </c>
      <c r="AK97" s="364">
        <f t="shared" si="17"/>
        <v>15.523255813953485</v>
      </c>
      <c r="AL97" s="365">
        <f t="shared" si="18"/>
        <v>22.49660650800771</v>
      </c>
      <c r="AM97" s="365">
        <f>((AP97/AU97)^(1/5)-1)*100</f>
        <v>18.178403924664764</v>
      </c>
      <c r="AN97" s="367">
        <f>((AP97/AZ97)^(1/10)-1)*100</f>
        <v>6.306032669437678</v>
      </c>
      <c r="AO97" s="350"/>
      <c r="AP97" s="19">
        <v>1.987</v>
      </c>
      <c r="AQ97" s="303">
        <v>1.72</v>
      </c>
      <c r="AR97" s="19">
        <v>1.472</v>
      </c>
      <c r="AS97" s="19">
        <v>1.081</v>
      </c>
      <c r="AT97" s="19">
        <v>0.894</v>
      </c>
      <c r="AU97" s="19">
        <v>0.862</v>
      </c>
      <c r="AV97" s="19">
        <v>0.806</v>
      </c>
      <c r="AW97" s="19">
        <v>0.7</v>
      </c>
      <c r="AX97" s="19">
        <v>0.522</v>
      </c>
      <c r="AY97" s="304">
        <v>0.502</v>
      </c>
      <c r="AZ97" s="19">
        <v>1.078</v>
      </c>
      <c r="BA97" s="305">
        <v>0</v>
      </c>
    </row>
    <row r="98" spans="1:53" ht="11.25" customHeight="1">
      <c r="A98" s="25" t="s">
        <v>528</v>
      </c>
      <c r="B98" s="26" t="s">
        <v>529</v>
      </c>
      <c r="C98" s="26" t="s">
        <v>1331</v>
      </c>
      <c r="D98" s="135">
        <v>10</v>
      </c>
      <c r="E98" s="139">
        <v>238</v>
      </c>
      <c r="F98" s="44" t="s">
        <v>1003</v>
      </c>
      <c r="G98" s="45" t="s">
        <v>1003</v>
      </c>
      <c r="H98" s="216">
        <v>126.01</v>
      </c>
      <c r="I98" s="547">
        <f t="shared" si="6"/>
        <v>1.4424252043488612</v>
      </c>
      <c r="J98" s="121">
        <v>1.407</v>
      </c>
      <c r="K98" s="121">
        <v>1.8176</v>
      </c>
      <c r="L98" s="93">
        <f t="shared" si="14"/>
        <v>29.182658137882033</v>
      </c>
      <c r="M98" s="30">
        <v>40626</v>
      </c>
      <c r="N98" s="31">
        <v>40630</v>
      </c>
      <c r="O98" s="30">
        <v>40638</v>
      </c>
      <c r="P98" s="31" t="s">
        <v>333</v>
      </c>
      <c r="Q98" s="435" t="s">
        <v>1168</v>
      </c>
      <c r="R98" s="343">
        <f>K98</f>
        <v>1.8176</v>
      </c>
      <c r="S98" s="346">
        <f>R98/W98*100</f>
        <v>36.27944111776448</v>
      </c>
      <c r="T98" s="492">
        <f>(H98/SQRT(22.5*W98*(H98/Z98))-1)*100</f>
        <v>244.8761786794454</v>
      </c>
      <c r="U98" s="27">
        <f>H98/W98</f>
        <v>25.15169660678643</v>
      </c>
      <c r="V98" s="408">
        <v>12</v>
      </c>
      <c r="W98" s="171">
        <v>5.01</v>
      </c>
      <c r="X98" s="178">
        <v>1.4</v>
      </c>
      <c r="Y98" s="171">
        <v>5.89</v>
      </c>
      <c r="Z98" s="171">
        <v>10.64</v>
      </c>
      <c r="AA98" s="178">
        <v>5.67</v>
      </c>
      <c r="AB98" s="171">
        <v>6.52</v>
      </c>
      <c r="AC98" s="196">
        <f>(AB98/AA98-1)*100</f>
        <v>14.991181657848319</v>
      </c>
      <c r="AD98" s="413">
        <v>72840</v>
      </c>
      <c r="AE98" s="171">
        <v>73.16</v>
      </c>
      <c r="AF98" s="171">
        <v>132.88</v>
      </c>
      <c r="AG98" s="292">
        <f t="shared" si="15"/>
        <v>72.23892837616185</v>
      </c>
      <c r="AH98" s="199">
        <f t="shared" si="16"/>
        <v>-5.170078266104749</v>
      </c>
      <c r="AI98" s="7"/>
      <c r="AJ98" s="378">
        <f>AM98/AN98</f>
        <v>1.3091912374430856</v>
      </c>
      <c r="AK98" s="364">
        <f t="shared" si="17"/>
        <v>36.07350096711799</v>
      </c>
      <c r="AL98" s="365">
        <f t="shared" si="18"/>
        <v>32.198218181453385</v>
      </c>
      <c r="AM98" s="365">
        <f>((AP98/AU98)^(1/5)-1)*100</f>
        <v>27.35293592635999</v>
      </c>
      <c r="AN98" s="367">
        <f>((AP98/AZ98)^(1/10)-1)*100</f>
        <v>20.893002598903433</v>
      </c>
      <c r="AO98" s="351"/>
      <c r="AP98" s="28">
        <v>1.407</v>
      </c>
      <c r="AQ98" s="306">
        <v>1.034</v>
      </c>
      <c r="AR98" s="28">
        <v>0.884</v>
      </c>
      <c r="AS98" s="28">
        <v>0.609</v>
      </c>
      <c r="AT98" s="28">
        <v>0.483</v>
      </c>
      <c r="AU98" s="28">
        <v>0.42</v>
      </c>
      <c r="AV98" s="28">
        <v>0.3725</v>
      </c>
      <c r="AW98" s="28">
        <v>0.2615</v>
      </c>
      <c r="AX98" s="28">
        <v>0.1845</v>
      </c>
      <c r="AY98" s="299">
        <v>0.159</v>
      </c>
      <c r="AZ98" s="28">
        <v>0.211</v>
      </c>
      <c r="BA98" s="121">
        <v>0.082</v>
      </c>
    </row>
    <row r="99" spans="1:53" ht="11.25" customHeight="1">
      <c r="A99" s="25" t="s">
        <v>590</v>
      </c>
      <c r="B99" s="26" t="s">
        <v>591</v>
      </c>
      <c r="C99" s="26" t="s">
        <v>1439</v>
      </c>
      <c r="D99" s="135">
        <v>13</v>
      </c>
      <c r="E99" s="139">
        <v>196</v>
      </c>
      <c r="F99" s="44" t="s">
        <v>1030</v>
      </c>
      <c r="G99" s="45" t="s">
        <v>1003</v>
      </c>
      <c r="H99" s="216">
        <v>46.04</v>
      </c>
      <c r="I99" s="346">
        <f t="shared" si="6"/>
        <v>3.69244135534318</v>
      </c>
      <c r="J99" s="105">
        <v>0.4</v>
      </c>
      <c r="K99" s="105">
        <v>0.425</v>
      </c>
      <c r="L99" s="93">
        <f t="shared" si="14"/>
        <v>6.25</v>
      </c>
      <c r="M99" s="30">
        <v>40548</v>
      </c>
      <c r="N99" s="31">
        <v>40550</v>
      </c>
      <c r="O99" s="30">
        <v>40575</v>
      </c>
      <c r="P99" s="31" t="s">
        <v>468</v>
      </c>
      <c r="Q99" s="296" t="s">
        <v>975</v>
      </c>
      <c r="R99" s="343">
        <f>K99*4</f>
        <v>1.7</v>
      </c>
      <c r="S99" s="346">
        <f>R99/W99*100</f>
        <v>50.898203592814376</v>
      </c>
      <c r="T99" s="492">
        <f>(H99/SQRT(22.5*W99*(H99/Z99))-1)*100</f>
        <v>22.263853068404483</v>
      </c>
      <c r="U99" s="27">
        <f>H99/W99</f>
        <v>13.784431137724551</v>
      </c>
      <c r="V99" s="408">
        <v>12</v>
      </c>
      <c r="W99" s="171">
        <v>3.34</v>
      </c>
      <c r="X99" s="178">
        <v>3.59</v>
      </c>
      <c r="Y99" s="171">
        <v>1.61</v>
      </c>
      <c r="Z99" s="171">
        <v>2.44</v>
      </c>
      <c r="AA99" s="178">
        <v>2.67</v>
      </c>
      <c r="AB99" s="171">
        <v>2.77</v>
      </c>
      <c r="AC99" s="196">
        <f>(AB99/AA99-1)*100</f>
        <v>3.7453183520599342</v>
      </c>
      <c r="AD99" s="413">
        <v>4800</v>
      </c>
      <c r="AE99" s="171">
        <v>33.6</v>
      </c>
      <c r="AF99" s="171">
        <v>47.22</v>
      </c>
      <c r="AG99" s="292">
        <f t="shared" si="15"/>
        <v>37.02380952380951</v>
      </c>
      <c r="AH99" s="199">
        <f t="shared" si="16"/>
        <v>-2.498941126641253</v>
      </c>
      <c r="AI99" s="290"/>
      <c r="AJ99" s="378">
        <f>AM99/AN99</f>
        <v>1.3804408073145227</v>
      </c>
      <c r="AK99" s="364">
        <f t="shared" si="17"/>
        <v>6.666666666666665</v>
      </c>
      <c r="AL99" s="365">
        <f t="shared" si="18"/>
        <v>7.166457967424877</v>
      </c>
      <c r="AM99" s="365">
        <f>((AP99/AU99)^(1/5)-1)*100</f>
        <v>6.643011016843192</v>
      </c>
      <c r="AN99" s="367">
        <f>((AP99/AZ99)^(1/10)-1)*100</f>
        <v>4.812238946895775</v>
      </c>
      <c r="AO99" s="351"/>
      <c r="AP99" s="28">
        <v>1.6</v>
      </c>
      <c r="AQ99" s="306">
        <v>1.5</v>
      </c>
      <c r="AR99" s="28">
        <v>1.4</v>
      </c>
      <c r="AS99" s="28">
        <v>1.3</v>
      </c>
      <c r="AT99" s="28">
        <v>1.21</v>
      </c>
      <c r="AU99" s="28">
        <v>1.16</v>
      </c>
      <c r="AV99" s="28">
        <v>1.11</v>
      </c>
      <c r="AW99" s="28">
        <v>1.08</v>
      </c>
      <c r="AX99" s="28">
        <v>1.06</v>
      </c>
      <c r="AY99" s="28">
        <v>1.03</v>
      </c>
      <c r="AZ99" s="28">
        <v>1</v>
      </c>
      <c r="BA99" s="121">
        <v>0.97</v>
      </c>
    </row>
    <row r="100" spans="1:53" ht="11.25" customHeight="1">
      <c r="A100" s="96" t="s">
        <v>526</v>
      </c>
      <c r="B100" s="26" t="s">
        <v>527</v>
      </c>
      <c r="C100" s="26" t="s">
        <v>1415</v>
      </c>
      <c r="D100" s="135">
        <v>11</v>
      </c>
      <c r="E100" s="139">
        <v>218</v>
      </c>
      <c r="F100" s="65" t="s">
        <v>1500</v>
      </c>
      <c r="G100" s="57" t="s">
        <v>1500</v>
      </c>
      <c r="H100" s="216">
        <v>39.09</v>
      </c>
      <c r="I100" s="547">
        <f t="shared" si="6"/>
        <v>1.3814274750575595</v>
      </c>
      <c r="J100" s="121">
        <v>0.125</v>
      </c>
      <c r="K100" s="121">
        <v>0.135</v>
      </c>
      <c r="L100" s="93">
        <f t="shared" si="14"/>
        <v>8.000000000000007</v>
      </c>
      <c r="M100" s="30">
        <v>40597</v>
      </c>
      <c r="N100" s="31">
        <v>40599</v>
      </c>
      <c r="O100" s="30">
        <v>40618</v>
      </c>
      <c r="P100" s="103" t="s">
        <v>1213</v>
      </c>
      <c r="Q100" s="26"/>
      <c r="R100" s="343">
        <f>K100*4</f>
        <v>0.54</v>
      </c>
      <c r="S100" s="346">
        <f>R100/W100*100</f>
        <v>28.87700534759358</v>
      </c>
      <c r="T100" s="492">
        <f>(H100/SQRT(22.5*W100*(H100/Z100))-1)*100</f>
        <v>116.17465045858468</v>
      </c>
      <c r="U100" s="27">
        <f>H100/W100</f>
        <v>20.903743315508024</v>
      </c>
      <c r="V100" s="408">
        <v>12</v>
      </c>
      <c r="W100" s="171">
        <v>1.87</v>
      </c>
      <c r="X100" s="178">
        <v>1.05</v>
      </c>
      <c r="Y100" s="171">
        <v>1.49</v>
      </c>
      <c r="Z100" s="171">
        <v>5.03</v>
      </c>
      <c r="AA100" s="178">
        <v>2.39</v>
      </c>
      <c r="AB100" s="171">
        <v>2.72</v>
      </c>
      <c r="AC100" s="196">
        <f>(AB100/AA100-1)*100</f>
        <v>13.807531380753147</v>
      </c>
      <c r="AD100" s="413">
        <v>1980</v>
      </c>
      <c r="AE100" s="171">
        <v>23.12</v>
      </c>
      <c r="AF100" s="171">
        <v>33.08</v>
      </c>
      <c r="AG100" s="292">
        <f t="shared" si="15"/>
        <v>69.07439446366783</v>
      </c>
      <c r="AH100" s="199">
        <f t="shared" si="16"/>
        <v>18.168077388149957</v>
      </c>
      <c r="AI100" s="7"/>
      <c r="AJ100" s="378" t="s">
        <v>1035</v>
      </c>
      <c r="AK100" s="364">
        <f t="shared" si="17"/>
        <v>8.695652173913038</v>
      </c>
      <c r="AL100" s="365">
        <f t="shared" si="18"/>
        <v>5.983983294832651</v>
      </c>
      <c r="AM100" s="365">
        <f>((AP100/AU100)^(1/5)-1)*100</f>
        <v>6.790716584560208</v>
      </c>
      <c r="AN100" s="367" t="s">
        <v>1035</v>
      </c>
      <c r="AO100" s="351"/>
      <c r="AP100" s="28">
        <v>0.5</v>
      </c>
      <c r="AQ100" s="306">
        <v>0.46</v>
      </c>
      <c r="AR100" s="28">
        <v>0.44</v>
      </c>
      <c r="AS100" s="28">
        <v>0.42</v>
      </c>
      <c r="AT100" s="28">
        <v>0.4</v>
      </c>
      <c r="AU100" s="28">
        <v>0.36</v>
      </c>
      <c r="AV100" s="28">
        <v>0.32</v>
      </c>
      <c r="AW100" s="28">
        <v>0.28</v>
      </c>
      <c r="AX100" s="28">
        <v>0.24</v>
      </c>
      <c r="AY100" s="28">
        <v>0.2</v>
      </c>
      <c r="AZ100" s="299">
        <v>0</v>
      </c>
      <c r="BA100" s="301">
        <v>0</v>
      </c>
    </row>
    <row r="101" spans="1:53" ht="11.25" customHeight="1">
      <c r="A101" s="34" t="s">
        <v>1934</v>
      </c>
      <c r="B101" s="36" t="s">
        <v>1935</v>
      </c>
      <c r="C101" s="284" t="s">
        <v>1657</v>
      </c>
      <c r="D101" s="136">
        <v>10</v>
      </c>
      <c r="E101" s="139">
        <v>231</v>
      </c>
      <c r="F101" s="74" t="s">
        <v>1500</v>
      </c>
      <c r="G101" s="75" t="s">
        <v>1500</v>
      </c>
      <c r="H101" s="279">
        <v>63.45</v>
      </c>
      <c r="I101" s="346">
        <f t="shared" si="6"/>
        <v>6.77698975571316</v>
      </c>
      <c r="J101" s="298">
        <v>1.065</v>
      </c>
      <c r="K101" s="106">
        <v>1.075</v>
      </c>
      <c r="L101" s="207">
        <f t="shared" si="14"/>
        <v>0.9389671361502261</v>
      </c>
      <c r="M101" s="49">
        <v>40479</v>
      </c>
      <c r="N101" s="50">
        <v>40483</v>
      </c>
      <c r="O101" s="49">
        <v>40487</v>
      </c>
      <c r="P101" s="428" t="s">
        <v>777</v>
      </c>
      <c r="Q101" s="36"/>
      <c r="R101" s="274">
        <f>K101*4</f>
        <v>4.3</v>
      </c>
      <c r="S101" s="346">
        <f>R101/W101*100</f>
        <v>131.90184049079755</v>
      </c>
      <c r="T101" s="492">
        <f>(H101/SQRT(22.5*W101*(H101/Z101))-1)*100</f>
        <v>16.537468631732466</v>
      </c>
      <c r="U101" s="37">
        <f>H101/W101</f>
        <v>19.463190184049083</v>
      </c>
      <c r="V101" s="409">
        <v>12</v>
      </c>
      <c r="W101" s="172">
        <v>3.26</v>
      </c>
      <c r="X101" s="180">
        <v>6.16</v>
      </c>
      <c r="Y101" s="172">
        <v>0.87</v>
      </c>
      <c r="Z101" s="172">
        <v>1.57</v>
      </c>
      <c r="AA101" s="180">
        <v>3.26</v>
      </c>
      <c r="AB101" s="172">
        <v>3.71</v>
      </c>
      <c r="AC101" s="198">
        <f>(AB101/AA101-1)*100</f>
        <v>13.8036809815951</v>
      </c>
      <c r="AD101" s="415">
        <v>4380</v>
      </c>
      <c r="AE101" s="172">
        <v>51.8</v>
      </c>
      <c r="AF101" s="172">
        <v>71.69</v>
      </c>
      <c r="AG101" s="294">
        <f t="shared" si="15"/>
        <v>22.490347490347503</v>
      </c>
      <c r="AH101" s="201">
        <f t="shared" si="16"/>
        <v>-11.49393220811828</v>
      </c>
      <c r="AI101" s="290"/>
      <c r="AJ101" s="379" t="s">
        <v>1035</v>
      </c>
      <c r="AK101" s="364">
        <f t="shared" si="17"/>
        <v>0.7313045529605766</v>
      </c>
      <c r="AL101" s="365">
        <f t="shared" si="18"/>
        <v>4.284788534816286</v>
      </c>
      <c r="AM101" s="365">
        <f>((AP101/AU101)^(1/5)-1)*100</f>
        <v>5.225252424741456</v>
      </c>
      <c r="AN101" s="367" t="s">
        <v>1035</v>
      </c>
      <c r="AO101" s="352"/>
      <c r="AP101" s="38">
        <v>4.27</v>
      </c>
      <c r="AQ101" s="307">
        <v>4.239000000000001</v>
      </c>
      <c r="AR101" s="38">
        <v>4.013</v>
      </c>
      <c r="AS101" s="38">
        <v>3.765</v>
      </c>
      <c r="AT101" s="38">
        <v>3.54</v>
      </c>
      <c r="AU101" s="38">
        <v>3.31</v>
      </c>
      <c r="AV101" s="38">
        <v>3.15</v>
      </c>
      <c r="AW101" s="38">
        <v>2.9</v>
      </c>
      <c r="AX101" s="38">
        <v>2.65</v>
      </c>
      <c r="AY101" s="38">
        <v>1.101</v>
      </c>
      <c r="AZ101" s="300">
        <v>0</v>
      </c>
      <c r="BA101" s="328">
        <v>0</v>
      </c>
    </row>
    <row r="102" spans="1:53" ht="11.25" customHeight="1">
      <c r="A102" s="25" t="s">
        <v>393</v>
      </c>
      <c r="B102" s="26" t="s">
        <v>394</v>
      </c>
      <c r="C102" s="26" t="s">
        <v>1336</v>
      </c>
      <c r="D102" s="135">
        <v>15</v>
      </c>
      <c r="E102" s="139">
        <v>173</v>
      </c>
      <c r="F102" s="44" t="s">
        <v>1030</v>
      </c>
      <c r="G102" s="45" t="s">
        <v>1030</v>
      </c>
      <c r="H102" s="171">
        <v>18.4</v>
      </c>
      <c r="I102" s="345">
        <f t="shared" si="6"/>
        <v>4.565217391304348</v>
      </c>
      <c r="J102" s="105">
        <v>0.2</v>
      </c>
      <c r="K102" s="105">
        <v>0.21</v>
      </c>
      <c r="L102" s="93">
        <f t="shared" si="14"/>
        <v>4.999999999999982</v>
      </c>
      <c r="M102" s="70">
        <v>40206</v>
      </c>
      <c r="N102" s="71">
        <v>40210</v>
      </c>
      <c r="O102" s="70">
        <v>40219</v>
      </c>
      <c r="P102" s="31" t="s">
        <v>479</v>
      </c>
      <c r="Q102" s="26"/>
      <c r="R102" s="343">
        <f>K102*4</f>
        <v>0.84</v>
      </c>
      <c r="S102" s="345">
        <f>R102/W102*100</f>
        <v>64.12213740458014</v>
      </c>
      <c r="T102" s="494">
        <f>(H102/SQRT(22.5*W102*(H102/Z102))-1)*100</f>
        <v>-17.51114913282149</v>
      </c>
      <c r="U102" s="27">
        <f>H102/W102</f>
        <v>14.045801526717556</v>
      </c>
      <c r="V102" s="408">
        <v>12</v>
      </c>
      <c r="W102" s="171">
        <v>1.31</v>
      </c>
      <c r="X102" s="178" t="s">
        <v>1500</v>
      </c>
      <c r="Y102" s="171">
        <v>2.26</v>
      </c>
      <c r="Z102" s="171">
        <v>1.09</v>
      </c>
      <c r="AA102" s="178" t="s">
        <v>1500</v>
      </c>
      <c r="AB102" s="171" t="s">
        <v>1500</v>
      </c>
      <c r="AC102" s="196" t="s">
        <v>1035</v>
      </c>
      <c r="AD102" s="332">
        <v>78</v>
      </c>
      <c r="AE102" s="171">
        <v>16.38</v>
      </c>
      <c r="AF102" s="171">
        <v>23.26</v>
      </c>
      <c r="AG102" s="292">
        <f t="shared" si="15"/>
        <v>12.33211233211233</v>
      </c>
      <c r="AH102" s="199">
        <f t="shared" si="16"/>
        <v>-20.894239036973357</v>
      </c>
      <c r="AI102" s="290"/>
      <c r="AJ102" s="377">
        <f>AM102/AN102</f>
        <v>1.0017106466057641</v>
      </c>
      <c r="AK102" s="368">
        <f t="shared" si="17"/>
        <v>4.999999999999982</v>
      </c>
      <c r="AL102" s="369">
        <f t="shared" si="18"/>
        <v>5.272659960939663</v>
      </c>
      <c r="AM102" s="369">
        <f aca="true" t="shared" si="19" ref="AM102:AM116">((AP102/AU102)^(1/5)-1)*100</f>
        <v>6.125302037503699</v>
      </c>
      <c r="AN102" s="366">
        <f>((AP102/AZ102)^(1/10)-1)*100</f>
        <v>6.114841704297458</v>
      </c>
      <c r="AO102" s="351"/>
      <c r="AP102" s="19">
        <v>0.84</v>
      </c>
      <c r="AQ102" s="303">
        <v>0.8</v>
      </c>
      <c r="AR102" s="19">
        <v>0.76</v>
      </c>
      <c r="AS102" s="19">
        <v>0.72</v>
      </c>
      <c r="AT102" s="19">
        <v>0.68</v>
      </c>
      <c r="AU102" s="19">
        <v>0.624</v>
      </c>
      <c r="AV102" s="19">
        <v>0.592</v>
      </c>
      <c r="AW102" s="19">
        <v>0.568</v>
      </c>
      <c r="AX102" s="19">
        <v>0.536</v>
      </c>
      <c r="AY102" s="19">
        <v>0.504</v>
      </c>
      <c r="AZ102" s="19">
        <v>0.46399999999999997</v>
      </c>
      <c r="BA102" s="297">
        <v>0.4032</v>
      </c>
    </row>
    <row r="103" spans="1:53" ht="11.25" customHeight="1">
      <c r="A103" s="25" t="s">
        <v>1281</v>
      </c>
      <c r="B103" s="26" t="s">
        <v>1282</v>
      </c>
      <c r="C103" s="26" t="s">
        <v>1336</v>
      </c>
      <c r="D103" s="135">
        <v>11</v>
      </c>
      <c r="E103" s="139">
        <v>216</v>
      </c>
      <c r="F103" s="44" t="s">
        <v>1030</v>
      </c>
      <c r="G103" s="45" t="s">
        <v>1030</v>
      </c>
      <c r="H103" s="217">
        <v>26.12</v>
      </c>
      <c r="I103" s="346">
        <f t="shared" si="6"/>
        <v>3.522205206738132</v>
      </c>
      <c r="J103" s="105">
        <v>0.225</v>
      </c>
      <c r="K103" s="105">
        <v>0.23</v>
      </c>
      <c r="L103" s="93">
        <f aca="true" t="shared" si="20" ref="L103:L134">((K103/J103)-1)*100</f>
        <v>2.2222222222222143</v>
      </c>
      <c r="M103" s="30">
        <v>40583</v>
      </c>
      <c r="N103" s="31">
        <v>40585</v>
      </c>
      <c r="O103" s="30">
        <v>40597</v>
      </c>
      <c r="P103" s="103" t="s">
        <v>501</v>
      </c>
      <c r="Q103" s="26"/>
      <c r="R103" s="343">
        <f>K103*4</f>
        <v>0.92</v>
      </c>
      <c r="S103" s="346">
        <f>R103/W103*100</f>
        <v>43.1924882629108</v>
      </c>
      <c r="T103" s="492">
        <f>(H103/SQRT(22.5*W103*(H103/Z103))-1)*100</f>
        <v>-16.80305370557289</v>
      </c>
      <c r="U103" s="27">
        <f>H103/W103</f>
        <v>12.262910798122066</v>
      </c>
      <c r="V103" s="408">
        <v>12</v>
      </c>
      <c r="W103" s="171">
        <v>2.13</v>
      </c>
      <c r="X103" s="178" t="s">
        <v>1156</v>
      </c>
      <c r="Y103" s="171">
        <v>3.38</v>
      </c>
      <c r="Z103" s="171">
        <v>1.27</v>
      </c>
      <c r="AA103" s="178">
        <v>2.37</v>
      </c>
      <c r="AB103" s="171">
        <v>2.75</v>
      </c>
      <c r="AC103" s="196">
        <f>(AB103/AA103-1)*100</f>
        <v>16.03375527426161</v>
      </c>
      <c r="AD103" s="332">
        <v>218</v>
      </c>
      <c r="AE103" s="171">
        <v>20</v>
      </c>
      <c r="AF103" s="171">
        <v>29.5</v>
      </c>
      <c r="AG103" s="292">
        <f aca="true" t="shared" si="21" ref="AG103:AG134">((H103-AE103)/AE103)*100</f>
        <v>30.600000000000005</v>
      </c>
      <c r="AH103" s="199">
        <f aca="true" t="shared" si="22" ref="AH103:AH134">((H103-AF103)/AF103)*100</f>
        <v>-11.457627118644066</v>
      </c>
      <c r="AI103" s="290"/>
      <c r="AJ103" s="378">
        <f>AM103/AN103</f>
        <v>0.358820089425168</v>
      </c>
      <c r="AK103" s="364">
        <f aca="true" t="shared" si="23" ref="AK103:AK134">((AP103/AQ103)^(1/1)-1)*100</f>
        <v>1.1363636363636465</v>
      </c>
      <c r="AL103" s="365">
        <f aca="true" t="shared" si="24" ref="AL103:AL134">((AP103/AS103)^(1/3)-1)*100</f>
        <v>2.7681924807339664</v>
      </c>
      <c r="AM103" s="365">
        <f t="shared" si="19"/>
        <v>11.300501305895928</v>
      </c>
      <c r="AN103" s="367">
        <f>((AP103/AZ103)^(1/10)-1)*100</f>
        <v>31.493502284109564</v>
      </c>
      <c r="AO103" s="351"/>
      <c r="AP103" s="28">
        <v>0.89</v>
      </c>
      <c r="AQ103" s="308">
        <v>0.88</v>
      </c>
      <c r="AR103" s="28">
        <v>0.87</v>
      </c>
      <c r="AS103" s="28">
        <v>0.82</v>
      </c>
      <c r="AT103" s="28">
        <v>0.74287</v>
      </c>
      <c r="AU103" s="28">
        <v>0.52108</v>
      </c>
      <c r="AV103" s="28">
        <v>0.43536</v>
      </c>
      <c r="AW103" s="28">
        <v>0.36324</v>
      </c>
      <c r="AX103" s="28">
        <v>0.29369999999999996</v>
      </c>
      <c r="AY103" s="28">
        <v>0.18819</v>
      </c>
      <c r="AZ103" s="28">
        <v>0.05759</v>
      </c>
      <c r="BA103" s="301">
        <v>0</v>
      </c>
    </row>
    <row r="104" spans="1:53" ht="11.25" customHeight="1">
      <c r="A104" s="25" t="s">
        <v>598</v>
      </c>
      <c r="B104" s="26" t="s">
        <v>599</v>
      </c>
      <c r="C104" s="26" t="s">
        <v>877</v>
      </c>
      <c r="D104" s="135">
        <v>14</v>
      </c>
      <c r="E104" s="139">
        <v>186</v>
      </c>
      <c r="F104" s="44" t="s">
        <v>1030</v>
      </c>
      <c r="G104" s="45" t="s">
        <v>1030</v>
      </c>
      <c r="H104" s="216">
        <v>34.6</v>
      </c>
      <c r="I104" s="346">
        <f t="shared" si="6"/>
        <v>2.312138728323699</v>
      </c>
      <c r="J104" s="283">
        <v>0.177</v>
      </c>
      <c r="K104" s="283">
        <v>0.2</v>
      </c>
      <c r="L104" s="93">
        <f t="shared" si="20"/>
        <v>12.994350282485879</v>
      </c>
      <c r="M104" s="30">
        <v>40613</v>
      </c>
      <c r="N104" s="31">
        <v>40617</v>
      </c>
      <c r="O104" s="30">
        <v>40633</v>
      </c>
      <c r="P104" s="31" t="s">
        <v>463</v>
      </c>
      <c r="Q104" s="26"/>
      <c r="R104" s="343">
        <f>K104*4</f>
        <v>0.8</v>
      </c>
      <c r="S104" s="346">
        <f>R104/W104*100</f>
        <v>45.45454545454546</v>
      </c>
      <c r="T104" s="492">
        <f>(H104/SQRT(22.5*W104*(H104/Z104))-1)*100</f>
        <v>47.2028765639003</v>
      </c>
      <c r="U104" s="27">
        <f>H104/W104</f>
        <v>19.65909090909091</v>
      </c>
      <c r="V104" s="408">
        <v>12</v>
      </c>
      <c r="W104" s="171">
        <v>1.76</v>
      </c>
      <c r="X104" s="178">
        <v>1.66</v>
      </c>
      <c r="Y104" s="171">
        <v>0.26</v>
      </c>
      <c r="Z104" s="171">
        <v>2.48</v>
      </c>
      <c r="AA104" s="178">
        <v>2.03</v>
      </c>
      <c r="AB104" s="171">
        <v>2.22</v>
      </c>
      <c r="AC104" s="196">
        <f>(AB104/AA104-1)*100</f>
        <v>9.359605911330071</v>
      </c>
      <c r="AD104" s="413">
        <v>2190</v>
      </c>
      <c r="AE104" s="171">
        <v>25.68</v>
      </c>
      <c r="AF104" s="171">
        <v>34.51</v>
      </c>
      <c r="AG104" s="292">
        <f t="shared" si="21"/>
        <v>34.73520249221185</v>
      </c>
      <c r="AH104" s="199">
        <f t="shared" si="22"/>
        <v>0.26079397276152827</v>
      </c>
      <c r="AI104" s="290"/>
      <c r="AJ104" s="378">
        <f>AM104/AN104</f>
        <v>0.977581246526939</v>
      </c>
      <c r="AK104" s="364">
        <f t="shared" si="23"/>
        <v>15.22582749062449</v>
      </c>
      <c r="AL104" s="365">
        <f t="shared" si="24"/>
        <v>15.952209087199298</v>
      </c>
      <c r="AM104" s="365">
        <f t="shared" si="19"/>
        <v>15.306500511731302</v>
      </c>
      <c r="AN104" s="367">
        <f>((AP104/AZ104)^(1/10)-1)*100</f>
        <v>15.657522652066858</v>
      </c>
      <c r="AO104" s="351"/>
      <c r="AP104" s="28">
        <v>0.70668</v>
      </c>
      <c r="AQ104" s="306">
        <v>0.6133</v>
      </c>
      <c r="AR104" s="28">
        <v>0.5333</v>
      </c>
      <c r="AS104" s="28">
        <v>0.4533</v>
      </c>
      <c r="AT104" s="28">
        <v>0.4</v>
      </c>
      <c r="AU104" s="28">
        <v>0.3467</v>
      </c>
      <c r="AV104" s="28">
        <v>0.2933</v>
      </c>
      <c r="AW104" s="28">
        <v>0.2333</v>
      </c>
      <c r="AX104" s="28">
        <v>0.2067</v>
      </c>
      <c r="AY104" s="28">
        <v>0.1817</v>
      </c>
      <c r="AZ104" s="28">
        <v>0.165</v>
      </c>
      <c r="BA104" s="121">
        <v>0.1533</v>
      </c>
    </row>
    <row r="105" spans="1:53" ht="11.25" customHeight="1">
      <c r="A105" s="25" t="s">
        <v>1596</v>
      </c>
      <c r="B105" s="26" t="s">
        <v>1597</v>
      </c>
      <c r="C105" s="26" t="s">
        <v>1333</v>
      </c>
      <c r="D105" s="135">
        <v>18</v>
      </c>
      <c r="E105" s="139">
        <v>143</v>
      </c>
      <c r="F105" s="65" t="s">
        <v>1500</v>
      </c>
      <c r="G105" s="57" t="s">
        <v>1500</v>
      </c>
      <c r="H105" s="171">
        <v>74.84</v>
      </c>
      <c r="I105" s="346">
        <f t="shared" si="6"/>
        <v>3.2068412613575625</v>
      </c>
      <c r="J105" s="129">
        <v>0.55</v>
      </c>
      <c r="K105" s="105">
        <v>0.6</v>
      </c>
      <c r="L105" s="93">
        <f t="shared" si="20"/>
        <v>9.090909090909083</v>
      </c>
      <c r="M105" s="30">
        <v>40681</v>
      </c>
      <c r="N105" s="31">
        <v>40683</v>
      </c>
      <c r="O105" s="30">
        <v>40695</v>
      </c>
      <c r="P105" s="31" t="s">
        <v>460</v>
      </c>
      <c r="Q105" s="26" t="s">
        <v>1598</v>
      </c>
      <c r="R105" s="343">
        <f>K105*4</f>
        <v>2.4</v>
      </c>
      <c r="S105" s="346">
        <f>R105/W105*100</f>
        <v>-260.86956521739125</v>
      </c>
      <c r="T105" s="492" t="s">
        <v>1035</v>
      </c>
      <c r="U105" s="27">
        <f>H105/W105</f>
        <v>-81.34782608695652</v>
      </c>
      <c r="V105" s="408">
        <v>12</v>
      </c>
      <c r="W105" s="171">
        <v>-0.92</v>
      </c>
      <c r="X105" s="178">
        <v>-2.2</v>
      </c>
      <c r="Y105" s="171">
        <v>0.92</v>
      </c>
      <c r="Z105" s="171">
        <v>0.82</v>
      </c>
      <c r="AA105" s="178">
        <v>-3.75</v>
      </c>
      <c r="AB105" s="171">
        <v>8.26</v>
      </c>
      <c r="AC105" s="196">
        <f>(AB105/AA105-1)*100</f>
        <v>-320.26666666666665</v>
      </c>
      <c r="AD105" s="413">
        <v>5430</v>
      </c>
      <c r="AE105" s="171">
        <v>69.13</v>
      </c>
      <c r="AF105" s="171">
        <v>83.39</v>
      </c>
      <c r="AG105" s="292">
        <f t="shared" si="21"/>
        <v>8.259800376103007</v>
      </c>
      <c r="AH105" s="199">
        <f t="shared" si="22"/>
        <v>-10.253027941000116</v>
      </c>
      <c r="AI105" s="290"/>
      <c r="AJ105" s="378">
        <f>AM105/AN105</f>
        <v>0.8780101746167811</v>
      </c>
      <c r="AK105" s="364">
        <f t="shared" si="23"/>
        <v>9.042553191489366</v>
      </c>
      <c r="AL105" s="365">
        <f t="shared" si="24"/>
        <v>6.025046446285298</v>
      </c>
      <c r="AM105" s="365">
        <f t="shared" si="19"/>
        <v>6.165168803838927</v>
      </c>
      <c r="AN105" s="367">
        <f>((AP105/AZ105)^(1/10)-1)*100</f>
        <v>7.021750979742114</v>
      </c>
      <c r="AO105" s="351"/>
      <c r="AP105" s="28">
        <v>2.05</v>
      </c>
      <c r="AQ105" s="306">
        <v>1.88</v>
      </c>
      <c r="AR105" s="28">
        <v>1.84</v>
      </c>
      <c r="AS105" s="28">
        <v>1.72</v>
      </c>
      <c r="AT105" s="28">
        <v>1.6</v>
      </c>
      <c r="AU105" s="28">
        <v>1.52</v>
      </c>
      <c r="AV105" s="28">
        <v>1.36</v>
      </c>
      <c r="AW105" s="28">
        <v>1.2</v>
      </c>
      <c r="AX105" s="28">
        <v>1.15</v>
      </c>
      <c r="AY105" s="28">
        <v>1.1</v>
      </c>
      <c r="AZ105" s="28">
        <v>1.04</v>
      </c>
      <c r="BA105" s="121">
        <v>1</v>
      </c>
    </row>
    <row r="106" spans="1:53" ht="11.25" customHeight="1">
      <c r="A106" s="25" t="s">
        <v>773</v>
      </c>
      <c r="B106" s="26" t="s">
        <v>772</v>
      </c>
      <c r="C106" s="26" t="s">
        <v>1336</v>
      </c>
      <c r="D106" s="135">
        <v>19</v>
      </c>
      <c r="E106" s="139">
        <v>129</v>
      </c>
      <c r="F106" s="44" t="s">
        <v>1030</v>
      </c>
      <c r="G106" s="45" t="s">
        <v>1003</v>
      </c>
      <c r="H106" s="171">
        <v>13.35</v>
      </c>
      <c r="I106" s="348">
        <f t="shared" si="6"/>
        <v>4.719101123595506</v>
      </c>
      <c r="J106" s="105">
        <v>0.155</v>
      </c>
      <c r="K106" s="105">
        <v>0.1575</v>
      </c>
      <c r="L106" s="116">
        <f t="shared" si="20"/>
        <v>1.6129032258064502</v>
      </c>
      <c r="M106" s="30">
        <v>40660</v>
      </c>
      <c r="N106" s="31">
        <v>40664</v>
      </c>
      <c r="O106" s="30">
        <v>40678</v>
      </c>
      <c r="P106" s="31" t="s">
        <v>471</v>
      </c>
      <c r="Q106" s="26"/>
      <c r="R106" s="274">
        <f>K106*4</f>
        <v>0.63</v>
      </c>
      <c r="S106" s="348">
        <f>R106/W106*100</f>
        <v>180</v>
      </c>
      <c r="T106" s="493">
        <f>(H106/SQRT(22.5*W106*(H106/Z106))-1)*100</f>
        <v>22.831669562939048</v>
      </c>
      <c r="U106" s="27">
        <f>H106/W106</f>
        <v>38.142857142857146</v>
      </c>
      <c r="V106" s="409">
        <v>12</v>
      </c>
      <c r="W106" s="171">
        <v>0.35</v>
      </c>
      <c r="X106" s="178">
        <v>2.62</v>
      </c>
      <c r="Y106" s="171">
        <v>4.55</v>
      </c>
      <c r="Z106" s="171">
        <v>0.89</v>
      </c>
      <c r="AA106" s="178">
        <v>0.65</v>
      </c>
      <c r="AB106" s="171">
        <v>0.85</v>
      </c>
      <c r="AC106" s="196">
        <f>(AB106/AA106-1)*100</f>
        <v>30.76923076923077</v>
      </c>
      <c r="AD106" s="413">
        <v>4790</v>
      </c>
      <c r="AE106" s="171">
        <v>12.17</v>
      </c>
      <c r="AF106" s="171">
        <v>15.64</v>
      </c>
      <c r="AG106" s="292">
        <f t="shared" si="21"/>
        <v>9.695973705834016</v>
      </c>
      <c r="AH106" s="199">
        <f t="shared" si="22"/>
        <v>-14.64194373401535</v>
      </c>
      <c r="AI106" s="290"/>
      <c r="AJ106" s="379">
        <f>AM106/AN106</f>
        <v>0.9386504669275646</v>
      </c>
      <c r="AK106" s="370">
        <f t="shared" si="23"/>
        <v>1.6460905349794164</v>
      </c>
      <c r="AL106" s="371">
        <f t="shared" si="24"/>
        <v>5.970365050764359</v>
      </c>
      <c r="AM106" s="371">
        <f t="shared" si="19"/>
        <v>8.732163104848256</v>
      </c>
      <c r="AN106" s="372">
        <f>((AP106/AZ106)^(1/10)-1)*100</f>
        <v>9.302891132021474</v>
      </c>
      <c r="AO106" s="351"/>
      <c r="AP106" s="38">
        <v>0.6175</v>
      </c>
      <c r="AQ106" s="307">
        <v>0.6075</v>
      </c>
      <c r="AR106" s="38">
        <v>0.58333</v>
      </c>
      <c r="AS106" s="38">
        <v>0.5189</v>
      </c>
      <c r="AT106" s="38">
        <v>0.4618</v>
      </c>
      <c r="AU106" s="38">
        <v>0.4063</v>
      </c>
      <c r="AV106" s="38">
        <v>0.3581</v>
      </c>
      <c r="AW106" s="38">
        <v>0.3234</v>
      </c>
      <c r="AX106" s="38">
        <v>0.30050000000000004</v>
      </c>
      <c r="AY106" s="38">
        <v>0.2833</v>
      </c>
      <c r="AZ106" s="38">
        <v>0.2537</v>
      </c>
      <c r="BA106" s="298">
        <v>0.2177</v>
      </c>
    </row>
    <row r="107" spans="1:53" ht="11.25" customHeight="1">
      <c r="A107" s="15" t="s">
        <v>630</v>
      </c>
      <c r="B107" s="16" t="s">
        <v>631</v>
      </c>
      <c r="C107" s="148" t="s">
        <v>1657</v>
      </c>
      <c r="D107" s="134">
        <v>11</v>
      </c>
      <c r="E107" s="139">
        <v>221</v>
      </c>
      <c r="F107" s="88" t="s">
        <v>1500</v>
      </c>
      <c r="G107" s="58" t="s">
        <v>1500</v>
      </c>
      <c r="H107" s="439">
        <v>62.24</v>
      </c>
      <c r="I107" s="345">
        <f t="shared" si="6"/>
        <v>6.233933161953727</v>
      </c>
      <c r="J107" s="127">
        <v>0.9575</v>
      </c>
      <c r="K107" s="108">
        <v>0.97</v>
      </c>
      <c r="L107" s="130">
        <f t="shared" si="20"/>
        <v>1.305483028720622</v>
      </c>
      <c r="M107" s="21">
        <v>40662</v>
      </c>
      <c r="N107" s="22">
        <v>40666</v>
      </c>
      <c r="O107" s="21">
        <v>40676</v>
      </c>
      <c r="P107" s="356" t="s">
        <v>453</v>
      </c>
      <c r="Q107" s="148" t="s">
        <v>1924</v>
      </c>
      <c r="R107" s="343">
        <f>K107*4</f>
        <v>3.88</v>
      </c>
      <c r="S107" s="346">
        <f>R107/W107*100</f>
        <v>154.58167330677293</v>
      </c>
      <c r="T107" s="492">
        <f>(H107/SQRT(22.5*W107*(H107/Z107))-1)*100</f>
        <v>46.596627004637405</v>
      </c>
      <c r="U107" s="18">
        <f>H107/W107</f>
        <v>24.796812749003987</v>
      </c>
      <c r="V107" s="408">
        <v>12</v>
      </c>
      <c r="W107" s="194">
        <v>2.51</v>
      </c>
      <c r="X107" s="193">
        <v>4.72</v>
      </c>
      <c r="Y107" s="194">
        <v>0.34</v>
      </c>
      <c r="Z107" s="194">
        <v>1.95</v>
      </c>
      <c r="AA107" s="193">
        <v>3.58</v>
      </c>
      <c r="AB107" s="194">
        <v>3.69</v>
      </c>
      <c r="AC107" s="197">
        <f>(AB107/AA107-1)*100</f>
        <v>3.0726256983240274</v>
      </c>
      <c r="AD107" s="414">
        <v>9070</v>
      </c>
      <c r="AE107" s="194">
        <v>44.12</v>
      </c>
      <c r="AF107" s="194">
        <v>65.96</v>
      </c>
      <c r="AG107" s="293">
        <f t="shared" si="21"/>
        <v>41.06980961015414</v>
      </c>
      <c r="AH107" s="200">
        <f t="shared" si="22"/>
        <v>-5.639781685870212</v>
      </c>
      <c r="AI107" s="290"/>
      <c r="AJ107" s="378">
        <f>AM107/AN107</f>
        <v>1.0471460954855691</v>
      </c>
      <c r="AK107" s="368">
        <f t="shared" si="23"/>
        <v>3.643389456251711</v>
      </c>
      <c r="AL107" s="369">
        <f t="shared" si="24"/>
        <v>4.579449854207396</v>
      </c>
      <c r="AM107" s="369">
        <f t="shared" si="19"/>
        <v>7.828314467332764</v>
      </c>
      <c r="AN107" s="366">
        <f>((AP107/AZ107)^(1/10)-1)*100</f>
        <v>7.475856999402475</v>
      </c>
      <c r="AO107" s="350"/>
      <c r="AP107" s="28">
        <v>3.755</v>
      </c>
      <c r="AQ107" s="306">
        <v>3.623</v>
      </c>
      <c r="AR107" s="28">
        <v>3.4959999999999996</v>
      </c>
      <c r="AS107" s="28">
        <v>3.283</v>
      </c>
      <c r="AT107" s="28">
        <v>2.871</v>
      </c>
      <c r="AU107" s="28">
        <v>2.5759999999999996</v>
      </c>
      <c r="AV107" s="28">
        <v>2.304</v>
      </c>
      <c r="AW107" s="28">
        <v>2.188</v>
      </c>
      <c r="AX107" s="28">
        <v>2.114</v>
      </c>
      <c r="AY107" s="28">
        <v>1.951</v>
      </c>
      <c r="AZ107" s="299">
        <v>1.826</v>
      </c>
      <c r="BA107" s="121">
        <v>1.8439999999999999</v>
      </c>
    </row>
    <row r="108" spans="1:53" ht="11.25" customHeight="1">
      <c r="A108" s="25" t="s">
        <v>1951</v>
      </c>
      <c r="B108" s="26" t="s">
        <v>1952</v>
      </c>
      <c r="C108" s="26" t="s">
        <v>1428</v>
      </c>
      <c r="D108" s="135">
        <v>16</v>
      </c>
      <c r="E108" s="139">
        <v>168</v>
      </c>
      <c r="F108" s="44" t="s">
        <v>1030</v>
      </c>
      <c r="G108" s="45" t="s">
        <v>1030</v>
      </c>
      <c r="H108" s="171">
        <v>110.35</v>
      </c>
      <c r="I108" s="547">
        <f t="shared" si="6"/>
        <v>1.6311735387403719</v>
      </c>
      <c r="J108" s="129">
        <v>0.4</v>
      </c>
      <c r="K108" s="105">
        <v>0.45</v>
      </c>
      <c r="L108" s="93">
        <f t="shared" si="20"/>
        <v>12.5</v>
      </c>
      <c r="M108" s="30">
        <v>40571</v>
      </c>
      <c r="N108" s="31">
        <v>40575</v>
      </c>
      <c r="O108" s="30">
        <v>40589</v>
      </c>
      <c r="P108" s="103" t="s">
        <v>471</v>
      </c>
      <c r="Q108" s="26"/>
      <c r="R108" s="343">
        <f>K108*4</f>
        <v>1.8</v>
      </c>
      <c r="S108" s="346">
        <f>R108/W108*100</f>
        <v>35.85657370517929</v>
      </c>
      <c r="T108" s="492">
        <f>(H108/SQRT(22.5*W108*(H108/Z108))-1)*100</f>
        <v>199.1512266340148</v>
      </c>
      <c r="U108" s="27">
        <f>H108/W108</f>
        <v>21.982071713147413</v>
      </c>
      <c r="V108" s="408">
        <v>12</v>
      </c>
      <c r="W108" s="171">
        <v>5.02</v>
      </c>
      <c r="X108" s="178">
        <v>1.28</v>
      </c>
      <c r="Y108" s="171">
        <v>1.64</v>
      </c>
      <c r="Z108" s="171">
        <v>9.16</v>
      </c>
      <c r="AA108" s="178">
        <v>5.72</v>
      </c>
      <c r="AB108" s="171">
        <v>6.67</v>
      </c>
      <c r="AC108" s="196">
        <f>(AB108/AA108-1)*100</f>
        <v>16.608391608391603</v>
      </c>
      <c r="AD108" s="413">
        <v>3590</v>
      </c>
      <c r="AE108" s="171">
        <v>51.79</v>
      </c>
      <c r="AF108" s="171">
        <v>115.83</v>
      </c>
      <c r="AG108" s="292">
        <f t="shared" si="21"/>
        <v>113.07202162579648</v>
      </c>
      <c r="AH108" s="199">
        <f t="shared" si="22"/>
        <v>-4.731071397738068</v>
      </c>
      <c r="AI108" s="290"/>
      <c r="AJ108" s="378">
        <f>AM108/AN108</f>
        <v>0.5365732765744803</v>
      </c>
      <c r="AK108" s="364">
        <f t="shared" si="23"/>
        <v>2.564102564102577</v>
      </c>
      <c r="AL108" s="365">
        <f t="shared" si="24"/>
        <v>5.566719197800074</v>
      </c>
      <c r="AM108" s="365">
        <f t="shared" si="19"/>
        <v>7.394092378577932</v>
      </c>
      <c r="AN108" s="367">
        <f>((AP108/AZ108)^(1/10)-1)*100</f>
        <v>13.78020990121296</v>
      </c>
      <c r="AO108" s="351"/>
      <c r="AP108" s="28">
        <v>1.6</v>
      </c>
      <c r="AQ108" s="306">
        <v>1.56</v>
      </c>
      <c r="AR108" s="28">
        <v>1.52</v>
      </c>
      <c r="AS108" s="28">
        <v>1.36</v>
      </c>
      <c r="AT108" s="28">
        <v>1.24</v>
      </c>
      <c r="AU108" s="28">
        <v>1.12</v>
      </c>
      <c r="AV108" s="28">
        <v>0.92</v>
      </c>
      <c r="AW108" s="28">
        <v>0.62</v>
      </c>
      <c r="AX108" s="28">
        <v>0.56</v>
      </c>
      <c r="AY108" s="28">
        <v>0.5</v>
      </c>
      <c r="AZ108" s="28">
        <v>0.44</v>
      </c>
      <c r="BA108" s="121">
        <v>0.4</v>
      </c>
    </row>
    <row r="109" spans="1:53" ht="11.25" customHeight="1">
      <c r="A109" s="25" t="s">
        <v>698</v>
      </c>
      <c r="B109" s="26" t="s">
        <v>699</v>
      </c>
      <c r="C109" s="26" t="s">
        <v>1441</v>
      </c>
      <c r="D109" s="135">
        <v>18</v>
      </c>
      <c r="E109" s="139">
        <v>141</v>
      </c>
      <c r="F109" s="44" t="s">
        <v>1030</v>
      </c>
      <c r="G109" s="45" t="s">
        <v>1030</v>
      </c>
      <c r="H109" s="171">
        <v>105.84</v>
      </c>
      <c r="I109" s="547">
        <f t="shared" si="6"/>
        <v>1.889644746787604</v>
      </c>
      <c r="J109" s="105">
        <v>0.45</v>
      </c>
      <c r="K109" s="105">
        <v>0.5</v>
      </c>
      <c r="L109" s="93">
        <f t="shared" si="20"/>
        <v>11.111111111111116</v>
      </c>
      <c r="M109" s="30">
        <v>40605</v>
      </c>
      <c r="N109" s="31">
        <v>40609</v>
      </c>
      <c r="O109" s="30">
        <v>40617</v>
      </c>
      <c r="P109" s="31" t="s">
        <v>461</v>
      </c>
      <c r="Q109" s="26"/>
      <c r="R109" s="343">
        <f>K109*4</f>
        <v>2</v>
      </c>
      <c r="S109" s="346">
        <f>R109/W109*100</f>
        <v>48.54368932038835</v>
      </c>
      <c r="T109" s="492">
        <f>(H109/SQRT(22.5*W109*(H109/Z109))-1)*100</f>
        <v>142.9575055736355</v>
      </c>
      <c r="U109" s="27">
        <f>H109/W109</f>
        <v>25.689320388349515</v>
      </c>
      <c r="V109" s="408">
        <v>12</v>
      </c>
      <c r="W109" s="171">
        <v>4.12</v>
      </c>
      <c r="X109" s="178">
        <v>1.49</v>
      </c>
      <c r="Y109" s="171">
        <v>3.07</v>
      </c>
      <c r="Z109" s="171">
        <v>5.17</v>
      </c>
      <c r="AA109" s="178">
        <v>5.46</v>
      </c>
      <c r="AB109" s="171">
        <v>6.25</v>
      </c>
      <c r="AC109" s="196">
        <f>(AB109/AA109-1)*100</f>
        <v>14.468864468864462</v>
      </c>
      <c r="AD109" s="413">
        <v>32280</v>
      </c>
      <c r="AE109" s="171">
        <v>72.7</v>
      </c>
      <c r="AF109" s="171">
        <v>108.45</v>
      </c>
      <c r="AG109" s="292">
        <f t="shared" si="21"/>
        <v>45.584594222833566</v>
      </c>
      <c r="AH109" s="199">
        <f t="shared" si="22"/>
        <v>-2.406639004149377</v>
      </c>
      <c r="AI109" s="290"/>
      <c r="AJ109" s="378">
        <f>AM109/AN109</f>
        <v>1.0458062192052722</v>
      </c>
      <c r="AK109" s="364">
        <f t="shared" si="23"/>
        <v>12.5</v>
      </c>
      <c r="AL109" s="365">
        <f t="shared" si="24"/>
        <v>14.471424255333186</v>
      </c>
      <c r="AM109" s="365">
        <f t="shared" si="19"/>
        <v>20.11244339814313</v>
      </c>
      <c r="AN109" s="367">
        <f>((AP109/AZ109)^(1/10)-1)*100</f>
        <v>19.231520169603655</v>
      </c>
      <c r="AO109" s="351"/>
      <c r="AP109" s="28">
        <v>1.8</v>
      </c>
      <c r="AQ109" s="306">
        <v>1.6</v>
      </c>
      <c r="AR109" s="28">
        <v>1.5</v>
      </c>
      <c r="AS109" s="28">
        <v>1.2</v>
      </c>
      <c r="AT109" s="28">
        <v>1</v>
      </c>
      <c r="AU109" s="28">
        <v>0.72</v>
      </c>
      <c r="AV109" s="28">
        <v>0.6</v>
      </c>
      <c r="AW109" s="28">
        <v>0.4575</v>
      </c>
      <c r="AX109" s="28">
        <v>0.38</v>
      </c>
      <c r="AY109" s="28">
        <v>0.34</v>
      </c>
      <c r="AZ109" s="28">
        <v>0.31</v>
      </c>
      <c r="BA109" s="121">
        <v>0.28</v>
      </c>
    </row>
    <row r="110" spans="1:53" ht="11.25" customHeight="1">
      <c r="A110" s="25" t="s">
        <v>622</v>
      </c>
      <c r="B110" s="26" t="s">
        <v>623</v>
      </c>
      <c r="C110" s="26" t="s">
        <v>1336</v>
      </c>
      <c r="D110" s="135">
        <v>13</v>
      </c>
      <c r="E110" s="139">
        <v>195</v>
      </c>
      <c r="F110" s="44" t="s">
        <v>1030</v>
      </c>
      <c r="G110" s="45" t="s">
        <v>1030</v>
      </c>
      <c r="H110" s="216">
        <v>43.75</v>
      </c>
      <c r="I110" s="547">
        <f t="shared" si="6"/>
        <v>1.6</v>
      </c>
      <c r="J110" s="105">
        <v>0.155</v>
      </c>
      <c r="K110" s="105">
        <v>0.175</v>
      </c>
      <c r="L110" s="93">
        <f t="shared" si="20"/>
        <v>12.903225806451601</v>
      </c>
      <c r="M110" s="30">
        <v>40527</v>
      </c>
      <c r="N110" s="31">
        <v>40529</v>
      </c>
      <c r="O110" s="30">
        <v>40543</v>
      </c>
      <c r="P110" s="31" t="s">
        <v>463</v>
      </c>
      <c r="Q110" s="26"/>
      <c r="R110" s="343">
        <f>K110*4</f>
        <v>0.7</v>
      </c>
      <c r="S110" s="346">
        <f>R110/W110*100</f>
        <v>25.089605734767023</v>
      </c>
      <c r="T110" s="492">
        <f>(H110/SQRT(22.5*W110*(H110/Z110))-1)*100</f>
        <v>-2.2861890566941434</v>
      </c>
      <c r="U110" s="27">
        <f>H110/W110</f>
        <v>15.68100358422939</v>
      </c>
      <c r="V110" s="408">
        <v>12</v>
      </c>
      <c r="W110" s="171">
        <v>2.79</v>
      </c>
      <c r="X110" s="178">
        <v>1.57</v>
      </c>
      <c r="Y110" s="171">
        <v>5.57</v>
      </c>
      <c r="Z110" s="171">
        <v>1.37</v>
      </c>
      <c r="AA110" s="178">
        <v>2.99</v>
      </c>
      <c r="AB110" s="171">
        <v>3.19</v>
      </c>
      <c r="AC110" s="196">
        <f>(AB110/AA110-1)*100</f>
        <v>6.688963210702337</v>
      </c>
      <c r="AD110" s="413">
        <v>2140</v>
      </c>
      <c r="AE110" s="171">
        <v>28.27</v>
      </c>
      <c r="AF110" s="171">
        <v>46.75</v>
      </c>
      <c r="AG110" s="292">
        <f t="shared" si="21"/>
        <v>54.7576936681995</v>
      </c>
      <c r="AH110" s="199">
        <f t="shared" si="22"/>
        <v>-6.417112299465241</v>
      </c>
      <c r="AI110" s="290"/>
      <c r="AJ110" s="378">
        <f>AM110/AN110</f>
        <v>0.9266992851489005</v>
      </c>
      <c r="AK110" s="364">
        <f t="shared" si="23"/>
        <v>12.72727272727272</v>
      </c>
      <c r="AL110" s="365">
        <f t="shared" si="24"/>
        <v>11.27383564427249</v>
      </c>
      <c r="AM110" s="365">
        <f t="shared" si="19"/>
        <v>13.442437615833924</v>
      </c>
      <c r="AN110" s="367">
        <f>((AP110/AZ110)^(1/10)-1)*100</f>
        <v>14.505717044633325</v>
      </c>
      <c r="AO110" s="351"/>
      <c r="AP110" s="28">
        <v>0.62</v>
      </c>
      <c r="AQ110" s="306">
        <v>0.55</v>
      </c>
      <c r="AR110" s="28">
        <v>0.5</v>
      </c>
      <c r="AS110" s="28">
        <v>0.45</v>
      </c>
      <c r="AT110" s="28">
        <v>0.4</v>
      </c>
      <c r="AU110" s="28">
        <v>0.33</v>
      </c>
      <c r="AV110" s="28">
        <v>0.2875</v>
      </c>
      <c r="AW110" s="28">
        <v>0.2425</v>
      </c>
      <c r="AX110" s="28">
        <v>0.235</v>
      </c>
      <c r="AY110" s="28">
        <v>0.19</v>
      </c>
      <c r="AZ110" s="28">
        <v>0.16</v>
      </c>
      <c r="BA110" s="121">
        <v>0.025</v>
      </c>
    </row>
    <row r="111" spans="1:53" ht="11.25" customHeight="1">
      <c r="A111" s="34" t="s">
        <v>700</v>
      </c>
      <c r="B111" s="36" t="s">
        <v>701</v>
      </c>
      <c r="C111" s="284" t="s">
        <v>1655</v>
      </c>
      <c r="D111" s="136">
        <v>17</v>
      </c>
      <c r="E111" s="139">
        <v>159</v>
      </c>
      <c r="F111" s="74" t="s">
        <v>1500</v>
      </c>
      <c r="G111" s="75" t="s">
        <v>1500</v>
      </c>
      <c r="H111" s="530">
        <v>35.14</v>
      </c>
      <c r="I111" s="348">
        <f t="shared" si="6"/>
        <v>4.936681844052361</v>
      </c>
      <c r="J111" s="128">
        <v>0.14425</v>
      </c>
      <c r="K111" s="106">
        <v>0.1445625</v>
      </c>
      <c r="L111" s="207">
        <f t="shared" si="20"/>
        <v>0.2166377816291254</v>
      </c>
      <c r="M111" s="49">
        <v>40632</v>
      </c>
      <c r="N111" s="50">
        <v>40634</v>
      </c>
      <c r="O111" s="49">
        <v>40648</v>
      </c>
      <c r="P111" s="50" t="s">
        <v>514</v>
      </c>
      <c r="Q111" s="284" t="s">
        <v>642</v>
      </c>
      <c r="R111" s="274">
        <f>K111*12</f>
        <v>1.73475</v>
      </c>
      <c r="S111" s="346">
        <f>R111/W111*100</f>
        <v>166.8028846153846</v>
      </c>
      <c r="T111" s="492">
        <f>(H111/SQRT(22.5*W111*(H111/Z111))-1)*100</f>
        <v>93.7594772978474</v>
      </c>
      <c r="U111" s="37">
        <f>H111/W111</f>
        <v>33.78846153846154</v>
      </c>
      <c r="V111" s="409">
        <v>12</v>
      </c>
      <c r="W111" s="172">
        <v>1.04</v>
      </c>
      <c r="X111" s="180">
        <v>4.75</v>
      </c>
      <c r="Y111" s="172">
        <v>12.32</v>
      </c>
      <c r="Z111" s="172">
        <v>2.5</v>
      </c>
      <c r="AA111" s="180">
        <v>2.02</v>
      </c>
      <c r="AB111" s="172">
        <v>2.14</v>
      </c>
      <c r="AC111" s="198">
        <f>(AB111/AA111-1)*100</f>
        <v>5.940594059405946</v>
      </c>
      <c r="AD111" s="415">
        <v>4200</v>
      </c>
      <c r="AE111" s="172">
        <v>28.42</v>
      </c>
      <c r="AF111" s="172">
        <v>36.35</v>
      </c>
      <c r="AG111" s="294">
        <f t="shared" si="21"/>
        <v>23.645320197044327</v>
      </c>
      <c r="AH111" s="201">
        <f t="shared" si="22"/>
        <v>-3.3287482806052293</v>
      </c>
      <c r="AI111" s="290"/>
      <c r="AJ111" s="378">
        <f>AM111/AN111</f>
        <v>0.9655817557819749</v>
      </c>
      <c r="AK111" s="370">
        <f t="shared" si="23"/>
        <v>0.6555944055943952</v>
      </c>
      <c r="AL111" s="371">
        <f t="shared" si="24"/>
        <v>1.7221521664248396</v>
      </c>
      <c r="AM111" s="371">
        <f t="shared" si="19"/>
        <v>4.365317521906298</v>
      </c>
      <c r="AN111" s="372">
        <f>((AP111/AZ111)^(1/10)-1)*100</f>
        <v>4.520919638100507</v>
      </c>
      <c r="AO111" s="352"/>
      <c r="AP111" s="28">
        <v>1.72725</v>
      </c>
      <c r="AQ111" s="306">
        <v>1.716</v>
      </c>
      <c r="AR111" s="28">
        <v>1.701</v>
      </c>
      <c r="AS111" s="28">
        <v>1.641</v>
      </c>
      <c r="AT111" s="28">
        <v>1.518</v>
      </c>
      <c r="AU111" s="28">
        <v>1.395</v>
      </c>
      <c r="AV111" s="28">
        <v>1.32</v>
      </c>
      <c r="AW111" s="28">
        <v>1.2</v>
      </c>
      <c r="AX111" s="28">
        <v>1.17</v>
      </c>
      <c r="AY111" s="28">
        <v>1.14</v>
      </c>
      <c r="AZ111" s="28">
        <v>1.11</v>
      </c>
      <c r="BA111" s="121">
        <v>1.08</v>
      </c>
    </row>
    <row r="112" spans="1:53" ht="11.25" customHeight="1">
      <c r="A112" s="25" t="s">
        <v>1600</v>
      </c>
      <c r="B112" s="26" t="s">
        <v>1601</v>
      </c>
      <c r="C112" s="26" t="s">
        <v>1333</v>
      </c>
      <c r="D112" s="135">
        <v>16</v>
      </c>
      <c r="E112" s="139">
        <v>170</v>
      </c>
      <c r="F112" s="65" t="s">
        <v>1500</v>
      </c>
      <c r="G112" s="57" t="s">
        <v>1500</v>
      </c>
      <c r="H112" s="171">
        <v>71.96</v>
      </c>
      <c r="I112" s="547">
        <f t="shared" si="6"/>
        <v>1.445247359644247</v>
      </c>
      <c r="J112" s="105">
        <v>0.25</v>
      </c>
      <c r="K112" s="105">
        <v>0.26</v>
      </c>
      <c r="L112" s="93">
        <f t="shared" si="20"/>
        <v>4.0000000000000036</v>
      </c>
      <c r="M112" s="30">
        <v>40613</v>
      </c>
      <c r="N112" s="31">
        <v>40617</v>
      </c>
      <c r="O112" s="30">
        <v>40633</v>
      </c>
      <c r="P112" s="31" t="s">
        <v>463</v>
      </c>
      <c r="Q112" s="26" t="s">
        <v>1598</v>
      </c>
      <c r="R112" s="343">
        <f>K112*4</f>
        <v>1.04</v>
      </c>
      <c r="S112" s="345">
        <f>R112/W112*100</f>
        <v>19.80952380952381</v>
      </c>
      <c r="T112" s="494">
        <f>(H112/SQRT(22.5*W112*(H112/Z112))-1)*100</f>
        <v>-12.041760750616138</v>
      </c>
      <c r="U112" s="27">
        <f>H112/W112</f>
        <v>13.706666666666665</v>
      </c>
      <c r="V112" s="408">
        <v>12</v>
      </c>
      <c r="W112" s="171">
        <v>5.25</v>
      </c>
      <c r="X112" s="178">
        <v>7.21</v>
      </c>
      <c r="Y112" s="171">
        <v>3.09</v>
      </c>
      <c r="Z112" s="171">
        <v>1.27</v>
      </c>
      <c r="AA112" s="178">
        <v>1.18</v>
      </c>
      <c r="AB112" s="171">
        <v>8.19</v>
      </c>
      <c r="AC112" s="196">
        <f>(AB112/AA112-1)*100</f>
        <v>594.0677966101695</v>
      </c>
      <c r="AD112" s="413">
        <v>3710</v>
      </c>
      <c r="AE112" s="171">
        <v>52.19</v>
      </c>
      <c r="AF112" s="171">
        <v>72.37</v>
      </c>
      <c r="AG112" s="292">
        <f t="shared" si="21"/>
        <v>37.88082008047518</v>
      </c>
      <c r="AH112" s="199">
        <f t="shared" si="22"/>
        <v>-0.5665330938234223</v>
      </c>
      <c r="AI112" s="290"/>
      <c r="AJ112" s="377">
        <f>AM112/AN112</f>
        <v>0.6358833889084697</v>
      </c>
      <c r="AK112" s="364">
        <f t="shared" si="23"/>
        <v>4.166666666666674</v>
      </c>
      <c r="AL112" s="365">
        <f t="shared" si="24"/>
        <v>4.353201121161598</v>
      </c>
      <c r="AM112" s="365">
        <f t="shared" si="19"/>
        <v>4.563955259127317</v>
      </c>
      <c r="AN112" s="367">
        <f>((AP112/AZ112)^(1/10)-1)*100</f>
        <v>7.177346253629313</v>
      </c>
      <c r="AO112" s="351"/>
      <c r="AP112" s="19">
        <v>1</v>
      </c>
      <c r="AQ112" s="303">
        <v>0.96</v>
      </c>
      <c r="AR112" s="19">
        <v>0.92</v>
      </c>
      <c r="AS112" s="19">
        <v>0.88</v>
      </c>
      <c r="AT112" s="19">
        <v>0.84</v>
      </c>
      <c r="AU112" s="19">
        <v>0.8</v>
      </c>
      <c r="AV112" s="19">
        <v>0.72</v>
      </c>
      <c r="AW112" s="19">
        <v>0.6</v>
      </c>
      <c r="AX112" s="19">
        <v>0.56834</v>
      </c>
      <c r="AY112" s="19">
        <v>0.53332</v>
      </c>
      <c r="AZ112" s="19">
        <v>0.5</v>
      </c>
      <c r="BA112" s="297">
        <v>0.46668</v>
      </c>
    </row>
    <row r="113" spans="1:53" ht="11.25" customHeight="1">
      <c r="A113" s="25" t="s">
        <v>608</v>
      </c>
      <c r="B113" s="26" t="s">
        <v>609</v>
      </c>
      <c r="C113" s="26" t="s">
        <v>1336</v>
      </c>
      <c r="D113" s="135">
        <v>13</v>
      </c>
      <c r="E113" s="139">
        <v>203</v>
      </c>
      <c r="F113" s="44" t="s">
        <v>1030</v>
      </c>
      <c r="G113" s="45" t="s">
        <v>1003</v>
      </c>
      <c r="H113" s="216">
        <v>20.46</v>
      </c>
      <c r="I113" s="346">
        <f t="shared" si="6"/>
        <v>3.010752688172043</v>
      </c>
      <c r="J113" s="129">
        <v>0.143</v>
      </c>
      <c r="K113" s="105">
        <v>0.154</v>
      </c>
      <c r="L113" s="93">
        <f t="shared" si="20"/>
        <v>7.692307692307709</v>
      </c>
      <c r="M113" s="30">
        <v>40709</v>
      </c>
      <c r="N113" s="31">
        <v>40711</v>
      </c>
      <c r="O113" s="30">
        <v>40739</v>
      </c>
      <c r="P113" s="103" t="s">
        <v>466</v>
      </c>
      <c r="Q113" s="26"/>
      <c r="R113" s="343">
        <f>K113*4</f>
        <v>0.616</v>
      </c>
      <c r="S113" s="346">
        <f>R113/W113*100</f>
        <v>14.128440366972475</v>
      </c>
      <c r="T113" s="492">
        <f>(H113/SQRT(22.5*W113*(H113/Z113))-1)*100</f>
        <v>-55.48769197458713</v>
      </c>
      <c r="U113" s="27">
        <f>H113/W113</f>
        <v>4.692660550458715</v>
      </c>
      <c r="V113" s="408">
        <v>12</v>
      </c>
      <c r="W113" s="171">
        <v>4.36</v>
      </c>
      <c r="X113" s="178">
        <v>0.46</v>
      </c>
      <c r="Y113" s="171">
        <v>1.61</v>
      </c>
      <c r="Z113" s="171">
        <v>0.95</v>
      </c>
      <c r="AA113" s="178">
        <v>4.36</v>
      </c>
      <c r="AB113" s="171">
        <v>4.07</v>
      </c>
      <c r="AC113" s="196">
        <f>(AB113/AA113-1)*100</f>
        <v>-6.65137614678899</v>
      </c>
      <c r="AD113" s="332">
        <v>456</v>
      </c>
      <c r="AE113" s="171">
        <v>16.81</v>
      </c>
      <c r="AF113" s="171">
        <v>26.44</v>
      </c>
      <c r="AG113" s="292">
        <f t="shared" si="21"/>
        <v>21.71326591314695</v>
      </c>
      <c r="AH113" s="199">
        <f t="shared" si="22"/>
        <v>-22.61724659606657</v>
      </c>
      <c r="AI113" s="290"/>
      <c r="AJ113" s="378">
        <f>AM113/AN113</f>
        <v>0.7931563487545804</v>
      </c>
      <c r="AK113" s="364">
        <f t="shared" si="23"/>
        <v>8.510638297872353</v>
      </c>
      <c r="AL113" s="365">
        <f t="shared" si="24"/>
        <v>9.757284858524585</v>
      </c>
      <c r="AM113" s="365">
        <f t="shared" si="19"/>
        <v>12.890345696020322</v>
      </c>
      <c r="AN113" s="367">
        <f>((AP113/AZ113)^(1/10)-1)*100</f>
        <v>16.251960557664113</v>
      </c>
      <c r="AO113" s="351"/>
      <c r="AP113" s="28">
        <v>0.561</v>
      </c>
      <c r="AQ113" s="306">
        <v>0.517</v>
      </c>
      <c r="AR113" s="28">
        <v>0.473</v>
      </c>
      <c r="AS113" s="28">
        <v>0.42429</v>
      </c>
      <c r="AT113" s="28">
        <v>0.36268</v>
      </c>
      <c r="AU113" s="28">
        <v>0.30597</v>
      </c>
      <c r="AV113" s="28">
        <v>0.25385</v>
      </c>
      <c r="AW113" s="28">
        <v>0.20815</v>
      </c>
      <c r="AX113" s="28">
        <v>0.17194</v>
      </c>
      <c r="AY113" s="28">
        <v>0.14478</v>
      </c>
      <c r="AZ113" s="28">
        <v>0.12444</v>
      </c>
      <c r="BA113" s="121">
        <v>0.09729</v>
      </c>
    </row>
    <row r="114" spans="1:53" ht="11.25" customHeight="1">
      <c r="A114" s="25" t="s">
        <v>702</v>
      </c>
      <c r="B114" s="26" t="s">
        <v>703</v>
      </c>
      <c r="C114" s="26" t="s">
        <v>1423</v>
      </c>
      <c r="D114" s="135">
        <v>18</v>
      </c>
      <c r="E114" s="139">
        <v>137</v>
      </c>
      <c r="F114" s="65" t="s">
        <v>1500</v>
      </c>
      <c r="G114" s="57" t="s">
        <v>1500</v>
      </c>
      <c r="H114" s="217">
        <v>83.47</v>
      </c>
      <c r="I114" s="547">
        <f t="shared" si="6"/>
        <v>0.5271354977836348</v>
      </c>
      <c r="J114" s="105">
        <v>0.095</v>
      </c>
      <c r="K114" s="105">
        <v>0.11</v>
      </c>
      <c r="L114" s="93">
        <f t="shared" si="20"/>
        <v>15.789473684210531</v>
      </c>
      <c r="M114" s="30">
        <v>40548</v>
      </c>
      <c r="N114" s="31">
        <v>40550</v>
      </c>
      <c r="O114" s="30">
        <v>40571</v>
      </c>
      <c r="P114" s="31" t="s">
        <v>504</v>
      </c>
      <c r="Q114" s="26"/>
      <c r="R114" s="343">
        <f>K114*4</f>
        <v>0.44</v>
      </c>
      <c r="S114" s="346">
        <f>R114/W114*100</f>
        <v>12.121212121212121</v>
      </c>
      <c r="T114" s="492">
        <f>(H114/SQRT(22.5*W114*(H114/Z114))-1)*100</f>
        <v>67.94813139568451</v>
      </c>
      <c r="U114" s="27">
        <f>H114/W114</f>
        <v>22.994490358126722</v>
      </c>
      <c r="V114" s="408">
        <v>12</v>
      </c>
      <c r="W114" s="171">
        <v>3.63</v>
      </c>
      <c r="X114" s="178">
        <v>1.33</v>
      </c>
      <c r="Y114" s="171">
        <v>3.19</v>
      </c>
      <c r="Z114" s="171">
        <v>2.76</v>
      </c>
      <c r="AA114" s="178">
        <v>4.08</v>
      </c>
      <c r="AB114" s="171">
        <v>4.63</v>
      </c>
      <c r="AC114" s="196">
        <f>(AB114/AA114-1)*100</f>
        <v>13.480392156862742</v>
      </c>
      <c r="AD114" s="413">
        <v>8250</v>
      </c>
      <c r="AE114" s="171">
        <v>54.21</v>
      </c>
      <c r="AF114" s="171">
        <v>88.76</v>
      </c>
      <c r="AG114" s="292">
        <f t="shared" si="21"/>
        <v>53.975281313410804</v>
      </c>
      <c r="AH114" s="199">
        <f t="shared" si="22"/>
        <v>-5.959891843172607</v>
      </c>
      <c r="AI114" s="290"/>
      <c r="AJ114" s="378">
        <f>AM114/AN114</f>
        <v>1.1992743522893061</v>
      </c>
      <c r="AK114" s="364">
        <f t="shared" si="23"/>
        <v>15.151515151515138</v>
      </c>
      <c r="AL114" s="365">
        <f t="shared" si="24"/>
        <v>13.48455252486973</v>
      </c>
      <c r="AM114" s="365">
        <f t="shared" si="19"/>
        <v>12.593380967869239</v>
      </c>
      <c r="AN114" s="367">
        <f>((AP114/AZ114)^(1/10)-1)*100</f>
        <v>10.500834061722086</v>
      </c>
      <c r="AO114" s="351"/>
      <c r="AP114" s="28">
        <v>0.38</v>
      </c>
      <c r="AQ114" s="306">
        <v>0.33</v>
      </c>
      <c r="AR114" s="28">
        <v>0.29</v>
      </c>
      <c r="AS114" s="28">
        <v>0.26</v>
      </c>
      <c r="AT114" s="28">
        <v>0.235</v>
      </c>
      <c r="AU114" s="28">
        <v>0.21</v>
      </c>
      <c r="AV114" s="28">
        <v>0.196</v>
      </c>
      <c r="AW114" s="28">
        <v>0.176</v>
      </c>
      <c r="AX114" s="28">
        <v>0.166</v>
      </c>
      <c r="AY114" s="28">
        <v>0.15</v>
      </c>
      <c r="AZ114" s="28">
        <v>0.14</v>
      </c>
      <c r="BA114" s="121">
        <v>0.13</v>
      </c>
    </row>
    <row r="115" spans="1:53" ht="11.25" customHeight="1">
      <c r="A115" s="25" t="s">
        <v>706</v>
      </c>
      <c r="B115" s="26" t="s">
        <v>708</v>
      </c>
      <c r="C115" s="102" t="s">
        <v>1671</v>
      </c>
      <c r="D115" s="135">
        <v>17</v>
      </c>
      <c r="E115" s="139">
        <v>156</v>
      </c>
      <c r="F115" s="65" t="s">
        <v>1500</v>
      </c>
      <c r="G115" s="57" t="s">
        <v>1500</v>
      </c>
      <c r="H115" s="217">
        <v>81.96</v>
      </c>
      <c r="I115" s="547">
        <f t="shared" si="6"/>
        <v>1.0736944851146901</v>
      </c>
      <c r="J115" s="129">
        <v>0.16</v>
      </c>
      <c r="K115" s="105">
        <v>0.22</v>
      </c>
      <c r="L115" s="93">
        <f t="shared" si="20"/>
        <v>37.5</v>
      </c>
      <c r="M115" s="30">
        <v>40590</v>
      </c>
      <c r="N115" s="31">
        <v>40592</v>
      </c>
      <c r="O115" s="30">
        <v>40633</v>
      </c>
      <c r="P115" s="31" t="s">
        <v>463</v>
      </c>
      <c r="Q115" s="26"/>
      <c r="R115" s="343">
        <f>K115*4</f>
        <v>0.88</v>
      </c>
      <c r="S115" s="346">
        <f>R115/W115*100</f>
        <v>17.77777777777778</v>
      </c>
      <c r="T115" s="492">
        <f>(H115/SQRT(22.5*W115*(H115/Z115))-1)*100</f>
        <v>121.5491220204076</v>
      </c>
      <c r="U115" s="27">
        <f>H115/W115</f>
        <v>16.557575757575755</v>
      </c>
      <c r="V115" s="408">
        <v>1</v>
      </c>
      <c r="W115" s="171">
        <v>4.95</v>
      </c>
      <c r="X115" s="178">
        <v>1.19</v>
      </c>
      <c r="Y115" s="171">
        <v>1.17</v>
      </c>
      <c r="Z115" s="171">
        <v>6.67</v>
      </c>
      <c r="AA115" s="178">
        <v>5.36</v>
      </c>
      <c r="AB115" s="171">
        <v>5.99</v>
      </c>
      <c r="AC115" s="196">
        <f>(AB115/AA115-1)*100</f>
        <v>11.753731343283569</v>
      </c>
      <c r="AD115" s="413">
        <v>8670</v>
      </c>
      <c r="AE115" s="171">
        <v>48.71</v>
      </c>
      <c r="AF115" s="171">
        <v>74.24</v>
      </c>
      <c r="AG115" s="292">
        <f t="shared" si="21"/>
        <v>68.26113734346129</v>
      </c>
      <c r="AH115" s="199">
        <f t="shared" si="22"/>
        <v>10.398706896551724</v>
      </c>
      <c r="AI115" s="290"/>
      <c r="AJ115" s="378">
        <f>AM115/AN115</f>
        <v>1.0513113227388289</v>
      </c>
      <c r="AK115" s="364">
        <f t="shared" si="23"/>
        <v>45.45454545454546</v>
      </c>
      <c r="AL115" s="365">
        <f t="shared" si="24"/>
        <v>28.731917947417294</v>
      </c>
      <c r="AM115" s="365">
        <f t="shared" si="19"/>
        <v>24.96607683058869</v>
      </c>
      <c r="AN115" s="367">
        <f>((AP115/AZ115)^(1/10)-1)*100</f>
        <v>23.74755820716188</v>
      </c>
      <c r="AO115" s="351"/>
      <c r="AP115" s="28">
        <v>0.64</v>
      </c>
      <c r="AQ115" s="306">
        <v>0.44</v>
      </c>
      <c r="AR115" s="28">
        <v>0.38</v>
      </c>
      <c r="AS115" s="28">
        <v>0.3</v>
      </c>
      <c r="AT115" s="299">
        <v>0.24</v>
      </c>
      <c r="AU115" s="28">
        <v>0.21</v>
      </c>
      <c r="AV115" s="28">
        <v>0.172</v>
      </c>
      <c r="AW115" s="28">
        <v>0.116</v>
      </c>
      <c r="AX115" s="28">
        <v>0.096</v>
      </c>
      <c r="AY115" s="28">
        <v>0.086</v>
      </c>
      <c r="AZ115" s="28">
        <v>0.076</v>
      </c>
      <c r="BA115" s="121">
        <v>0.066</v>
      </c>
    </row>
    <row r="116" spans="1:53" ht="11.25" customHeight="1">
      <c r="A116" s="96" t="s">
        <v>1238</v>
      </c>
      <c r="B116" s="26" t="s">
        <v>1239</v>
      </c>
      <c r="C116" s="26" t="s">
        <v>1121</v>
      </c>
      <c r="D116" s="135">
        <v>10</v>
      </c>
      <c r="E116" s="139">
        <v>233</v>
      </c>
      <c r="F116" s="65" t="s">
        <v>1500</v>
      </c>
      <c r="G116" s="57" t="s">
        <v>1500</v>
      </c>
      <c r="H116" s="216">
        <v>62.02</v>
      </c>
      <c r="I116" s="547">
        <f t="shared" si="6"/>
        <v>0.709448564979039</v>
      </c>
      <c r="J116" s="145">
        <v>0.09</v>
      </c>
      <c r="K116" s="121">
        <v>0.11</v>
      </c>
      <c r="L116" s="93">
        <f t="shared" si="20"/>
        <v>22.222222222222232</v>
      </c>
      <c r="M116" s="30">
        <v>40546</v>
      </c>
      <c r="N116" s="31">
        <v>40548</v>
      </c>
      <c r="O116" s="30">
        <v>40564</v>
      </c>
      <c r="P116" s="31" t="s">
        <v>273</v>
      </c>
      <c r="Q116" s="26"/>
      <c r="R116" s="274">
        <f>K116*4</f>
        <v>0.44</v>
      </c>
      <c r="S116" s="348">
        <f>R116/W116*100</f>
        <v>39.285714285714285</v>
      </c>
      <c r="T116" s="493">
        <f>(H116/SQRT(22.5*W116*(H116/Z116))-1)*100</f>
        <v>140.49139508745654</v>
      </c>
      <c r="U116" s="27">
        <f>H116/W116</f>
        <v>55.375</v>
      </c>
      <c r="V116" s="409">
        <v>6</v>
      </c>
      <c r="W116" s="171">
        <v>1.12</v>
      </c>
      <c r="X116" s="178">
        <v>9.29</v>
      </c>
      <c r="Y116" s="171">
        <v>17.22</v>
      </c>
      <c r="Z116" s="171">
        <v>2.35</v>
      </c>
      <c r="AA116" s="178">
        <v>1.32</v>
      </c>
      <c r="AB116" s="171">
        <v>1.8</v>
      </c>
      <c r="AC116" s="196">
        <f>(AB116/AA116-1)*100</f>
        <v>36.36363636363635</v>
      </c>
      <c r="AD116" s="413">
        <v>3370</v>
      </c>
      <c r="AE116" s="171">
        <v>42.15</v>
      </c>
      <c r="AF116" s="171">
        <v>62.01</v>
      </c>
      <c r="AG116" s="292">
        <f t="shared" si="21"/>
        <v>47.141162514828004</v>
      </c>
      <c r="AH116" s="199">
        <f t="shared" si="22"/>
        <v>0.016126431220779093</v>
      </c>
      <c r="AI116" s="7"/>
      <c r="AJ116" s="379">
        <f>AM116/AN116</f>
        <v>0.5715976933215209</v>
      </c>
      <c r="AK116" s="364">
        <f t="shared" si="23"/>
        <v>12.5</v>
      </c>
      <c r="AL116" s="365">
        <f t="shared" si="24"/>
        <v>11.457607795906144</v>
      </c>
      <c r="AM116" s="365">
        <f t="shared" si="19"/>
        <v>12.474611314209483</v>
      </c>
      <c r="AN116" s="367">
        <f>((AP116/AZ116)^(1/10)-1)*100</f>
        <v>21.82411066377865</v>
      </c>
      <c r="AO116" s="351"/>
      <c r="AP116" s="38">
        <v>0.36</v>
      </c>
      <c r="AQ116" s="307">
        <v>0.32</v>
      </c>
      <c r="AR116" s="38">
        <v>0.28</v>
      </c>
      <c r="AS116" s="38">
        <v>0.26</v>
      </c>
      <c r="AT116" s="38">
        <v>0.22</v>
      </c>
      <c r="AU116" s="38">
        <v>0.2</v>
      </c>
      <c r="AV116" s="38">
        <v>0.15</v>
      </c>
      <c r="AW116" s="38">
        <v>0.1</v>
      </c>
      <c r="AX116" s="38">
        <v>0.075</v>
      </c>
      <c r="AY116" s="300">
        <v>0.05</v>
      </c>
      <c r="AZ116" s="38">
        <v>0.05</v>
      </c>
      <c r="BA116" s="328">
        <v>0</v>
      </c>
    </row>
    <row r="117" spans="1:53" ht="11.25" customHeight="1">
      <c r="A117" s="15" t="s">
        <v>21</v>
      </c>
      <c r="B117" s="16" t="s">
        <v>22</v>
      </c>
      <c r="C117" s="16" t="s">
        <v>1439</v>
      </c>
      <c r="D117" s="134">
        <v>11</v>
      </c>
      <c r="E117" s="139">
        <v>219</v>
      </c>
      <c r="F117" s="42" t="s">
        <v>1030</v>
      </c>
      <c r="G117" s="43" t="s">
        <v>1030</v>
      </c>
      <c r="H117" s="439">
        <v>40.67</v>
      </c>
      <c r="I117" s="345">
        <f t="shared" si="6"/>
        <v>4.7701008114089</v>
      </c>
      <c r="J117" s="108">
        <v>0.475</v>
      </c>
      <c r="K117" s="108">
        <v>0.485</v>
      </c>
      <c r="L117" s="107">
        <f t="shared" si="20"/>
        <v>2.1052631578947434</v>
      </c>
      <c r="M117" s="21">
        <v>40610</v>
      </c>
      <c r="N117" s="22">
        <v>40612</v>
      </c>
      <c r="O117" s="21">
        <v>40634</v>
      </c>
      <c r="P117" s="22" t="s">
        <v>450</v>
      </c>
      <c r="Q117" s="16"/>
      <c r="R117" s="343">
        <f>K117*4</f>
        <v>1.94</v>
      </c>
      <c r="S117" s="346">
        <f>R117/W117*100</f>
        <v>65.31986531986531</v>
      </c>
      <c r="T117" s="492">
        <f>(H117/SQRT(22.5*W117*(H117/Z117))-1)*100</f>
        <v>-8.687993511293158</v>
      </c>
      <c r="U117" s="18">
        <f>H117/W117</f>
        <v>13.693602693602694</v>
      </c>
      <c r="V117" s="408">
        <v>12</v>
      </c>
      <c r="W117" s="194">
        <v>2.97</v>
      </c>
      <c r="X117" s="193">
        <v>2.69</v>
      </c>
      <c r="Y117" s="194">
        <v>1.17</v>
      </c>
      <c r="Z117" s="194">
        <v>1.37</v>
      </c>
      <c r="AA117" s="193">
        <v>3.07</v>
      </c>
      <c r="AB117" s="194">
        <v>3.2</v>
      </c>
      <c r="AC117" s="197">
        <f>(AB117/AA117-1)*100</f>
        <v>4.234527687296419</v>
      </c>
      <c r="AD117" s="414">
        <v>5310</v>
      </c>
      <c r="AE117" s="194">
        <v>34.73</v>
      </c>
      <c r="AF117" s="194">
        <v>42.83</v>
      </c>
      <c r="AG117" s="293">
        <f t="shared" si="21"/>
        <v>17.10336884537865</v>
      </c>
      <c r="AH117" s="200">
        <f t="shared" si="22"/>
        <v>-5.043194022881151</v>
      </c>
      <c r="AI117" s="290"/>
      <c r="AJ117" s="378">
        <f>AM117/AN117</f>
        <v>0.8280246725626728</v>
      </c>
      <c r="AK117" s="368">
        <f t="shared" si="23"/>
        <v>1.6042780748662944</v>
      </c>
      <c r="AL117" s="369">
        <f t="shared" si="24"/>
        <v>2.9757074387509075</v>
      </c>
      <c r="AM117" s="369">
        <f aca="true" t="shared" si="25" ref="AM117:AM126">((AP117/AU117)^(1/5)-1)*100</f>
        <v>4.3587922222235065</v>
      </c>
      <c r="AN117" s="366">
        <f>((AP117/AZ117)^(1/10)-1)*100</f>
        <v>5.264084956228876</v>
      </c>
      <c r="AO117" s="350"/>
      <c r="AP117" s="28">
        <v>1.9</v>
      </c>
      <c r="AQ117" s="306">
        <v>1.87</v>
      </c>
      <c r="AR117" s="28">
        <v>1.82</v>
      </c>
      <c r="AS117" s="28">
        <v>1.74</v>
      </c>
      <c r="AT117" s="28">
        <v>1.65</v>
      </c>
      <c r="AU117" s="28">
        <v>1.535</v>
      </c>
      <c r="AV117" s="28">
        <v>1.44</v>
      </c>
      <c r="AW117" s="28">
        <v>1.36</v>
      </c>
      <c r="AX117" s="28">
        <v>1.275</v>
      </c>
      <c r="AY117" s="28">
        <v>1.1875</v>
      </c>
      <c r="AZ117" s="28">
        <v>1.1375</v>
      </c>
      <c r="BA117" s="121">
        <v>1.32</v>
      </c>
    </row>
    <row r="118" spans="1:53" ht="11.25" customHeight="1">
      <c r="A118" s="25" t="s">
        <v>709</v>
      </c>
      <c r="B118" s="26" t="s">
        <v>710</v>
      </c>
      <c r="C118" s="26" t="s">
        <v>1422</v>
      </c>
      <c r="D118" s="135">
        <v>19</v>
      </c>
      <c r="E118" s="139">
        <v>131</v>
      </c>
      <c r="F118" s="65" t="s">
        <v>1500</v>
      </c>
      <c r="G118" s="57" t="s">
        <v>1500</v>
      </c>
      <c r="H118" s="217">
        <v>23.64</v>
      </c>
      <c r="I118" s="547">
        <f t="shared" si="6"/>
        <v>1.015228426395939</v>
      </c>
      <c r="J118" s="105">
        <v>0.1</v>
      </c>
      <c r="K118" s="105">
        <v>0.12</v>
      </c>
      <c r="L118" s="93">
        <f t="shared" si="20"/>
        <v>19.999999999999996</v>
      </c>
      <c r="M118" s="30">
        <v>40710</v>
      </c>
      <c r="N118" s="31">
        <v>40714</v>
      </c>
      <c r="O118" s="30">
        <v>40722</v>
      </c>
      <c r="P118" s="31" t="s">
        <v>513</v>
      </c>
      <c r="Q118" s="102" t="s">
        <v>524</v>
      </c>
      <c r="R118" s="343">
        <f>K118*2</f>
        <v>0.24</v>
      </c>
      <c r="S118" s="346">
        <f>R118/W118*100</f>
        <v>19.672131147540984</v>
      </c>
      <c r="T118" s="492">
        <f>(H118/SQRT(22.5*W118*(H118/Z118))-1)*100</f>
        <v>85.13737330570379</v>
      </c>
      <c r="U118" s="27">
        <f>H118/W118</f>
        <v>19.37704918032787</v>
      </c>
      <c r="V118" s="408">
        <v>12</v>
      </c>
      <c r="W118" s="171">
        <v>1.22</v>
      </c>
      <c r="X118" s="178">
        <v>1.31</v>
      </c>
      <c r="Y118" s="171">
        <v>4.71</v>
      </c>
      <c r="Z118" s="171">
        <v>3.98</v>
      </c>
      <c r="AA118" s="178">
        <v>1.27</v>
      </c>
      <c r="AB118" s="171">
        <v>1.47</v>
      </c>
      <c r="AC118" s="196">
        <f>(AB118/AA118-1)*100</f>
        <v>15.748031496062985</v>
      </c>
      <c r="AD118" s="413">
        <v>4160</v>
      </c>
      <c r="AE118" s="171">
        <v>17.35</v>
      </c>
      <c r="AF118" s="171">
        <v>24.88</v>
      </c>
      <c r="AG118" s="292">
        <f t="shared" si="21"/>
        <v>36.253602305475496</v>
      </c>
      <c r="AH118" s="199">
        <f t="shared" si="22"/>
        <v>-4.983922829581988</v>
      </c>
      <c r="AI118" s="290"/>
      <c r="AJ118" s="378">
        <f>AM118/AN118</f>
        <v>0.7042835113477818</v>
      </c>
      <c r="AK118" s="364">
        <f t="shared" si="23"/>
        <v>18.75</v>
      </c>
      <c r="AL118" s="365">
        <f t="shared" si="24"/>
        <v>13.48455252486973</v>
      </c>
      <c r="AM118" s="365">
        <f t="shared" si="25"/>
        <v>12.593380967869239</v>
      </c>
      <c r="AN118" s="367">
        <f>((AP118/AZ118)^(1/10)-1)*100</f>
        <v>17.881124241811918</v>
      </c>
      <c r="AO118" s="351"/>
      <c r="AP118" s="28">
        <v>0.19</v>
      </c>
      <c r="AQ118" s="306">
        <v>0.16</v>
      </c>
      <c r="AR118" s="28">
        <v>0.15</v>
      </c>
      <c r="AS118" s="28">
        <v>0.13</v>
      </c>
      <c r="AT118" s="28">
        <v>0.115</v>
      </c>
      <c r="AU118" s="28">
        <v>0.105</v>
      </c>
      <c r="AV118" s="28">
        <v>0.095</v>
      </c>
      <c r="AW118" s="28">
        <v>0.065</v>
      </c>
      <c r="AX118" s="28">
        <v>0.055</v>
      </c>
      <c r="AY118" s="28">
        <v>0.045</v>
      </c>
      <c r="AZ118" s="28">
        <v>0.03667</v>
      </c>
      <c r="BA118" s="121">
        <v>0.015</v>
      </c>
    </row>
    <row r="119" spans="1:53" ht="11.25" customHeight="1">
      <c r="A119" s="25" t="s">
        <v>653</v>
      </c>
      <c r="B119" s="26" t="s">
        <v>654</v>
      </c>
      <c r="C119" s="26" t="s">
        <v>1337</v>
      </c>
      <c r="D119" s="135">
        <v>14</v>
      </c>
      <c r="E119" s="139">
        <v>182</v>
      </c>
      <c r="F119" s="65" t="s">
        <v>1500</v>
      </c>
      <c r="G119" s="57" t="s">
        <v>1500</v>
      </c>
      <c r="H119" s="216">
        <v>18.21</v>
      </c>
      <c r="I119" s="547">
        <f t="shared" si="6"/>
        <v>1.8121911037891267</v>
      </c>
      <c r="J119" s="145">
        <v>0.32</v>
      </c>
      <c r="K119" s="105">
        <v>0.33</v>
      </c>
      <c r="L119" s="93">
        <f t="shared" si="20"/>
        <v>3.125</v>
      </c>
      <c r="M119" s="30">
        <v>40487</v>
      </c>
      <c r="N119" s="31">
        <v>40491</v>
      </c>
      <c r="O119" s="30">
        <v>40513</v>
      </c>
      <c r="P119" s="31" t="s">
        <v>512</v>
      </c>
      <c r="Q119" s="26" t="s">
        <v>35</v>
      </c>
      <c r="R119" s="343">
        <f>K119</f>
        <v>0.33</v>
      </c>
      <c r="S119" s="346">
        <f>R119/W119*100</f>
        <v>54.09836065573771</v>
      </c>
      <c r="T119" s="492">
        <f>(H119/SQRT(22.5*W119*(H119/Z119))-1)*100</f>
        <v>67.71299971446474</v>
      </c>
      <c r="U119" s="27">
        <f>H119/W119</f>
        <v>29.852459016393446</v>
      </c>
      <c r="V119" s="408">
        <v>12</v>
      </c>
      <c r="W119" s="171">
        <v>0.61</v>
      </c>
      <c r="X119" s="178">
        <v>1.58</v>
      </c>
      <c r="Y119" s="171">
        <v>1.92</v>
      </c>
      <c r="Z119" s="171">
        <v>2.12</v>
      </c>
      <c r="AA119" s="178">
        <v>0.72</v>
      </c>
      <c r="AB119" s="171">
        <v>1.1</v>
      </c>
      <c r="AC119" s="196">
        <f>(AB119/AA119-1)*100</f>
        <v>52.77777777777779</v>
      </c>
      <c r="AD119" s="332">
        <v>447</v>
      </c>
      <c r="AE119" s="171">
        <v>15.5</v>
      </c>
      <c r="AF119" s="171">
        <v>19.96</v>
      </c>
      <c r="AG119" s="292">
        <f t="shared" si="21"/>
        <v>17.48387096774194</v>
      </c>
      <c r="AH119" s="199">
        <f t="shared" si="22"/>
        <v>-8.76753507014028</v>
      </c>
      <c r="AI119" s="290"/>
      <c r="AJ119" s="378">
        <f>AM119/AN119</f>
        <v>1.4267149968774495</v>
      </c>
      <c r="AK119" s="364">
        <f t="shared" si="23"/>
        <v>3.125</v>
      </c>
      <c r="AL119" s="365">
        <f t="shared" si="24"/>
        <v>6.917810999860885</v>
      </c>
      <c r="AM119" s="365">
        <f t="shared" si="25"/>
        <v>16.567467387918143</v>
      </c>
      <c r="AN119" s="367">
        <f>((AP119/AZ119)^(1/10)-1)*100</f>
        <v>11.612317403390438</v>
      </c>
      <c r="AO119" s="351"/>
      <c r="AP119" s="28">
        <v>0.33</v>
      </c>
      <c r="AQ119" s="306">
        <v>0.32</v>
      </c>
      <c r="AR119" s="28">
        <v>0.3</v>
      </c>
      <c r="AS119" s="28">
        <v>0.27</v>
      </c>
      <c r="AT119" s="28">
        <v>0.25</v>
      </c>
      <c r="AU119" s="28">
        <v>0.15333</v>
      </c>
      <c r="AV119" s="28">
        <v>0.14333</v>
      </c>
      <c r="AW119" s="28">
        <v>0.13</v>
      </c>
      <c r="AX119" s="28">
        <v>0.12333</v>
      </c>
      <c r="AY119" s="28">
        <v>0.11667</v>
      </c>
      <c r="AZ119" s="28">
        <v>0.11</v>
      </c>
      <c r="BA119" s="121">
        <v>0.09333</v>
      </c>
    </row>
    <row r="120" spans="1:53" ht="11.25" customHeight="1">
      <c r="A120" s="25" t="s">
        <v>584</v>
      </c>
      <c r="B120" s="26" t="s">
        <v>585</v>
      </c>
      <c r="C120" s="26" t="s">
        <v>1424</v>
      </c>
      <c r="D120" s="135">
        <v>12</v>
      </c>
      <c r="E120" s="139">
        <v>205</v>
      </c>
      <c r="F120" s="44" t="s">
        <v>1030</v>
      </c>
      <c r="G120" s="45" t="s">
        <v>1030</v>
      </c>
      <c r="H120" s="216">
        <v>55.97</v>
      </c>
      <c r="I120" s="346">
        <f t="shared" si="6"/>
        <v>2.608540289440772</v>
      </c>
      <c r="J120" s="129">
        <v>0.33</v>
      </c>
      <c r="K120" s="105">
        <v>0.365</v>
      </c>
      <c r="L120" s="93">
        <f t="shared" si="20"/>
        <v>10.606060606060597</v>
      </c>
      <c r="M120" s="30">
        <v>40520</v>
      </c>
      <c r="N120" s="31">
        <v>40522</v>
      </c>
      <c r="O120" s="30">
        <v>40541</v>
      </c>
      <c r="P120" s="31" t="s">
        <v>502</v>
      </c>
      <c r="Q120" s="26"/>
      <c r="R120" s="343">
        <f>K120*4</f>
        <v>1.46</v>
      </c>
      <c r="S120" s="346">
        <f>R120/W120*100</f>
        <v>50.51903114186851</v>
      </c>
      <c r="T120" s="492">
        <f>(H120/SQRT(22.5*W120*(H120/Z120))-1)*100</f>
        <v>52.44716595694554</v>
      </c>
      <c r="U120" s="27">
        <f>H120/W120</f>
        <v>19.366782006920413</v>
      </c>
      <c r="V120" s="408">
        <v>12</v>
      </c>
      <c r="W120" s="171">
        <v>2.89</v>
      </c>
      <c r="X120" s="178">
        <v>2.45</v>
      </c>
      <c r="Y120" s="171">
        <v>1.78</v>
      </c>
      <c r="Z120" s="171">
        <v>2.7</v>
      </c>
      <c r="AA120" s="178">
        <v>3.01</v>
      </c>
      <c r="AB120" s="171">
        <v>3.39</v>
      </c>
      <c r="AC120" s="196">
        <f>(AB120/AA120-1)*100</f>
        <v>12.62458471760799</v>
      </c>
      <c r="AD120" s="413">
        <v>1720</v>
      </c>
      <c r="AE120" s="171">
        <v>41.17</v>
      </c>
      <c r="AF120" s="171">
        <v>58.03</v>
      </c>
      <c r="AG120" s="292">
        <f t="shared" si="21"/>
        <v>35.94850619383045</v>
      </c>
      <c r="AH120" s="199">
        <f t="shared" si="22"/>
        <v>-3.549887988971226</v>
      </c>
      <c r="AI120" s="290"/>
      <c r="AJ120" s="378">
        <f>AM120/AN120</f>
        <v>1.5320590497640278</v>
      </c>
      <c r="AK120" s="364">
        <f t="shared" si="23"/>
        <v>13.86554621848739</v>
      </c>
      <c r="AL120" s="365">
        <f t="shared" si="24"/>
        <v>11.404929081283633</v>
      </c>
      <c r="AM120" s="365">
        <f t="shared" si="25"/>
        <v>9.775158768377711</v>
      </c>
      <c r="AN120" s="367">
        <f>((AP120/AZ120)^(1/10)-1)*100</f>
        <v>6.380406009731354</v>
      </c>
      <c r="AO120" s="351"/>
      <c r="AP120" s="28">
        <v>1.355</v>
      </c>
      <c r="AQ120" s="306">
        <v>1.19</v>
      </c>
      <c r="AR120" s="28">
        <v>1.08</v>
      </c>
      <c r="AS120" s="28">
        <v>0.98</v>
      </c>
      <c r="AT120" s="28">
        <v>0.9</v>
      </c>
      <c r="AU120" s="28">
        <v>0.85</v>
      </c>
      <c r="AV120" s="28">
        <v>0.81</v>
      </c>
      <c r="AW120" s="28">
        <v>0.77</v>
      </c>
      <c r="AX120" s="28">
        <v>0.75</v>
      </c>
      <c r="AY120" s="28">
        <v>0.74</v>
      </c>
      <c r="AZ120" s="28">
        <v>0.73</v>
      </c>
      <c r="BA120" s="121">
        <v>0.72</v>
      </c>
    </row>
    <row r="121" spans="1:53" ht="11.25" customHeight="1">
      <c r="A121" s="34" t="s">
        <v>439</v>
      </c>
      <c r="B121" s="36" t="s">
        <v>440</v>
      </c>
      <c r="C121" s="36" t="s">
        <v>1344</v>
      </c>
      <c r="D121" s="136">
        <v>10</v>
      </c>
      <c r="E121" s="139">
        <v>244</v>
      </c>
      <c r="F121" s="46" t="s">
        <v>1030</v>
      </c>
      <c r="G121" s="48" t="s">
        <v>1030</v>
      </c>
      <c r="H121" s="279">
        <v>40.08</v>
      </c>
      <c r="I121" s="348">
        <f t="shared" si="6"/>
        <v>4.715568862275449</v>
      </c>
      <c r="J121" s="298">
        <v>0.455</v>
      </c>
      <c r="K121" s="298">
        <v>0.4725</v>
      </c>
      <c r="L121" s="94">
        <f t="shared" si="20"/>
        <v>3.8461538461538325</v>
      </c>
      <c r="M121" s="49">
        <v>40661</v>
      </c>
      <c r="N121" s="50">
        <v>40665</v>
      </c>
      <c r="O121" s="49">
        <v>40700</v>
      </c>
      <c r="P121" s="428" t="s">
        <v>1211</v>
      </c>
      <c r="Q121" s="36"/>
      <c r="R121" s="274">
        <f>K121*4</f>
        <v>1.89</v>
      </c>
      <c r="S121" s="346">
        <f>R121/W121*100</f>
        <v>84</v>
      </c>
      <c r="T121" s="492">
        <f>(H121/SQRT(22.5*W121*(H121/Z121))-1)*100</f>
        <v>27.396726511813974</v>
      </c>
      <c r="U121" s="37">
        <f>H121/W121</f>
        <v>17.813333333333333</v>
      </c>
      <c r="V121" s="409">
        <v>12</v>
      </c>
      <c r="W121" s="172">
        <v>2.25</v>
      </c>
      <c r="X121" s="180">
        <v>2.87</v>
      </c>
      <c r="Y121" s="172">
        <v>1.95</v>
      </c>
      <c r="Z121" s="172">
        <v>2.05</v>
      </c>
      <c r="AA121" s="180">
        <v>2.52</v>
      </c>
      <c r="AB121" s="172">
        <v>2.7</v>
      </c>
      <c r="AC121" s="198">
        <f>(AB121/AA121-1)*100</f>
        <v>7.14285714285714</v>
      </c>
      <c r="AD121" s="415">
        <v>33010</v>
      </c>
      <c r="AE121" s="172">
        <v>32.04</v>
      </c>
      <c r="AF121" s="172">
        <v>39.05</v>
      </c>
      <c r="AG121" s="294">
        <f t="shared" si="21"/>
        <v>25.0936329588015</v>
      </c>
      <c r="AH121" s="201">
        <f t="shared" si="22"/>
        <v>2.6376440460947537</v>
      </c>
      <c r="AI121" s="7"/>
      <c r="AJ121" s="378">
        <f>AM121/AN121</f>
        <v>1.3596631810913395</v>
      </c>
      <c r="AK121" s="370">
        <f t="shared" si="23"/>
        <v>4.040404040404044</v>
      </c>
      <c r="AL121" s="371">
        <f t="shared" si="24"/>
        <v>4.160933157081326</v>
      </c>
      <c r="AM121" s="371">
        <f t="shared" si="25"/>
        <v>4.091831639729726</v>
      </c>
      <c r="AN121" s="372">
        <f>((AP121/AZ121)^(1/10)-1)*100</f>
        <v>3.009445057154081</v>
      </c>
      <c r="AO121" s="352"/>
      <c r="AP121" s="28">
        <v>1.8025</v>
      </c>
      <c r="AQ121" s="306">
        <v>1.7325</v>
      </c>
      <c r="AR121" s="28">
        <v>1.6625</v>
      </c>
      <c r="AS121" s="28">
        <v>1.595</v>
      </c>
      <c r="AT121" s="28">
        <v>1.535</v>
      </c>
      <c r="AU121" s="28">
        <v>1.475</v>
      </c>
      <c r="AV121" s="28">
        <v>1.415</v>
      </c>
      <c r="AW121" s="28">
        <v>1.385</v>
      </c>
      <c r="AX121" s="28">
        <v>1.355</v>
      </c>
      <c r="AY121" s="299">
        <v>1.34</v>
      </c>
      <c r="AZ121" s="299">
        <v>1.34</v>
      </c>
      <c r="BA121" s="301">
        <v>1.34</v>
      </c>
    </row>
    <row r="122" spans="1:53" ht="11.25" customHeight="1">
      <c r="A122" s="25" t="s">
        <v>1140</v>
      </c>
      <c r="B122" s="26" t="s">
        <v>1141</v>
      </c>
      <c r="C122" s="26" t="s">
        <v>1336</v>
      </c>
      <c r="D122" s="135">
        <v>17</v>
      </c>
      <c r="E122" s="139">
        <v>160</v>
      </c>
      <c r="F122" s="65" t="s">
        <v>1500</v>
      </c>
      <c r="G122" s="57" t="s">
        <v>1500</v>
      </c>
      <c r="H122" s="171">
        <v>20.16</v>
      </c>
      <c r="I122" s="345">
        <f t="shared" si="6"/>
        <v>3.3730158730158735</v>
      </c>
      <c r="J122" s="531">
        <v>0.1619047619047619</v>
      </c>
      <c r="K122" s="105">
        <v>0.17</v>
      </c>
      <c r="L122" s="93">
        <f t="shared" si="20"/>
        <v>5.000000000000004</v>
      </c>
      <c r="M122" s="30">
        <v>40687</v>
      </c>
      <c r="N122" s="31">
        <v>40689</v>
      </c>
      <c r="O122" s="30">
        <v>40703</v>
      </c>
      <c r="P122" s="103" t="s">
        <v>507</v>
      </c>
      <c r="Q122" s="288" t="s">
        <v>1529</v>
      </c>
      <c r="R122" s="343">
        <f>K122*4</f>
        <v>0.68</v>
      </c>
      <c r="S122" s="345">
        <f>R122/W122*100</f>
        <v>31.775700934579437</v>
      </c>
      <c r="T122" s="494">
        <f>(H122/SQRT(22.5*W122*(H122/Z122))-1)*100</f>
        <v>-21.281288666425112</v>
      </c>
      <c r="U122" s="27">
        <f>H122/W122</f>
        <v>9.42056074766355</v>
      </c>
      <c r="V122" s="408">
        <v>12</v>
      </c>
      <c r="W122" s="171">
        <v>2.14</v>
      </c>
      <c r="X122" s="178">
        <v>1.74</v>
      </c>
      <c r="Y122" s="171">
        <v>2.79</v>
      </c>
      <c r="Z122" s="171">
        <v>1.48</v>
      </c>
      <c r="AA122" s="178">
        <v>1.92</v>
      </c>
      <c r="AB122" s="171">
        <v>2.1</v>
      </c>
      <c r="AC122" s="196">
        <f>(AB122/AA122-1)*100</f>
        <v>9.375</v>
      </c>
      <c r="AD122" s="332">
        <v>357</v>
      </c>
      <c r="AE122" s="171">
        <v>16.933333333333334</v>
      </c>
      <c r="AF122" s="171">
        <v>21.904761904761905</v>
      </c>
      <c r="AG122" s="292">
        <f t="shared" si="21"/>
        <v>19.05511811023622</v>
      </c>
      <c r="AH122" s="199">
        <f t="shared" si="22"/>
        <v>-7.965217391304348</v>
      </c>
      <c r="AI122" s="290"/>
      <c r="AJ122" s="377">
        <f>AM122/AN122</f>
        <v>0.7493213445160368</v>
      </c>
      <c r="AK122" s="364">
        <f t="shared" si="23"/>
        <v>29.76052529934339</v>
      </c>
      <c r="AL122" s="365">
        <f t="shared" si="24"/>
        <v>18.714466639445003</v>
      </c>
      <c r="AM122" s="365">
        <f t="shared" si="25"/>
        <v>14.274012439442597</v>
      </c>
      <c r="AN122" s="367">
        <f>((AP122/AZ122)^(1/10)-1)*100</f>
        <v>19.049253759962937</v>
      </c>
      <c r="AO122" s="351"/>
      <c r="AP122" s="19">
        <v>0.639904761904762</v>
      </c>
      <c r="AQ122" s="303">
        <v>0.49314285714285716</v>
      </c>
      <c r="AR122" s="19">
        <v>0.43561904761904763</v>
      </c>
      <c r="AS122" s="19">
        <v>0.3824761904761904</v>
      </c>
      <c r="AT122" s="19">
        <v>0.3406666666666666</v>
      </c>
      <c r="AU122" s="19">
        <v>0.3283809523809524</v>
      </c>
      <c r="AV122" s="19">
        <v>0.2775238095238095</v>
      </c>
      <c r="AW122" s="19">
        <v>0.23523809523809522</v>
      </c>
      <c r="AX122" s="19">
        <v>0.17428571428571424</v>
      </c>
      <c r="AY122" s="19">
        <v>0.14847619047619048</v>
      </c>
      <c r="AZ122" s="19">
        <v>0.1119047619047619</v>
      </c>
      <c r="BA122" s="297">
        <v>0.10647619047619047</v>
      </c>
    </row>
    <row r="123" spans="1:53" ht="11.25" customHeight="1">
      <c r="A123" s="96" t="s">
        <v>1244</v>
      </c>
      <c r="B123" s="26" t="s">
        <v>1245</v>
      </c>
      <c r="C123" s="26" t="s">
        <v>877</v>
      </c>
      <c r="D123" s="135">
        <v>13</v>
      </c>
      <c r="E123" s="139">
        <v>201</v>
      </c>
      <c r="F123" s="65" t="s">
        <v>1500</v>
      </c>
      <c r="G123" s="57" t="s">
        <v>1500</v>
      </c>
      <c r="H123" s="216">
        <v>14.7</v>
      </c>
      <c r="I123" s="346">
        <f t="shared" si="6"/>
        <v>2.993197278911565</v>
      </c>
      <c r="J123" s="145">
        <v>0.1</v>
      </c>
      <c r="K123" s="121">
        <v>0.11</v>
      </c>
      <c r="L123" s="93">
        <f t="shared" si="20"/>
        <v>9.999999999999986</v>
      </c>
      <c r="M123" s="30">
        <v>40679</v>
      </c>
      <c r="N123" s="31">
        <v>40681</v>
      </c>
      <c r="O123" s="30">
        <v>40697</v>
      </c>
      <c r="P123" s="103" t="s">
        <v>484</v>
      </c>
      <c r="Q123" s="26"/>
      <c r="R123" s="343">
        <f>K123*4</f>
        <v>0.44</v>
      </c>
      <c r="S123" s="346">
        <f>R123/W123*100</f>
        <v>32.11678832116788</v>
      </c>
      <c r="T123" s="492">
        <f>(H123/SQRT(22.5*W123*(H123/Z123))-1)*100</f>
        <v>-7.3504365588298315</v>
      </c>
      <c r="U123" s="27">
        <f>H123/W123</f>
        <v>10.729927007299269</v>
      </c>
      <c r="V123" s="408">
        <v>10</v>
      </c>
      <c r="W123" s="171">
        <v>1.37</v>
      </c>
      <c r="X123" s="178" t="s">
        <v>1500</v>
      </c>
      <c r="Y123" s="171">
        <v>0.79</v>
      </c>
      <c r="Z123" s="171">
        <v>1.8</v>
      </c>
      <c r="AA123" s="178" t="s">
        <v>1500</v>
      </c>
      <c r="AB123" s="171" t="s">
        <v>1500</v>
      </c>
      <c r="AC123" s="196" t="s">
        <v>1035</v>
      </c>
      <c r="AD123" s="332">
        <v>42</v>
      </c>
      <c r="AE123" s="171">
        <v>13.31</v>
      </c>
      <c r="AF123" s="171">
        <v>19.99</v>
      </c>
      <c r="AG123" s="292">
        <f t="shared" si="21"/>
        <v>10.443275732531921</v>
      </c>
      <c r="AH123" s="199">
        <f t="shared" si="22"/>
        <v>-26.463231615807903</v>
      </c>
      <c r="AI123" s="7"/>
      <c r="AJ123" s="378">
        <f>AM123/AN123</f>
        <v>1.4059582904768841</v>
      </c>
      <c r="AK123" s="364">
        <f t="shared" si="23"/>
        <v>8.108108108108114</v>
      </c>
      <c r="AL123" s="365">
        <f t="shared" si="24"/>
        <v>7.721734501594191</v>
      </c>
      <c r="AM123" s="365">
        <f t="shared" si="25"/>
        <v>18.664882623542333</v>
      </c>
      <c r="AN123" s="367">
        <f>((AP123/AZ123)^(1/10)-1)*100</f>
        <v>13.275559275098715</v>
      </c>
      <c r="AO123" s="351"/>
      <c r="AP123" s="299">
        <v>0.4</v>
      </c>
      <c r="AQ123" s="306">
        <v>0.37</v>
      </c>
      <c r="AR123" s="28">
        <v>0.35</v>
      </c>
      <c r="AS123" s="28">
        <v>0.32</v>
      </c>
      <c r="AT123" s="28">
        <v>0.21</v>
      </c>
      <c r="AU123" s="28">
        <v>0.17</v>
      </c>
      <c r="AV123" s="28">
        <v>0.15</v>
      </c>
      <c r="AW123" s="299">
        <v>0.14</v>
      </c>
      <c r="AX123" s="28">
        <v>0.125</v>
      </c>
      <c r="AY123" s="299">
        <v>0.12</v>
      </c>
      <c r="AZ123" s="28">
        <v>0.115</v>
      </c>
      <c r="BA123" s="301">
        <v>0.1</v>
      </c>
    </row>
    <row r="124" spans="1:53" ht="11.25" customHeight="1">
      <c r="A124" s="25" t="s">
        <v>620</v>
      </c>
      <c r="B124" s="26" t="s">
        <v>621</v>
      </c>
      <c r="C124" s="26" t="s">
        <v>1333</v>
      </c>
      <c r="D124" s="135">
        <v>13</v>
      </c>
      <c r="E124" s="139">
        <v>194</v>
      </c>
      <c r="F124" s="65" t="s">
        <v>1500</v>
      </c>
      <c r="G124" s="57" t="s">
        <v>1500</v>
      </c>
      <c r="H124" s="216">
        <v>43.18</v>
      </c>
      <c r="I124" s="547">
        <f t="shared" si="6"/>
        <v>1.9916628068550255</v>
      </c>
      <c r="J124" s="129">
        <v>0.8</v>
      </c>
      <c r="K124" s="105">
        <v>0.86</v>
      </c>
      <c r="L124" s="93">
        <f t="shared" si="20"/>
        <v>7.499999999999996</v>
      </c>
      <c r="M124" s="30">
        <v>40499</v>
      </c>
      <c r="N124" s="31">
        <v>40501</v>
      </c>
      <c r="O124" s="30">
        <v>40515</v>
      </c>
      <c r="P124" s="31" t="s">
        <v>512</v>
      </c>
      <c r="Q124" s="26" t="s">
        <v>35</v>
      </c>
      <c r="R124" s="343">
        <f>K124</f>
        <v>0.86</v>
      </c>
      <c r="S124" s="346">
        <f>R124/W124*100</f>
        <v>23.180592991913745</v>
      </c>
      <c r="T124" s="492">
        <f>(H124/SQRT(22.5*W124*(H124/Z124))-1)*100</f>
        <v>-27.362114884874277</v>
      </c>
      <c r="U124" s="27">
        <f>H124/W124</f>
        <v>11.638814016172507</v>
      </c>
      <c r="V124" s="408">
        <v>12</v>
      </c>
      <c r="W124" s="171">
        <v>3.71</v>
      </c>
      <c r="X124" s="178">
        <v>1.26</v>
      </c>
      <c r="Y124" s="171">
        <v>0.69</v>
      </c>
      <c r="Z124" s="171">
        <v>1.02</v>
      </c>
      <c r="AA124" s="178">
        <v>4.24</v>
      </c>
      <c r="AB124" s="171">
        <v>5.22</v>
      </c>
      <c r="AC124" s="196">
        <f>(AB124/AA124-1)*100</f>
        <v>23.11320754716979</v>
      </c>
      <c r="AD124" s="413">
        <v>1980</v>
      </c>
      <c r="AE124" s="171">
        <v>35.27</v>
      </c>
      <c r="AF124" s="171">
        <v>48.87</v>
      </c>
      <c r="AG124" s="292">
        <f t="shared" si="21"/>
        <v>22.42699177771476</v>
      </c>
      <c r="AH124" s="199">
        <f t="shared" si="22"/>
        <v>-11.643134847554732</v>
      </c>
      <c r="AI124" s="290"/>
      <c r="AJ124" s="378">
        <f>AM124/AN124</f>
        <v>0.32405078647642055</v>
      </c>
      <c r="AK124" s="364">
        <f t="shared" si="23"/>
        <v>7.499999999999996</v>
      </c>
      <c r="AL124" s="365">
        <f t="shared" si="24"/>
        <v>6.101612673614865</v>
      </c>
      <c r="AM124" s="365">
        <f t="shared" si="25"/>
        <v>6.591773159573355</v>
      </c>
      <c r="AN124" s="367">
        <f>((AP124/AZ124)^(1/10)-1)*100</f>
        <v>20.341790344807585</v>
      </c>
      <c r="AO124" s="351"/>
      <c r="AP124" s="28">
        <v>0.86</v>
      </c>
      <c r="AQ124" s="306">
        <v>0.8</v>
      </c>
      <c r="AR124" s="28">
        <v>0.75</v>
      </c>
      <c r="AS124" s="28">
        <v>0.72</v>
      </c>
      <c r="AT124" s="28">
        <v>0.65</v>
      </c>
      <c r="AU124" s="28">
        <v>0.625</v>
      </c>
      <c r="AV124" s="28">
        <v>0.5</v>
      </c>
      <c r="AW124" s="28">
        <v>0.35</v>
      </c>
      <c r="AX124" s="28">
        <v>0.2</v>
      </c>
      <c r="AY124" s="28">
        <v>0.15</v>
      </c>
      <c r="AZ124" s="28">
        <v>0.135</v>
      </c>
      <c r="BA124" s="121">
        <v>0.06</v>
      </c>
    </row>
    <row r="125" spans="1:53" ht="11.25" customHeight="1">
      <c r="A125" s="25" t="s">
        <v>713</v>
      </c>
      <c r="B125" s="26" t="s">
        <v>714</v>
      </c>
      <c r="C125" s="26" t="s">
        <v>1448</v>
      </c>
      <c r="D125" s="135">
        <v>18</v>
      </c>
      <c r="E125" s="139">
        <v>138</v>
      </c>
      <c r="F125" s="65" t="s">
        <v>1500</v>
      </c>
      <c r="G125" s="57" t="s">
        <v>1500</v>
      </c>
      <c r="H125" s="217">
        <v>62.4</v>
      </c>
      <c r="I125" s="547">
        <f t="shared" si="6"/>
        <v>1.153846153846154</v>
      </c>
      <c r="J125" s="105">
        <v>0.15</v>
      </c>
      <c r="K125" s="105">
        <v>0.18</v>
      </c>
      <c r="L125" s="93">
        <f t="shared" si="20"/>
        <v>19.999999999999996</v>
      </c>
      <c r="M125" s="30">
        <v>40541</v>
      </c>
      <c r="N125" s="31">
        <v>40543</v>
      </c>
      <c r="O125" s="30">
        <v>40574</v>
      </c>
      <c r="P125" s="31" t="s">
        <v>504</v>
      </c>
      <c r="Q125" s="26"/>
      <c r="R125" s="343">
        <f>K125*4</f>
        <v>0.72</v>
      </c>
      <c r="S125" s="346">
        <f>R125/W125*100</f>
        <v>22.71293375394322</v>
      </c>
      <c r="T125" s="492">
        <f>(H125/SQRT(22.5*W125*(H125/Z125))-1)*100</f>
        <v>68.36193549885658</v>
      </c>
      <c r="U125" s="27">
        <f>H125/W125</f>
        <v>19.684542586750787</v>
      </c>
      <c r="V125" s="408">
        <v>12</v>
      </c>
      <c r="W125" s="171">
        <v>3.17</v>
      </c>
      <c r="X125" s="178">
        <v>1.59</v>
      </c>
      <c r="Y125" s="171">
        <v>3.2</v>
      </c>
      <c r="Z125" s="171">
        <v>3.24</v>
      </c>
      <c r="AA125" s="178">
        <v>3.71</v>
      </c>
      <c r="AB125" s="171">
        <v>4.11</v>
      </c>
      <c r="AC125" s="196">
        <f>(AB125/AA125-1)*100</f>
        <v>10.78167115902966</v>
      </c>
      <c r="AD125" s="413">
        <v>23010</v>
      </c>
      <c r="AE125" s="171">
        <v>42.74</v>
      </c>
      <c r="AF125" s="171">
        <v>65.21</v>
      </c>
      <c r="AG125" s="292">
        <f t="shared" si="21"/>
        <v>45.999064108563395</v>
      </c>
      <c r="AH125" s="199">
        <f t="shared" si="22"/>
        <v>-4.309155037570918</v>
      </c>
      <c r="AI125" s="290"/>
      <c r="AJ125" s="378">
        <f>AM125/AN125</f>
        <v>1.363093665985616</v>
      </c>
      <c r="AK125" s="364">
        <f t="shared" si="23"/>
        <v>19.999999999999996</v>
      </c>
      <c r="AL125" s="365">
        <f t="shared" si="24"/>
        <v>39.714942554114316</v>
      </c>
      <c r="AM125" s="365">
        <f t="shared" si="25"/>
        <v>46.144255162192536</v>
      </c>
      <c r="AN125" s="367">
        <f>((AP125/AZ125)^(1/10)-1)*100</f>
        <v>33.8525930489354</v>
      </c>
      <c r="AO125" s="351"/>
      <c r="AP125" s="28">
        <v>0.6</v>
      </c>
      <c r="AQ125" s="306">
        <v>0.5</v>
      </c>
      <c r="AR125" s="28">
        <v>0.33</v>
      </c>
      <c r="AS125" s="28">
        <v>0.22</v>
      </c>
      <c r="AT125" s="28">
        <v>0.11</v>
      </c>
      <c r="AU125" s="28">
        <v>0.09</v>
      </c>
      <c r="AV125" s="28">
        <v>0.07</v>
      </c>
      <c r="AW125" s="28">
        <v>0.06</v>
      </c>
      <c r="AX125" s="28">
        <v>0.05</v>
      </c>
      <c r="AY125" s="28">
        <v>0.04</v>
      </c>
      <c r="AZ125" s="28">
        <v>0.0325</v>
      </c>
      <c r="BA125" s="121">
        <v>0.03</v>
      </c>
    </row>
    <row r="126" spans="1:53" ht="11.25" customHeight="1">
      <c r="A126" s="25" t="s">
        <v>606</v>
      </c>
      <c r="B126" s="26" t="s">
        <v>607</v>
      </c>
      <c r="C126" s="102" t="s">
        <v>1660</v>
      </c>
      <c r="D126" s="135">
        <v>13</v>
      </c>
      <c r="E126" s="139">
        <v>198</v>
      </c>
      <c r="F126" s="65" t="s">
        <v>1500</v>
      </c>
      <c r="G126" s="57" t="s">
        <v>1500</v>
      </c>
      <c r="H126" s="216">
        <v>52.77</v>
      </c>
      <c r="I126" s="348">
        <f t="shared" si="6"/>
        <v>6.46200492704188</v>
      </c>
      <c r="J126" s="129">
        <v>0.85</v>
      </c>
      <c r="K126" s="105">
        <v>0.8525</v>
      </c>
      <c r="L126" s="116">
        <f t="shared" si="20"/>
        <v>0.2941176470588225</v>
      </c>
      <c r="M126" s="30">
        <v>40571</v>
      </c>
      <c r="N126" s="31">
        <v>40575</v>
      </c>
      <c r="O126" s="30">
        <v>40582</v>
      </c>
      <c r="P126" s="103" t="s">
        <v>852</v>
      </c>
      <c r="Q126" s="26"/>
      <c r="R126" s="274">
        <f>K126*4</f>
        <v>3.41</v>
      </c>
      <c r="S126" s="348">
        <f>R126/W126*100</f>
        <v>108.25396825396827</v>
      </c>
      <c r="T126" s="493">
        <f>(H126/SQRT(22.5*W126*(H126/Z126))-1)*100</f>
        <v>75.14414320630564</v>
      </c>
      <c r="U126" s="27">
        <f>H126/W126</f>
        <v>16.752380952380953</v>
      </c>
      <c r="V126" s="409">
        <v>9</v>
      </c>
      <c r="W126" s="171">
        <v>3.15</v>
      </c>
      <c r="X126" s="178">
        <v>3.81</v>
      </c>
      <c r="Y126" s="171">
        <v>1.61</v>
      </c>
      <c r="Z126" s="171">
        <v>4.12</v>
      </c>
      <c r="AA126" s="178">
        <v>3.48</v>
      </c>
      <c r="AB126" s="171">
        <v>3.7</v>
      </c>
      <c r="AC126" s="196">
        <f>(AB126/AA126-1)*100</f>
        <v>6.321839080459779</v>
      </c>
      <c r="AD126" s="413">
        <v>1990</v>
      </c>
      <c r="AE126" s="171">
        <v>39.16</v>
      </c>
      <c r="AF126" s="171">
        <v>58.99</v>
      </c>
      <c r="AG126" s="292">
        <f t="shared" si="21"/>
        <v>34.754851889683366</v>
      </c>
      <c r="AH126" s="199">
        <f t="shared" si="22"/>
        <v>-10.54416002712324</v>
      </c>
      <c r="AI126" s="290"/>
      <c r="AJ126" s="378">
        <f>AM126/AN126</f>
        <v>1.3392072705147127</v>
      </c>
      <c r="AK126" s="364">
        <f t="shared" si="23"/>
        <v>2.743902439024404</v>
      </c>
      <c r="AL126" s="365">
        <f t="shared" si="24"/>
        <v>5.7330827146244046</v>
      </c>
      <c r="AM126" s="365">
        <f t="shared" si="25"/>
        <v>6.566790694190416</v>
      </c>
      <c r="AN126" s="367">
        <f>((AP126/AZ126)^(1/10)-1)*100</f>
        <v>4.90349092240705</v>
      </c>
      <c r="AO126" s="351"/>
      <c r="AP126" s="28">
        <v>3.37</v>
      </c>
      <c r="AQ126" s="306">
        <v>3.28</v>
      </c>
      <c r="AR126" s="28">
        <v>3.1430000000000002</v>
      </c>
      <c r="AS126" s="28">
        <v>2.851</v>
      </c>
      <c r="AT126" s="28">
        <v>2.502</v>
      </c>
      <c r="AU126" s="299">
        <v>2.452</v>
      </c>
      <c r="AV126" s="28">
        <v>2.4139999999999997</v>
      </c>
      <c r="AW126" s="28">
        <v>2.326</v>
      </c>
      <c r="AX126" s="28">
        <v>2.276</v>
      </c>
      <c r="AY126" s="28">
        <v>2.201</v>
      </c>
      <c r="AZ126" s="28">
        <v>2.088</v>
      </c>
      <c r="BA126" s="121">
        <v>2.016</v>
      </c>
    </row>
    <row r="127" spans="1:53" ht="11.25" customHeight="1">
      <c r="A127" s="15" t="s">
        <v>1206</v>
      </c>
      <c r="B127" s="16" t="s">
        <v>1207</v>
      </c>
      <c r="C127" s="148" t="s">
        <v>1657</v>
      </c>
      <c r="D127" s="134">
        <v>10</v>
      </c>
      <c r="E127" s="139">
        <v>242</v>
      </c>
      <c r="F127" s="88" t="s">
        <v>1500</v>
      </c>
      <c r="G127" s="58" t="s">
        <v>1500</v>
      </c>
      <c r="H127" s="439">
        <v>84.6</v>
      </c>
      <c r="I127" s="346">
        <f t="shared" si="6"/>
        <v>5.6501182033096935</v>
      </c>
      <c r="J127" s="297">
        <v>1.18</v>
      </c>
      <c r="K127" s="297">
        <v>1.195</v>
      </c>
      <c r="L127" s="130">
        <f t="shared" si="20"/>
        <v>1.271186440677985</v>
      </c>
      <c r="M127" s="21">
        <v>40668</v>
      </c>
      <c r="N127" s="22">
        <v>40672</v>
      </c>
      <c r="O127" s="21">
        <v>40676</v>
      </c>
      <c r="P127" s="356" t="s">
        <v>453</v>
      </c>
      <c r="Q127" s="148" t="s">
        <v>1924</v>
      </c>
      <c r="R127" s="343">
        <f>K127*4</f>
        <v>4.78</v>
      </c>
      <c r="S127" s="345">
        <f>R127/W127*100</f>
        <v>51.50862068965518</v>
      </c>
      <c r="T127" s="492">
        <f>(H127/SQRT(22.5*W127*(H127/Z127))-1)*100</f>
        <v>10.250498474125314</v>
      </c>
      <c r="U127" s="18">
        <f>H127/W127</f>
        <v>9.116379310344827</v>
      </c>
      <c r="V127" s="408">
        <v>12</v>
      </c>
      <c r="W127" s="194">
        <v>9.28</v>
      </c>
      <c r="X127" s="193">
        <v>3.27</v>
      </c>
      <c r="Y127" s="194">
        <v>0.33</v>
      </c>
      <c r="Z127" s="194">
        <v>3</v>
      </c>
      <c r="AA127" s="193">
        <v>5.15</v>
      </c>
      <c r="AB127" s="194">
        <v>5.57</v>
      </c>
      <c r="AC127" s="197">
        <f>(AB127/AA127-1)*100</f>
        <v>8.155339805825236</v>
      </c>
      <c r="AD127" s="414">
        <v>2980</v>
      </c>
      <c r="AE127" s="194">
        <v>50.37</v>
      </c>
      <c r="AF127" s="194">
        <v>91.03</v>
      </c>
      <c r="AG127" s="293">
        <f t="shared" si="21"/>
        <v>67.95711733174508</v>
      </c>
      <c r="AH127" s="200">
        <f t="shared" si="22"/>
        <v>-7.063605404811608</v>
      </c>
      <c r="AI127" s="7"/>
      <c r="AJ127" s="377" t="s">
        <v>1035</v>
      </c>
      <c r="AK127" s="368">
        <f t="shared" si="23"/>
        <v>9.85401459854014</v>
      </c>
      <c r="AL127" s="369">
        <f t="shared" si="24"/>
        <v>10.73596679496207</v>
      </c>
      <c r="AM127" s="369">
        <f aca="true" t="shared" si="26" ref="AM127:AM154">((AP127/AU127)^(1/5)-1)*100</f>
        <v>11.886091831016543</v>
      </c>
      <c r="AN127" s="366" t="s">
        <v>1035</v>
      </c>
      <c r="AO127" s="350"/>
      <c r="AP127" s="19">
        <v>4.515</v>
      </c>
      <c r="AQ127" s="303">
        <v>4.11</v>
      </c>
      <c r="AR127" s="19">
        <v>3.665</v>
      </c>
      <c r="AS127" s="19">
        <v>3.325</v>
      </c>
      <c r="AT127" s="19">
        <v>3.025</v>
      </c>
      <c r="AU127" s="19">
        <v>2.575</v>
      </c>
      <c r="AV127" s="19">
        <v>2.32</v>
      </c>
      <c r="AW127" s="19">
        <v>1.9875</v>
      </c>
      <c r="AX127" s="19">
        <v>1.16</v>
      </c>
      <c r="AY127" s="304">
        <v>0</v>
      </c>
      <c r="AZ127" s="304">
        <v>0</v>
      </c>
      <c r="BA127" s="305">
        <v>0</v>
      </c>
    </row>
    <row r="128" spans="1:53" ht="11.25" customHeight="1">
      <c r="A128" s="25" t="s">
        <v>1608</v>
      </c>
      <c r="B128" s="26" t="s">
        <v>1609</v>
      </c>
      <c r="C128" s="26" t="s">
        <v>1422</v>
      </c>
      <c r="D128" s="135">
        <v>24</v>
      </c>
      <c r="E128" s="139">
        <v>105</v>
      </c>
      <c r="F128" s="65" t="s">
        <v>1500</v>
      </c>
      <c r="G128" s="57" t="s">
        <v>1500</v>
      </c>
      <c r="H128" s="217">
        <v>63.3</v>
      </c>
      <c r="I128" s="547">
        <f t="shared" si="6"/>
        <v>1.9589257503949447</v>
      </c>
      <c r="J128" s="129">
        <v>0.27</v>
      </c>
      <c r="K128" s="105">
        <v>0.31</v>
      </c>
      <c r="L128" s="93">
        <f t="shared" si="20"/>
        <v>14.814814814814813</v>
      </c>
      <c r="M128" s="104">
        <v>40613</v>
      </c>
      <c r="N128" s="103">
        <v>40617</v>
      </c>
      <c r="O128" s="104">
        <v>40631</v>
      </c>
      <c r="P128" s="31" t="s">
        <v>502</v>
      </c>
      <c r="Q128" s="26"/>
      <c r="R128" s="343">
        <f>K128*4</f>
        <v>1.24</v>
      </c>
      <c r="S128" s="346">
        <f>R128/W128*100</f>
        <v>46.26865671641791</v>
      </c>
      <c r="T128" s="492">
        <f>(H128/SQRT(22.5*W128*(H128/Z128))-1)*100</f>
        <v>121.8858565419016</v>
      </c>
      <c r="U128" s="27">
        <f>H128/W128</f>
        <v>23.619402985074625</v>
      </c>
      <c r="V128" s="408">
        <v>12</v>
      </c>
      <c r="W128" s="171">
        <v>2.68</v>
      </c>
      <c r="X128" s="178">
        <v>1.38</v>
      </c>
      <c r="Y128" s="171">
        <v>6.5</v>
      </c>
      <c r="Z128" s="171">
        <v>4.69</v>
      </c>
      <c r="AA128" s="178">
        <v>3.17</v>
      </c>
      <c r="AB128" s="171">
        <v>3.73</v>
      </c>
      <c r="AC128" s="196">
        <f>(AB128/AA128-1)*100</f>
        <v>17.665615141955836</v>
      </c>
      <c r="AD128" s="413">
        <v>16690</v>
      </c>
      <c r="AE128" s="171">
        <v>42.81</v>
      </c>
      <c r="AF128" s="171">
        <v>71.29</v>
      </c>
      <c r="AG128" s="292">
        <f t="shared" si="21"/>
        <v>47.862648913805174</v>
      </c>
      <c r="AH128" s="199">
        <f t="shared" si="22"/>
        <v>-11.207743021461647</v>
      </c>
      <c r="AI128" s="290"/>
      <c r="AJ128" s="378">
        <f>AM128/AN128</f>
        <v>1.216219867761479</v>
      </c>
      <c r="AK128" s="364">
        <f t="shared" si="23"/>
        <v>8.000000000000007</v>
      </c>
      <c r="AL128" s="365">
        <f t="shared" si="24"/>
        <v>16.673335619846096</v>
      </c>
      <c r="AM128" s="365">
        <f t="shared" si="26"/>
        <v>18.613244273857667</v>
      </c>
      <c r="AN128" s="367">
        <f>((AP128/AZ128)^(1/10)-1)*100</f>
        <v>15.304177120635586</v>
      </c>
      <c r="AO128" s="351"/>
      <c r="AP128" s="28">
        <v>1.08</v>
      </c>
      <c r="AQ128" s="306">
        <v>1</v>
      </c>
      <c r="AR128" s="28">
        <v>0.96</v>
      </c>
      <c r="AS128" s="28">
        <v>0.68</v>
      </c>
      <c r="AT128" s="28">
        <v>0.56</v>
      </c>
      <c r="AU128" s="28">
        <v>0.46</v>
      </c>
      <c r="AV128" s="28">
        <v>0.38</v>
      </c>
      <c r="AW128" s="28">
        <v>0.34</v>
      </c>
      <c r="AX128" s="28">
        <v>0.32</v>
      </c>
      <c r="AY128" s="28">
        <v>0.3</v>
      </c>
      <c r="AZ128" s="28">
        <v>0.26</v>
      </c>
      <c r="BA128" s="121">
        <v>0.2</v>
      </c>
    </row>
    <row r="129" spans="1:53" ht="11.25" customHeight="1">
      <c r="A129" s="25" t="s">
        <v>715</v>
      </c>
      <c r="B129" s="26" t="s">
        <v>716</v>
      </c>
      <c r="C129" s="102" t="s">
        <v>1656</v>
      </c>
      <c r="D129" s="135">
        <v>18</v>
      </c>
      <c r="E129" s="139">
        <v>142</v>
      </c>
      <c r="F129" s="44" t="s">
        <v>1030</v>
      </c>
      <c r="G129" s="45" t="s">
        <v>1030</v>
      </c>
      <c r="H129" s="171">
        <v>27.46</v>
      </c>
      <c r="I129" s="346">
        <f t="shared" si="6"/>
        <v>2.9133284777858703</v>
      </c>
      <c r="J129" s="105">
        <v>0.19375</v>
      </c>
      <c r="K129" s="105">
        <v>0.2</v>
      </c>
      <c r="L129" s="93">
        <f t="shared" si="20"/>
        <v>3.2258064516129004</v>
      </c>
      <c r="M129" s="30">
        <v>40660</v>
      </c>
      <c r="N129" s="31">
        <v>40662</v>
      </c>
      <c r="O129" s="30">
        <v>40676</v>
      </c>
      <c r="P129" s="103" t="s">
        <v>453</v>
      </c>
      <c r="Q129" s="285"/>
      <c r="R129" s="343">
        <f>K129*4</f>
        <v>0.8</v>
      </c>
      <c r="S129" s="346">
        <f>R129/W129*100</f>
        <v>195.12195121951223</v>
      </c>
      <c r="T129" s="492">
        <f>(H129/SQRT(22.5*W129*(H129/Z129))-1)*100</f>
        <v>324.3700895441726</v>
      </c>
      <c r="U129" s="27">
        <f>H129/W129</f>
        <v>66.97560975609757</v>
      </c>
      <c r="V129" s="408">
        <v>12</v>
      </c>
      <c r="W129" s="171">
        <v>0.41</v>
      </c>
      <c r="X129" s="178">
        <v>2.79</v>
      </c>
      <c r="Y129" s="171">
        <v>7.82</v>
      </c>
      <c r="Z129" s="171">
        <v>6.05</v>
      </c>
      <c r="AA129" s="178">
        <v>1.4</v>
      </c>
      <c r="AB129" s="171">
        <v>1.5</v>
      </c>
      <c r="AC129" s="196">
        <f>(AB129/AA129-1)*100</f>
        <v>7.14285714285714</v>
      </c>
      <c r="AD129" s="413">
        <v>2250</v>
      </c>
      <c r="AE129" s="171">
        <v>18.9</v>
      </c>
      <c r="AF129" s="171">
        <v>27.88</v>
      </c>
      <c r="AG129" s="292">
        <f t="shared" si="21"/>
        <v>45.291005291005305</v>
      </c>
      <c r="AH129" s="199">
        <f t="shared" si="22"/>
        <v>-1.506456241032992</v>
      </c>
      <c r="AI129" s="290"/>
      <c r="AJ129" s="378">
        <f>AM129/AN129</f>
        <v>1.5742218859458634</v>
      </c>
      <c r="AK129" s="364">
        <f t="shared" si="23"/>
        <v>1.1456628477904962</v>
      </c>
      <c r="AL129" s="365">
        <f t="shared" si="24"/>
        <v>2.852151246945356</v>
      </c>
      <c r="AM129" s="365">
        <f t="shared" si="26"/>
        <v>3.8349845988601805</v>
      </c>
      <c r="AN129" s="367">
        <f>((AP129/AZ129)^(1/10)-1)*100</f>
        <v>2.4361143960058396</v>
      </c>
      <c r="AO129" s="351"/>
      <c r="AP129" s="28">
        <v>0.7725</v>
      </c>
      <c r="AQ129" s="306">
        <v>0.76375</v>
      </c>
      <c r="AR129" s="28">
        <v>0.75</v>
      </c>
      <c r="AS129" s="28">
        <v>0.71</v>
      </c>
      <c r="AT129" s="28">
        <v>0.67125</v>
      </c>
      <c r="AU129" s="28">
        <v>0.64</v>
      </c>
      <c r="AV129" s="28">
        <v>0.6225</v>
      </c>
      <c r="AW129" s="28">
        <v>0.6145</v>
      </c>
      <c r="AX129" s="28">
        <v>0.61225</v>
      </c>
      <c r="AY129" s="28">
        <v>0.6095</v>
      </c>
      <c r="AZ129" s="28">
        <v>0.60725</v>
      </c>
      <c r="BA129" s="121">
        <v>0.60375</v>
      </c>
    </row>
    <row r="130" spans="1:53" ht="11.25" customHeight="1">
      <c r="A130" s="25" t="s">
        <v>634</v>
      </c>
      <c r="B130" s="26" t="s">
        <v>635</v>
      </c>
      <c r="C130" s="102" t="s">
        <v>1657</v>
      </c>
      <c r="D130" s="135">
        <v>11</v>
      </c>
      <c r="E130" s="139">
        <v>213</v>
      </c>
      <c r="F130" s="65" t="s">
        <v>1500</v>
      </c>
      <c r="G130" s="57" t="s">
        <v>1500</v>
      </c>
      <c r="H130" s="216">
        <v>46.16</v>
      </c>
      <c r="I130" s="346">
        <f t="shared" si="6"/>
        <v>6.499133448873485</v>
      </c>
      <c r="J130" s="105">
        <v>0.73</v>
      </c>
      <c r="K130" s="105">
        <v>0.75</v>
      </c>
      <c r="L130" s="93">
        <f t="shared" si="20"/>
        <v>2.7397260273972712</v>
      </c>
      <c r="M130" s="30">
        <v>40479</v>
      </c>
      <c r="N130" s="31">
        <v>40482</v>
      </c>
      <c r="O130" s="30">
        <v>40494</v>
      </c>
      <c r="P130" s="31" t="s">
        <v>480</v>
      </c>
      <c r="Q130" s="26"/>
      <c r="R130" s="343">
        <f>K130*4</f>
        <v>3</v>
      </c>
      <c r="S130" s="346">
        <f>R130/W130*100</f>
        <v>97.0873786407767</v>
      </c>
      <c r="T130" s="492">
        <f>(H130/SQRT(22.5*W130*(H130/Z130))-1)*100</f>
        <v>13.49148176377728</v>
      </c>
      <c r="U130" s="27">
        <f>H130/W130</f>
        <v>14.93851132686084</v>
      </c>
      <c r="V130" s="408">
        <v>12</v>
      </c>
      <c r="W130" s="171">
        <v>3.09</v>
      </c>
      <c r="X130" s="178">
        <v>2.32</v>
      </c>
      <c r="Y130" s="171">
        <v>10.52</v>
      </c>
      <c r="Z130" s="171">
        <v>1.94</v>
      </c>
      <c r="AA130" s="178">
        <v>3.25</v>
      </c>
      <c r="AB130" s="171">
        <v>3.41</v>
      </c>
      <c r="AC130" s="196">
        <f>(AB130/AA130-1)*100</f>
        <v>4.923076923076919</v>
      </c>
      <c r="AD130" s="413">
        <v>2240</v>
      </c>
      <c r="AE130" s="171">
        <v>33.62</v>
      </c>
      <c r="AF130" s="171">
        <v>54.95</v>
      </c>
      <c r="AG130" s="292">
        <f t="shared" si="21"/>
        <v>37.29922665080309</v>
      </c>
      <c r="AH130" s="199">
        <f t="shared" si="22"/>
        <v>-15.99636032757053</v>
      </c>
      <c r="AI130" s="290"/>
      <c r="AJ130" s="378">
        <f>AM130/AN130</f>
        <v>1.0304556605431117</v>
      </c>
      <c r="AK130" s="364">
        <f t="shared" si="23"/>
        <v>2.4390243902439046</v>
      </c>
      <c r="AL130" s="365">
        <f t="shared" si="24"/>
        <v>4.653394692320023</v>
      </c>
      <c r="AM130" s="365">
        <f t="shared" si="26"/>
        <v>5.032547432346712</v>
      </c>
      <c r="AN130" s="367">
        <f>((AP130/AZ130)^(1/10)-1)*100</f>
        <v>4.883807838654852</v>
      </c>
      <c r="AO130" s="351"/>
      <c r="AP130" s="28">
        <v>2.94</v>
      </c>
      <c r="AQ130" s="306">
        <v>2.87</v>
      </c>
      <c r="AR130" s="28">
        <v>2.775</v>
      </c>
      <c r="AS130" s="28">
        <v>2.565</v>
      </c>
      <c r="AT130" s="28">
        <v>2.325</v>
      </c>
      <c r="AU130" s="299">
        <v>2.3</v>
      </c>
      <c r="AV130" s="28">
        <v>2.25</v>
      </c>
      <c r="AW130" s="28">
        <v>2.15</v>
      </c>
      <c r="AX130" s="28">
        <v>2.05</v>
      </c>
      <c r="AY130" s="28">
        <v>1.95</v>
      </c>
      <c r="AZ130" s="28">
        <v>1.825</v>
      </c>
      <c r="BA130" s="301">
        <v>0</v>
      </c>
    </row>
    <row r="131" spans="1:53" ht="11.25" customHeight="1">
      <c r="A131" s="34" t="s">
        <v>1817</v>
      </c>
      <c r="B131" s="36" t="s">
        <v>1818</v>
      </c>
      <c r="C131" s="36" t="s">
        <v>1336</v>
      </c>
      <c r="D131" s="136">
        <v>10</v>
      </c>
      <c r="E131" s="139">
        <v>237</v>
      </c>
      <c r="F131" s="46" t="s">
        <v>1030</v>
      </c>
      <c r="G131" s="48" t="s">
        <v>1030</v>
      </c>
      <c r="H131" s="220">
        <v>35.5</v>
      </c>
      <c r="I131" s="346">
        <f t="shared" si="6"/>
        <v>4.056338028169014</v>
      </c>
      <c r="J131" s="144">
        <v>0.355</v>
      </c>
      <c r="K131" s="144">
        <v>0.36</v>
      </c>
      <c r="L131" s="207">
        <f t="shared" si="20"/>
        <v>1.4084507042253502</v>
      </c>
      <c r="M131" s="322">
        <v>40617</v>
      </c>
      <c r="N131" s="50">
        <v>40619</v>
      </c>
      <c r="O131" s="40">
        <v>40633</v>
      </c>
      <c r="P131" s="422" t="s">
        <v>463</v>
      </c>
      <c r="Q131" s="36"/>
      <c r="R131" s="343">
        <f>K131*4</f>
        <v>1.44</v>
      </c>
      <c r="S131" s="348">
        <f>R131/W131*100</f>
        <v>43.11377245508982</v>
      </c>
      <c r="T131" s="492">
        <f>(H131/SQRT(22.5*W131*(H131/Z131))-1)*100</f>
        <v>-32.65811006720587</v>
      </c>
      <c r="U131" s="37">
        <f>H131/W131</f>
        <v>10.62874251497006</v>
      </c>
      <c r="V131" s="409">
        <v>9</v>
      </c>
      <c r="W131" s="172">
        <v>3.34</v>
      </c>
      <c r="X131" s="180" t="s">
        <v>1156</v>
      </c>
      <c r="Y131" s="172">
        <v>1.8</v>
      </c>
      <c r="Z131" s="172">
        <v>0.96</v>
      </c>
      <c r="AA131" s="180" t="s">
        <v>1156</v>
      </c>
      <c r="AB131" s="172">
        <v>3.85</v>
      </c>
      <c r="AC131" s="198" t="s">
        <v>1035</v>
      </c>
      <c r="AD131" s="333">
        <v>75</v>
      </c>
      <c r="AE131" s="172">
        <v>26.01</v>
      </c>
      <c r="AF131" s="172">
        <v>37.32</v>
      </c>
      <c r="AG131" s="294">
        <f t="shared" si="21"/>
        <v>36.48596693579392</v>
      </c>
      <c r="AH131" s="201">
        <f t="shared" si="22"/>
        <v>-4.876741693461952</v>
      </c>
      <c r="AI131" s="7"/>
      <c r="AJ131" s="378">
        <f>AM131/AN131</f>
        <v>0.6997827573324764</v>
      </c>
      <c r="AK131" s="370">
        <f t="shared" si="23"/>
        <v>0.7092198581560183</v>
      </c>
      <c r="AL131" s="371">
        <f t="shared" si="24"/>
        <v>3.1191976791005827</v>
      </c>
      <c r="AM131" s="371">
        <f t="shared" si="26"/>
        <v>7.699194149814992</v>
      </c>
      <c r="AN131" s="372">
        <f>((AP131/AZ131)^(1/10)-1)*100</f>
        <v>11.002263301204774</v>
      </c>
      <c r="AO131" s="351"/>
      <c r="AP131" s="300">
        <v>1.42</v>
      </c>
      <c r="AQ131" s="307">
        <v>1.41</v>
      </c>
      <c r="AR131" s="38">
        <v>1.385</v>
      </c>
      <c r="AS131" s="38">
        <v>1.295</v>
      </c>
      <c r="AT131" s="38">
        <v>1.14</v>
      </c>
      <c r="AU131" s="38">
        <v>0.98</v>
      </c>
      <c r="AV131" s="38">
        <v>0.82</v>
      </c>
      <c r="AW131" s="38">
        <v>0.635</v>
      </c>
      <c r="AX131" s="300">
        <v>0.5</v>
      </c>
      <c r="AY131" s="300">
        <v>0.5</v>
      </c>
      <c r="AZ131" s="300">
        <v>0.5</v>
      </c>
      <c r="BA131" s="328">
        <v>0.5</v>
      </c>
    </row>
    <row r="132" spans="1:53" ht="11.25" customHeight="1">
      <c r="A132" s="15" t="s">
        <v>47</v>
      </c>
      <c r="B132" s="16" t="s">
        <v>50</v>
      </c>
      <c r="C132" s="24" t="s">
        <v>1331</v>
      </c>
      <c r="D132" s="134">
        <v>12</v>
      </c>
      <c r="E132" s="139">
        <v>206</v>
      </c>
      <c r="F132" s="42" t="s">
        <v>1003</v>
      </c>
      <c r="G132" s="43" t="s">
        <v>1003</v>
      </c>
      <c r="H132" s="217">
        <v>50.9</v>
      </c>
      <c r="I132" s="546">
        <f t="shared" si="6"/>
        <v>1.7131630648330058</v>
      </c>
      <c r="J132" s="127">
        <v>0.186</v>
      </c>
      <c r="K132" s="127">
        <v>0.218</v>
      </c>
      <c r="L132" s="432">
        <f t="shared" si="20"/>
        <v>17.204301075268823</v>
      </c>
      <c r="M132" s="120">
        <v>40584</v>
      </c>
      <c r="N132" s="22">
        <v>40588</v>
      </c>
      <c r="O132" s="23">
        <v>40602</v>
      </c>
      <c r="P132" s="30" t="s">
        <v>331</v>
      </c>
      <c r="Q132" s="16" t="s">
        <v>1528</v>
      </c>
      <c r="R132" s="68">
        <f>K132*4</f>
        <v>0.872</v>
      </c>
      <c r="S132" s="360">
        <f>R132/W132*100</f>
        <v>23.440860215053764</v>
      </c>
      <c r="T132" s="494">
        <f>(H132/SQRT(22.5*W132*(H132/Z132))-1)*100</f>
        <v>8.896386253484545</v>
      </c>
      <c r="U132" s="345">
        <f>H132/W132</f>
        <v>13.68279569892473</v>
      </c>
      <c r="V132" s="408">
        <v>12</v>
      </c>
      <c r="W132" s="195">
        <v>3.72</v>
      </c>
      <c r="X132" s="171">
        <v>0.89</v>
      </c>
      <c r="Y132" s="171">
        <v>2.73</v>
      </c>
      <c r="Z132" s="171">
        <v>1.95</v>
      </c>
      <c r="AA132" s="193">
        <v>5.1</v>
      </c>
      <c r="AB132" s="194">
        <v>5.63</v>
      </c>
      <c r="AC132" s="197">
        <f>(AB132/AA132-1)*100</f>
        <v>10.392156862745106</v>
      </c>
      <c r="AD132" s="413">
        <v>41070</v>
      </c>
      <c r="AE132" s="171">
        <v>44.86</v>
      </c>
      <c r="AF132" s="171">
        <v>60.78</v>
      </c>
      <c r="AG132" s="293">
        <f t="shared" si="21"/>
        <v>13.464110566205973</v>
      </c>
      <c r="AH132" s="200">
        <f t="shared" si="22"/>
        <v>-16.255347153668975</v>
      </c>
      <c r="AI132" s="290"/>
      <c r="AJ132" s="377">
        <f>AM132/AN132</f>
        <v>0.6752162754971245</v>
      </c>
      <c r="AK132" s="364">
        <f t="shared" si="23"/>
        <v>23.636363636363633</v>
      </c>
      <c r="AL132" s="365">
        <f t="shared" si="24"/>
        <v>24.780567401032737</v>
      </c>
      <c r="AM132" s="365">
        <f t="shared" si="26"/>
        <v>22.695847159422943</v>
      </c>
      <c r="AN132" s="367">
        <f>((AP132/AZ132)^(1/10)-1)*100</f>
        <v>33.61270748800189</v>
      </c>
      <c r="AO132" s="355"/>
      <c r="AP132" s="28">
        <v>0.748</v>
      </c>
      <c r="AQ132" s="303">
        <v>0.605</v>
      </c>
      <c r="AR132" s="19">
        <v>0.503</v>
      </c>
      <c r="AS132" s="19">
        <v>0.385</v>
      </c>
      <c r="AT132" s="19">
        <v>0.306</v>
      </c>
      <c r="AU132" s="19">
        <v>0.269</v>
      </c>
      <c r="AV132" s="19">
        <v>0.2005</v>
      </c>
      <c r="AW132" s="19">
        <v>0.1625</v>
      </c>
      <c r="AX132" s="19">
        <v>0.0905</v>
      </c>
      <c r="AY132" s="19">
        <v>0.06475</v>
      </c>
      <c r="AZ132" s="19">
        <v>0.04125</v>
      </c>
      <c r="BA132" s="297">
        <v>0.02763</v>
      </c>
    </row>
    <row r="133" spans="1:53" ht="11.25" customHeight="1">
      <c r="A133" s="25" t="s">
        <v>1286</v>
      </c>
      <c r="B133" s="26" t="s">
        <v>1287</v>
      </c>
      <c r="C133" s="33" t="s">
        <v>1135</v>
      </c>
      <c r="D133" s="135">
        <v>18</v>
      </c>
      <c r="E133" s="139">
        <v>139</v>
      </c>
      <c r="F133" s="65" t="s">
        <v>1500</v>
      </c>
      <c r="G133" s="57" t="s">
        <v>1500</v>
      </c>
      <c r="H133" s="216">
        <v>38.97</v>
      </c>
      <c r="I133" s="346">
        <f t="shared" si="6"/>
        <v>3.181934821657686</v>
      </c>
      <c r="J133" s="28">
        <v>0.29</v>
      </c>
      <c r="K133" s="145">
        <v>0.31</v>
      </c>
      <c r="L133" s="432">
        <f t="shared" si="20"/>
        <v>6.896551724137945</v>
      </c>
      <c r="M133" s="161">
        <v>40591</v>
      </c>
      <c r="N133" s="31">
        <v>40596</v>
      </c>
      <c r="O133" s="32">
        <v>40617</v>
      </c>
      <c r="P133" s="104" t="s">
        <v>461</v>
      </c>
      <c r="Q133" s="26"/>
      <c r="R133" s="66">
        <f>K133*4</f>
        <v>1.24</v>
      </c>
      <c r="S133" s="359">
        <f aca="true" t="shared" si="27" ref="S133:S153">R133/W133*100</f>
        <v>100.8130081300813</v>
      </c>
      <c r="T133" s="492">
        <f>(H133/SQRT(22.5*W133*(H133/Z133))-1)*100</f>
        <v>52.427511760388626</v>
      </c>
      <c r="U133" s="346">
        <f aca="true" t="shared" si="28" ref="U133:U153">H133/W133</f>
        <v>31.682926829268293</v>
      </c>
      <c r="V133" s="408">
        <v>12</v>
      </c>
      <c r="W133" s="179">
        <v>1.23</v>
      </c>
      <c r="X133" s="171">
        <v>1.55</v>
      </c>
      <c r="Y133" s="171">
        <v>2.44</v>
      </c>
      <c r="Z133" s="171">
        <v>1.65</v>
      </c>
      <c r="AA133" s="178">
        <v>2.1</v>
      </c>
      <c r="AB133" s="171">
        <v>2.63</v>
      </c>
      <c r="AC133" s="196">
        <f>(AB133/AA133-1)*100</f>
        <v>25.238095238095237</v>
      </c>
      <c r="AD133" s="413">
        <v>33750</v>
      </c>
      <c r="AE133" s="171">
        <v>33.27</v>
      </c>
      <c r="AF133" s="171">
        <v>42.15</v>
      </c>
      <c r="AG133" s="292">
        <f t="shared" si="21"/>
        <v>17.132551848512158</v>
      </c>
      <c r="AH133" s="199">
        <f t="shared" si="22"/>
        <v>-7.544483985765124</v>
      </c>
      <c r="AI133" s="7"/>
      <c r="AJ133" s="378">
        <f>AM133/AN133</f>
        <v>1.4764326097848834</v>
      </c>
      <c r="AK133" s="364">
        <f t="shared" si="23"/>
        <v>3.5714285714285587</v>
      </c>
      <c r="AL133" s="365">
        <f t="shared" si="24"/>
        <v>5.78172329317348</v>
      </c>
      <c r="AM133" s="365">
        <f t="shared" si="26"/>
        <v>7.985683020954282</v>
      </c>
      <c r="AN133" s="367">
        <f>((AP133/AZ133)^(1/10)-1)*100</f>
        <v>5.408769061337515</v>
      </c>
      <c r="AO133" s="357"/>
      <c r="AP133" s="28">
        <v>1.16</v>
      </c>
      <c r="AQ133" s="306">
        <v>1.12</v>
      </c>
      <c r="AR133" s="28">
        <v>1.08</v>
      </c>
      <c r="AS133" s="28">
        <v>0.98</v>
      </c>
      <c r="AT133" s="28">
        <v>0.88</v>
      </c>
      <c r="AU133" s="28">
        <v>0.79</v>
      </c>
      <c r="AV133" s="28">
        <v>0.755</v>
      </c>
      <c r="AW133" s="28">
        <v>0.725</v>
      </c>
      <c r="AX133" s="28">
        <v>0.705</v>
      </c>
      <c r="AY133" s="299">
        <v>0.7</v>
      </c>
      <c r="AZ133" s="28">
        <v>0.685</v>
      </c>
      <c r="BA133" s="121">
        <v>0.6575</v>
      </c>
    </row>
    <row r="134" spans="1:53" ht="11.25" customHeight="1">
      <c r="A134" s="25" t="s">
        <v>558</v>
      </c>
      <c r="B134" s="26" t="s">
        <v>559</v>
      </c>
      <c r="C134" s="109" t="s">
        <v>1671</v>
      </c>
      <c r="D134" s="135">
        <v>15</v>
      </c>
      <c r="E134" s="139">
        <v>179</v>
      </c>
      <c r="F134" s="65" t="s">
        <v>1500</v>
      </c>
      <c r="G134" s="57" t="s">
        <v>1500</v>
      </c>
      <c r="H134" s="216">
        <v>53.02</v>
      </c>
      <c r="I134" s="547">
        <f t="shared" si="6"/>
        <v>1.4334213504337985</v>
      </c>
      <c r="J134" s="129">
        <v>0.15</v>
      </c>
      <c r="K134" s="105">
        <v>0.19</v>
      </c>
      <c r="L134" s="93">
        <f t="shared" si="20"/>
        <v>26.666666666666682</v>
      </c>
      <c r="M134" s="30">
        <v>40673</v>
      </c>
      <c r="N134" s="31">
        <v>40675</v>
      </c>
      <c r="O134" s="30">
        <v>40696</v>
      </c>
      <c r="P134" s="103" t="s">
        <v>332</v>
      </c>
      <c r="Q134" s="296"/>
      <c r="R134" s="343">
        <f>K134*4</f>
        <v>0.76</v>
      </c>
      <c r="S134" s="346">
        <f t="shared" si="27"/>
        <v>23.89937106918239</v>
      </c>
      <c r="T134" s="492">
        <f>(H134/SQRT(22.5*W134*(H134/Z134))-1)*100</f>
        <v>121.31750846410756</v>
      </c>
      <c r="U134" s="27">
        <f t="shared" si="28"/>
        <v>16.67295597484277</v>
      </c>
      <c r="V134" s="408">
        <v>1</v>
      </c>
      <c r="W134" s="171">
        <v>3.18</v>
      </c>
      <c r="X134" s="178">
        <v>1.01</v>
      </c>
      <c r="Y134" s="171">
        <v>0.93</v>
      </c>
      <c r="Z134" s="171">
        <v>6.61</v>
      </c>
      <c r="AA134" s="178">
        <v>3.89</v>
      </c>
      <c r="AB134" s="171">
        <v>4.35</v>
      </c>
      <c r="AC134" s="196">
        <f>(AB134/AA134-1)*100</f>
        <v>11.825192802056538</v>
      </c>
      <c r="AD134" s="413">
        <v>20890</v>
      </c>
      <c r="AE134" s="171">
        <v>39.56</v>
      </c>
      <c r="AF134" s="171">
        <v>54</v>
      </c>
      <c r="AG134" s="292">
        <f t="shared" si="21"/>
        <v>34.02426693629929</v>
      </c>
      <c r="AH134" s="199">
        <f t="shared" si="22"/>
        <v>-1.814814814814809</v>
      </c>
      <c r="AI134" s="290"/>
      <c r="AJ134" s="378">
        <f>AM134/AN134</f>
        <v>0.9251685246161838</v>
      </c>
      <c r="AK134" s="364">
        <f t="shared" si="23"/>
        <v>21.276595744680836</v>
      </c>
      <c r="AL134" s="365">
        <f t="shared" si="24"/>
        <v>18.79513248344189</v>
      </c>
      <c r="AM134" s="365">
        <f t="shared" si="26"/>
        <v>20.431048521198434</v>
      </c>
      <c r="AN134" s="367">
        <f>((AP134/AZ134)^(1/10)-1)*100</f>
        <v>22.08359663951438</v>
      </c>
      <c r="AO134" s="351"/>
      <c r="AP134" s="28">
        <v>0.57</v>
      </c>
      <c r="AQ134" s="306">
        <v>0.47</v>
      </c>
      <c r="AR134" s="28">
        <v>0.42</v>
      </c>
      <c r="AS134" s="28">
        <v>0.34</v>
      </c>
      <c r="AT134" s="28">
        <v>0.27</v>
      </c>
      <c r="AU134" s="28">
        <v>0.225</v>
      </c>
      <c r="AV134" s="28">
        <v>0.17</v>
      </c>
      <c r="AW134" s="28">
        <v>0.135</v>
      </c>
      <c r="AX134" s="28">
        <v>0.1125</v>
      </c>
      <c r="AY134" s="28">
        <v>0.0875</v>
      </c>
      <c r="AZ134" s="28">
        <v>0.0775</v>
      </c>
      <c r="BA134" s="121">
        <v>0.0675</v>
      </c>
    </row>
    <row r="135" spans="1:53" ht="11.25" customHeight="1">
      <c r="A135" s="25" t="s">
        <v>1834</v>
      </c>
      <c r="B135" s="26" t="s">
        <v>1835</v>
      </c>
      <c r="C135" s="26" t="s">
        <v>1336</v>
      </c>
      <c r="D135" s="135">
        <v>24</v>
      </c>
      <c r="E135" s="139">
        <v>102</v>
      </c>
      <c r="F135" s="44" t="s">
        <v>1030</v>
      </c>
      <c r="G135" s="45" t="s">
        <v>1030</v>
      </c>
      <c r="H135" s="184">
        <v>38.75</v>
      </c>
      <c r="I135" s="346">
        <f t="shared" si="6"/>
        <v>3.509677419354839</v>
      </c>
      <c r="J135" s="524">
        <v>0.3090909090909091</v>
      </c>
      <c r="K135" s="129">
        <v>0.34</v>
      </c>
      <c r="L135" s="93">
        <f aca="true" t="shared" si="29" ref="L135:L153">((K135/J135)-1)*100</f>
        <v>10.000000000000009</v>
      </c>
      <c r="M135" s="321">
        <v>40303</v>
      </c>
      <c r="N135" s="71">
        <v>40305</v>
      </c>
      <c r="O135" s="72">
        <v>40312</v>
      </c>
      <c r="P135" s="30" t="s">
        <v>480</v>
      </c>
      <c r="Q135" s="288" t="s">
        <v>1529</v>
      </c>
      <c r="R135" s="343">
        <f>K135*4</f>
        <v>1.36</v>
      </c>
      <c r="S135" s="346">
        <f t="shared" si="27"/>
        <v>43.450479233226844</v>
      </c>
      <c r="T135" s="492">
        <f>(H135/SQRT(22.5*W135*(H135/Z135))-1)*100</f>
        <v>-9.151438487665143</v>
      </c>
      <c r="U135" s="27">
        <f t="shared" si="28"/>
        <v>12.380191693290735</v>
      </c>
      <c r="V135" s="408">
        <v>12</v>
      </c>
      <c r="W135" s="171">
        <v>3.13</v>
      </c>
      <c r="X135" s="178">
        <v>1.5</v>
      </c>
      <c r="Y135" s="171">
        <v>2.79</v>
      </c>
      <c r="Z135" s="171">
        <v>1.5</v>
      </c>
      <c r="AA135" s="178">
        <v>3.21</v>
      </c>
      <c r="AB135" s="171">
        <v>3.45</v>
      </c>
      <c r="AC135" s="196">
        <f>(AB135/AA135-1)*100</f>
        <v>7.476635514018692</v>
      </c>
      <c r="AD135" s="332">
        <v>445</v>
      </c>
      <c r="AE135" s="171">
        <v>35.93</v>
      </c>
      <c r="AF135" s="171">
        <v>43.69</v>
      </c>
      <c r="AG135" s="292">
        <f aca="true" t="shared" si="30" ref="AG135:AG153">((H135-AE135)/AE135)*100</f>
        <v>7.8485944892847215</v>
      </c>
      <c r="AH135" s="199">
        <f aca="true" t="shared" si="31" ref="AH135:AH153">((H135-AF135)/AF135)*100</f>
        <v>-11.306935225452044</v>
      </c>
      <c r="AI135" s="290"/>
      <c r="AJ135" s="378">
        <f>AM135/AN135</f>
        <v>1.0762294319397048</v>
      </c>
      <c r="AK135" s="364">
        <f aca="true" t="shared" si="32" ref="AK135:AK154">((AP135/AQ135)^(1/1)-1)*100</f>
        <v>7.4967648010352494</v>
      </c>
      <c r="AL135" s="365">
        <f aca="true" t="shared" si="33" ref="AL135:AL154">((AP135/AS135)^(1/3)-1)*100</f>
        <v>5.6455325681402435</v>
      </c>
      <c r="AM135" s="365">
        <f t="shared" si="26"/>
        <v>6.521472030970199</v>
      </c>
      <c r="AN135" s="367">
        <f>((AP135/AZ135)^(1/10)-1)*100</f>
        <v>6.059555553332574</v>
      </c>
      <c r="AO135" s="351"/>
      <c r="AP135" s="306">
        <v>1.3290899999999999</v>
      </c>
      <c r="AQ135" s="308">
        <v>1.2364</v>
      </c>
      <c r="AR135" s="28">
        <v>1.2</v>
      </c>
      <c r="AS135" s="28">
        <v>1.1272</v>
      </c>
      <c r="AT135" s="28">
        <v>1.0412</v>
      </c>
      <c r="AU135" s="28">
        <v>0.9691000000000001</v>
      </c>
      <c r="AV135" s="299">
        <v>0.9016</v>
      </c>
      <c r="AW135" s="28">
        <v>0.8401</v>
      </c>
      <c r="AX135" s="28">
        <v>0.7924</v>
      </c>
      <c r="AY135" s="28">
        <v>0.7515999999999999</v>
      </c>
      <c r="AZ135" s="299">
        <v>0.738</v>
      </c>
      <c r="BA135" s="121">
        <v>0.7034999999999999</v>
      </c>
    </row>
    <row r="136" spans="1:53" ht="11.25" customHeight="1">
      <c r="A136" s="25" t="s">
        <v>667</v>
      </c>
      <c r="B136" s="26" t="s">
        <v>674</v>
      </c>
      <c r="C136" s="26" t="s">
        <v>1333</v>
      </c>
      <c r="D136" s="135">
        <v>21</v>
      </c>
      <c r="E136" s="139">
        <v>118</v>
      </c>
      <c r="F136" s="65" t="s">
        <v>1500</v>
      </c>
      <c r="G136" s="57" t="s">
        <v>1500</v>
      </c>
      <c r="H136" s="448">
        <v>46.54</v>
      </c>
      <c r="I136" s="548">
        <f aca="true" t="shared" si="34" ref="I136:I153">(R136/H136)*100</f>
        <v>1.890846583584014</v>
      </c>
      <c r="J136" s="129">
        <v>0.21</v>
      </c>
      <c r="K136" s="129">
        <v>0.22</v>
      </c>
      <c r="L136" s="93">
        <f t="shared" si="29"/>
        <v>4.761904761904767</v>
      </c>
      <c r="M136" s="161">
        <v>40786</v>
      </c>
      <c r="N136" s="31">
        <v>40788</v>
      </c>
      <c r="O136" s="32">
        <v>40802</v>
      </c>
      <c r="P136" s="104" t="s">
        <v>1213</v>
      </c>
      <c r="Q136" s="26"/>
      <c r="R136" s="343">
        <f>K136*4</f>
        <v>0.88</v>
      </c>
      <c r="S136" s="346">
        <f t="shared" si="27"/>
        <v>28.75816993464052</v>
      </c>
      <c r="T136" s="493">
        <f>(H136/SQRT(22.5*W136*(H136/Z136))-1)*100</f>
        <v>-30.23662777233913</v>
      </c>
      <c r="U136" s="27">
        <f t="shared" si="28"/>
        <v>15.209150326797385</v>
      </c>
      <c r="V136" s="408">
        <v>12</v>
      </c>
      <c r="W136" s="171">
        <v>3.06</v>
      </c>
      <c r="X136" s="178">
        <v>7.33</v>
      </c>
      <c r="Y136" s="171">
        <v>0.66</v>
      </c>
      <c r="Z136" s="171">
        <v>0.72</v>
      </c>
      <c r="AA136" s="178">
        <v>0.89</v>
      </c>
      <c r="AB136" s="171">
        <v>5.95</v>
      </c>
      <c r="AC136" s="196">
        <f>(AB136/AA136-1)*100</f>
        <v>568.5393258426966</v>
      </c>
      <c r="AD136" s="413">
        <v>3070</v>
      </c>
      <c r="AE136" s="171">
        <v>44.08</v>
      </c>
      <c r="AF136" s="171">
        <v>54.08</v>
      </c>
      <c r="AG136" s="292">
        <f t="shared" si="30"/>
        <v>5.580762250453723</v>
      </c>
      <c r="AH136" s="199">
        <f t="shared" si="31"/>
        <v>-13.94230769230769</v>
      </c>
      <c r="AI136" s="290"/>
      <c r="AJ136" s="378">
        <f>AM136/AN136</f>
        <v>1.2503516555838161</v>
      </c>
      <c r="AK136" s="364">
        <f t="shared" si="32"/>
        <v>5.12820512820511</v>
      </c>
      <c r="AL136" s="365">
        <f t="shared" si="33"/>
        <v>11.5973666981678</v>
      </c>
      <c r="AM136" s="365">
        <f t="shared" si="26"/>
        <v>14.31755108178514</v>
      </c>
      <c r="AN136" s="367">
        <f>((AP136/AZ136)^(1/10)-1)*100</f>
        <v>11.450819469743468</v>
      </c>
      <c r="AO136" s="351"/>
      <c r="AP136" s="306">
        <v>0.82</v>
      </c>
      <c r="AQ136" s="306">
        <v>0.78</v>
      </c>
      <c r="AR136" s="28">
        <v>0.7</v>
      </c>
      <c r="AS136" s="28">
        <v>0.59</v>
      </c>
      <c r="AT136" s="28">
        <v>0.51</v>
      </c>
      <c r="AU136" s="28">
        <v>0.42</v>
      </c>
      <c r="AV136" s="28">
        <v>0.376</v>
      </c>
      <c r="AW136" s="28">
        <v>0.33599999999999997</v>
      </c>
      <c r="AX136" s="28">
        <v>0.3136</v>
      </c>
      <c r="AY136" s="28">
        <v>0.2976</v>
      </c>
      <c r="AZ136" s="28">
        <v>0.27732</v>
      </c>
      <c r="BA136" s="121">
        <v>0.25064</v>
      </c>
    </row>
    <row r="137" spans="1:53" ht="11.25" customHeight="1">
      <c r="A137" s="16" t="s">
        <v>1612</v>
      </c>
      <c r="B137" s="16" t="s">
        <v>1613</v>
      </c>
      <c r="C137" s="24" t="s">
        <v>1439</v>
      </c>
      <c r="D137" s="134">
        <v>24</v>
      </c>
      <c r="E137" s="139">
        <v>107</v>
      </c>
      <c r="F137" s="42" t="s">
        <v>1030</v>
      </c>
      <c r="G137" s="43" t="s">
        <v>1030</v>
      </c>
      <c r="H137" s="194">
        <v>32.78</v>
      </c>
      <c r="I137" s="345">
        <f t="shared" si="34"/>
        <v>3.172666259914582</v>
      </c>
      <c r="J137" s="518">
        <v>0.25</v>
      </c>
      <c r="K137" s="127">
        <v>0.26</v>
      </c>
      <c r="L137" s="107">
        <f t="shared" si="29"/>
        <v>4.0000000000000036</v>
      </c>
      <c r="M137" s="426">
        <v>40707</v>
      </c>
      <c r="N137" s="356">
        <v>40709</v>
      </c>
      <c r="O137" s="426">
        <v>40725</v>
      </c>
      <c r="P137" s="22" t="s">
        <v>450</v>
      </c>
      <c r="Q137" s="16"/>
      <c r="R137" s="344">
        <f>K137*4</f>
        <v>1.04</v>
      </c>
      <c r="S137" s="345">
        <f t="shared" si="27"/>
        <v>43.333333333333336</v>
      </c>
      <c r="T137" s="492">
        <f>(H137/SQRT(22.5*W137*(H137/Z137))-1)*100</f>
        <v>1.2863560699363008</v>
      </c>
      <c r="U137" s="18">
        <f t="shared" si="28"/>
        <v>13.658333333333335</v>
      </c>
      <c r="V137" s="421">
        <v>9</v>
      </c>
      <c r="W137" s="194">
        <v>2.4</v>
      </c>
      <c r="X137" s="193">
        <v>4.27</v>
      </c>
      <c r="Y137" s="194">
        <v>0.62</v>
      </c>
      <c r="Z137" s="194">
        <v>1.69</v>
      </c>
      <c r="AA137" s="193">
        <v>2.35</v>
      </c>
      <c r="AB137" s="194">
        <v>2.62</v>
      </c>
      <c r="AC137" s="197">
        <f>(AB137/AA137-1)*100</f>
        <v>11.489361702127665</v>
      </c>
      <c r="AD137" s="414">
        <v>3700</v>
      </c>
      <c r="AE137" s="194">
        <v>24.3</v>
      </c>
      <c r="AF137" s="194">
        <v>33.48</v>
      </c>
      <c r="AG137" s="293">
        <f t="shared" si="30"/>
        <v>34.89711934156379</v>
      </c>
      <c r="AH137" s="200">
        <f t="shared" si="31"/>
        <v>-2.0908004778972393</v>
      </c>
      <c r="AI137" s="290"/>
      <c r="AJ137" s="377">
        <f>AM137/AN137</f>
        <v>1.143935942596279</v>
      </c>
      <c r="AK137" s="368">
        <f t="shared" si="32"/>
        <v>14.649681528662416</v>
      </c>
      <c r="AL137" s="369">
        <f t="shared" si="33"/>
        <v>7.597344397303951</v>
      </c>
      <c r="AM137" s="369">
        <f t="shared" si="26"/>
        <v>6.724918187953888</v>
      </c>
      <c r="AN137" s="366">
        <f>((AP137/AZ137)^(1/10)-1)*100</f>
        <v>5.878754165806699</v>
      </c>
      <c r="AO137" s="350"/>
      <c r="AP137" s="19">
        <v>0.9</v>
      </c>
      <c r="AQ137" s="303">
        <v>0.785</v>
      </c>
      <c r="AR137" s="19">
        <v>0.755</v>
      </c>
      <c r="AS137" s="19">
        <v>0.7225</v>
      </c>
      <c r="AT137" s="19">
        <v>0.69</v>
      </c>
      <c r="AU137" s="19">
        <v>0.65</v>
      </c>
      <c r="AV137" s="19">
        <v>0.5975</v>
      </c>
      <c r="AW137" s="19">
        <v>0.565</v>
      </c>
      <c r="AX137" s="19">
        <v>0.54166</v>
      </c>
      <c r="AY137" s="19">
        <v>0.525</v>
      </c>
      <c r="AZ137" s="19">
        <v>0.50834</v>
      </c>
      <c r="BA137" s="297">
        <v>0.49001</v>
      </c>
    </row>
    <row r="138" spans="1:53" ht="11.25" customHeight="1">
      <c r="A138" s="26" t="s">
        <v>1785</v>
      </c>
      <c r="B138" s="26" t="s">
        <v>1786</v>
      </c>
      <c r="C138" s="33" t="s">
        <v>1336</v>
      </c>
      <c r="D138" s="135">
        <v>20</v>
      </c>
      <c r="E138" s="139">
        <v>119</v>
      </c>
      <c r="F138" s="44" t="s">
        <v>1030</v>
      </c>
      <c r="G138" s="45" t="s">
        <v>1030</v>
      </c>
      <c r="H138" s="171">
        <v>42.65</v>
      </c>
      <c r="I138" s="547">
        <f t="shared" si="34"/>
        <v>1.8288393903868698</v>
      </c>
      <c r="J138" s="273">
        <v>0.185</v>
      </c>
      <c r="K138" s="129">
        <v>0.195</v>
      </c>
      <c r="L138" s="93">
        <f t="shared" si="29"/>
        <v>5.405405405405417</v>
      </c>
      <c r="M138" s="30">
        <v>40520</v>
      </c>
      <c r="N138" s="31">
        <v>40522</v>
      </c>
      <c r="O138" s="30">
        <v>40542</v>
      </c>
      <c r="P138" s="31" t="s">
        <v>464</v>
      </c>
      <c r="Q138" s="26"/>
      <c r="R138" s="343">
        <f>K138*4</f>
        <v>0.78</v>
      </c>
      <c r="S138" s="346">
        <f t="shared" si="27"/>
        <v>32.91139240506329</v>
      </c>
      <c r="T138" s="492">
        <f>(H138/SQRT(22.5*W138*(H138/Z138))-1)*100</f>
        <v>12.414576621704331</v>
      </c>
      <c r="U138" s="27">
        <f t="shared" si="28"/>
        <v>17.9957805907173</v>
      </c>
      <c r="V138" s="408">
        <v>12</v>
      </c>
      <c r="W138" s="171">
        <v>2.37</v>
      </c>
      <c r="X138" s="178">
        <v>2.56</v>
      </c>
      <c r="Y138" s="171">
        <v>2.56</v>
      </c>
      <c r="Z138" s="171">
        <v>1.58</v>
      </c>
      <c r="AA138" s="178">
        <v>2.73</v>
      </c>
      <c r="AB138" s="171">
        <v>2.93</v>
      </c>
      <c r="AC138" s="196">
        <f>(AB138/AA138-1)*100</f>
        <v>7.326007326007322</v>
      </c>
      <c r="AD138" s="413">
        <v>1710</v>
      </c>
      <c r="AE138" s="171">
        <v>31.77</v>
      </c>
      <c r="AF138" s="171">
        <v>44.35</v>
      </c>
      <c r="AG138" s="292">
        <f t="shared" si="30"/>
        <v>34.24614416115832</v>
      </c>
      <c r="AH138" s="199">
        <f t="shared" si="31"/>
        <v>-3.8331454340473567</v>
      </c>
      <c r="AI138" s="290"/>
      <c r="AJ138" s="378">
        <f>AM138/AN138</f>
        <v>1.5421503090359716</v>
      </c>
      <c r="AK138" s="364">
        <f t="shared" si="32"/>
        <v>5.714285714285716</v>
      </c>
      <c r="AL138" s="365">
        <f t="shared" si="33"/>
        <v>10.396764017603722</v>
      </c>
      <c r="AM138" s="365">
        <f t="shared" si="26"/>
        <v>10.957281717318423</v>
      </c>
      <c r="AN138" s="367">
        <f>((AP138/AZ138)^(1/10)-1)*100</f>
        <v>7.105196979254269</v>
      </c>
      <c r="AO138" s="351"/>
      <c r="AP138" s="28">
        <v>0.74</v>
      </c>
      <c r="AQ138" s="306">
        <v>0.7</v>
      </c>
      <c r="AR138" s="28">
        <v>0.63</v>
      </c>
      <c r="AS138" s="28">
        <v>0.55</v>
      </c>
      <c r="AT138" s="28">
        <v>0.51</v>
      </c>
      <c r="AU138" s="28">
        <v>0.44</v>
      </c>
      <c r="AV138" s="28">
        <v>0.42</v>
      </c>
      <c r="AW138" s="28">
        <v>0.4</v>
      </c>
      <c r="AX138" s="28">
        <v>0.3953</v>
      </c>
      <c r="AY138" s="299">
        <v>0.3812</v>
      </c>
      <c r="AZ138" s="28">
        <v>0.3725</v>
      </c>
      <c r="BA138" s="301">
        <v>0.3464</v>
      </c>
    </row>
    <row r="139" spans="1:53" ht="11.25" customHeight="1">
      <c r="A139" s="95" t="s">
        <v>93</v>
      </c>
      <c r="B139" s="26" t="s">
        <v>94</v>
      </c>
      <c r="C139" s="26" t="s">
        <v>1452</v>
      </c>
      <c r="D139" s="135">
        <v>11</v>
      </c>
      <c r="E139" s="139">
        <v>224</v>
      </c>
      <c r="F139" s="44" t="s">
        <v>1003</v>
      </c>
      <c r="G139" s="45" t="s">
        <v>1003</v>
      </c>
      <c r="H139" s="448">
        <v>32.66</v>
      </c>
      <c r="I139" s="346">
        <f t="shared" si="34"/>
        <v>3.6187997550520516</v>
      </c>
      <c r="J139" s="477">
        <v>0.2861</v>
      </c>
      <c r="K139" s="129">
        <v>0.295475</v>
      </c>
      <c r="L139" s="93">
        <f t="shared" si="29"/>
        <v>3.276826284515888</v>
      </c>
      <c r="M139" s="161">
        <v>40674</v>
      </c>
      <c r="N139" s="31">
        <v>40676</v>
      </c>
      <c r="O139" s="32">
        <v>40709</v>
      </c>
      <c r="P139" s="104" t="s">
        <v>461</v>
      </c>
      <c r="Q139" s="102" t="s">
        <v>928</v>
      </c>
      <c r="R139" s="343">
        <f>K139*4</f>
        <v>1.1819</v>
      </c>
      <c r="S139" s="346">
        <f t="shared" si="27"/>
        <v>56.55023923444976</v>
      </c>
      <c r="T139" s="492">
        <f>(H139/SQRT(22.5*W139*(H139/Z139))-1)*100</f>
        <v>73.61552296361278</v>
      </c>
      <c r="U139" s="27">
        <f t="shared" si="28"/>
        <v>15.626794258373206</v>
      </c>
      <c r="V139" s="408">
        <v>12</v>
      </c>
      <c r="W139" s="171">
        <v>2.09</v>
      </c>
      <c r="X139" s="178">
        <v>2.44</v>
      </c>
      <c r="Y139" s="171">
        <v>1.42</v>
      </c>
      <c r="Z139" s="171">
        <v>4.34</v>
      </c>
      <c r="AA139" s="178">
        <v>2.3</v>
      </c>
      <c r="AB139" s="171">
        <v>2.53</v>
      </c>
      <c r="AC139" s="196">
        <f>(AB139/AA139-1)*100</f>
        <v>10.000000000000009</v>
      </c>
      <c r="AD139" s="413">
        <v>92720</v>
      </c>
      <c r="AE139" s="171">
        <v>26.02</v>
      </c>
      <c r="AF139" s="171">
        <v>33.64</v>
      </c>
      <c r="AG139" s="292">
        <f t="shared" si="30"/>
        <v>25.518831667947723</v>
      </c>
      <c r="AH139" s="199">
        <f t="shared" si="31"/>
        <v>-2.913198573127241</v>
      </c>
      <c r="AI139" s="290"/>
      <c r="AJ139" s="378">
        <f>AM139/AN139</f>
        <v>0.6522855197445119</v>
      </c>
      <c r="AK139" s="364">
        <f t="shared" si="32"/>
        <v>2.5858102512192893</v>
      </c>
      <c r="AL139" s="365">
        <f t="shared" si="33"/>
        <v>3.7754643246601605</v>
      </c>
      <c r="AM139" s="365">
        <f t="shared" si="26"/>
        <v>6.763170641014482</v>
      </c>
      <c r="AN139" s="367">
        <f>((AP139/AZ139)^(1/10)-1)*100</f>
        <v>10.368420632215614</v>
      </c>
      <c r="AO139" s="351"/>
      <c r="AP139" s="306">
        <v>1.1148</v>
      </c>
      <c r="AQ139" s="306">
        <v>1.0867</v>
      </c>
      <c r="AR139" s="28">
        <v>1.0631</v>
      </c>
      <c r="AS139" s="28">
        <v>0.9975</v>
      </c>
      <c r="AT139" s="28">
        <v>0.819112</v>
      </c>
      <c r="AU139" s="28">
        <v>0.803692</v>
      </c>
      <c r="AV139" s="28">
        <v>0.722649</v>
      </c>
      <c r="AW139" s="28">
        <v>0.667604</v>
      </c>
      <c r="AX139" s="28">
        <v>0.5011427</v>
      </c>
      <c r="AY139" s="28">
        <v>0.4311383</v>
      </c>
      <c r="AZ139" s="299">
        <v>0.41567</v>
      </c>
      <c r="BA139" s="121">
        <v>0.421</v>
      </c>
    </row>
    <row r="140" spans="1:53" ht="11.25" customHeight="1">
      <c r="A140" s="25" t="s">
        <v>100</v>
      </c>
      <c r="B140" s="26" t="s">
        <v>101</v>
      </c>
      <c r="C140" s="26" t="s">
        <v>1452</v>
      </c>
      <c r="D140" s="135">
        <v>11</v>
      </c>
      <c r="E140" s="139">
        <v>225</v>
      </c>
      <c r="F140" s="44" t="s">
        <v>1003</v>
      </c>
      <c r="G140" s="45" t="s">
        <v>1003</v>
      </c>
      <c r="H140" s="448">
        <v>32.59</v>
      </c>
      <c r="I140" s="346">
        <f t="shared" si="34"/>
        <v>3.6265725682724756</v>
      </c>
      <c r="J140" s="477">
        <v>0.2861</v>
      </c>
      <c r="K140" s="129">
        <v>0.295475</v>
      </c>
      <c r="L140" s="93">
        <f t="shared" si="29"/>
        <v>3.276826284515888</v>
      </c>
      <c r="M140" s="161">
        <v>40674</v>
      </c>
      <c r="N140" s="31">
        <v>40676</v>
      </c>
      <c r="O140" s="32">
        <v>40709</v>
      </c>
      <c r="P140" s="104" t="s">
        <v>461</v>
      </c>
      <c r="Q140" s="102" t="s">
        <v>929</v>
      </c>
      <c r="R140" s="343">
        <f>K140*4</f>
        <v>1.1819</v>
      </c>
      <c r="S140" s="346">
        <f t="shared" si="27"/>
        <v>56.55023923444976</v>
      </c>
      <c r="T140" s="492">
        <f>(H140/SQRT(22.5*W140*(H140/Z140))-1)*100</f>
        <v>73.22944991518044</v>
      </c>
      <c r="U140" s="27">
        <f t="shared" si="28"/>
        <v>15.593301435406701</v>
      </c>
      <c r="V140" s="408">
        <v>12</v>
      </c>
      <c r="W140" s="171">
        <v>2.09</v>
      </c>
      <c r="X140" s="178">
        <v>1.37</v>
      </c>
      <c r="Y140" s="171">
        <v>1.42</v>
      </c>
      <c r="Z140" s="171">
        <v>4.33</v>
      </c>
      <c r="AA140" s="178">
        <v>2.23</v>
      </c>
      <c r="AB140" s="171">
        <v>2.52</v>
      </c>
      <c r="AC140" s="196">
        <f>(AB140/AA140-1)*100</f>
        <v>13.004484304932728</v>
      </c>
      <c r="AD140" s="413">
        <v>91510</v>
      </c>
      <c r="AE140" s="171">
        <v>25.74</v>
      </c>
      <c r="AF140" s="171">
        <v>33.02</v>
      </c>
      <c r="AG140" s="292">
        <f t="shared" si="30"/>
        <v>26.61227661227663</v>
      </c>
      <c r="AH140" s="199">
        <f t="shared" si="31"/>
        <v>-1.3022410660205925</v>
      </c>
      <c r="AI140" s="290"/>
      <c r="AJ140" s="378">
        <f>AM140/AN140</f>
        <v>0.7396112400069905</v>
      </c>
      <c r="AK140" s="364">
        <f t="shared" si="32"/>
        <v>10.958495073156183</v>
      </c>
      <c r="AL140" s="365">
        <f t="shared" si="33"/>
        <v>4.2408313760518235</v>
      </c>
      <c r="AM140" s="365">
        <f t="shared" si="26"/>
        <v>6.806689350925077</v>
      </c>
      <c r="AN140" s="367">
        <f>((AP140/AZ140)^(1/10)-1)*100</f>
        <v>9.203063694462976</v>
      </c>
      <c r="AO140" s="351"/>
      <c r="AP140" s="306">
        <v>1.1148</v>
      </c>
      <c r="AQ140" s="306">
        <v>1.0047</v>
      </c>
      <c r="AR140" s="28">
        <v>0.9985</v>
      </c>
      <c r="AS140" s="28">
        <v>0.9842</v>
      </c>
      <c r="AT140" s="28">
        <v>0.85666</v>
      </c>
      <c r="AU140" s="28">
        <v>0.802056</v>
      </c>
      <c r="AV140" s="28">
        <v>0.727944</v>
      </c>
      <c r="AW140" s="28">
        <v>0.618111</v>
      </c>
      <c r="AX140" s="28">
        <v>0.5567</v>
      </c>
      <c r="AY140" s="28">
        <v>0.480944</v>
      </c>
      <c r="AZ140" s="299">
        <v>0.46222</v>
      </c>
      <c r="BA140" s="121">
        <v>0.46945</v>
      </c>
    </row>
    <row r="141" spans="1:53" ht="11.25" customHeight="1">
      <c r="A141" s="102" t="s">
        <v>1037</v>
      </c>
      <c r="B141" s="25" t="s">
        <v>1717</v>
      </c>
      <c r="C141" s="26" t="s">
        <v>1439</v>
      </c>
      <c r="D141" s="286">
        <v>12</v>
      </c>
      <c r="E141" s="139">
        <v>208</v>
      </c>
      <c r="F141" s="44" t="s">
        <v>1030</v>
      </c>
      <c r="G141" s="45" t="s">
        <v>1030</v>
      </c>
      <c r="H141" s="448">
        <v>37.89</v>
      </c>
      <c r="I141" s="348">
        <f t="shared" si="34"/>
        <v>4.433887569279493</v>
      </c>
      <c r="J141" s="477">
        <v>0.39</v>
      </c>
      <c r="K141" s="128">
        <v>0.42</v>
      </c>
      <c r="L141" s="93">
        <f t="shared" si="29"/>
        <v>7.692307692307687</v>
      </c>
      <c r="M141" s="161">
        <v>40611</v>
      </c>
      <c r="N141" s="31">
        <v>40613</v>
      </c>
      <c r="O141" s="32">
        <v>40625</v>
      </c>
      <c r="P141" s="30" t="s">
        <v>1036</v>
      </c>
      <c r="Q141" s="26"/>
      <c r="R141" s="343">
        <f>K141*4</f>
        <v>1.68</v>
      </c>
      <c r="S141" s="346">
        <f t="shared" si="27"/>
        <v>61.31386861313868</v>
      </c>
      <c r="T141" s="492">
        <f>(H141/SQRT(22.5*W141*(H141/Z141))-1)*100</f>
        <v>1.3103924601911565</v>
      </c>
      <c r="U141" s="27">
        <f t="shared" si="28"/>
        <v>13.82846715328467</v>
      </c>
      <c r="V141" s="408">
        <v>12</v>
      </c>
      <c r="W141" s="171">
        <v>2.74</v>
      </c>
      <c r="X141" s="178">
        <v>2.7</v>
      </c>
      <c r="Y141" s="171">
        <v>0.93</v>
      </c>
      <c r="Z141" s="171">
        <v>1.67</v>
      </c>
      <c r="AA141" s="178">
        <v>2.77</v>
      </c>
      <c r="AB141" s="171">
        <v>2.79</v>
      </c>
      <c r="AC141" s="196">
        <f>(AB141/AA141-1)*100</f>
        <v>0.7220216606498298</v>
      </c>
      <c r="AD141" s="413">
        <v>1360</v>
      </c>
      <c r="AE141" s="171">
        <v>29.03</v>
      </c>
      <c r="AF141" s="171">
        <v>37.47</v>
      </c>
      <c r="AG141" s="292">
        <f t="shared" si="30"/>
        <v>30.520151567344122</v>
      </c>
      <c r="AH141" s="199">
        <f t="shared" si="31"/>
        <v>1.1208967173739037</v>
      </c>
      <c r="AI141" s="290"/>
      <c r="AJ141" s="378">
        <f>AM141/AN141</f>
        <v>0.9011508296453319</v>
      </c>
      <c r="AK141" s="364">
        <f t="shared" si="32"/>
        <v>34.48275862068968</v>
      </c>
      <c r="AL141" s="365">
        <f t="shared" si="33"/>
        <v>20.123329994304417</v>
      </c>
      <c r="AM141" s="365">
        <f t="shared" si="26"/>
        <v>15.468148270605052</v>
      </c>
      <c r="AN141" s="367">
        <f>((AP141/AZ141)^(1/10)-1)*100</f>
        <v>17.164882683060824</v>
      </c>
      <c r="AO141" s="351"/>
      <c r="AP141" s="306">
        <v>1.56</v>
      </c>
      <c r="AQ141" s="306">
        <v>1.16</v>
      </c>
      <c r="AR141" s="28">
        <v>0.96</v>
      </c>
      <c r="AS141" s="28">
        <v>0.9</v>
      </c>
      <c r="AT141" s="28">
        <v>0.84</v>
      </c>
      <c r="AU141" s="28">
        <v>0.76</v>
      </c>
      <c r="AV141" s="28">
        <v>0.64</v>
      </c>
      <c r="AW141" s="28">
        <v>0.6</v>
      </c>
      <c r="AX141" s="28">
        <v>0.5</v>
      </c>
      <c r="AY141" s="28">
        <v>0.4</v>
      </c>
      <c r="AZ141" s="28">
        <v>0.32</v>
      </c>
      <c r="BA141" s="301">
        <v>0</v>
      </c>
    </row>
    <row r="142" spans="1:53" ht="11.25" customHeight="1">
      <c r="A142" s="16" t="s">
        <v>43</v>
      </c>
      <c r="B142" s="16" t="s">
        <v>44</v>
      </c>
      <c r="C142" s="24" t="s">
        <v>1329</v>
      </c>
      <c r="D142" s="134">
        <v>17</v>
      </c>
      <c r="E142" s="139">
        <v>161</v>
      </c>
      <c r="F142" s="42" t="s">
        <v>1003</v>
      </c>
      <c r="G142" s="43" t="s">
        <v>1003</v>
      </c>
      <c r="H142" s="195">
        <v>87.77</v>
      </c>
      <c r="I142" s="346">
        <f t="shared" si="34"/>
        <v>2.187535604420645</v>
      </c>
      <c r="J142" s="127">
        <v>0.425</v>
      </c>
      <c r="K142" s="105">
        <v>0.48</v>
      </c>
      <c r="L142" s="107">
        <f t="shared" si="29"/>
        <v>12.941176470588234</v>
      </c>
      <c r="M142" s="356">
        <v>40681</v>
      </c>
      <c r="N142" s="356">
        <v>40683</v>
      </c>
      <c r="O142" s="426">
        <v>40704</v>
      </c>
      <c r="P142" s="22" t="s">
        <v>452</v>
      </c>
      <c r="Q142" s="16"/>
      <c r="R142" s="344">
        <f>K142*4</f>
        <v>1.92</v>
      </c>
      <c r="S142" s="345">
        <f t="shared" si="27"/>
        <v>39.02439024390244</v>
      </c>
      <c r="T142" s="494">
        <f>(H142/SQRT(22.5*W142*(H142/Z142))-1)*100</f>
        <v>68.2415833030096</v>
      </c>
      <c r="U142" s="52">
        <f t="shared" si="28"/>
        <v>17.839430894308943</v>
      </c>
      <c r="V142" s="421">
        <v>12</v>
      </c>
      <c r="W142" s="194">
        <v>4.92</v>
      </c>
      <c r="X142" s="193">
        <v>1.57</v>
      </c>
      <c r="Y142" s="194">
        <v>1.42</v>
      </c>
      <c r="Z142" s="194">
        <v>3.57</v>
      </c>
      <c r="AA142" s="193">
        <v>5.42</v>
      </c>
      <c r="AB142" s="194">
        <v>6.16</v>
      </c>
      <c r="AC142" s="197">
        <f>(AB142/AA142-1)*100</f>
        <v>13.653136531365329</v>
      </c>
      <c r="AD142" s="414">
        <v>81990</v>
      </c>
      <c r="AE142" s="194">
        <v>62.88</v>
      </c>
      <c r="AF142" s="194">
        <v>89.8</v>
      </c>
      <c r="AG142" s="293">
        <f t="shared" si="30"/>
        <v>39.58333333333332</v>
      </c>
      <c r="AH142" s="200">
        <f t="shared" si="31"/>
        <v>-2.2605790645879744</v>
      </c>
      <c r="AI142" s="290"/>
      <c r="AJ142" s="377">
        <f>AM142/AN142</f>
        <v>0.9252271032953068</v>
      </c>
      <c r="AK142" s="368">
        <f t="shared" si="32"/>
        <v>10.389610389610393</v>
      </c>
      <c r="AL142" s="369">
        <f t="shared" si="33"/>
        <v>13.915728978525355</v>
      </c>
      <c r="AM142" s="369">
        <f t="shared" si="26"/>
        <v>14.075728221651174</v>
      </c>
      <c r="AN142" s="366">
        <f>((AP142/AZ142)^(1/10)-1)*100</f>
        <v>15.213268365700472</v>
      </c>
      <c r="AO142" s="350"/>
      <c r="AP142" s="146">
        <v>1.7</v>
      </c>
      <c r="AQ142" s="304">
        <v>1.54</v>
      </c>
      <c r="AR142" s="19">
        <v>1.345</v>
      </c>
      <c r="AS142" s="19">
        <v>1.15</v>
      </c>
      <c r="AT142" s="19">
        <v>1.025</v>
      </c>
      <c r="AU142" s="19">
        <v>0.88</v>
      </c>
      <c r="AV142" s="304">
        <v>0.7</v>
      </c>
      <c r="AW142" s="19">
        <v>0.5675</v>
      </c>
      <c r="AX142" s="19">
        <v>0.49</v>
      </c>
      <c r="AY142" s="19">
        <v>0.45</v>
      </c>
      <c r="AZ142" s="19">
        <v>0.4125</v>
      </c>
      <c r="BA142" s="297">
        <v>0.37</v>
      </c>
    </row>
    <row r="143" spans="1:53" ht="11.25" customHeight="1">
      <c r="A143" s="25" t="s">
        <v>1145</v>
      </c>
      <c r="B143" s="26" t="s">
        <v>1146</v>
      </c>
      <c r="C143" s="102" t="s">
        <v>518</v>
      </c>
      <c r="D143" s="135">
        <v>16</v>
      </c>
      <c r="E143" s="139">
        <v>163</v>
      </c>
      <c r="F143" s="65" t="s">
        <v>1500</v>
      </c>
      <c r="G143" s="57" t="s">
        <v>1500</v>
      </c>
      <c r="H143" s="184">
        <v>29.23</v>
      </c>
      <c r="I143" s="547">
        <f t="shared" si="34"/>
        <v>1.3684570646595964</v>
      </c>
      <c r="J143" s="129">
        <v>0.06</v>
      </c>
      <c r="K143" s="129">
        <v>0.2</v>
      </c>
      <c r="L143" s="93">
        <f t="shared" si="29"/>
        <v>233.33333333333334</v>
      </c>
      <c r="M143" s="321">
        <v>40144</v>
      </c>
      <c r="N143" s="71">
        <v>40148</v>
      </c>
      <c r="O143" s="72">
        <v>40162</v>
      </c>
      <c r="P143" s="30" t="s">
        <v>513</v>
      </c>
      <c r="Q143" s="102" t="s">
        <v>524</v>
      </c>
      <c r="R143" s="343">
        <f>K143*2</f>
        <v>0.4</v>
      </c>
      <c r="S143" s="346">
        <f t="shared" si="27"/>
        <v>61.53846153846154</v>
      </c>
      <c r="T143" s="492">
        <f>(H143/SQRT(22.5*W143*(H143/Z143))-1)*100</f>
        <v>39.95212856758661</v>
      </c>
      <c r="U143" s="53">
        <f t="shared" si="28"/>
        <v>44.96923076923077</v>
      </c>
      <c r="V143" s="408">
        <v>12</v>
      </c>
      <c r="W143" s="171">
        <v>0.65</v>
      </c>
      <c r="X143" s="178">
        <v>3</v>
      </c>
      <c r="Y143" s="171">
        <v>0.3</v>
      </c>
      <c r="Z143" s="171">
        <v>0.98</v>
      </c>
      <c r="AA143" s="178">
        <v>0.97</v>
      </c>
      <c r="AB143" s="171">
        <v>1.66</v>
      </c>
      <c r="AC143" s="196">
        <f>(AB143/AA143-1)*100</f>
        <v>71.13402061855669</v>
      </c>
      <c r="AD143" s="332">
        <v>630</v>
      </c>
      <c r="AE143" s="171">
        <v>25.76</v>
      </c>
      <c r="AF143" s="171">
        <v>45</v>
      </c>
      <c r="AG143" s="292">
        <f t="shared" si="30"/>
        <v>13.470496894409933</v>
      </c>
      <c r="AH143" s="199">
        <f t="shared" si="31"/>
        <v>-35.044444444444444</v>
      </c>
      <c r="AI143" s="290"/>
      <c r="AJ143" s="378">
        <f>AM143/AN143</f>
        <v>1.7563657254965788</v>
      </c>
      <c r="AK143" s="364">
        <f t="shared" si="32"/>
        <v>53.846153846153854</v>
      </c>
      <c r="AL143" s="365">
        <f t="shared" si="33"/>
        <v>51.51444883292915</v>
      </c>
      <c r="AM143" s="365">
        <f t="shared" si="26"/>
        <v>30.66947266622342</v>
      </c>
      <c r="AN143" s="367">
        <f>((AP143/AZ143)^(1/10)-1)*100</f>
        <v>17.461894308801895</v>
      </c>
      <c r="AO143" s="351"/>
      <c r="AP143" s="145">
        <v>0.4</v>
      </c>
      <c r="AQ143" s="28">
        <v>0.26</v>
      </c>
      <c r="AR143" s="28">
        <v>0.12</v>
      </c>
      <c r="AS143" s="28">
        <v>0.115</v>
      </c>
      <c r="AT143" s="28">
        <v>0.11</v>
      </c>
      <c r="AU143" s="28">
        <v>0.105</v>
      </c>
      <c r="AV143" s="28">
        <v>0.1</v>
      </c>
      <c r="AW143" s="28">
        <v>0.095</v>
      </c>
      <c r="AX143" s="28">
        <v>0.09</v>
      </c>
      <c r="AY143" s="28">
        <v>0.085</v>
      </c>
      <c r="AZ143" s="28">
        <v>0.08</v>
      </c>
      <c r="BA143" s="121">
        <v>0.038</v>
      </c>
    </row>
    <row r="144" spans="1:53" ht="11.25" customHeight="1">
      <c r="A144" s="96" t="s">
        <v>1615</v>
      </c>
      <c r="B144" s="26" t="s">
        <v>1614</v>
      </c>
      <c r="C144" s="102" t="s">
        <v>1649</v>
      </c>
      <c r="D144" s="135">
        <v>22</v>
      </c>
      <c r="E144" s="139">
        <v>111</v>
      </c>
      <c r="F144" s="44" t="s">
        <v>1030</v>
      </c>
      <c r="G144" s="45" t="s">
        <v>1030</v>
      </c>
      <c r="H144" s="184">
        <v>43.31</v>
      </c>
      <c r="I144" s="346">
        <f t="shared" si="34"/>
        <v>5.587624105287462</v>
      </c>
      <c r="J144" s="129">
        <v>0.6</v>
      </c>
      <c r="K144" s="129">
        <v>0.605</v>
      </c>
      <c r="L144" s="116">
        <f t="shared" si="29"/>
        <v>0.8333333333333304</v>
      </c>
      <c r="M144" s="161">
        <v>40343</v>
      </c>
      <c r="N144" s="31">
        <v>40345</v>
      </c>
      <c r="O144" s="32">
        <v>40359</v>
      </c>
      <c r="P144" s="30" t="s">
        <v>449</v>
      </c>
      <c r="Q144" s="26"/>
      <c r="R144" s="343">
        <f>K144*4</f>
        <v>2.42</v>
      </c>
      <c r="S144" s="346">
        <f t="shared" si="27"/>
        <v>187.5968992248062</v>
      </c>
      <c r="T144" s="492">
        <f>(H144/SQRT(22.5*W144*(H144/Z144))-1)*100</f>
        <v>138.1221394917046</v>
      </c>
      <c r="U144" s="27">
        <f t="shared" si="28"/>
        <v>33.57364341085271</v>
      </c>
      <c r="V144" s="408">
        <v>12</v>
      </c>
      <c r="W144" s="171">
        <v>1.29</v>
      </c>
      <c r="X144" s="178">
        <v>6.74</v>
      </c>
      <c r="Y144" s="171">
        <v>17.47</v>
      </c>
      <c r="Z144" s="171">
        <v>3.8</v>
      </c>
      <c r="AA144" s="178">
        <v>2.61</v>
      </c>
      <c r="AB144" s="171">
        <v>2.56</v>
      </c>
      <c r="AC144" s="196">
        <f>(AB144/AA144-1)*100</f>
        <v>-1.9157088122605304</v>
      </c>
      <c r="AD144" s="332">
        <v>546</v>
      </c>
      <c r="AE144" s="171">
        <v>30.56</v>
      </c>
      <c r="AF144" s="171">
        <v>43.99</v>
      </c>
      <c r="AG144" s="292">
        <f t="shared" si="30"/>
        <v>41.721204188481686</v>
      </c>
      <c r="AH144" s="199">
        <f t="shared" si="31"/>
        <v>-1.5458058649693105</v>
      </c>
      <c r="AI144" s="290"/>
      <c r="AJ144" s="378">
        <f>AM144/AN144</f>
        <v>0.7674094043822963</v>
      </c>
      <c r="AK144" s="364">
        <f t="shared" si="32"/>
        <v>1.4705882352941346</v>
      </c>
      <c r="AL144" s="365">
        <f t="shared" si="33"/>
        <v>1.6396356814853519</v>
      </c>
      <c r="AM144" s="365">
        <f t="shared" si="26"/>
        <v>2.1154780353103586</v>
      </c>
      <c r="AN144" s="367">
        <f>((AP144/AZ144)^(1/10)-1)*100</f>
        <v>2.75664856754414</v>
      </c>
      <c r="AO144" s="351"/>
      <c r="AP144" s="145">
        <v>2.415</v>
      </c>
      <c r="AQ144" s="28">
        <v>2.38</v>
      </c>
      <c r="AR144" s="28">
        <v>2.34</v>
      </c>
      <c r="AS144" s="28">
        <v>2.3</v>
      </c>
      <c r="AT144" s="28">
        <v>2.26</v>
      </c>
      <c r="AU144" s="28">
        <v>2.175</v>
      </c>
      <c r="AV144" s="28">
        <v>2</v>
      </c>
      <c r="AW144" s="28">
        <v>1.96</v>
      </c>
      <c r="AX144" s="28">
        <v>1.92</v>
      </c>
      <c r="AY144" s="28">
        <v>1.88</v>
      </c>
      <c r="AZ144" s="28">
        <v>1.84</v>
      </c>
      <c r="BA144" s="121">
        <v>1.81</v>
      </c>
    </row>
    <row r="145" spans="1:53" ht="11.25" customHeight="1">
      <c r="A145" s="95" t="s">
        <v>1143</v>
      </c>
      <c r="B145" s="26" t="s">
        <v>1144</v>
      </c>
      <c r="C145" s="102" t="s">
        <v>1648</v>
      </c>
      <c r="D145" s="135">
        <v>17</v>
      </c>
      <c r="E145" s="139">
        <v>154</v>
      </c>
      <c r="F145" s="44" t="s">
        <v>1030</v>
      </c>
      <c r="G145" s="57" t="s">
        <v>1500</v>
      </c>
      <c r="H145" s="171">
        <v>19.16</v>
      </c>
      <c r="I145" s="346">
        <f t="shared" si="34"/>
        <v>5.11482254697286</v>
      </c>
      <c r="J145" s="129">
        <v>0.2425</v>
      </c>
      <c r="K145" s="105">
        <v>0.245</v>
      </c>
      <c r="L145" s="116">
        <f t="shared" si="29"/>
        <v>1.0309278350515427</v>
      </c>
      <c r="M145" s="30">
        <v>40546</v>
      </c>
      <c r="N145" s="31">
        <v>40550</v>
      </c>
      <c r="O145" s="30">
        <v>40564</v>
      </c>
      <c r="P145" s="31" t="s">
        <v>467</v>
      </c>
      <c r="Q145" s="102" t="s">
        <v>103</v>
      </c>
      <c r="R145" s="343">
        <f>K145*4</f>
        <v>0.98</v>
      </c>
      <c r="S145" s="346">
        <f t="shared" si="27"/>
        <v>144.1176470588235</v>
      </c>
      <c r="T145" s="492">
        <f>(H145/SQRT(22.5*W145*(H145/Z145))-1)*100</f>
        <v>62.552354562633795</v>
      </c>
      <c r="U145" s="27">
        <f t="shared" si="28"/>
        <v>28.176470588235293</v>
      </c>
      <c r="V145" s="408">
        <v>10</v>
      </c>
      <c r="W145" s="171">
        <v>0.68</v>
      </c>
      <c r="X145" s="178">
        <v>3.17</v>
      </c>
      <c r="Y145" s="171">
        <v>5.83</v>
      </c>
      <c r="Z145" s="171">
        <v>2.11</v>
      </c>
      <c r="AA145" s="178">
        <v>1.32</v>
      </c>
      <c r="AB145" s="171">
        <v>1.31</v>
      </c>
      <c r="AC145" s="196">
        <f>(AB145/AA145-1)*100</f>
        <v>-0.7575757575757569</v>
      </c>
      <c r="AD145" s="332">
        <v>547</v>
      </c>
      <c r="AE145" s="171">
        <v>15.22</v>
      </c>
      <c r="AF145" s="171">
        <v>20.5</v>
      </c>
      <c r="AG145" s="292">
        <f t="shared" si="30"/>
        <v>25.88699080157687</v>
      </c>
      <c r="AH145" s="199">
        <f t="shared" si="31"/>
        <v>-6.536585365853657</v>
      </c>
      <c r="AI145" s="290"/>
      <c r="AJ145" s="378">
        <f>AM145/AN145</f>
        <v>0.8922905023195106</v>
      </c>
      <c r="AK145" s="364">
        <f t="shared" si="32"/>
        <v>1.041666666666674</v>
      </c>
      <c r="AL145" s="365">
        <f t="shared" si="33"/>
        <v>1.7797318418275143</v>
      </c>
      <c r="AM145" s="365">
        <f t="shared" si="26"/>
        <v>1.9665704412151985</v>
      </c>
      <c r="AN145" s="367">
        <f>((AP145/AZ145)^(1/10)-1)*100</f>
        <v>2.2039576080918666</v>
      </c>
      <c r="AO145" s="351"/>
      <c r="AP145" s="145">
        <v>0.97</v>
      </c>
      <c r="AQ145" s="28">
        <v>0.96</v>
      </c>
      <c r="AR145" s="28">
        <v>0.95</v>
      </c>
      <c r="AS145" s="28">
        <v>0.92</v>
      </c>
      <c r="AT145" s="28">
        <v>0.9</v>
      </c>
      <c r="AU145" s="28">
        <v>0.88</v>
      </c>
      <c r="AV145" s="28">
        <v>0.86</v>
      </c>
      <c r="AW145" s="28">
        <v>0.84</v>
      </c>
      <c r="AX145" s="28">
        <v>0.82</v>
      </c>
      <c r="AY145" s="28">
        <v>0.8</v>
      </c>
      <c r="AZ145" s="28">
        <v>0.78</v>
      </c>
      <c r="BA145" s="301">
        <v>0.76</v>
      </c>
    </row>
    <row r="146" spans="1:53" ht="11.25" customHeight="1">
      <c r="A146" s="96" t="s">
        <v>655</v>
      </c>
      <c r="B146" s="26" t="s">
        <v>656</v>
      </c>
      <c r="C146" s="33" t="s">
        <v>1125</v>
      </c>
      <c r="D146" s="135">
        <v>10</v>
      </c>
      <c r="E146" s="139">
        <v>247</v>
      </c>
      <c r="F146" s="44" t="s">
        <v>1030</v>
      </c>
      <c r="G146" s="45" t="s">
        <v>1030</v>
      </c>
      <c r="H146" s="219">
        <v>100.22</v>
      </c>
      <c r="I146" s="547">
        <f t="shared" si="34"/>
        <v>0.7184194771502694</v>
      </c>
      <c r="J146" s="145">
        <v>0.165</v>
      </c>
      <c r="K146" s="145">
        <v>0.18</v>
      </c>
      <c r="L146" s="93">
        <f t="shared" si="29"/>
        <v>9.090909090909083</v>
      </c>
      <c r="M146" s="161">
        <v>40716</v>
      </c>
      <c r="N146" s="31">
        <v>40718</v>
      </c>
      <c r="O146" s="32">
        <v>40739</v>
      </c>
      <c r="P146" s="30" t="s">
        <v>466</v>
      </c>
      <c r="Q146" s="26"/>
      <c r="R146" s="343">
        <f>K146*4</f>
        <v>0.72</v>
      </c>
      <c r="S146" s="346">
        <f t="shared" si="27"/>
        <v>18.367346938775512</v>
      </c>
      <c r="T146" s="493">
        <f>(H146/SQRT(22.5*W146*(H146/Z146))-1)*100</f>
        <v>76.77028151333542</v>
      </c>
      <c r="U146" s="27">
        <f t="shared" si="28"/>
        <v>25.566326530612244</v>
      </c>
      <c r="V146" s="408">
        <v>12</v>
      </c>
      <c r="W146" s="171">
        <v>3.92</v>
      </c>
      <c r="X146" s="178">
        <v>1.76</v>
      </c>
      <c r="Y146" s="171">
        <v>1.21</v>
      </c>
      <c r="Z146" s="171">
        <v>2.75</v>
      </c>
      <c r="AA146" s="178">
        <v>5.35</v>
      </c>
      <c r="AB146" s="171">
        <v>6.7</v>
      </c>
      <c r="AC146" s="196">
        <f>(AB146/AA146-1)*100</f>
        <v>25.233644859813097</v>
      </c>
      <c r="AD146" s="413">
        <v>2770</v>
      </c>
      <c r="AE146" s="171">
        <v>65.94</v>
      </c>
      <c r="AF146" s="171">
        <v>116.02</v>
      </c>
      <c r="AG146" s="292">
        <f t="shared" si="30"/>
        <v>51.986654534425234</v>
      </c>
      <c r="AH146" s="199">
        <f t="shared" si="31"/>
        <v>-13.61834166523013</v>
      </c>
      <c r="AI146" s="7"/>
      <c r="AJ146" s="378">
        <f>AM146/AN146</f>
        <v>1.4919253981840694</v>
      </c>
      <c r="AK146" s="364">
        <f t="shared" si="32"/>
        <v>12.5</v>
      </c>
      <c r="AL146" s="365">
        <f t="shared" si="33"/>
        <v>16.348338572528085</v>
      </c>
      <c r="AM146" s="365">
        <f t="shared" si="26"/>
        <v>13.80604263098537</v>
      </c>
      <c r="AN146" s="367">
        <f>((AP146/AZ146)^(1/10)-1)*100</f>
        <v>9.253842482867913</v>
      </c>
      <c r="AO146" s="351"/>
      <c r="AP146" s="144">
        <v>0.63</v>
      </c>
      <c r="AQ146" s="28">
        <v>0.56</v>
      </c>
      <c r="AR146" s="28">
        <v>0.47</v>
      </c>
      <c r="AS146" s="28">
        <v>0.4</v>
      </c>
      <c r="AT146" s="28">
        <v>0.36</v>
      </c>
      <c r="AU146" s="28">
        <v>0.33</v>
      </c>
      <c r="AV146" s="299">
        <v>0.32</v>
      </c>
      <c r="AW146" s="28">
        <v>0.31</v>
      </c>
      <c r="AX146" s="28">
        <v>0.28</v>
      </c>
      <c r="AY146" s="299">
        <v>0.26</v>
      </c>
      <c r="AZ146" s="299">
        <v>0.26</v>
      </c>
      <c r="BA146" s="121">
        <v>0.26</v>
      </c>
    </row>
    <row r="147" spans="1:53" ht="11.25" customHeight="1">
      <c r="A147" s="15" t="s">
        <v>586</v>
      </c>
      <c r="B147" s="16" t="s">
        <v>587</v>
      </c>
      <c r="C147" s="9" t="s">
        <v>1334</v>
      </c>
      <c r="D147" s="134">
        <v>13</v>
      </c>
      <c r="E147" s="139">
        <v>191</v>
      </c>
      <c r="F147" s="88" t="s">
        <v>1500</v>
      </c>
      <c r="G147" s="58" t="s">
        <v>1500</v>
      </c>
      <c r="H147" s="439">
        <v>19.26</v>
      </c>
      <c r="I147" s="345">
        <f t="shared" si="34"/>
        <v>8.307372793354102</v>
      </c>
      <c r="J147" s="532">
        <v>0.380952</v>
      </c>
      <c r="K147" s="127">
        <v>0.4</v>
      </c>
      <c r="L147" s="533">
        <f t="shared" si="29"/>
        <v>5.000105000104993</v>
      </c>
      <c r="M147" s="22">
        <v>40435</v>
      </c>
      <c r="N147" s="21">
        <v>40437</v>
      </c>
      <c r="O147" s="22">
        <v>40450</v>
      </c>
      <c r="P147" s="21" t="s">
        <v>449</v>
      </c>
      <c r="Q147" s="536" t="s">
        <v>1529</v>
      </c>
      <c r="R147" s="68">
        <f>K147*4</f>
        <v>1.6</v>
      </c>
      <c r="S147" s="345">
        <f t="shared" si="27"/>
        <v>197.53086419753086</v>
      </c>
      <c r="T147" s="492" t="s">
        <v>1035</v>
      </c>
      <c r="U147" s="52">
        <f t="shared" si="28"/>
        <v>23.77777777777778</v>
      </c>
      <c r="V147" s="421">
        <v>12</v>
      </c>
      <c r="W147" s="194">
        <v>0.81</v>
      </c>
      <c r="X147" s="193" t="s">
        <v>1156</v>
      </c>
      <c r="Y147" s="194">
        <v>2.61</v>
      </c>
      <c r="Z147" s="195" t="s">
        <v>1156</v>
      </c>
      <c r="AA147" s="194" t="s">
        <v>1156</v>
      </c>
      <c r="AB147" s="194" t="s">
        <v>1156</v>
      </c>
      <c r="AC147" s="482" t="s">
        <v>1035</v>
      </c>
      <c r="AD147" s="414">
        <v>1380</v>
      </c>
      <c r="AE147" s="194">
        <v>13.88</v>
      </c>
      <c r="AF147" s="194">
        <v>20.8</v>
      </c>
      <c r="AG147" s="293">
        <f t="shared" si="30"/>
        <v>38.76080691642652</v>
      </c>
      <c r="AH147" s="200">
        <f t="shared" si="31"/>
        <v>-7.40384615384615</v>
      </c>
      <c r="AI147" s="290"/>
      <c r="AJ147" s="377">
        <f>AM147/AN147</f>
        <v>0.6971072488966532</v>
      </c>
      <c r="AK147" s="369">
        <f t="shared" si="32"/>
        <v>4.999904722238102</v>
      </c>
      <c r="AL147" s="369">
        <f t="shared" si="33"/>
        <v>4.999974314692612</v>
      </c>
      <c r="AM147" s="369">
        <f t="shared" si="26"/>
        <v>5.000000818079453</v>
      </c>
      <c r="AN147" s="369">
        <f>((AP147/AZ147)^(1/10)-1)*100</f>
        <v>7.172498673616157</v>
      </c>
      <c r="AO147" s="355"/>
      <c r="AP147" s="146">
        <v>1.542856</v>
      </c>
      <c r="AQ147" s="19">
        <v>1.469388</v>
      </c>
      <c r="AR147" s="19">
        <v>1.399417</v>
      </c>
      <c r="AS147" s="19">
        <v>1.332778</v>
      </c>
      <c r="AT147" s="19">
        <v>1.269311</v>
      </c>
      <c r="AU147" s="19">
        <v>1.208868</v>
      </c>
      <c r="AV147" s="19">
        <v>1.151305</v>
      </c>
      <c r="AW147" s="19">
        <v>1.096508</v>
      </c>
      <c r="AX147" s="19">
        <v>1.044295</v>
      </c>
      <c r="AY147" s="19">
        <v>0.810365</v>
      </c>
      <c r="AZ147" s="19">
        <v>0.771777</v>
      </c>
      <c r="BA147" s="297">
        <v>0.380042</v>
      </c>
    </row>
    <row r="148" spans="1:53" ht="11.25" customHeight="1">
      <c r="A148" s="25" t="s">
        <v>610</v>
      </c>
      <c r="B148" s="26" t="s">
        <v>611</v>
      </c>
      <c r="C148" s="33" t="s">
        <v>1850</v>
      </c>
      <c r="D148" s="286">
        <v>14</v>
      </c>
      <c r="E148" s="139">
        <v>187</v>
      </c>
      <c r="F148" s="44" t="s">
        <v>1030</v>
      </c>
      <c r="G148" s="45" t="s">
        <v>1030</v>
      </c>
      <c r="H148" s="219">
        <v>38.34</v>
      </c>
      <c r="I148" s="346">
        <f t="shared" si="34"/>
        <v>5.3416797078768905</v>
      </c>
      <c r="J148" s="129">
        <v>0.51</v>
      </c>
      <c r="K148" s="129">
        <v>0.512</v>
      </c>
      <c r="L148" s="116">
        <f t="shared" si="29"/>
        <v>0.39215686274509665</v>
      </c>
      <c r="M148" s="161">
        <v>40631</v>
      </c>
      <c r="N148" s="31">
        <v>40633</v>
      </c>
      <c r="O148" s="32">
        <v>40648</v>
      </c>
      <c r="P148" s="30" t="s">
        <v>466</v>
      </c>
      <c r="Q148" s="102" t="s">
        <v>1924</v>
      </c>
      <c r="R148" s="343">
        <f>K148*4</f>
        <v>2.048</v>
      </c>
      <c r="S148" s="346">
        <f t="shared" si="27"/>
        <v>98.46153846153845</v>
      </c>
      <c r="T148" s="492">
        <f>(H148/SQRT(22.5*W148*(H148/Z148))-1)*100</f>
        <v>39.04620150815394</v>
      </c>
      <c r="U148" s="27">
        <f t="shared" si="28"/>
        <v>18.43269230769231</v>
      </c>
      <c r="V148" s="408">
        <v>12</v>
      </c>
      <c r="W148" s="171">
        <v>2.08</v>
      </c>
      <c r="X148" s="178" t="s">
        <v>1156</v>
      </c>
      <c r="Y148" s="171">
        <v>5.17</v>
      </c>
      <c r="Z148" s="171">
        <v>2.36</v>
      </c>
      <c r="AA148" s="178">
        <v>2.73</v>
      </c>
      <c r="AB148" s="171">
        <v>2.21</v>
      </c>
      <c r="AC148" s="196">
        <f>(AB148/AA148-1)*100</f>
        <v>-19.047619047619047</v>
      </c>
      <c r="AD148" s="413">
        <v>1420</v>
      </c>
      <c r="AE148" s="171">
        <v>26.49</v>
      </c>
      <c r="AF148" s="171">
        <v>38</v>
      </c>
      <c r="AG148" s="292">
        <f t="shared" si="30"/>
        <v>44.73386183465461</v>
      </c>
      <c r="AH148" s="199">
        <f t="shared" si="31"/>
        <v>0.8947368421052722</v>
      </c>
      <c r="AI148" s="290"/>
      <c r="AJ148" s="378">
        <f>AM148/AN148</f>
        <v>1.4000803470304957</v>
      </c>
      <c r="AK148" s="364">
        <f t="shared" si="32"/>
        <v>1.6096579476861272</v>
      </c>
      <c r="AL148" s="365">
        <f t="shared" si="33"/>
        <v>2.807309393813906</v>
      </c>
      <c r="AM148" s="365">
        <f t="shared" si="26"/>
        <v>2.5619509392392326</v>
      </c>
      <c r="AN148" s="367">
        <f>((AP148/AZ148)^(1/10)-1)*100</f>
        <v>1.8298599395906168</v>
      </c>
      <c r="AO148" s="351"/>
      <c r="AP148" s="306">
        <v>2.02</v>
      </c>
      <c r="AQ148" s="306">
        <v>1.988</v>
      </c>
      <c r="AR148" s="28">
        <v>1.938</v>
      </c>
      <c r="AS148" s="28">
        <v>1.859</v>
      </c>
      <c r="AT148" s="28">
        <v>1.812</v>
      </c>
      <c r="AU148" s="28">
        <v>1.78</v>
      </c>
      <c r="AV148" s="28">
        <v>1.7489999999999999</v>
      </c>
      <c r="AW148" s="28">
        <v>1.73</v>
      </c>
      <c r="AX148" s="28">
        <v>1.714</v>
      </c>
      <c r="AY148" s="28">
        <v>1.696</v>
      </c>
      <c r="AZ148" s="28">
        <v>1.685</v>
      </c>
      <c r="BA148" s="121">
        <v>1.665</v>
      </c>
    </row>
    <row r="149" spans="1:53" ht="11.25" customHeight="1">
      <c r="A149" s="25" t="s">
        <v>1629</v>
      </c>
      <c r="B149" s="26" t="s">
        <v>1630</v>
      </c>
      <c r="C149" s="33" t="s">
        <v>1333</v>
      </c>
      <c r="D149" s="135">
        <v>10</v>
      </c>
      <c r="E149" s="139">
        <v>246</v>
      </c>
      <c r="F149" s="65" t="s">
        <v>1500</v>
      </c>
      <c r="G149" s="57" t="s">
        <v>1500</v>
      </c>
      <c r="H149" s="219">
        <v>33.11</v>
      </c>
      <c r="I149" s="547">
        <f t="shared" si="34"/>
        <v>0.9664753850800363</v>
      </c>
      <c r="J149" s="145">
        <v>0.07</v>
      </c>
      <c r="K149" s="145">
        <v>0.08</v>
      </c>
      <c r="L149" s="93">
        <f t="shared" si="29"/>
        <v>14.28571428571428</v>
      </c>
      <c r="M149" s="161">
        <v>40704</v>
      </c>
      <c r="N149" s="31">
        <v>40708</v>
      </c>
      <c r="O149" s="32">
        <v>40725</v>
      </c>
      <c r="P149" s="30" t="s">
        <v>450</v>
      </c>
      <c r="Q149" s="26"/>
      <c r="R149" s="343">
        <f>K149*4</f>
        <v>0.32</v>
      </c>
      <c r="S149" s="346">
        <f t="shared" si="27"/>
        <v>10.847457627118644</v>
      </c>
      <c r="T149" s="492">
        <f>(H149/SQRT(22.5*W149*(H149/Z149))-1)*100</f>
        <v>-21.988749664502105</v>
      </c>
      <c r="U149" s="27">
        <f t="shared" si="28"/>
        <v>11.22372881355932</v>
      </c>
      <c r="V149" s="408">
        <v>12</v>
      </c>
      <c r="W149" s="171">
        <v>2.95</v>
      </c>
      <c r="X149" s="178">
        <v>1.29</v>
      </c>
      <c r="Y149" s="171">
        <v>0.97</v>
      </c>
      <c r="Z149" s="171">
        <v>1.22</v>
      </c>
      <c r="AA149" s="178">
        <v>2.6</v>
      </c>
      <c r="AB149" s="171">
        <v>2.61</v>
      </c>
      <c r="AC149" s="196">
        <f>(AB149/AA149-1)*100</f>
        <v>0.38461538461538325</v>
      </c>
      <c r="AD149" s="413">
        <v>4620</v>
      </c>
      <c r="AE149" s="171">
        <v>25.63</v>
      </c>
      <c r="AF149" s="171">
        <v>33.06</v>
      </c>
      <c r="AG149" s="292">
        <f t="shared" si="30"/>
        <v>29.184549356223176</v>
      </c>
      <c r="AH149" s="199">
        <f t="shared" si="31"/>
        <v>0.1512401693889811</v>
      </c>
      <c r="AI149" s="7"/>
      <c r="AJ149" s="378">
        <f>AM149/AN149</f>
        <v>1.49389664629704</v>
      </c>
      <c r="AK149" s="364">
        <f t="shared" si="32"/>
        <v>12.500000000000021</v>
      </c>
      <c r="AL149" s="365">
        <f t="shared" si="33"/>
        <v>10.520944959211608</v>
      </c>
      <c r="AM149" s="365">
        <f t="shared" si="26"/>
        <v>15.157888141107922</v>
      </c>
      <c r="AN149" s="367">
        <f>((AP149/AZ149)^(1/10)-1)*100</f>
        <v>10.14654405890807</v>
      </c>
      <c r="AO149" s="351"/>
      <c r="AP149" s="306">
        <v>0.27</v>
      </c>
      <c r="AQ149" s="308">
        <v>0.24</v>
      </c>
      <c r="AR149" s="28">
        <v>0.23</v>
      </c>
      <c r="AS149" s="28">
        <v>0.2</v>
      </c>
      <c r="AT149" s="28">
        <v>0.16</v>
      </c>
      <c r="AU149" s="28">
        <v>0.13332</v>
      </c>
      <c r="AV149" s="28">
        <v>0.12444</v>
      </c>
      <c r="AW149" s="28">
        <v>0.12148</v>
      </c>
      <c r="AX149" s="28">
        <v>0.10470000000000002</v>
      </c>
      <c r="AY149" s="299">
        <v>0.10272</v>
      </c>
      <c r="AZ149" s="299">
        <v>0.10272</v>
      </c>
      <c r="BA149" s="121">
        <v>0.10272</v>
      </c>
    </row>
    <row r="150" spans="1:53" ht="11.25" customHeight="1">
      <c r="A150" s="96" t="s">
        <v>1284</v>
      </c>
      <c r="B150" s="26" t="s">
        <v>1285</v>
      </c>
      <c r="C150" s="33" t="s">
        <v>1128</v>
      </c>
      <c r="D150" s="135">
        <v>10</v>
      </c>
      <c r="E150" s="139">
        <v>240</v>
      </c>
      <c r="F150" s="65" t="s">
        <v>1500</v>
      </c>
      <c r="G150" s="57" t="s">
        <v>1500</v>
      </c>
      <c r="H150" s="219">
        <v>66.94</v>
      </c>
      <c r="I150" s="346">
        <f t="shared" si="34"/>
        <v>3.406035255452644</v>
      </c>
      <c r="J150" s="145">
        <v>0.52</v>
      </c>
      <c r="K150" s="145">
        <v>0.57</v>
      </c>
      <c r="L150" s="93">
        <f t="shared" si="29"/>
        <v>9.615384615384603</v>
      </c>
      <c r="M150" s="161">
        <v>40646</v>
      </c>
      <c r="N150" s="31">
        <v>40648</v>
      </c>
      <c r="O150" s="32">
        <v>40662</v>
      </c>
      <c r="P150" s="104" t="s">
        <v>504</v>
      </c>
      <c r="Q150" s="26"/>
      <c r="R150" s="343">
        <f>K150*4</f>
        <v>2.28</v>
      </c>
      <c r="S150" s="346">
        <f t="shared" si="27"/>
        <v>88.03088803088804</v>
      </c>
      <c r="T150" s="492">
        <f>(H150/SQRT(22.5*W150*(H150/Z150))-1)*100</f>
        <v>79.98083696077667</v>
      </c>
      <c r="U150" s="27">
        <f t="shared" si="28"/>
        <v>25.845559845559848</v>
      </c>
      <c r="V150" s="408">
        <v>12</v>
      </c>
      <c r="W150" s="171">
        <v>2.59</v>
      </c>
      <c r="X150" s="178">
        <v>0.95</v>
      </c>
      <c r="Y150" s="171">
        <v>0.75</v>
      </c>
      <c r="Z150" s="171">
        <v>2.82</v>
      </c>
      <c r="AA150" s="178">
        <v>3.18</v>
      </c>
      <c r="AB150" s="171">
        <v>3.97</v>
      </c>
      <c r="AC150" s="196">
        <f>(AB150/AA150-1)*100</f>
        <v>24.84276729559749</v>
      </c>
      <c r="AD150" s="413">
        <v>2310</v>
      </c>
      <c r="AE150" s="171">
        <v>50.3</v>
      </c>
      <c r="AF150" s="171">
        <v>73.38</v>
      </c>
      <c r="AG150" s="292">
        <f t="shared" si="30"/>
        <v>33.08151093439364</v>
      </c>
      <c r="AH150" s="199">
        <f t="shared" si="31"/>
        <v>-8.776233306077948</v>
      </c>
      <c r="AI150" s="7"/>
      <c r="AJ150" s="378">
        <f>AM150/AN150</f>
        <v>0.7641813614498895</v>
      </c>
      <c r="AK150" s="364">
        <f t="shared" si="32"/>
        <v>7.936507936507953</v>
      </c>
      <c r="AL150" s="365">
        <f t="shared" si="33"/>
        <v>15.909657869165716</v>
      </c>
      <c r="AM150" s="365">
        <f t="shared" si="26"/>
        <v>26.89593076644354</v>
      </c>
      <c r="AN150" s="367">
        <f>((AP150/AZ150)^(1/10)-1)*100</f>
        <v>35.19574295218821</v>
      </c>
      <c r="AO150" s="351"/>
      <c r="AP150" s="306">
        <v>2.04</v>
      </c>
      <c r="AQ150" s="306">
        <v>1.89</v>
      </c>
      <c r="AR150" s="28">
        <v>1.75</v>
      </c>
      <c r="AS150" s="28">
        <v>1.31</v>
      </c>
      <c r="AT150" s="28">
        <v>0.95</v>
      </c>
      <c r="AU150" s="28">
        <v>0.62</v>
      </c>
      <c r="AV150" s="28">
        <v>0.38</v>
      </c>
      <c r="AW150" s="28">
        <v>0.2</v>
      </c>
      <c r="AX150" s="28">
        <v>0.115</v>
      </c>
      <c r="AY150" s="299">
        <v>0.1</v>
      </c>
      <c r="AZ150" s="299">
        <v>0.1</v>
      </c>
      <c r="BA150" s="301">
        <v>0.1</v>
      </c>
    </row>
    <row r="151" spans="1:53" ht="11.25" customHeight="1">
      <c r="A151" s="7" t="s">
        <v>719</v>
      </c>
      <c r="B151" s="26" t="s">
        <v>720</v>
      </c>
      <c r="C151" s="33" t="s">
        <v>1342</v>
      </c>
      <c r="D151" s="286">
        <v>18</v>
      </c>
      <c r="E151" s="139">
        <v>136</v>
      </c>
      <c r="F151" s="44" t="s">
        <v>1030</v>
      </c>
      <c r="G151" s="45" t="s">
        <v>1030</v>
      </c>
      <c r="H151" s="184">
        <v>46.48</v>
      </c>
      <c r="I151" s="548">
        <f t="shared" si="34"/>
        <v>1.4629948364888126</v>
      </c>
      <c r="J151" s="129">
        <v>0.16</v>
      </c>
      <c r="K151" s="129">
        <v>0.17</v>
      </c>
      <c r="L151" s="93">
        <f t="shared" si="29"/>
        <v>6.25</v>
      </c>
      <c r="M151" s="161">
        <v>40469</v>
      </c>
      <c r="N151" s="31">
        <v>40471</v>
      </c>
      <c r="O151" s="32">
        <v>40485</v>
      </c>
      <c r="P151" s="30" t="s">
        <v>482</v>
      </c>
      <c r="Q151" s="26"/>
      <c r="R151" s="343">
        <f>K151*4</f>
        <v>0.68</v>
      </c>
      <c r="S151" s="346">
        <f t="shared" si="27"/>
        <v>35.97883597883598</v>
      </c>
      <c r="T151" s="492">
        <f>(H151/SQRT(22.5*W151*(H151/Z151))-1)*100</f>
        <v>58.897435667566356</v>
      </c>
      <c r="U151" s="27">
        <f t="shared" si="28"/>
        <v>24.59259259259259</v>
      </c>
      <c r="V151" s="408">
        <v>12</v>
      </c>
      <c r="W151" s="171">
        <v>1.89</v>
      </c>
      <c r="X151" s="178">
        <v>1.26</v>
      </c>
      <c r="Y151" s="171">
        <v>1.36</v>
      </c>
      <c r="Z151" s="171">
        <v>2.31</v>
      </c>
      <c r="AA151" s="178">
        <v>2.39</v>
      </c>
      <c r="AB151" s="171">
        <v>2.69</v>
      </c>
      <c r="AC151" s="196">
        <f>(AB151/AA151-1)*100</f>
        <v>12.552301255230125</v>
      </c>
      <c r="AD151" s="413">
        <v>1580</v>
      </c>
      <c r="AE151" s="171">
        <v>32.74</v>
      </c>
      <c r="AF151" s="171">
        <v>47.96</v>
      </c>
      <c r="AG151" s="292">
        <f t="shared" si="30"/>
        <v>41.967012828344515</v>
      </c>
      <c r="AH151" s="199">
        <f t="shared" si="31"/>
        <v>-3.085904920767314</v>
      </c>
      <c r="AI151" s="290"/>
      <c r="AJ151" s="378">
        <f>AM151/AN151</f>
        <v>1.1670684089492183</v>
      </c>
      <c r="AK151" s="364">
        <f t="shared" si="32"/>
        <v>6.557377049180335</v>
      </c>
      <c r="AL151" s="365">
        <f t="shared" si="33"/>
        <v>7.039933106016361</v>
      </c>
      <c r="AM151" s="365">
        <f>((AP151/AU151)^(1/5)-1)*100</f>
        <v>7.631692251481081</v>
      </c>
      <c r="AN151" s="367">
        <f>((AP151/AZ151)^(1/10)-1)*100</f>
        <v>6.5391987247365835</v>
      </c>
      <c r="AO151" s="351"/>
      <c r="AP151" s="306">
        <v>0.65</v>
      </c>
      <c r="AQ151" s="306">
        <v>0.61</v>
      </c>
      <c r="AR151" s="28">
        <v>0.57</v>
      </c>
      <c r="AS151" s="28">
        <v>0.53</v>
      </c>
      <c r="AT151" s="28">
        <v>0.49</v>
      </c>
      <c r="AU151" s="28">
        <v>0.45</v>
      </c>
      <c r="AV151" s="28">
        <v>0.425</v>
      </c>
      <c r="AW151" s="28">
        <v>0.405</v>
      </c>
      <c r="AX151" s="299">
        <v>0.38</v>
      </c>
      <c r="AY151" s="28">
        <v>0.365</v>
      </c>
      <c r="AZ151" s="28">
        <v>0.345</v>
      </c>
      <c r="BA151" s="121">
        <v>0.325</v>
      </c>
    </row>
    <row r="152" spans="1:53" ht="11.25" customHeight="1">
      <c r="A152" s="16" t="s">
        <v>722</v>
      </c>
      <c r="B152" s="16" t="s">
        <v>723</v>
      </c>
      <c r="C152" s="24" t="s">
        <v>1336</v>
      </c>
      <c r="D152" s="323">
        <v>19</v>
      </c>
      <c r="E152" s="139">
        <v>123</v>
      </c>
      <c r="F152" s="42" t="s">
        <v>1030</v>
      </c>
      <c r="G152" s="43" t="s">
        <v>1003</v>
      </c>
      <c r="H152" s="192">
        <v>50.3</v>
      </c>
      <c r="I152" s="345">
        <f t="shared" si="34"/>
        <v>2.862823061630219</v>
      </c>
      <c r="J152" s="127">
        <v>0.35</v>
      </c>
      <c r="K152" s="127">
        <v>0.36</v>
      </c>
      <c r="L152" s="107">
        <f t="shared" si="29"/>
        <v>2.857142857142869</v>
      </c>
      <c r="M152" s="452">
        <v>40213</v>
      </c>
      <c r="N152" s="453">
        <v>40211</v>
      </c>
      <c r="O152" s="454">
        <v>40222</v>
      </c>
      <c r="P152" s="21" t="s">
        <v>453</v>
      </c>
      <c r="Q152" s="16"/>
      <c r="R152" s="344">
        <f>K152*4</f>
        <v>1.44</v>
      </c>
      <c r="S152" s="345">
        <f t="shared" si="27"/>
        <v>45.283018867924525</v>
      </c>
      <c r="T152" s="494">
        <f>(H152/SQRT(22.5*W152*(H152/Z152))-1)*100</f>
        <v>35.715615026880364</v>
      </c>
      <c r="U152" s="18">
        <f t="shared" si="28"/>
        <v>15.81761006289308</v>
      </c>
      <c r="V152" s="421">
        <v>12</v>
      </c>
      <c r="W152" s="194">
        <v>3.18</v>
      </c>
      <c r="X152" s="193">
        <v>3.72</v>
      </c>
      <c r="Y152" s="194">
        <v>5.64</v>
      </c>
      <c r="Z152" s="194">
        <v>2.62</v>
      </c>
      <c r="AA152" s="193">
        <v>3.16</v>
      </c>
      <c r="AB152" s="194">
        <v>3.34</v>
      </c>
      <c r="AC152" s="197">
        <f>(AB152/AA152-1)*100</f>
        <v>5.696202531645556</v>
      </c>
      <c r="AD152" s="414">
        <v>1470</v>
      </c>
      <c r="AE152" s="194">
        <v>48.13</v>
      </c>
      <c r="AF152" s="194">
        <v>60.37</v>
      </c>
      <c r="AG152" s="293">
        <f t="shared" si="30"/>
        <v>4.508622480781206</v>
      </c>
      <c r="AH152" s="200">
        <f t="shared" si="31"/>
        <v>-16.68047043233394</v>
      </c>
      <c r="AI152" s="290"/>
      <c r="AJ152" s="377">
        <f>AM152/AN152</f>
        <v>0.4897423393904102</v>
      </c>
      <c r="AK152" s="368">
        <f t="shared" si="32"/>
        <v>2.127659574468077</v>
      </c>
      <c r="AL152" s="369">
        <f t="shared" si="33"/>
        <v>1.9235467531193207</v>
      </c>
      <c r="AM152" s="369">
        <f>((AP152/AU152)^(1/5)-1)*100</f>
        <v>3.371431930050428</v>
      </c>
      <c r="AN152" s="366">
        <f>((AP152/AZ152)^(1/10)-1)*100</f>
        <v>6.884093244310674</v>
      </c>
      <c r="AO152" s="350"/>
      <c r="AP152" s="303">
        <v>1.44</v>
      </c>
      <c r="AQ152" s="303">
        <v>1.41</v>
      </c>
      <c r="AR152" s="19">
        <v>1.39</v>
      </c>
      <c r="AS152" s="304">
        <v>1.36</v>
      </c>
      <c r="AT152" s="19">
        <v>1.3</v>
      </c>
      <c r="AU152" s="19">
        <v>1.22</v>
      </c>
      <c r="AV152" s="19">
        <v>1.1</v>
      </c>
      <c r="AW152" s="19">
        <v>1</v>
      </c>
      <c r="AX152" s="19">
        <v>0.9</v>
      </c>
      <c r="AY152" s="19">
        <v>0.82</v>
      </c>
      <c r="AZ152" s="19">
        <v>0.74</v>
      </c>
      <c r="BA152" s="297">
        <v>0.66</v>
      </c>
    </row>
    <row r="153" spans="1:53" ht="11.25" customHeight="1">
      <c r="A153" s="34" t="s">
        <v>1309</v>
      </c>
      <c r="B153" s="36" t="s">
        <v>1310</v>
      </c>
      <c r="C153" s="35" t="s">
        <v>1335</v>
      </c>
      <c r="D153" s="136">
        <v>14</v>
      </c>
      <c r="E153" s="139">
        <v>184</v>
      </c>
      <c r="F153" s="46" t="s">
        <v>1030</v>
      </c>
      <c r="G153" s="48" t="s">
        <v>1030</v>
      </c>
      <c r="H153" s="279">
        <v>17.59</v>
      </c>
      <c r="I153" s="348">
        <f t="shared" si="34"/>
        <v>2.9789653212052305</v>
      </c>
      <c r="J153" s="280">
        <v>0.128</v>
      </c>
      <c r="K153" s="128">
        <v>0.131</v>
      </c>
      <c r="L153" s="358">
        <f t="shared" si="29"/>
        <v>2.34375</v>
      </c>
      <c r="M153" s="50">
        <v>40541</v>
      </c>
      <c r="N153" s="49">
        <v>40543</v>
      </c>
      <c r="O153" s="50">
        <v>40557</v>
      </c>
      <c r="P153" s="49" t="s">
        <v>466</v>
      </c>
      <c r="Q153" s="36"/>
      <c r="R153" s="69">
        <f>K153*4</f>
        <v>0.524</v>
      </c>
      <c r="S153" s="348">
        <f t="shared" si="27"/>
        <v>71.78082191780823</v>
      </c>
      <c r="T153" s="492">
        <f>(H153/SQRT(22.5*W153*(H153/Z153))-1)*100</f>
        <v>59.9849688525516</v>
      </c>
      <c r="U153" s="54">
        <f t="shared" si="28"/>
        <v>24.095890410958905</v>
      </c>
      <c r="V153" s="409">
        <v>12</v>
      </c>
      <c r="W153" s="172">
        <v>0.73</v>
      </c>
      <c r="X153" s="180">
        <v>3.79</v>
      </c>
      <c r="Y153" s="172">
        <v>5.55</v>
      </c>
      <c r="Z153" s="181">
        <v>2.39</v>
      </c>
      <c r="AA153" s="172">
        <v>0.76</v>
      </c>
      <c r="AB153" s="172">
        <v>0.8</v>
      </c>
      <c r="AC153" s="483">
        <f>(AB153/AA153-1)*100</f>
        <v>5.263157894736836</v>
      </c>
      <c r="AD153" s="333">
        <v>222</v>
      </c>
      <c r="AE153" s="172">
        <v>12.83</v>
      </c>
      <c r="AF153" s="172">
        <v>18</v>
      </c>
      <c r="AG153" s="292">
        <f t="shared" si="30"/>
        <v>37.10054559625877</v>
      </c>
      <c r="AH153" s="199">
        <f t="shared" si="31"/>
        <v>-2.2777777777777786</v>
      </c>
      <c r="AI153" s="290"/>
      <c r="AJ153" s="379">
        <f>AM153/AN153</f>
        <v>0.8811328104280908</v>
      </c>
      <c r="AK153" s="371">
        <f t="shared" si="32"/>
        <v>1.5873015873015817</v>
      </c>
      <c r="AL153" s="371">
        <f t="shared" si="33"/>
        <v>2.7486175864545936</v>
      </c>
      <c r="AM153" s="371">
        <f t="shared" si="26"/>
        <v>4.24022162772979</v>
      </c>
      <c r="AN153" s="371">
        <f>((AP153/AZ153)^(1/10)-1)*100</f>
        <v>4.812238946895775</v>
      </c>
      <c r="AO153" s="484"/>
      <c r="AP153" s="144">
        <v>0.512</v>
      </c>
      <c r="AQ153" s="38">
        <v>0.504</v>
      </c>
      <c r="AR153" s="38">
        <v>0.484</v>
      </c>
      <c r="AS153" s="38">
        <v>0.472</v>
      </c>
      <c r="AT153" s="38">
        <v>0.448</v>
      </c>
      <c r="AU153" s="38">
        <v>0.416</v>
      </c>
      <c r="AV153" s="38">
        <v>0.38667</v>
      </c>
      <c r="AW153" s="38">
        <v>0.36</v>
      </c>
      <c r="AX153" s="38">
        <v>0.34667</v>
      </c>
      <c r="AY153" s="38">
        <v>0.33333</v>
      </c>
      <c r="AZ153" s="38">
        <v>0.32</v>
      </c>
      <c r="BA153" s="298">
        <v>0.30667</v>
      </c>
    </row>
    <row r="154" spans="1:53" ht="11.25" customHeight="1">
      <c r="A154" s="67" t="s">
        <v>1502</v>
      </c>
      <c r="B154" s="123">
        <f>COUNT(H7:H153)</f>
        <v>147</v>
      </c>
      <c r="C154" s="115" t="s">
        <v>1066</v>
      </c>
      <c r="D154" s="76">
        <f>AVERAGE(D7:D153)</f>
        <v>15.258503401360544</v>
      </c>
      <c r="E154" s="227"/>
      <c r="F154" s="7"/>
      <c r="G154" s="7"/>
      <c r="H154" s="39">
        <f>AVERAGE(H7:H153)</f>
        <v>49.32346938775513</v>
      </c>
      <c r="I154" s="39">
        <f>AVERAGE(I7:I153)</f>
        <v>2.9253273656954684</v>
      </c>
      <c r="J154" s="7"/>
      <c r="K154" s="7"/>
      <c r="L154" s="39">
        <f>((SUM(K7:K153)/SUM(J7:J153))-1)*100</f>
        <v>8.125226164323474</v>
      </c>
      <c r="M154" s="8"/>
      <c r="N154" s="8"/>
      <c r="O154" s="8"/>
      <c r="P154" s="8"/>
      <c r="Q154" s="6"/>
      <c r="R154" s="6"/>
      <c r="S154" s="274">
        <f>AVERAGE(S7:S153)</f>
        <v>24.611249542201936</v>
      </c>
      <c r="T154" s="495">
        <f>(H154/SQRT(22.5*W154*(H154/Z154))-1)*100</f>
        <v>55.073320070312384</v>
      </c>
      <c r="U154" s="272">
        <f>AVERAGE(U7:U153)</f>
        <v>14.804828044158334</v>
      </c>
      <c r="V154" s="66"/>
      <c r="W154" s="39">
        <f aca="true" t="shared" si="35" ref="W154:AH154">AVERAGE(W7:W153)</f>
        <v>2.7312328767123293</v>
      </c>
      <c r="X154" s="274">
        <f t="shared" si="35"/>
        <v>2.3660156250000006</v>
      </c>
      <c r="Y154" s="69">
        <f t="shared" si="35"/>
        <v>2.980890410958905</v>
      </c>
      <c r="Z154" s="272">
        <f t="shared" si="35"/>
        <v>2.996137931034483</v>
      </c>
      <c r="AA154" s="274">
        <f t="shared" si="35"/>
        <v>3.0155639097744364</v>
      </c>
      <c r="AB154" s="69">
        <f t="shared" si="35"/>
        <v>3.62</v>
      </c>
      <c r="AC154" s="272">
        <f t="shared" si="35"/>
        <v>16.57395120833425</v>
      </c>
      <c r="AD154" s="468">
        <f t="shared" si="35"/>
        <v>14294.376712328767</v>
      </c>
      <c r="AE154" s="274">
        <f t="shared" si="35"/>
        <v>34.78260770975058</v>
      </c>
      <c r="AF154" s="69">
        <f t="shared" si="35"/>
        <v>52.60278749595075</v>
      </c>
      <c r="AG154" s="461">
        <f t="shared" si="35"/>
        <v>39.972456627823135</v>
      </c>
      <c r="AH154" s="463">
        <f t="shared" si="35"/>
        <v>-6.886441752243919</v>
      </c>
      <c r="AI154" s="227"/>
      <c r="AJ154" s="379">
        <f>AM154/AN154</f>
        <v>0.9223289200032477</v>
      </c>
      <c r="AK154" s="370">
        <f t="shared" si="32"/>
        <v>6.971530844838281</v>
      </c>
      <c r="AL154" s="371">
        <f t="shared" si="33"/>
        <v>8.140775387945354</v>
      </c>
      <c r="AM154" s="371">
        <f t="shared" si="26"/>
        <v>9.303999713730594</v>
      </c>
      <c r="AN154" s="372">
        <f>((AP154/AZ154)^(1/10)-1)*100</f>
        <v>10.087507300213282</v>
      </c>
      <c r="AO154" s="353"/>
      <c r="AP154" s="307">
        <f aca="true" t="shared" si="36" ref="AP154:BA154">AVERAGE(AP7:AP153)</f>
        <v>1.1997360563654038</v>
      </c>
      <c r="AQ154" s="307">
        <f t="shared" si="36"/>
        <v>1.1215470573246404</v>
      </c>
      <c r="AR154" s="38">
        <f t="shared" si="36"/>
        <v>1.0515106080022387</v>
      </c>
      <c r="AS154" s="38">
        <f t="shared" si="36"/>
        <v>0.9486746014259613</v>
      </c>
      <c r="AT154" s="38">
        <f t="shared" si="36"/>
        <v>0.8522185503851101</v>
      </c>
      <c r="AU154" s="38">
        <f t="shared" si="36"/>
        <v>0.7689629942288516</v>
      </c>
      <c r="AV154" s="38">
        <f t="shared" si="36"/>
        <v>0.6924098888668732</v>
      </c>
      <c r="AW154" s="38">
        <f t="shared" si="36"/>
        <v>0.6297464500331801</v>
      </c>
      <c r="AX154" s="38">
        <f t="shared" si="36"/>
        <v>0.577037724107988</v>
      </c>
      <c r="AY154" s="38">
        <f t="shared" si="36"/>
        <v>0.49303656300584037</v>
      </c>
      <c r="AZ154" s="38">
        <f t="shared" si="36"/>
        <v>0.45888655102669823</v>
      </c>
      <c r="BA154" s="298">
        <f t="shared" si="36"/>
        <v>0.4031462266630184</v>
      </c>
    </row>
    <row r="155" spans="1:53" ht="11.25" customHeight="1">
      <c r="A155" s="6"/>
      <c r="B155" s="6"/>
      <c r="C155" s="6"/>
      <c r="D155" s="6"/>
      <c r="E155" s="7"/>
      <c r="F155" s="7"/>
      <c r="G155" s="7"/>
      <c r="H155" s="6"/>
      <c r="I155" s="6"/>
      <c r="J155" s="7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462"/>
      <c r="AI155" s="6"/>
      <c r="AJ155" s="99" t="s">
        <v>404</v>
      </c>
      <c r="AK155" s="59"/>
      <c r="AL155" s="59"/>
      <c r="AM155" s="59"/>
      <c r="AN155" s="59"/>
      <c r="AO155" s="59"/>
      <c r="AP155" s="456">
        <f>((AP154/AQ154)-1)*100</f>
        <v>6.971530844838281</v>
      </c>
      <c r="AQ155" s="456">
        <f aca="true" t="shared" si="37" ref="AQ155:AZ155">((AQ154/AR154)-1)*100</f>
        <v>6.6605556605333405</v>
      </c>
      <c r="AR155" s="456">
        <f t="shared" si="37"/>
        <v>10.839966245718369</v>
      </c>
      <c r="AS155" s="456">
        <f t="shared" si="37"/>
        <v>11.318229460889295</v>
      </c>
      <c r="AT155" s="456">
        <f t="shared" si="37"/>
        <v>10.826991257199658</v>
      </c>
      <c r="AU155" s="456">
        <f t="shared" si="37"/>
        <v>11.056038712453597</v>
      </c>
      <c r="AV155" s="456">
        <f t="shared" si="37"/>
        <v>9.950582306639678</v>
      </c>
      <c r="AW155" s="456">
        <f t="shared" si="37"/>
        <v>9.134363963235103</v>
      </c>
      <c r="AX155" s="456">
        <f t="shared" si="37"/>
        <v>17.03751149611041</v>
      </c>
      <c r="AY155" s="456">
        <f t="shared" si="37"/>
        <v>7.441929144084947</v>
      </c>
      <c r="AZ155" s="456">
        <f t="shared" si="37"/>
        <v>13.826329177147922</v>
      </c>
      <c r="BA155" s="6"/>
    </row>
    <row r="156" spans="1:5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462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ht="12.75">
      <c r="A157" s="457" t="s">
        <v>1502</v>
      </c>
      <c r="B157" s="202">
        <f>COUNT(H7:H153)+COUNT(Champions!H7:H107)</f>
        <v>248</v>
      </c>
      <c r="C157" s="59" t="s">
        <v>1479</v>
      </c>
      <c r="D157" s="89">
        <f>(SUM(Champions!D7:D107)+SUM(Contenders!D7:D153))/$B157</f>
        <v>24.826612903225808</v>
      </c>
      <c r="E157" s="6"/>
      <c r="F157" s="6"/>
      <c r="G157" s="6"/>
      <c r="H157" s="90">
        <f>(SUM(Champions!H7:H107)+SUM(Contenders!H7:H153))/$B157</f>
        <v>51.38512096774195</v>
      </c>
      <c r="I157" s="90">
        <f>(SUM(Champions!I7:I107)+SUM(Contenders!I7:I153))/$B157</f>
        <v>2.875504066989434</v>
      </c>
      <c r="J157" s="6"/>
      <c r="K157" s="6"/>
      <c r="L157" s="90">
        <f>(((SUM(K7:K153)+(SUM(Champions!K7:K107)))/(SUM(J7:J153)+(SUM(Champions!J7:J107)))-1)*100)</f>
        <v>7.543573886239541</v>
      </c>
      <c r="M157" s="6"/>
      <c r="N157" s="6"/>
      <c r="O157" s="6"/>
      <c r="P157" s="6"/>
      <c r="Q157" s="6"/>
      <c r="R157" s="6"/>
      <c r="S157" s="90">
        <f>(SUM(Champions!S7:S107)+SUM(Contenders!S7:S153))/$B157</f>
        <v>26.60746940690941</v>
      </c>
      <c r="T157" s="495">
        <f>(H157/SQRT(22.5*W157*(H157/Z157))-1)*100</f>
        <v>53.854627349399166</v>
      </c>
      <c r="U157" s="90">
        <f>(SUM(Champions!U7:U107)+SUM(Contenders!U7:U153))/$B157</f>
        <v>16.114999522032708</v>
      </c>
      <c r="V157" s="6"/>
      <c r="W157" s="458">
        <f>(SUM(Champions!W7:W107)+SUM(Contenders!W7:W153))/$B157</f>
        <v>2.8452419354838714</v>
      </c>
      <c r="X157" s="458">
        <f>(SUM(Champions!X7:X107)+SUM(Contenders!X7:X153))/$B157</f>
        <v>2.0506451612903227</v>
      </c>
      <c r="Y157" s="91">
        <f>(SUM(Champions!Y7:Y107)+SUM(Contenders!Y7:Y153))/$B157</f>
        <v>2.5919758064516136</v>
      </c>
      <c r="Z157" s="459">
        <f>(SUM(Champions!Z7:Z107)+SUM(Contenders!Z7:Z153))/$B157</f>
        <v>2.949072580645162</v>
      </c>
      <c r="AA157" s="91">
        <f>(SUM(Champions!AA7:AA107)+SUM(Contenders!AA7:AA153))/$B157</f>
        <v>2.943185483870968</v>
      </c>
      <c r="AB157" s="91">
        <f>(SUM(Champions!AB7:AB107)+SUM(Contenders!AB7:AB153))/$B157</f>
        <v>3.3825</v>
      </c>
      <c r="AC157" s="91">
        <f>(SUM(Champions!AC7:AC107)+SUM(Contenders!AC7:AC153))/$B157</f>
        <v>14.415973903910231</v>
      </c>
      <c r="AD157" s="460">
        <f>(SUM(Champions!AD7:AD107)+SUM(Contenders!AD7:AD153))/$B157</f>
        <v>18682.96370967742</v>
      </c>
      <c r="AE157" s="91">
        <f>(SUM(Champions!AE7:AE107)+SUM(Contenders!AE7:AE153))/$B157</f>
        <v>37.17936827956991</v>
      </c>
      <c r="AF157" s="91">
        <f>(SUM(Champions!AF7:AF107)+SUM(Contenders!AF7:AF153))/$B157</f>
        <v>54.779918394777255</v>
      </c>
      <c r="AG157" s="461">
        <f>(SUM(Champions!AG7:AG107)+SUM(Contenders!AG7:AG153))/$B157</f>
        <v>37.52291762472098</v>
      </c>
      <c r="AH157" s="463">
        <f>(SUM(Champions!AH7:AH107)+SUM(Contenders!AH7:AH153))/$B157</f>
        <v>-6.847925768065825</v>
      </c>
      <c r="AI157" s="6"/>
      <c r="AJ157" s="376">
        <f>AM157/AN157</f>
        <v>0.9981160533571097</v>
      </c>
      <c r="AK157" s="373">
        <f>((AP157/AQ157)^(1/1)-1)*100</f>
        <v>6.199262363766134</v>
      </c>
      <c r="AL157" s="374">
        <f>((AP157/AS157)^(1/3)-1)*100</f>
        <v>7.938238084669025</v>
      </c>
      <c r="AM157" s="374">
        <f>((AP157/AU157)^(1/5)-1)*100</f>
        <v>8.905197323167236</v>
      </c>
      <c r="AN157" s="375">
        <f>((AP157/AZ157)^(1/10)-1)*100</f>
        <v>8.922005906242148</v>
      </c>
      <c r="AO157" s="353"/>
      <c r="AP157" s="467">
        <f>(SUM(Champions!AP7:AP107)+SUM(Contenders!AP7:AP153))/$B157</f>
        <v>1.200714790292754</v>
      </c>
      <c r="AQ157" s="310">
        <f>(SUM(Champions!AQ7:AQ107)+SUM(Contenders!AQ7:AQ153))/$B157</f>
        <v>1.1306244163729926</v>
      </c>
      <c r="AR157" s="311">
        <f>(SUM(Champions!AR7:AR107)+SUM(Contenders!AR7:AR153))/$B157</f>
        <v>1.0614215915617826</v>
      </c>
      <c r="AS157" s="311">
        <f>(SUM(Champions!AS7:AS107)+SUM(Contenders!AS7:AS153))/$B157</f>
        <v>0.9548032450314777</v>
      </c>
      <c r="AT157" s="311">
        <f>(SUM(Champions!AT7:AT107)+SUM(Contenders!AT7:AT153))/$B157</f>
        <v>0.8632759188613472</v>
      </c>
      <c r="AU157" s="311">
        <f>(SUM(Champions!AU7:AU107)+SUM(Contenders!AU7:AU153))/$B157</f>
        <v>0.7837847857660099</v>
      </c>
      <c r="AV157" s="311">
        <f>(SUM(Champions!AV7:AV107)+SUM(Contenders!AV7:AV153))/$B157</f>
        <v>0.7126302959386067</v>
      </c>
      <c r="AW157" s="311">
        <f>(SUM(Champions!AW7:AW107)+SUM(Contenders!AW7:AW153))/$B157</f>
        <v>0.6515907960881369</v>
      </c>
      <c r="AX157" s="311">
        <f>(SUM(Champions!AX7:AX107)+SUM(Contenders!AX7:AX153))/$B157</f>
        <v>0.6038971739406122</v>
      </c>
      <c r="AY157" s="311">
        <f>(SUM(Champions!AY7:AY107)+SUM(Contenders!AY7:AY153))/$B157</f>
        <v>0.542955161610433</v>
      </c>
      <c r="AZ157" s="311">
        <f>(SUM(Champions!AZ7:AZ107)+SUM(Contenders!AZ7:AZ153))/$B157</f>
        <v>0.5108384203068667</v>
      </c>
      <c r="BA157" s="312">
        <f>(SUM(Champions!BA7:BA107)+SUM(Contenders!BA7:BA153))/$B157</f>
        <v>0.46481234693234164</v>
      </c>
    </row>
    <row r="158" spans="1:5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99" t="s">
        <v>404</v>
      </c>
      <c r="AK158" s="59"/>
      <c r="AL158" s="59"/>
      <c r="AM158" s="59"/>
      <c r="AN158" s="59"/>
      <c r="AO158" s="59"/>
      <c r="AP158" s="456">
        <f aca="true" t="shared" si="38" ref="AP158:AZ158">((AP157/AQ157)-1)*100</f>
        <v>6.199262363766134</v>
      </c>
      <c r="AQ158" s="417">
        <f t="shared" si="38"/>
        <v>6.519824484574932</v>
      </c>
      <c r="AR158" s="417">
        <f t="shared" si="38"/>
        <v>11.166525363745471</v>
      </c>
      <c r="AS158" s="417">
        <f t="shared" si="38"/>
        <v>10.60232588102934</v>
      </c>
      <c r="AT158" s="417">
        <f t="shared" si="38"/>
        <v>10.141959188152526</v>
      </c>
      <c r="AU158" s="417">
        <f t="shared" si="38"/>
        <v>9.984769133858595</v>
      </c>
      <c r="AV158" s="417">
        <f t="shared" si="38"/>
        <v>9.36776581512877</v>
      </c>
      <c r="AW158" s="417">
        <f t="shared" si="38"/>
        <v>7.897639566072034</v>
      </c>
      <c r="AX158" s="417">
        <f t="shared" si="38"/>
        <v>11.224133526868396</v>
      </c>
      <c r="AY158" s="417">
        <f t="shared" si="38"/>
        <v>6.287064564226275</v>
      </c>
      <c r="AZ158" s="417">
        <f t="shared" si="38"/>
        <v>9.902076327852939</v>
      </c>
      <c r="BA158" s="6"/>
    </row>
  </sheetData>
  <hyperlinks>
    <hyperlink ref="D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1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>
      <c r="A1" s="447" t="s">
        <v>1421</v>
      </c>
      <c r="B1" s="315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316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313"/>
      <c r="B3" s="316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431" t="s">
        <v>643</v>
      </c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>
      <c r="A4" s="163" t="s">
        <v>265</v>
      </c>
      <c r="B4" s="317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188" t="s">
        <v>1159</v>
      </c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314"/>
      <c r="B5" s="24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1158</v>
      </c>
      <c r="R5" s="500" t="s">
        <v>1494</v>
      </c>
      <c r="S5" s="42" t="s">
        <v>1052</v>
      </c>
      <c r="T5" s="61" t="s">
        <v>455</v>
      </c>
      <c r="U5" s="43" t="s">
        <v>1051</v>
      </c>
      <c r="V5" s="151" t="s">
        <v>1735</v>
      </c>
      <c r="W5" s="175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>
      <c r="A6" s="113" t="s">
        <v>757</v>
      </c>
      <c r="B6" s="48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8" t="s">
        <v>1324</v>
      </c>
      <c r="J6" s="46" t="s">
        <v>759</v>
      </c>
      <c r="K6" s="62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242" t="s">
        <v>1034</v>
      </c>
      <c r="R6" s="501" t="s">
        <v>1495</v>
      </c>
      <c r="S6" s="74" t="s">
        <v>1264</v>
      </c>
      <c r="T6" s="62" t="s">
        <v>454</v>
      </c>
      <c r="U6" s="48" t="s">
        <v>1050</v>
      </c>
      <c r="V6" s="62" t="s">
        <v>1736</v>
      </c>
      <c r="W6" s="17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74">
        <v>2010</v>
      </c>
      <c r="AQ6" s="46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337" t="s">
        <v>1250</v>
      </c>
      <c r="B7" s="338" t="s">
        <v>1251</v>
      </c>
      <c r="C7" s="466" t="s">
        <v>978</v>
      </c>
      <c r="D7" s="134">
        <v>6</v>
      </c>
      <c r="E7" s="16">
        <v>394</v>
      </c>
      <c r="F7" s="88" t="s">
        <v>1500</v>
      </c>
      <c r="G7" s="58" t="s">
        <v>1500</v>
      </c>
      <c r="H7" s="219">
        <v>28.21</v>
      </c>
      <c r="I7" s="546">
        <f>(R7/H7)*100</f>
        <v>0.18433179723502302</v>
      </c>
      <c r="J7" s="303">
        <v>0.012</v>
      </c>
      <c r="K7" s="146">
        <v>0.013</v>
      </c>
      <c r="L7" s="107">
        <f aca="true" t="shared" si="0" ref="L7:L38">((K7/J7)-1)*100</f>
        <v>8.333333333333325</v>
      </c>
      <c r="M7" s="120">
        <v>40511</v>
      </c>
      <c r="N7" s="22">
        <v>40513</v>
      </c>
      <c r="O7" s="23">
        <v>40547</v>
      </c>
      <c r="P7" s="21" t="s">
        <v>271</v>
      </c>
      <c r="Q7" s="16"/>
      <c r="R7" s="344">
        <f>K7*4</f>
        <v>0.052</v>
      </c>
      <c r="S7" s="345">
        <f>R7/W7*100</f>
        <v>3.3766233766233764</v>
      </c>
      <c r="T7" s="494">
        <f>(H7/SQRT(22.5*W7*(H7/Z7))-1)*100</f>
        <v>33.22268135825384</v>
      </c>
      <c r="U7" s="18">
        <f>H7/W7</f>
        <v>18.318181818181817</v>
      </c>
      <c r="V7" s="408">
        <v>12</v>
      </c>
      <c r="W7" s="194">
        <v>1.54</v>
      </c>
      <c r="X7" s="193">
        <v>0.98</v>
      </c>
      <c r="Y7" s="194">
        <v>1.16</v>
      </c>
      <c r="Z7" s="194">
        <v>2.18</v>
      </c>
      <c r="AA7" s="193">
        <v>1.78</v>
      </c>
      <c r="AB7" s="194">
        <v>1.97</v>
      </c>
      <c r="AC7" s="197">
        <f>(AB7/AA7-1)*100</f>
        <v>10.67415730337078</v>
      </c>
      <c r="AD7" s="414">
        <v>2260</v>
      </c>
      <c r="AE7" s="194">
        <v>13</v>
      </c>
      <c r="AF7" s="194">
        <v>26.45</v>
      </c>
      <c r="AG7" s="293">
        <f aca="true" t="shared" si="1" ref="AG7:AG38">((H7-AE7)/AE7)*100</f>
        <v>117.00000000000001</v>
      </c>
      <c r="AH7" s="200">
        <f aca="true" t="shared" si="2" ref="AH7:AH38">((H7-AF7)/AF7)*100</f>
        <v>6.654064272211727</v>
      </c>
      <c r="AI7" s="7"/>
      <c r="AJ7" s="377">
        <f>AM7/AN7</f>
        <v>0.41727173677391205</v>
      </c>
      <c r="AK7" s="364">
        <f aca="true" t="shared" si="3" ref="AK7:AK38">((AP7/AQ7)^(1/1)-1)*100</f>
        <v>6.544901065449027</v>
      </c>
      <c r="AL7" s="365">
        <f>((AP7/AS7)^(1/3)-1)*100</f>
        <v>6.40792374105934</v>
      </c>
      <c r="AM7" s="365">
        <f>((AP7/AU7)^(1/5)-1)*100</f>
        <v>6.360094824680784</v>
      </c>
      <c r="AN7" s="366">
        <f>((AP7/AZ7)^(1/10)-1)*100</f>
        <v>15.242093494884458</v>
      </c>
      <c r="AO7" s="350"/>
      <c r="AP7" s="303">
        <v>0.049</v>
      </c>
      <c r="AQ7" s="303">
        <v>0.045989999999999996</v>
      </c>
      <c r="AR7" s="19">
        <v>0.04334</v>
      </c>
      <c r="AS7" s="19">
        <v>0.04067</v>
      </c>
      <c r="AT7" s="19">
        <v>0.037989999999999996</v>
      </c>
      <c r="AU7" s="19">
        <v>0.036000000000000004</v>
      </c>
      <c r="AV7" s="19">
        <v>0.026230000000000003</v>
      </c>
      <c r="AW7" s="19">
        <v>0.01482</v>
      </c>
      <c r="AX7" s="304">
        <v>0.01186</v>
      </c>
      <c r="AY7" s="304">
        <v>0.01186</v>
      </c>
      <c r="AZ7" s="304">
        <v>0.01186</v>
      </c>
      <c r="BA7" s="297">
        <v>0.01186</v>
      </c>
    </row>
    <row r="8" spans="1:53" ht="11.25" customHeight="1">
      <c r="A8" s="124" t="s">
        <v>1315</v>
      </c>
      <c r="B8" s="125" t="s">
        <v>1316</v>
      </c>
      <c r="C8" s="324" t="s">
        <v>1332</v>
      </c>
      <c r="D8" s="135">
        <v>5</v>
      </c>
      <c r="E8" s="26">
        <v>426</v>
      </c>
      <c r="F8" s="65" t="s">
        <v>1500</v>
      </c>
      <c r="G8" s="57" t="s">
        <v>1500</v>
      </c>
      <c r="H8" s="219">
        <v>57.39</v>
      </c>
      <c r="I8" s="547">
        <f>(R8/H8)*100</f>
        <v>1.4375326711970726</v>
      </c>
      <c r="J8" s="306">
        <v>0.375</v>
      </c>
      <c r="K8" s="145">
        <v>0.4125</v>
      </c>
      <c r="L8" s="93">
        <f t="shared" si="0"/>
        <v>9.999999999999986</v>
      </c>
      <c r="M8" s="161">
        <v>40464</v>
      </c>
      <c r="N8" s="31">
        <v>40466</v>
      </c>
      <c r="O8" s="32">
        <v>40496</v>
      </c>
      <c r="P8" s="30" t="s">
        <v>272</v>
      </c>
      <c r="Q8" s="102" t="s">
        <v>1160</v>
      </c>
      <c r="R8" s="343">
        <f>K8*2</f>
        <v>0.825</v>
      </c>
      <c r="S8" s="346">
        <f>R8/W8*100</f>
        <v>27.966101694915253</v>
      </c>
      <c r="T8" s="492">
        <f>(H8/SQRT(22.5*W8*(H8/Z8))-1)*100</f>
        <v>198.13461487651955</v>
      </c>
      <c r="U8" s="27">
        <f>H8/W8</f>
        <v>19.45423728813559</v>
      </c>
      <c r="V8" s="408">
        <v>8</v>
      </c>
      <c r="W8" s="171">
        <v>2.95</v>
      </c>
      <c r="X8" s="178">
        <v>1.44</v>
      </c>
      <c r="Y8" s="171">
        <v>1.49</v>
      </c>
      <c r="Z8" s="171">
        <v>10.28</v>
      </c>
      <c r="AA8" s="178">
        <v>3.26</v>
      </c>
      <c r="AB8" s="171">
        <v>3.67</v>
      </c>
      <c r="AC8" s="196">
        <f>(AB8/AA8-1)*100</f>
        <v>12.576687116564433</v>
      </c>
      <c r="AD8" s="413">
        <v>37260</v>
      </c>
      <c r="AE8" s="171">
        <v>36.05</v>
      </c>
      <c r="AF8" s="171">
        <v>58.21</v>
      </c>
      <c r="AG8" s="292">
        <f t="shared" si="1"/>
        <v>59.19556171983358</v>
      </c>
      <c r="AH8" s="199">
        <f t="shared" si="2"/>
        <v>-1.408692664490638</v>
      </c>
      <c r="AI8" s="7"/>
      <c r="AJ8" s="378" t="s">
        <v>1035</v>
      </c>
      <c r="AK8" s="364">
        <f t="shared" si="3"/>
        <v>9.999999999999986</v>
      </c>
      <c r="AL8" s="365">
        <f>((AP8/AS8)^(1/3)-1)*100</f>
        <v>25.237643157623534</v>
      </c>
      <c r="AM8" s="365">
        <f>((AP8/AU8)^(1/5)-1)*100</f>
        <v>22.423992536427463</v>
      </c>
      <c r="AN8" s="367" t="s">
        <v>1035</v>
      </c>
      <c r="AO8" s="351"/>
      <c r="AP8" s="306">
        <v>0.825</v>
      </c>
      <c r="AQ8" s="306">
        <v>0.75</v>
      </c>
      <c r="AR8" s="28">
        <v>0.5</v>
      </c>
      <c r="AS8" s="28">
        <v>0.42</v>
      </c>
      <c r="AT8" s="28">
        <v>0.35</v>
      </c>
      <c r="AU8" s="28">
        <v>0.3</v>
      </c>
      <c r="AV8" s="299">
        <v>0</v>
      </c>
      <c r="AW8" s="299">
        <v>0</v>
      </c>
      <c r="AX8" s="299">
        <v>0</v>
      </c>
      <c r="AY8" s="299">
        <v>0</v>
      </c>
      <c r="AZ8" s="299">
        <v>0</v>
      </c>
      <c r="BA8" s="301">
        <v>0</v>
      </c>
    </row>
    <row r="9" spans="1:53" ht="11.25" customHeight="1">
      <c r="A9" s="124" t="s">
        <v>1509</v>
      </c>
      <c r="B9" s="125" t="s">
        <v>1510</v>
      </c>
      <c r="C9" s="324" t="s">
        <v>1120</v>
      </c>
      <c r="D9" s="135">
        <v>7</v>
      </c>
      <c r="E9" s="26">
        <v>339</v>
      </c>
      <c r="F9" s="65" t="s">
        <v>1500</v>
      </c>
      <c r="G9" s="57" t="s">
        <v>1500</v>
      </c>
      <c r="H9" s="219">
        <v>9.5</v>
      </c>
      <c r="I9" s="346">
        <f>(R9/H9)*100</f>
        <v>2.526315789473684</v>
      </c>
      <c r="J9" s="306">
        <v>0.05</v>
      </c>
      <c r="K9" s="145">
        <v>0.06</v>
      </c>
      <c r="L9" s="93">
        <f t="shared" si="0"/>
        <v>19.999999999999996</v>
      </c>
      <c r="M9" s="161">
        <v>40450</v>
      </c>
      <c r="N9" s="31">
        <v>40452</v>
      </c>
      <c r="O9" s="32">
        <v>40472</v>
      </c>
      <c r="P9" s="30" t="s">
        <v>273</v>
      </c>
      <c r="Q9" s="26"/>
      <c r="R9" s="343">
        <f>K9*4</f>
        <v>0.24</v>
      </c>
      <c r="S9" s="346">
        <f>R9/W9*100</f>
        <v>30.379746835443033</v>
      </c>
      <c r="T9" s="492">
        <f>(H9/SQRT(22.5*W9*(H9/Z9))-1)*100</f>
        <v>-20.923046613048978</v>
      </c>
      <c r="U9" s="27">
        <f>H9/W9</f>
        <v>12.025316455696203</v>
      </c>
      <c r="V9" s="408">
        <v>12</v>
      </c>
      <c r="W9" s="171">
        <v>0.79</v>
      </c>
      <c r="X9" s="178" t="s">
        <v>1156</v>
      </c>
      <c r="Y9" s="171">
        <v>0.46</v>
      </c>
      <c r="Z9" s="171">
        <v>1.17</v>
      </c>
      <c r="AA9" s="178">
        <v>1</v>
      </c>
      <c r="AB9" s="171">
        <v>1.17</v>
      </c>
      <c r="AC9" s="196">
        <f>(AB9/AA9-1)*100</f>
        <v>16.999999999999993</v>
      </c>
      <c r="AD9" s="332">
        <v>29</v>
      </c>
      <c r="AE9" s="171">
        <v>8.51</v>
      </c>
      <c r="AF9" s="171">
        <v>12.14</v>
      </c>
      <c r="AG9" s="292">
        <f t="shared" si="1"/>
        <v>11.633372502937723</v>
      </c>
      <c r="AH9" s="199">
        <f t="shared" si="2"/>
        <v>-21.746293245469523</v>
      </c>
      <c r="AI9" s="7"/>
      <c r="AJ9" s="378" t="s">
        <v>1035</v>
      </c>
      <c r="AK9" s="364">
        <f t="shared" si="3"/>
        <v>4.999999999999982</v>
      </c>
      <c r="AL9" s="365">
        <f>((AP9/AS9)^(1/3)-1)*100</f>
        <v>11.868894208139679</v>
      </c>
      <c r="AM9" s="365">
        <f>((AP9/AU9)^(1/5)-1)*100</f>
        <v>15.996225865400127</v>
      </c>
      <c r="AN9" s="367" t="s">
        <v>1035</v>
      </c>
      <c r="AO9" s="351"/>
      <c r="AP9" s="306">
        <v>0.21</v>
      </c>
      <c r="AQ9" s="308">
        <v>0.2</v>
      </c>
      <c r="AR9" s="28">
        <v>0.17</v>
      </c>
      <c r="AS9" s="28">
        <v>0.15</v>
      </c>
      <c r="AT9" s="299">
        <v>0.12</v>
      </c>
      <c r="AU9" s="28">
        <v>0.1</v>
      </c>
      <c r="AV9" s="28">
        <v>0.04</v>
      </c>
      <c r="AW9" s="299">
        <v>0</v>
      </c>
      <c r="AX9" s="299">
        <v>0</v>
      </c>
      <c r="AY9" s="299">
        <v>0</v>
      </c>
      <c r="AZ9" s="299">
        <v>0</v>
      </c>
      <c r="BA9" s="301">
        <v>0</v>
      </c>
    </row>
    <row r="10" spans="1:53" ht="11.25" customHeight="1">
      <c r="A10" s="25" t="s">
        <v>169</v>
      </c>
      <c r="B10" s="26" t="s">
        <v>170</v>
      </c>
      <c r="C10" s="33" t="s">
        <v>1424</v>
      </c>
      <c r="D10" s="135">
        <v>9</v>
      </c>
      <c r="E10" s="26">
        <v>264</v>
      </c>
      <c r="F10" s="44" t="s">
        <v>1030</v>
      </c>
      <c r="G10" s="45" t="s">
        <v>1030</v>
      </c>
      <c r="H10" s="219">
        <v>41.11</v>
      </c>
      <c r="I10" s="346">
        <f>(R10/H10)*100</f>
        <v>4.378496716127463</v>
      </c>
      <c r="J10" s="145">
        <v>0.44</v>
      </c>
      <c r="K10" s="145">
        <v>0.45</v>
      </c>
      <c r="L10" s="93">
        <f t="shared" si="0"/>
        <v>2.2727272727272707</v>
      </c>
      <c r="M10" s="161">
        <v>40590</v>
      </c>
      <c r="N10" s="31">
        <v>40592</v>
      </c>
      <c r="O10" s="32">
        <v>40603</v>
      </c>
      <c r="P10" s="30" t="s">
        <v>460</v>
      </c>
      <c r="Q10" s="296"/>
      <c r="R10" s="343">
        <f>K10*4</f>
        <v>1.8</v>
      </c>
      <c r="S10" s="346">
        <f>R10/W10*100</f>
        <v>62.7177700348432</v>
      </c>
      <c r="T10" s="492">
        <f>(H10/SQRT(22.5*W10*(H10/Z10))-1)*100</f>
        <v>3.1097577574153545</v>
      </c>
      <c r="U10" s="27">
        <f>H10/W10</f>
        <v>14.324041811846689</v>
      </c>
      <c r="V10" s="408">
        <v>12</v>
      </c>
      <c r="W10" s="171">
        <v>2.87</v>
      </c>
      <c r="X10" s="178">
        <v>2.27</v>
      </c>
      <c r="Y10" s="171">
        <v>1.41</v>
      </c>
      <c r="Z10" s="171">
        <v>1.67</v>
      </c>
      <c r="AA10" s="178">
        <v>3.14</v>
      </c>
      <c r="AB10" s="171">
        <v>3.28</v>
      </c>
      <c r="AC10" s="196">
        <f>(AB10/AA10-1)*100</f>
        <v>4.458598726114649</v>
      </c>
      <c r="AD10" s="413">
        <v>3220</v>
      </c>
      <c r="AE10" s="171">
        <v>34.21</v>
      </c>
      <c r="AF10" s="171">
        <v>42.34</v>
      </c>
      <c r="AG10" s="292">
        <f t="shared" si="1"/>
        <v>20.16954106986261</v>
      </c>
      <c r="AH10" s="199">
        <f t="shared" si="2"/>
        <v>-2.9050543221540006</v>
      </c>
      <c r="AI10" s="7"/>
      <c r="AJ10" s="378">
        <f>AM10/AN10</f>
        <v>1.248079949670917</v>
      </c>
      <c r="AK10" s="364">
        <f t="shared" si="3"/>
        <v>2.3255813953488413</v>
      </c>
      <c r="AL10" s="365">
        <f>((AP10/AS10)^(1/3)-1)*100</f>
        <v>2.381842245363197</v>
      </c>
      <c r="AM10" s="365">
        <f>((AP10/AU10)^(1/5)-1)*100</f>
        <v>6.246311818397499</v>
      </c>
      <c r="AN10" s="367">
        <f>((AP10/AZ10)^(1/10)-1)*100</f>
        <v>5.004736932152842</v>
      </c>
      <c r="AO10" s="351"/>
      <c r="AP10" s="306">
        <v>1.76</v>
      </c>
      <c r="AQ10" s="306">
        <v>1.72</v>
      </c>
      <c r="AR10" s="28">
        <v>1.68</v>
      </c>
      <c r="AS10" s="28">
        <v>1.64</v>
      </c>
      <c r="AT10" s="299">
        <v>1.48</v>
      </c>
      <c r="AU10" s="28">
        <v>1.3</v>
      </c>
      <c r="AV10" s="28">
        <v>1.15</v>
      </c>
      <c r="AW10" s="28">
        <v>1.11</v>
      </c>
      <c r="AX10" s="299">
        <v>1.08</v>
      </c>
      <c r="AY10" s="299">
        <v>1.08</v>
      </c>
      <c r="AZ10" s="299">
        <v>1.08</v>
      </c>
      <c r="BA10" s="301">
        <v>1.08</v>
      </c>
    </row>
    <row r="11" spans="1:53" ht="11.25" customHeight="1">
      <c r="A11" s="34" t="s">
        <v>1190</v>
      </c>
      <c r="B11" s="36" t="s">
        <v>1191</v>
      </c>
      <c r="C11" s="41" t="s">
        <v>1441</v>
      </c>
      <c r="D11" s="136">
        <v>9</v>
      </c>
      <c r="E11" s="26">
        <v>269</v>
      </c>
      <c r="F11" s="74" t="s">
        <v>1500</v>
      </c>
      <c r="G11" s="75" t="s">
        <v>1500</v>
      </c>
      <c r="H11" s="220">
        <v>69.08</v>
      </c>
      <c r="I11" s="548">
        <f>(R11/H11)*100</f>
        <v>1.679212507237985</v>
      </c>
      <c r="J11" s="144">
        <v>0.25</v>
      </c>
      <c r="K11" s="144">
        <v>0.29</v>
      </c>
      <c r="L11" s="94">
        <f t="shared" si="0"/>
        <v>15.999999999999993</v>
      </c>
      <c r="M11" s="322">
        <v>40613</v>
      </c>
      <c r="N11" s="50">
        <v>40617</v>
      </c>
      <c r="O11" s="40">
        <v>40633</v>
      </c>
      <c r="P11" s="422" t="s">
        <v>463</v>
      </c>
      <c r="Q11" s="285"/>
      <c r="R11" s="274">
        <f>K11*4</f>
        <v>1.16</v>
      </c>
      <c r="S11" s="346">
        <f>R11/W11*100</f>
        <v>39.59044368600682</v>
      </c>
      <c r="T11" s="493">
        <f>(H11/SQRT(22.5*W11*(H11/Z11))-1)*100</f>
        <v>81.10200730438537</v>
      </c>
      <c r="U11" s="37">
        <f>H11/W11</f>
        <v>23.57679180887372</v>
      </c>
      <c r="V11" s="409">
        <v>3</v>
      </c>
      <c r="W11" s="172">
        <v>2.93</v>
      </c>
      <c r="X11" s="180">
        <v>1.27</v>
      </c>
      <c r="Y11" s="172">
        <v>1.26</v>
      </c>
      <c r="Z11" s="172">
        <v>3.13</v>
      </c>
      <c r="AA11" s="180">
        <v>3.9</v>
      </c>
      <c r="AB11" s="172">
        <v>4.61</v>
      </c>
      <c r="AC11" s="198">
        <f>(AB11/AA11-1)*100</f>
        <v>18.205128205128208</v>
      </c>
      <c r="AD11" s="415">
        <v>5420</v>
      </c>
      <c r="AE11" s="172">
        <v>60.31</v>
      </c>
      <c r="AF11" s="172">
        <v>71.28</v>
      </c>
      <c r="AG11" s="294">
        <f t="shared" si="1"/>
        <v>14.5415354004311</v>
      </c>
      <c r="AH11" s="201">
        <f t="shared" si="2"/>
        <v>-3.0864197530864237</v>
      </c>
      <c r="AI11" s="7"/>
      <c r="AJ11" s="378" t="s">
        <v>1035</v>
      </c>
      <c r="AK11" s="364">
        <f t="shared" si="3"/>
        <v>34.2857142857143</v>
      </c>
      <c r="AL11" s="365">
        <f>((AP11/AS11)^(1/3)-1)*100</f>
        <v>40.35125881389183</v>
      </c>
      <c r="AM11" s="365">
        <f>((AP11/AU11)^(1/5)-1)*100</f>
        <v>33.10337481976484</v>
      </c>
      <c r="AN11" s="367" t="s">
        <v>1035</v>
      </c>
      <c r="AO11" s="352"/>
      <c r="AP11" s="307">
        <v>0.94</v>
      </c>
      <c r="AQ11" s="307">
        <v>0.7</v>
      </c>
      <c r="AR11" s="38">
        <v>0.52</v>
      </c>
      <c r="AS11" s="38">
        <v>0.34</v>
      </c>
      <c r="AT11" s="38">
        <v>0.27</v>
      </c>
      <c r="AU11" s="38">
        <v>0.225</v>
      </c>
      <c r="AV11" s="38">
        <v>0.175</v>
      </c>
      <c r="AW11" s="38">
        <v>0.12</v>
      </c>
      <c r="AX11" s="300">
        <v>0</v>
      </c>
      <c r="AY11" s="300">
        <v>0</v>
      </c>
      <c r="AZ11" s="300">
        <v>0</v>
      </c>
      <c r="BA11" s="328">
        <v>0</v>
      </c>
    </row>
    <row r="12" spans="1:53" ht="11.25" customHeight="1">
      <c r="A12" s="15" t="s">
        <v>780</v>
      </c>
      <c r="B12" s="16" t="s">
        <v>781</v>
      </c>
      <c r="C12" s="24" t="s">
        <v>1336</v>
      </c>
      <c r="D12" s="134">
        <v>5</v>
      </c>
      <c r="E12" s="26">
        <v>422</v>
      </c>
      <c r="F12" s="88" t="s">
        <v>1500</v>
      </c>
      <c r="G12" s="58" t="s">
        <v>1500</v>
      </c>
      <c r="H12" s="218">
        <v>28.91</v>
      </c>
      <c r="I12" s="345">
        <f>(R12/H12)*100</f>
        <v>4.150812867519889</v>
      </c>
      <c r="J12" s="303">
        <v>0.28</v>
      </c>
      <c r="K12" s="146">
        <v>0.3</v>
      </c>
      <c r="L12" s="107">
        <f t="shared" si="0"/>
        <v>7.14285714285714</v>
      </c>
      <c r="M12" s="120">
        <v>40436</v>
      </c>
      <c r="N12" s="22">
        <v>40438</v>
      </c>
      <c r="O12" s="23">
        <v>40452</v>
      </c>
      <c r="P12" s="21" t="s">
        <v>450</v>
      </c>
      <c r="Q12" s="16"/>
      <c r="R12" s="344">
        <f>K12*4</f>
        <v>1.2</v>
      </c>
      <c r="S12" s="345">
        <f>R12/W12*100</f>
        <v>46.33204633204633</v>
      </c>
      <c r="T12" s="492">
        <f>(H12/SQRT(22.5*W12*(H12/Z12))-1)*100</f>
        <v>-29.214616123308534</v>
      </c>
      <c r="U12" s="18">
        <f>H12/W12</f>
        <v>11.162162162162163</v>
      </c>
      <c r="V12" s="408">
        <v>12</v>
      </c>
      <c r="W12" s="194">
        <v>2.59</v>
      </c>
      <c r="X12" s="193">
        <v>1.59</v>
      </c>
      <c r="Y12" s="194">
        <v>2.21</v>
      </c>
      <c r="Z12" s="194">
        <v>1.01</v>
      </c>
      <c r="AA12" s="193">
        <v>2.57</v>
      </c>
      <c r="AB12" s="194">
        <v>2.56</v>
      </c>
      <c r="AC12" s="197">
        <f>(AB12/AA12-1)*100</f>
        <v>-0.38910505836574627</v>
      </c>
      <c r="AD12" s="430">
        <v>137</v>
      </c>
      <c r="AE12" s="194">
        <v>26.94</v>
      </c>
      <c r="AF12" s="194">
        <v>33.89</v>
      </c>
      <c r="AG12" s="293">
        <f t="shared" si="1"/>
        <v>7.3125463994060835</v>
      </c>
      <c r="AH12" s="200">
        <f t="shared" si="2"/>
        <v>-14.694600177043377</v>
      </c>
      <c r="AI12" s="7"/>
      <c r="AJ12" s="377">
        <f>AM12/AN12</f>
        <v>1.1993599596152509</v>
      </c>
      <c r="AK12" s="368">
        <f t="shared" si="3"/>
        <v>7.547169811320731</v>
      </c>
      <c r="AL12" s="369">
        <f>((AP12/AS12)^(1/3)-1)*100</f>
        <v>9.011937795689429</v>
      </c>
      <c r="AM12" s="369">
        <f>((AP12/AU12)^(1/5)-1)*100</f>
        <v>6.298004826234438</v>
      </c>
      <c r="AN12" s="366">
        <f>((AP12/AZ12)^(1/10)-1)*100</f>
        <v>5.251138138924372</v>
      </c>
      <c r="AO12" s="351"/>
      <c r="AP12" s="306">
        <v>1.14</v>
      </c>
      <c r="AQ12" s="306">
        <v>1.06</v>
      </c>
      <c r="AR12" s="28">
        <v>0.98</v>
      </c>
      <c r="AS12" s="299">
        <v>0.88</v>
      </c>
      <c r="AT12" s="28">
        <v>0.87</v>
      </c>
      <c r="AU12" s="299">
        <v>0.84</v>
      </c>
      <c r="AV12" s="28">
        <v>0.84</v>
      </c>
      <c r="AW12" s="28">
        <v>0.83</v>
      </c>
      <c r="AX12" s="28">
        <v>0.78</v>
      </c>
      <c r="AY12" s="28">
        <v>0.74</v>
      </c>
      <c r="AZ12" s="28">
        <v>0.68334</v>
      </c>
      <c r="BA12" s="121">
        <v>0.33429</v>
      </c>
    </row>
    <row r="13" spans="1:53" ht="11.25" customHeight="1">
      <c r="A13" s="25" t="s">
        <v>27</v>
      </c>
      <c r="B13" s="26" t="s">
        <v>28</v>
      </c>
      <c r="C13" s="109" t="s">
        <v>1661</v>
      </c>
      <c r="D13" s="135">
        <v>6</v>
      </c>
      <c r="E13" s="26">
        <v>404</v>
      </c>
      <c r="F13" s="65" t="s">
        <v>1500</v>
      </c>
      <c r="G13" s="57" t="s">
        <v>1500</v>
      </c>
      <c r="H13" s="219">
        <v>46.99</v>
      </c>
      <c r="I13" s="346">
        <f>(R13/H13)*100</f>
        <v>4.724409448818897</v>
      </c>
      <c r="J13" s="145">
        <v>0.5275</v>
      </c>
      <c r="K13" s="145">
        <v>0.555</v>
      </c>
      <c r="L13" s="93">
        <f t="shared" si="0"/>
        <v>5.213270142180115</v>
      </c>
      <c r="M13" s="161">
        <v>40674</v>
      </c>
      <c r="N13" s="31">
        <v>40676</v>
      </c>
      <c r="O13" s="32">
        <v>40683</v>
      </c>
      <c r="P13" s="104" t="s">
        <v>509</v>
      </c>
      <c r="Q13" s="102" t="s">
        <v>1924</v>
      </c>
      <c r="R13" s="343">
        <f>K13*4</f>
        <v>2.22</v>
      </c>
      <c r="S13" s="346">
        <f>R13/W13*100</f>
        <v>71.84466019417476</v>
      </c>
      <c r="T13" s="492">
        <f>(H13/SQRT(22.5*W13*(H13/Z13))-1)*100</f>
        <v>136.56331213281825</v>
      </c>
      <c r="U13" s="27">
        <f>H13/W13</f>
        <v>15.207119741100325</v>
      </c>
      <c r="V13" s="408">
        <v>12</v>
      </c>
      <c r="W13" s="171">
        <v>3.09</v>
      </c>
      <c r="X13" s="178">
        <v>0.97</v>
      </c>
      <c r="Y13" s="171">
        <v>1.72</v>
      </c>
      <c r="Z13" s="171">
        <v>8.28</v>
      </c>
      <c r="AA13" s="178">
        <v>3.45</v>
      </c>
      <c r="AB13" s="171">
        <v>3.76</v>
      </c>
      <c r="AC13" s="196">
        <f>(AB13/AA13-1)*100</f>
        <v>8.98550724637679</v>
      </c>
      <c r="AD13" s="413">
        <v>2810</v>
      </c>
      <c r="AE13" s="171">
        <v>29.49</v>
      </c>
      <c r="AF13" s="171">
        <v>58</v>
      </c>
      <c r="AG13" s="292">
        <f t="shared" si="1"/>
        <v>59.34214988131572</v>
      </c>
      <c r="AH13" s="199">
        <f t="shared" si="2"/>
        <v>-18.98275862068965</v>
      </c>
      <c r="AI13" s="7"/>
      <c r="AJ13" s="378" t="s">
        <v>1035</v>
      </c>
      <c r="AK13" s="364">
        <f t="shared" si="3"/>
        <v>12.759643916913932</v>
      </c>
      <c r="AL13" s="365">
        <f>((AP13/AS13)^(1/3)-1)*100</f>
        <v>22.641877968176228</v>
      </c>
      <c r="AM13" s="365" t="s">
        <v>1035</v>
      </c>
      <c r="AN13" s="367" t="s">
        <v>1035</v>
      </c>
      <c r="AO13" s="351"/>
      <c r="AP13" s="306">
        <v>1.9</v>
      </c>
      <c r="AQ13" s="306">
        <v>1.685</v>
      </c>
      <c r="AR13" s="28">
        <v>1.3175</v>
      </c>
      <c r="AS13" s="28">
        <v>1.03</v>
      </c>
      <c r="AT13" s="28">
        <v>0.43</v>
      </c>
      <c r="AU13" s="299">
        <v>0</v>
      </c>
      <c r="AV13" s="299">
        <v>0</v>
      </c>
      <c r="AW13" s="299">
        <v>0</v>
      </c>
      <c r="AX13" s="299">
        <v>0</v>
      </c>
      <c r="AY13" s="299">
        <v>0</v>
      </c>
      <c r="AZ13" s="299">
        <v>0</v>
      </c>
      <c r="BA13" s="301">
        <v>0</v>
      </c>
    </row>
    <row r="14" spans="1:53" ht="11.25" customHeight="1">
      <c r="A14" s="25" t="s">
        <v>1136</v>
      </c>
      <c r="B14" s="26" t="s">
        <v>1137</v>
      </c>
      <c r="C14" s="109" t="s">
        <v>1661</v>
      </c>
      <c r="D14" s="135">
        <v>9</v>
      </c>
      <c r="E14" s="26">
        <v>271</v>
      </c>
      <c r="F14" s="65" t="s">
        <v>1500</v>
      </c>
      <c r="G14" s="57" t="s">
        <v>1500</v>
      </c>
      <c r="H14" s="219">
        <v>72.88</v>
      </c>
      <c r="I14" s="346">
        <f>(R14/H14)*100</f>
        <v>4.884742041712404</v>
      </c>
      <c r="J14" s="145">
        <v>0.86</v>
      </c>
      <c r="K14" s="145">
        <v>0.89</v>
      </c>
      <c r="L14" s="93">
        <f t="shared" si="0"/>
        <v>3.488372093023262</v>
      </c>
      <c r="M14" s="161">
        <v>40667</v>
      </c>
      <c r="N14" s="31">
        <v>40669</v>
      </c>
      <c r="O14" s="32">
        <v>40676</v>
      </c>
      <c r="P14" s="104" t="s">
        <v>453</v>
      </c>
      <c r="Q14" s="102" t="s">
        <v>1924</v>
      </c>
      <c r="R14" s="343">
        <f>K14*4</f>
        <v>3.56</v>
      </c>
      <c r="S14" s="346">
        <f>R14/W14*100</f>
        <v>50.07032348804501</v>
      </c>
      <c r="T14" s="492">
        <f>(H14/SQRT(22.5*W14*(H14/Z14))-1)*100</f>
        <v>23.906209961448145</v>
      </c>
      <c r="U14" s="27">
        <f>H14/W14</f>
        <v>10.250351617440224</v>
      </c>
      <c r="V14" s="408">
        <v>12</v>
      </c>
      <c r="W14" s="171">
        <v>7.11</v>
      </c>
      <c r="X14" s="178">
        <v>0.93</v>
      </c>
      <c r="Y14" s="171">
        <v>1.62</v>
      </c>
      <c r="Z14" s="171">
        <v>3.37</v>
      </c>
      <c r="AA14" s="178">
        <v>7.8</v>
      </c>
      <c r="AB14" s="171">
        <v>8.32</v>
      </c>
      <c r="AC14" s="196">
        <f>(AB14/AA14-1)*100</f>
        <v>6.666666666666665</v>
      </c>
      <c r="AD14" s="413">
        <v>2680</v>
      </c>
      <c r="AE14" s="171">
        <v>42.73</v>
      </c>
      <c r="AF14" s="171">
        <v>84.1</v>
      </c>
      <c r="AG14" s="292">
        <f t="shared" si="1"/>
        <v>70.55932600046806</v>
      </c>
      <c r="AH14" s="199">
        <f t="shared" si="2"/>
        <v>-13.341260404280616</v>
      </c>
      <c r="AI14" s="7"/>
      <c r="AJ14" s="378">
        <f>AM14/AN14</f>
        <v>1.236039311101158</v>
      </c>
      <c r="AK14" s="364">
        <f t="shared" si="3"/>
        <v>8.644067796610155</v>
      </c>
      <c r="AL14" s="365">
        <f>((AP14/AS14)^(1/3)-1)*100</f>
        <v>13.362248397938249</v>
      </c>
      <c r="AM14" s="365">
        <f>((AP14/AU14)^(1/5)-1)*100</f>
        <v>15.268195692140306</v>
      </c>
      <c r="AN14" s="367">
        <f>((AP14/AZ14)^(1/10)-1)*100</f>
        <v>12.352516263045255</v>
      </c>
      <c r="AO14" s="351"/>
      <c r="AP14" s="306">
        <v>3.205</v>
      </c>
      <c r="AQ14" s="306">
        <v>2.95</v>
      </c>
      <c r="AR14" s="28">
        <v>2.53</v>
      </c>
      <c r="AS14" s="28">
        <v>2.2</v>
      </c>
      <c r="AT14" s="28">
        <v>1.92</v>
      </c>
      <c r="AU14" s="28">
        <v>1.575</v>
      </c>
      <c r="AV14" s="28">
        <v>1.244</v>
      </c>
      <c r="AW14" s="28">
        <v>1.05</v>
      </c>
      <c r="AX14" s="299">
        <v>1</v>
      </c>
      <c r="AY14" s="299">
        <v>1</v>
      </c>
      <c r="AZ14" s="28">
        <v>1</v>
      </c>
      <c r="BA14" s="121">
        <v>0.115</v>
      </c>
    </row>
    <row r="15" spans="1:53" ht="11.25" customHeight="1">
      <c r="A15" s="25" t="s">
        <v>387</v>
      </c>
      <c r="B15" s="26" t="s">
        <v>388</v>
      </c>
      <c r="C15" s="33" t="s">
        <v>1439</v>
      </c>
      <c r="D15" s="135">
        <v>8</v>
      </c>
      <c r="E15" s="26">
        <v>302</v>
      </c>
      <c r="F15" s="44" t="s">
        <v>1030</v>
      </c>
      <c r="G15" s="45" t="s">
        <v>1030</v>
      </c>
      <c r="H15" s="219">
        <v>41.13</v>
      </c>
      <c r="I15" s="346">
        <f>(R15/H15)*100</f>
        <v>4.133236080719669</v>
      </c>
      <c r="J15" s="145">
        <v>0.395</v>
      </c>
      <c r="K15" s="145">
        <v>0.425</v>
      </c>
      <c r="L15" s="93">
        <f t="shared" si="0"/>
        <v>7.594936708860756</v>
      </c>
      <c r="M15" s="161">
        <v>40570</v>
      </c>
      <c r="N15" s="31">
        <v>40574</v>
      </c>
      <c r="O15" s="32">
        <v>40589</v>
      </c>
      <c r="P15" s="104" t="s">
        <v>471</v>
      </c>
      <c r="Q15" s="296"/>
      <c r="R15" s="343">
        <f>K15*4</f>
        <v>1.7</v>
      </c>
      <c r="S15" s="346">
        <f>R15/W15*100</f>
        <v>59.02777777777778</v>
      </c>
      <c r="T15" s="492">
        <f>(H15/SQRT(22.5*W15*(H15/Z15))-1)*100</f>
        <v>-1.1328051261581429</v>
      </c>
      <c r="U15" s="27">
        <f>H15/W15</f>
        <v>14.281250000000002</v>
      </c>
      <c r="V15" s="408">
        <v>12</v>
      </c>
      <c r="W15" s="171">
        <v>2.88</v>
      </c>
      <c r="X15" s="178">
        <v>1.69</v>
      </c>
      <c r="Y15" s="171">
        <v>1.29</v>
      </c>
      <c r="Z15" s="171">
        <v>1.54</v>
      </c>
      <c r="AA15" s="178">
        <v>2.9</v>
      </c>
      <c r="AB15" s="171">
        <v>2.97</v>
      </c>
      <c r="AC15" s="196">
        <f>(AB15/AA15-1)*100</f>
        <v>2.413793103448292</v>
      </c>
      <c r="AD15" s="413">
        <v>4560</v>
      </c>
      <c r="AE15" s="171">
        <v>31.12</v>
      </c>
      <c r="AF15" s="171">
        <v>41.14</v>
      </c>
      <c r="AG15" s="292">
        <f t="shared" si="1"/>
        <v>32.16580976863754</v>
      </c>
      <c r="AH15" s="199">
        <f t="shared" si="2"/>
        <v>-0.02430724355857562</v>
      </c>
      <c r="AI15" s="7"/>
      <c r="AJ15" s="378">
        <f>AM15/AN15</f>
        <v>-3.655448898877247</v>
      </c>
      <c r="AK15" s="364">
        <f t="shared" si="3"/>
        <v>5.3333333333333455</v>
      </c>
      <c r="AL15" s="365">
        <f>((AP15/AS15)^(1/3)-1)*100</f>
        <v>7.551826120985772</v>
      </c>
      <c r="AM15" s="365">
        <f>((AP15/AU15)^(1/5)-1)*100</f>
        <v>8.51594520113066</v>
      </c>
      <c r="AN15" s="367">
        <f>((AP15/AZ15)^(1/10)-1)*100</f>
        <v>-2.3296578441422855</v>
      </c>
      <c r="AO15" s="351"/>
      <c r="AP15" s="306">
        <v>1.58</v>
      </c>
      <c r="AQ15" s="306">
        <v>1.5</v>
      </c>
      <c r="AR15" s="28">
        <v>1.4</v>
      </c>
      <c r="AS15" s="28">
        <v>1.27</v>
      </c>
      <c r="AT15" s="28">
        <v>1.15</v>
      </c>
      <c r="AU15" s="299">
        <v>1.05</v>
      </c>
      <c r="AV15" s="28">
        <v>1.0125</v>
      </c>
      <c r="AW15" s="299">
        <v>1</v>
      </c>
      <c r="AX15" s="299">
        <v>2</v>
      </c>
      <c r="AY15" s="299">
        <v>2</v>
      </c>
      <c r="AZ15" s="299">
        <v>2</v>
      </c>
      <c r="BA15" s="301">
        <v>2</v>
      </c>
    </row>
    <row r="16" spans="1:53" ht="11.25" customHeight="1">
      <c r="A16" s="34" t="s">
        <v>1395</v>
      </c>
      <c r="B16" s="36" t="s">
        <v>1362</v>
      </c>
      <c r="C16" s="41" t="s">
        <v>1333</v>
      </c>
      <c r="D16" s="136">
        <v>5</v>
      </c>
      <c r="E16" s="26">
        <v>416</v>
      </c>
      <c r="F16" s="74" t="s">
        <v>1500</v>
      </c>
      <c r="G16" s="75" t="s">
        <v>1500</v>
      </c>
      <c r="H16" s="220">
        <v>60.62</v>
      </c>
      <c r="I16" s="548">
        <f>(R16/H16)*100</f>
        <v>1.3196964698119433</v>
      </c>
      <c r="J16" s="307">
        <v>0.18</v>
      </c>
      <c r="K16" s="144">
        <v>0.2</v>
      </c>
      <c r="L16" s="94">
        <f t="shared" si="0"/>
        <v>11.111111111111116</v>
      </c>
      <c r="M16" s="339">
        <v>40137</v>
      </c>
      <c r="N16" s="340">
        <v>40141</v>
      </c>
      <c r="O16" s="341">
        <v>40157</v>
      </c>
      <c r="P16" s="49" t="s">
        <v>452</v>
      </c>
      <c r="Q16" s="36" t="s">
        <v>523</v>
      </c>
      <c r="R16" s="274">
        <f>K16*4</f>
        <v>0.8</v>
      </c>
      <c r="S16" s="348">
        <f>R16/W16*100</f>
        <v>6.932409012131717</v>
      </c>
      <c r="T16" s="492">
        <f>(H16/SQRT(22.5*W16*(H16/Z16))-1)*100</f>
        <v>-57.326220985635224</v>
      </c>
      <c r="U16" s="37">
        <f>H16/W16</f>
        <v>5.253032928942808</v>
      </c>
      <c r="V16" s="409">
        <v>12</v>
      </c>
      <c r="W16" s="172">
        <v>11.54</v>
      </c>
      <c r="X16" s="180">
        <v>1.73</v>
      </c>
      <c r="Y16" s="172">
        <v>1.26</v>
      </c>
      <c r="Z16" s="172">
        <v>0.78</v>
      </c>
      <c r="AA16" s="180">
        <v>4.67</v>
      </c>
      <c r="AB16" s="172">
        <v>6.49</v>
      </c>
      <c r="AC16" s="198">
        <f>(AB16/AA16-1)*100</f>
        <v>38.972162740899364</v>
      </c>
      <c r="AD16" s="473">
        <v>2300</v>
      </c>
      <c r="AE16" s="172">
        <v>42.84</v>
      </c>
      <c r="AF16" s="172">
        <v>65.7</v>
      </c>
      <c r="AG16" s="294">
        <f t="shared" si="1"/>
        <v>41.50326797385619</v>
      </c>
      <c r="AH16" s="201">
        <f t="shared" si="2"/>
        <v>-7.732115677321165</v>
      </c>
      <c r="AI16" s="7"/>
      <c r="AJ16" s="379" t="s">
        <v>1035</v>
      </c>
      <c r="AK16" s="370">
        <f t="shared" si="3"/>
        <v>8.108108108108114</v>
      </c>
      <c r="AL16" s="371">
        <f>((AP16/AS16)^(1/3)-1)*100</f>
        <v>8.288701441961365</v>
      </c>
      <c r="AM16" s="371" t="s">
        <v>1035</v>
      </c>
      <c r="AN16" s="372" t="s">
        <v>1035</v>
      </c>
      <c r="AO16" s="351"/>
      <c r="AP16" s="308">
        <v>0.8</v>
      </c>
      <c r="AQ16" s="306">
        <v>0.74</v>
      </c>
      <c r="AR16" s="28">
        <v>0.72</v>
      </c>
      <c r="AS16" s="28">
        <v>0.63</v>
      </c>
      <c r="AT16" s="28">
        <v>0.15</v>
      </c>
      <c r="AU16" s="299">
        <v>0</v>
      </c>
      <c r="AV16" s="299">
        <v>0</v>
      </c>
      <c r="AW16" s="299">
        <v>0</v>
      </c>
      <c r="AX16" s="299">
        <v>0</v>
      </c>
      <c r="AY16" s="299">
        <v>0</v>
      </c>
      <c r="AZ16" s="299">
        <v>0</v>
      </c>
      <c r="BA16" s="301">
        <v>0</v>
      </c>
    </row>
    <row r="17" spans="1:53" ht="11.25" customHeight="1">
      <c r="A17" s="15" t="s">
        <v>1254</v>
      </c>
      <c r="B17" s="16" t="s">
        <v>1255</v>
      </c>
      <c r="C17" s="24" t="s">
        <v>1333</v>
      </c>
      <c r="D17" s="134">
        <v>5</v>
      </c>
      <c r="E17" s="26">
        <v>423</v>
      </c>
      <c r="F17" s="88" t="s">
        <v>1500</v>
      </c>
      <c r="G17" s="58" t="s">
        <v>1500</v>
      </c>
      <c r="H17" s="218">
        <v>35.56</v>
      </c>
      <c r="I17" s="547">
        <f>(R17/H17)*100</f>
        <v>1.827896512935883</v>
      </c>
      <c r="J17" s="303">
        <v>0.1375</v>
      </c>
      <c r="K17" s="146">
        <v>0.1625</v>
      </c>
      <c r="L17" s="107">
        <f t="shared" si="0"/>
        <v>18.181818181818166</v>
      </c>
      <c r="M17" s="120">
        <v>40464</v>
      </c>
      <c r="N17" s="22">
        <v>40466</v>
      </c>
      <c r="O17" s="23">
        <v>40476</v>
      </c>
      <c r="P17" s="21" t="s">
        <v>274</v>
      </c>
      <c r="Q17" s="16"/>
      <c r="R17" s="344">
        <f>K17*4</f>
        <v>0.65</v>
      </c>
      <c r="S17" s="346">
        <f>R17/W17*100</f>
        <v>15.476190476190476</v>
      </c>
      <c r="T17" s="494">
        <f>(H17/SQRT(22.5*W17*(H17/Z17))-1)*100</f>
        <v>-44.451556010724936</v>
      </c>
      <c r="U17" s="18">
        <f>H17/W17</f>
        <v>8.466666666666667</v>
      </c>
      <c r="V17" s="408">
        <v>12</v>
      </c>
      <c r="W17" s="194">
        <v>4.2</v>
      </c>
      <c r="X17" s="193">
        <v>1.12</v>
      </c>
      <c r="Y17" s="194">
        <v>0.82</v>
      </c>
      <c r="Z17" s="194">
        <v>0.82</v>
      </c>
      <c r="AA17" s="193">
        <v>3.49</v>
      </c>
      <c r="AB17" s="194">
        <v>3.54</v>
      </c>
      <c r="AC17" s="197">
        <f>(AB17/AA17-1)*100</f>
        <v>1.4326647564469885</v>
      </c>
      <c r="AD17" s="414">
        <v>3680</v>
      </c>
      <c r="AE17" s="194">
        <v>26.18</v>
      </c>
      <c r="AF17" s="194">
        <v>36.19</v>
      </c>
      <c r="AG17" s="293">
        <f t="shared" si="1"/>
        <v>35.82887700534761</v>
      </c>
      <c r="AH17" s="200">
        <f t="shared" si="2"/>
        <v>-1.740812379110239</v>
      </c>
      <c r="AI17" s="7"/>
      <c r="AJ17" s="378">
        <f>AM17/AN17</f>
        <v>-7.846168030964957</v>
      </c>
      <c r="AK17" s="364">
        <f t="shared" si="3"/>
        <v>10.576923076923062</v>
      </c>
      <c r="AL17" s="365">
        <f>((AP17/AS17)^(1/3)-1)*100</f>
        <v>12.85893588685003</v>
      </c>
      <c r="AM17" s="365">
        <f>((AP17/AU17)^(1/5)-1)*100</f>
        <v>11.52219130394223</v>
      </c>
      <c r="AN17" s="367">
        <f>((AP17/AZ17)^(1/10)-1)*100</f>
        <v>-1.4685119230775867</v>
      </c>
      <c r="AO17" s="350"/>
      <c r="AP17" s="303">
        <v>0.575</v>
      </c>
      <c r="AQ17" s="303">
        <v>0.52</v>
      </c>
      <c r="AR17" s="19">
        <v>0.5</v>
      </c>
      <c r="AS17" s="19">
        <v>0.4</v>
      </c>
      <c r="AT17" s="19">
        <v>0.368</v>
      </c>
      <c r="AU17" s="304">
        <v>0.33332</v>
      </c>
      <c r="AV17" s="304">
        <v>0.33332</v>
      </c>
      <c r="AW17" s="304">
        <v>0.33332</v>
      </c>
      <c r="AX17" s="304">
        <v>0.33332</v>
      </c>
      <c r="AY17" s="304">
        <v>0.66668</v>
      </c>
      <c r="AZ17" s="304">
        <v>0.66668</v>
      </c>
      <c r="BA17" s="305">
        <v>0.66668</v>
      </c>
    </row>
    <row r="18" spans="1:53" ht="11.25" customHeight="1">
      <c r="A18" s="25" t="s">
        <v>155</v>
      </c>
      <c r="B18" s="26" t="s">
        <v>156</v>
      </c>
      <c r="C18" s="324" t="s">
        <v>1332</v>
      </c>
      <c r="D18" s="135">
        <v>8</v>
      </c>
      <c r="E18" s="26">
        <v>315</v>
      </c>
      <c r="F18" s="44" t="s">
        <v>1030</v>
      </c>
      <c r="G18" s="45" t="s">
        <v>1030</v>
      </c>
      <c r="H18" s="219">
        <v>24</v>
      </c>
      <c r="I18" s="346">
        <f>(R18/H18)*100</f>
        <v>2.5</v>
      </c>
      <c r="J18" s="145">
        <v>0.14</v>
      </c>
      <c r="K18" s="145">
        <v>0.15</v>
      </c>
      <c r="L18" s="93">
        <f t="shared" si="0"/>
        <v>7.14285714285714</v>
      </c>
      <c r="M18" s="161">
        <v>40640</v>
      </c>
      <c r="N18" s="31">
        <v>40644</v>
      </c>
      <c r="O18" s="32">
        <v>40654</v>
      </c>
      <c r="P18" s="104" t="s">
        <v>273</v>
      </c>
      <c r="Q18" s="26"/>
      <c r="R18" s="343">
        <f>K18*4</f>
        <v>0.6</v>
      </c>
      <c r="S18" s="346">
        <f>R18/W18*100</f>
        <v>28.436018957345972</v>
      </c>
      <c r="T18" s="492">
        <f>(H18/SQRT(22.5*W18*(H18/Z18))-1)*100</f>
        <v>-19.873717364173604</v>
      </c>
      <c r="U18" s="27">
        <f>H18/W18</f>
        <v>11.374407582938389</v>
      </c>
      <c r="V18" s="408">
        <v>2</v>
      </c>
      <c r="W18" s="171">
        <v>2.11</v>
      </c>
      <c r="X18" s="178">
        <v>0.9</v>
      </c>
      <c r="Y18" s="171">
        <v>0.6</v>
      </c>
      <c r="Z18" s="171">
        <v>1.27</v>
      </c>
      <c r="AA18" s="178">
        <v>2.61</v>
      </c>
      <c r="AB18" s="171">
        <v>2.89</v>
      </c>
      <c r="AC18" s="196">
        <f>(AB18/AA18-1)*100</f>
        <v>10.727969348659006</v>
      </c>
      <c r="AD18" s="332">
        <v>970</v>
      </c>
      <c r="AE18" s="171">
        <v>17.89</v>
      </c>
      <c r="AF18" s="171">
        <v>24.9</v>
      </c>
      <c r="AG18" s="292">
        <f t="shared" si="1"/>
        <v>34.15315818893236</v>
      </c>
      <c r="AH18" s="199">
        <f t="shared" si="2"/>
        <v>-3.6144578313252955</v>
      </c>
      <c r="AI18" s="7"/>
      <c r="AJ18" s="378">
        <f>AM18/AN18</f>
        <v>-3.0490558367120575</v>
      </c>
      <c r="AK18" s="364">
        <f t="shared" si="3"/>
        <v>12.500000000000021</v>
      </c>
      <c r="AL18" s="365">
        <f>((AP18/AS18)^(1/3)-1)*100</f>
        <v>12.426853035294627</v>
      </c>
      <c r="AM18" s="365">
        <f>((AP18/AU18)^(1/5)-1)*100</f>
        <v>12.474611314209483</v>
      </c>
      <c r="AN18" s="367">
        <f>((AP18/AZ18)^(1/10)-1)*100</f>
        <v>-4.091303007314373</v>
      </c>
      <c r="AO18" s="351" t="s">
        <v>1085</v>
      </c>
      <c r="AP18" s="306">
        <v>0.54</v>
      </c>
      <c r="AQ18" s="308">
        <v>0.48</v>
      </c>
      <c r="AR18" s="28">
        <v>0.46</v>
      </c>
      <c r="AS18" s="28">
        <v>0.38</v>
      </c>
      <c r="AT18" s="299">
        <v>0.32</v>
      </c>
      <c r="AU18" s="28">
        <v>0.3</v>
      </c>
      <c r="AV18" s="28">
        <v>0.06</v>
      </c>
      <c r="AW18" s="299">
        <v>0</v>
      </c>
      <c r="AX18" s="299">
        <v>0</v>
      </c>
      <c r="AY18" s="299">
        <v>0.4</v>
      </c>
      <c r="AZ18" s="299">
        <v>0.82</v>
      </c>
      <c r="BA18" s="301">
        <v>0.78</v>
      </c>
    </row>
    <row r="19" spans="1:53" ht="11.25" customHeight="1">
      <c r="A19" s="25" t="s">
        <v>1277</v>
      </c>
      <c r="B19" s="26" t="s">
        <v>1278</v>
      </c>
      <c r="C19" s="109" t="s">
        <v>1660</v>
      </c>
      <c r="D19" s="135">
        <v>7</v>
      </c>
      <c r="E19" s="26">
        <v>364</v>
      </c>
      <c r="F19" s="65" t="s">
        <v>1500</v>
      </c>
      <c r="G19" s="57" t="s">
        <v>1500</v>
      </c>
      <c r="H19" s="219">
        <v>45.4</v>
      </c>
      <c r="I19" s="346">
        <f>(R19/H19)*100</f>
        <v>6.5198237885462555</v>
      </c>
      <c r="J19" s="145">
        <v>0.705</v>
      </c>
      <c r="K19" s="145">
        <v>0.74</v>
      </c>
      <c r="L19" s="93">
        <f t="shared" si="0"/>
        <v>4.964539007092195</v>
      </c>
      <c r="M19" s="161">
        <v>40669</v>
      </c>
      <c r="N19" s="31">
        <v>40673</v>
      </c>
      <c r="O19" s="32">
        <v>40681</v>
      </c>
      <c r="P19" s="30" t="s">
        <v>275</v>
      </c>
      <c r="Q19" s="26"/>
      <c r="R19" s="343">
        <f>K19*4</f>
        <v>2.96</v>
      </c>
      <c r="S19" s="346">
        <f>R19/W19*100</f>
        <v>115.17509727626461</v>
      </c>
      <c r="T19" s="492">
        <f>(H19/SQRT(22.5*W19*(H19/Z19))-1)*100</f>
        <v>103.02511137676062</v>
      </c>
      <c r="U19" s="27">
        <f>H19/W19</f>
        <v>17.66536964980545</v>
      </c>
      <c r="V19" s="408">
        <v>12</v>
      </c>
      <c r="W19" s="171">
        <v>2.57</v>
      </c>
      <c r="X19" s="178">
        <v>4.8</v>
      </c>
      <c r="Y19" s="171">
        <v>1.08</v>
      </c>
      <c r="Z19" s="171">
        <v>5.25</v>
      </c>
      <c r="AA19" s="178">
        <v>2.95</v>
      </c>
      <c r="AB19" s="171">
        <v>3.18</v>
      </c>
      <c r="AC19" s="196">
        <f>(AB19/AA19-1)*100</f>
        <v>7.7966101694915135</v>
      </c>
      <c r="AD19" s="413">
        <v>2590</v>
      </c>
      <c r="AE19" s="171">
        <v>38.84</v>
      </c>
      <c r="AF19" s="171">
        <v>51.5</v>
      </c>
      <c r="AG19" s="292">
        <f t="shared" si="1"/>
        <v>16.88980432543768</v>
      </c>
      <c r="AH19" s="199">
        <f t="shared" si="2"/>
        <v>-11.84466019417476</v>
      </c>
      <c r="AI19" s="7"/>
      <c r="AJ19" s="378">
        <f>AM19/AN19</f>
        <v>1.9050035215051977</v>
      </c>
      <c r="AK19" s="364">
        <f t="shared" si="3"/>
        <v>5.094339622641519</v>
      </c>
      <c r="AL19" s="365">
        <f>((AP19/AS19)^(1/3)-1)*100</f>
        <v>4.938790016078576</v>
      </c>
      <c r="AM19" s="365">
        <f>((AP19/AU19)^(1/5)-1)*100</f>
        <v>4.5451926605281745</v>
      </c>
      <c r="AN19" s="367">
        <f>((AP19/AZ19)^(1/10)-1)*100</f>
        <v>2.3859234952683384</v>
      </c>
      <c r="AO19" s="351"/>
      <c r="AP19" s="306">
        <v>2.785</v>
      </c>
      <c r="AQ19" s="306">
        <v>2.65</v>
      </c>
      <c r="AR19" s="28">
        <v>2.53</v>
      </c>
      <c r="AS19" s="28">
        <v>2.41</v>
      </c>
      <c r="AT19" s="28">
        <v>2.3</v>
      </c>
      <c r="AU19" s="28">
        <v>2.23</v>
      </c>
      <c r="AV19" s="299">
        <v>2.2</v>
      </c>
      <c r="AW19" s="299">
        <v>2.2</v>
      </c>
      <c r="AX19" s="299">
        <v>2.2</v>
      </c>
      <c r="AY19" s="299">
        <v>2.2</v>
      </c>
      <c r="AZ19" s="299">
        <v>2.2</v>
      </c>
      <c r="BA19" s="301">
        <v>2.2</v>
      </c>
    </row>
    <row r="20" spans="1:53" ht="11.25" customHeight="1">
      <c r="A20" s="25" t="s">
        <v>1208</v>
      </c>
      <c r="B20" s="26" t="s">
        <v>1209</v>
      </c>
      <c r="C20" s="33" t="s">
        <v>1422</v>
      </c>
      <c r="D20" s="135">
        <v>7</v>
      </c>
      <c r="E20" s="26">
        <v>366</v>
      </c>
      <c r="F20" s="44" t="s">
        <v>1003</v>
      </c>
      <c r="G20" s="45" t="s">
        <v>1003</v>
      </c>
      <c r="H20" s="219">
        <v>61.23</v>
      </c>
      <c r="I20" s="547">
        <f>(R20/H20)*100</f>
        <v>1.5025314388371716</v>
      </c>
      <c r="J20" s="145">
        <v>0.18</v>
      </c>
      <c r="K20" s="145">
        <v>0.23</v>
      </c>
      <c r="L20" s="93">
        <f t="shared" si="0"/>
        <v>27.77777777777779</v>
      </c>
      <c r="M20" s="161">
        <v>40667</v>
      </c>
      <c r="N20" s="31">
        <v>40669</v>
      </c>
      <c r="O20" s="32">
        <v>40683</v>
      </c>
      <c r="P20" s="30" t="s">
        <v>1210</v>
      </c>
      <c r="Q20" s="26"/>
      <c r="R20" s="343">
        <f>K20*4</f>
        <v>0.92</v>
      </c>
      <c r="S20" s="346">
        <f>R20/W20*100</f>
        <v>21.296296296296298</v>
      </c>
      <c r="T20" s="492">
        <f>(H20/SQRT(22.5*W20*(H20/Z20))-1)*100</f>
        <v>-6.425740850869466</v>
      </c>
      <c r="U20" s="27">
        <f>H20/W20</f>
        <v>14.173611111111109</v>
      </c>
      <c r="V20" s="408">
        <v>12</v>
      </c>
      <c r="W20" s="171">
        <v>4.32</v>
      </c>
      <c r="X20" s="178">
        <v>0.84</v>
      </c>
      <c r="Y20" s="171">
        <v>1.4</v>
      </c>
      <c r="Z20" s="171">
        <v>1.39</v>
      </c>
      <c r="AA20" s="178">
        <v>5.64</v>
      </c>
      <c r="AB20" s="171">
        <v>6.49</v>
      </c>
      <c r="AC20" s="196">
        <f>(AB20/AA20-1)*100</f>
        <v>15.07092198581561</v>
      </c>
      <c r="AD20" s="413">
        <v>14840</v>
      </c>
      <c r="AE20" s="171">
        <v>34.68</v>
      </c>
      <c r="AF20" s="171">
        <v>65.12</v>
      </c>
      <c r="AG20" s="292">
        <f t="shared" si="1"/>
        <v>76.55709342560553</v>
      </c>
      <c r="AH20" s="199">
        <f t="shared" si="2"/>
        <v>-5.973587223587235</v>
      </c>
      <c r="AI20" s="7"/>
      <c r="AJ20" s="378" t="s">
        <v>1035</v>
      </c>
      <c r="AK20" s="364">
        <f t="shared" si="3"/>
        <v>4.411764705882337</v>
      </c>
      <c r="AL20" s="365">
        <f>((AP20/AS20)^(1/3)-1)*100</f>
        <v>8.23227167591083</v>
      </c>
      <c r="AM20" s="365">
        <f>((AP20/AU20)^(1/5)-1)*100</f>
        <v>45.20217866190175</v>
      </c>
      <c r="AN20" s="367" t="s">
        <v>1035</v>
      </c>
      <c r="AO20" s="351"/>
      <c r="AP20" s="306">
        <v>0.71</v>
      </c>
      <c r="AQ20" s="308">
        <v>0.68</v>
      </c>
      <c r="AR20" s="28">
        <v>0.66</v>
      </c>
      <c r="AS20" s="28">
        <v>0.56</v>
      </c>
      <c r="AT20" s="299">
        <v>0.44</v>
      </c>
      <c r="AU20" s="28">
        <v>0.11</v>
      </c>
      <c r="AV20" s="299">
        <v>0</v>
      </c>
      <c r="AW20" s="299">
        <v>0</v>
      </c>
      <c r="AX20" s="299">
        <v>0</v>
      </c>
      <c r="AY20" s="299">
        <v>0</v>
      </c>
      <c r="AZ20" s="299">
        <v>0</v>
      </c>
      <c r="BA20" s="301">
        <v>0</v>
      </c>
    </row>
    <row r="21" spans="1:53" ht="11.25" customHeight="1">
      <c r="A21" s="34" t="s">
        <v>1246</v>
      </c>
      <c r="B21" s="36" t="s">
        <v>1247</v>
      </c>
      <c r="C21" s="41" t="s">
        <v>1331</v>
      </c>
      <c r="D21" s="136">
        <v>7</v>
      </c>
      <c r="E21" s="26">
        <v>368</v>
      </c>
      <c r="F21" s="74" t="s">
        <v>1500</v>
      </c>
      <c r="G21" s="75" t="s">
        <v>1500</v>
      </c>
      <c r="H21" s="220">
        <v>41.22</v>
      </c>
      <c r="I21" s="547">
        <f>(R21/H21)*100</f>
        <v>1.1159631246967494</v>
      </c>
      <c r="J21" s="144">
        <v>0.1</v>
      </c>
      <c r="K21" s="144">
        <v>0.115</v>
      </c>
      <c r="L21" s="94">
        <f t="shared" si="0"/>
        <v>14.999999999999991</v>
      </c>
      <c r="M21" s="322">
        <v>40683</v>
      </c>
      <c r="N21" s="50">
        <v>40687</v>
      </c>
      <c r="O21" s="40">
        <v>40700</v>
      </c>
      <c r="P21" s="49" t="s">
        <v>1211</v>
      </c>
      <c r="Q21" s="36"/>
      <c r="R21" s="274">
        <f>K21*4</f>
        <v>0.46</v>
      </c>
      <c r="S21" s="346">
        <f>R21/W21*100</f>
        <v>19.08713692946058</v>
      </c>
      <c r="T21" s="493">
        <f>(H21/SQRT(22.5*W21*(H21/Z21))-1)*100</f>
        <v>65.196726681324</v>
      </c>
      <c r="U21" s="37">
        <f>H21/W21</f>
        <v>17.103734439834025</v>
      </c>
      <c r="V21" s="409">
        <v>9</v>
      </c>
      <c r="W21" s="172">
        <v>2.41</v>
      </c>
      <c r="X21" s="180">
        <v>1.35</v>
      </c>
      <c r="Y21" s="172">
        <v>0.14</v>
      </c>
      <c r="Z21" s="172">
        <v>3.59</v>
      </c>
      <c r="AA21" s="180">
        <v>2.49</v>
      </c>
      <c r="AB21" s="172">
        <v>2.78</v>
      </c>
      <c r="AC21" s="198">
        <f>(AB21/AA21-1)*100</f>
        <v>11.646586345381515</v>
      </c>
      <c r="AD21" s="415">
        <v>11290</v>
      </c>
      <c r="AE21" s="172">
        <v>27.09</v>
      </c>
      <c r="AF21" s="172">
        <v>42.5</v>
      </c>
      <c r="AG21" s="294">
        <f t="shared" si="1"/>
        <v>52.159468438538205</v>
      </c>
      <c r="AH21" s="201">
        <f t="shared" si="2"/>
        <v>-3.0117647058823556</v>
      </c>
      <c r="AI21" s="7"/>
      <c r="AJ21" s="379" t="s">
        <v>1035</v>
      </c>
      <c r="AK21" s="364">
        <f t="shared" si="3"/>
        <v>41.66666666666667</v>
      </c>
      <c r="AL21" s="365">
        <f>((AP21/AS21)^(1/3)-1)*100</f>
        <v>44.580192350013114</v>
      </c>
      <c r="AM21" s="365">
        <f>((AP21/AU21)^(1/5)-1)*100</f>
        <v>61.185428855816035</v>
      </c>
      <c r="AN21" s="367" t="s">
        <v>1035</v>
      </c>
      <c r="AO21" s="352"/>
      <c r="AP21" s="307">
        <v>0.34</v>
      </c>
      <c r="AQ21" s="307">
        <v>0.24</v>
      </c>
      <c r="AR21" s="38">
        <v>0.1625</v>
      </c>
      <c r="AS21" s="38">
        <v>0.1125</v>
      </c>
      <c r="AT21" s="38">
        <v>0.0625</v>
      </c>
      <c r="AU21" s="38">
        <v>0.03125</v>
      </c>
      <c r="AV21" s="300">
        <v>0.025</v>
      </c>
      <c r="AW21" s="300">
        <v>0.025</v>
      </c>
      <c r="AX21" s="300">
        <v>0.025</v>
      </c>
      <c r="AY21" s="300">
        <v>0.00625</v>
      </c>
      <c r="AZ21" s="300">
        <v>0</v>
      </c>
      <c r="BA21" s="328">
        <v>0</v>
      </c>
    </row>
    <row r="22" spans="1:53" ht="11.25" customHeight="1">
      <c r="A22" s="15" t="s">
        <v>1273</v>
      </c>
      <c r="B22" s="16" t="s">
        <v>1274</v>
      </c>
      <c r="C22" s="24" t="s">
        <v>1422</v>
      </c>
      <c r="D22" s="134">
        <v>5</v>
      </c>
      <c r="E22" s="26">
        <v>431</v>
      </c>
      <c r="F22" s="88" t="s">
        <v>1500</v>
      </c>
      <c r="G22" s="58" t="s">
        <v>1500</v>
      </c>
      <c r="H22" s="218">
        <v>22.73</v>
      </c>
      <c r="I22" s="546">
        <f>(R22/H22)*100</f>
        <v>1.4078310602727673</v>
      </c>
      <c r="J22" s="303">
        <v>0.07</v>
      </c>
      <c r="K22" s="146">
        <v>0.08</v>
      </c>
      <c r="L22" s="107">
        <f t="shared" si="0"/>
        <v>14.28571428571428</v>
      </c>
      <c r="M22" s="120">
        <v>40542</v>
      </c>
      <c r="N22" s="22">
        <v>40546</v>
      </c>
      <c r="O22" s="23">
        <v>40561</v>
      </c>
      <c r="P22" s="21" t="s">
        <v>1212</v>
      </c>
      <c r="Q22" s="16"/>
      <c r="R22" s="344">
        <f>K22*4</f>
        <v>0.32</v>
      </c>
      <c r="S22" s="345">
        <f>R22/W22*100</f>
        <v>13.008130081300814</v>
      </c>
      <c r="T22" s="492">
        <f>(H22/SQRT(22.5*W22*(H22/Z22))-1)*100</f>
        <v>-15.712347815651118</v>
      </c>
      <c r="U22" s="18">
        <f>H22/W22</f>
        <v>9.239837398373984</v>
      </c>
      <c r="V22" s="408">
        <v>12</v>
      </c>
      <c r="W22" s="194">
        <v>2.46</v>
      </c>
      <c r="X22" s="193">
        <v>0.61</v>
      </c>
      <c r="Y22" s="194">
        <v>1.23</v>
      </c>
      <c r="Z22" s="194">
        <v>1.73</v>
      </c>
      <c r="AA22" s="193">
        <v>2.63</v>
      </c>
      <c r="AB22" s="194">
        <v>2.79</v>
      </c>
      <c r="AC22" s="197">
        <f>(AB22/AA22-1)*100</f>
        <v>6.083650190114076</v>
      </c>
      <c r="AD22" s="414">
        <v>1360</v>
      </c>
      <c r="AE22" s="194">
        <v>11.61</v>
      </c>
      <c r="AF22" s="194">
        <v>22.37</v>
      </c>
      <c r="AG22" s="293">
        <f t="shared" si="1"/>
        <v>95.77950043066323</v>
      </c>
      <c r="AH22" s="200">
        <f t="shared" si="2"/>
        <v>1.6092981671881958</v>
      </c>
      <c r="AI22" s="7"/>
      <c r="AJ22" s="378" t="s">
        <v>1035</v>
      </c>
      <c r="AK22" s="368">
        <f t="shared" si="3"/>
        <v>22.72727272727273</v>
      </c>
      <c r="AL22" s="369">
        <f>((AP22/AS22)^(1/3)-1)*100</f>
        <v>44.22495703074083</v>
      </c>
      <c r="AM22" s="369" t="s">
        <v>1035</v>
      </c>
      <c r="AN22" s="366" t="s">
        <v>1035</v>
      </c>
      <c r="AO22" s="351"/>
      <c r="AP22" s="306">
        <v>0.27</v>
      </c>
      <c r="AQ22" s="306">
        <v>0.22</v>
      </c>
      <c r="AR22" s="28">
        <v>0.17</v>
      </c>
      <c r="AS22" s="28">
        <v>0.09</v>
      </c>
      <c r="AT22" s="299">
        <v>0</v>
      </c>
      <c r="AU22" s="299">
        <v>0</v>
      </c>
      <c r="AV22" s="299">
        <v>0</v>
      </c>
      <c r="AW22" s="299">
        <v>0</v>
      </c>
      <c r="AX22" s="299">
        <v>0</v>
      </c>
      <c r="AY22" s="299">
        <v>0</v>
      </c>
      <c r="AZ22" s="299">
        <v>0</v>
      </c>
      <c r="BA22" s="301">
        <v>0</v>
      </c>
    </row>
    <row r="23" spans="1:53" ht="11.25" customHeight="1">
      <c r="A23" s="25" t="s">
        <v>1757</v>
      </c>
      <c r="B23" s="26" t="s">
        <v>1758</v>
      </c>
      <c r="C23" s="109" t="s">
        <v>1667</v>
      </c>
      <c r="D23" s="135">
        <v>9</v>
      </c>
      <c r="E23" s="26">
        <v>278</v>
      </c>
      <c r="F23" s="65" t="s">
        <v>1500</v>
      </c>
      <c r="G23" s="57" t="s">
        <v>1500</v>
      </c>
      <c r="H23" s="219">
        <v>41.17</v>
      </c>
      <c r="I23" s="346">
        <f>(R23/H23)*100</f>
        <v>2.4289531212047604</v>
      </c>
      <c r="J23" s="145">
        <v>0.22</v>
      </c>
      <c r="K23" s="145">
        <v>0.25</v>
      </c>
      <c r="L23" s="93">
        <f t="shared" si="0"/>
        <v>13.636363636363647</v>
      </c>
      <c r="M23" s="161">
        <v>40688</v>
      </c>
      <c r="N23" s="31">
        <v>40690</v>
      </c>
      <c r="O23" s="32">
        <v>40709</v>
      </c>
      <c r="P23" s="104" t="s">
        <v>461</v>
      </c>
      <c r="Q23" s="26"/>
      <c r="R23" s="343">
        <f>K23*4</f>
        <v>1</v>
      </c>
      <c r="S23" s="346">
        <f>R23/W23*100</f>
        <v>34.602076124567475</v>
      </c>
      <c r="T23" s="492">
        <f>(H23/SQRT(22.5*W23*(H23/Z23))-1)*100</f>
        <v>46.504209071491196</v>
      </c>
      <c r="U23" s="27">
        <f>H23/W23</f>
        <v>14.245674740484429</v>
      </c>
      <c r="V23" s="408">
        <v>10</v>
      </c>
      <c r="W23" s="171">
        <v>2.89</v>
      </c>
      <c r="X23" s="178">
        <v>1.32</v>
      </c>
      <c r="Y23" s="171">
        <v>4.04</v>
      </c>
      <c r="Z23" s="171">
        <v>3.39</v>
      </c>
      <c r="AA23" s="178">
        <v>2.9</v>
      </c>
      <c r="AB23" s="171">
        <v>3.04</v>
      </c>
      <c r="AC23" s="196">
        <f>(AB23/AA23-1)*100</f>
        <v>4.827586206896561</v>
      </c>
      <c r="AD23" s="413">
        <v>12340</v>
      </c>
      <c r="AE23" s="171">
        <v>27.25</v>
      </c>
      <c r="AF23" s="171">
        <v>43.28</v>
      </c>
      <c r="AG23" s="292">
        <f t="shared" si="1"/>
        <v>51.082568807339456</v>
      </c>
      <c r="AH23" s="199">
        <f t="shared" si="2"/>
        <v>-4.875231053604435</v>
      </c>
      <c r="AI23" s="7"/>
      <c r="AJ23" s="378" t="s">
        <v>1035</v>
      </c>
      <c r="AK23" s="364">
        <f t="shared" si="3"/>
        <v>7.499999999999996</v>
      </c>
      <c r="AL23" s="365">
        <f>((AP23/AS23)^(1/3)-1)*100</f>
        <v>6.101612673614865</v>
      </c>
      <c r="AM23" s="365">
        <f>((AP23/AU23)^(1/5)-1)*100</f>
        <v>19.025274051448804</v>
      </c>
      <c r="AN23" s="367" t="s">
        <v>1035</v>
      </c>
      <c r="AO23" s="351"/>
      <c r="AP23" s="306">
        <v>0.86</v>
      </c>
      <c r="AQ23" s="308">
        <v>0.8</v>
      </c>
      <c r="AR23" s="28">
        <v>0.78</v>
      </c>
      <c r="AS23" s="28">
        <v>0.72</v>
      </c>
      <c r="AT23" s="28">
        <v>0.6</v>
      </c>
      <c r="AU23" s="28">
        <v>0.36</v>
      </c>
      <c r="AV23" s="28">
        <v>0.22</v>
      </c>
      <c r="AW23" s="28">
        <v>0.04</v>
      </c>
      <c r="AX23" s="299">
        <v>0</v>
      </c>
      <c r="AY23" s="299">
        <v>0</v>
      </c>
      <c r="AZ23" s="299">
        <v>0</v>
      </c>
      <c r="BA23" s="301">
        <v>0</v>
      </c>
    </row>
    <row r="24" spans="1:53" ht="11.25" customHeight="1">
      <c r="A24" s="25" t="s">
        <v>159</v>
      </c>
      <c r="B24" s="26" t="s">
        <v>160</v>
      </c>
      <c r="C24" s="33" t="s">
        <v>1513</v>
      </c>
      <c r="D24" s="135">
        <v>9</v>
      </c>
      <c r="E24" s="26">
        <v>260</v>
      </c>
      <c r="F24" s="44" t="s">
        <v>1030</v>
      </c>
      <c r="G24" s="45" t="s">
        <v>1003</v>
      </c>
      <c r="H24" s="219">
        <v>43.33</v>
      </c>
      <c r="I24" s="547">
        <f>(R24/H24)*100</f>
        <v>1.0154627279021464</v>
      </c>
      <c r="J24" s="306">
        <v>0.09</v>
      </c>
      <c r="K24" s="145">
        <v>0.11</v>
      </c>
      <c r="L24" s="93">
        <f t="shared" si="0"/>
        <v>22.222222222222232</v>
      </c>
      <c r="M24" s="161">
        <v>40542</v>
      </c>
      <c r="N24" s="31">
        <v>40546</v>
      </c>
      <c r="O24" s="32">
        <v>40567</v>
      </c>
      <c r="P24" s="30" t="s">
        <v>467</v>
      </c>
      <c r="Q24" s="26"/>
      <c r="R24" s="343">
        <f>K24*4</f>
        <v>0.44</v>
      </c>
      <c r="S24" s="346">
        <f>R24/W24*100</f>
        <v>11.733333333333333</v>
      </c>
      <c r="T24" s="492">
        <f>(H24/SQRT(22.5*W24*(H24/Z24))-1)*100</f>
        <v>-5.471650342932099</v>
      </c>
      <c r="U24" s="27">
        <f>H24/W24</f>
        <v>11.554666666666666</v>
      </c>
      <c r="V24" s="408">
        <v>12</v>
      </c>
      <c r="W24" s="171">
        <v>3.75</v>
      </c>
      <c r="X24" s="178">
        <v>0.89</v>
      </c>
      <c r="Y24" s="171">
        <v>0.22</v>
      </c>
      <c r="Z24" s="171">
        <v>1.74</v>
      </c>
      <c r="AA24" s="178">
        <v>4.04</v>
      </c>
      <c r="AB24" s="171">
        <v>4.13</v>
      </c>
      <c r="AC24" s="196">
        <f>(AB24/AA24-1)*100</f>
        <v>2.2277227722772297</v>
      </c>
      <c r="AD24" s="332">
        <v>806</v>
      </c>
      <c r="AE24" s="171">
        <v>29.9</v>
      </c>
      <c r="AF24" s="171">
        <v>51.23</v>
      </c>
      <c r="AG24" s="292">
        <f t="shared" si="1"/>
        <v>44.91638795986622</v>
      </c>
      <c r="AH24" s="199">
        <f t="shared" si="2"/>
        <v>-15.420651961741166</v>
      </c>
      <c r="AI24" s="7"/>
      <c r="AJ24" s="378">
        <f>AM24/AN24</f>
        <v>1.4498623150679568</v>
      </c>
      <c r="AK24" s="364">
        <f t="shared" si="3"/>
        <v>2.877697841726623</v>
      </c>
      <c r="AL24" s="365">
        <f>((AP24/AS24)^(1/3)-1)*100</f>
        <v>17.566734386037886</v>
      </c>
      <c r="AM24" s="365">
        <f>((AP24/AU24)^(1/5)-1)*100</f>
        <v>16.723531932969316</v>
      </c>
      <c r="AN24" s="367">
        <f>((AP24/AZ24)^(1/10)-1)*100</f>
        <v>11.534565564720856</v>
      </c>
      <c r="AO24" s="351"/>
      <c r="AP24" s="306">
        <v>0.3575</v>
      </c>
      <c r="AQ24" s="306">
        <v>0.3475</v>
      </c>
      <c r="AR24" s="28">
        <v>0.325</v>
      </c>
      <c r="AS24" s="28">
        <v>0.22</v>
      </c>
      <c r="AT24" s="28">
        <v>0.1775</v>
      </c>
      <c r="AU24" s="28">
        <v>0.165</v>
      </c>
      <c r="AV24" s="28">
        <v>0.155</v>
      </c>
      <c r="AW24" s="28">
        <v>0.145</v>
      </c>
      <c r="AX24" s="299">
        <v>0.13</v>
      </c>
      <c r="AY24" s="28">
        <v>0.13</v>
      </c>
      <c r="AZ24" s="28">
        <v>0.12</v>
      </c>
      <c r="BA24" s="121">
        <v>0.1</v>
      </c>
    </row>
    <row r="25" spans="1:53" ht="11.25" customHeight="1">
      <c r="A25" s="25" t="s">
        <v>550</v>
      </c>
      <c r="B25" s="26" t="s">
        <v>551</v>
      </c>
      <c r="C25" s="33" t="s">
        <v>1121</v>
      </c>
      <c r="D25" s="135">
        <v>8</v>
      </c>
      <c r="E25" s="26">
        <v>323</v>
      </c>
      <c r="F25" s="44" t="s">
        <v>1003</v>
      </c>
      <c r="G25" s="45" t="s">
        <v>1003</v>
      </c>
      <c r="H25" s="219">
        <v>29.89</v>
      </c>
      <c r="I25" s="547">
        <f>(R25/H25)*100</f>
        <v>1.4720642355302775</v>
      </c>
      <c r="J25" s="145">
        <v>0.1</v>
      </c>
      <c r="K25" s="145">
        <v>0.11</v>
      </c>
      <c r="L25" s="93">
        <f t="shared" si="0"/>
        <v>9.999999999999986</v>
      </c>
      <c r="M25" s="161">
        <v>40690</v>
      </c>
      <c r="N25" s="31">
        <v>40695</v>
      </c>
      <c r="O25" s="32">
        <v>40709</v>
      </c>
      <c r="P25" s="30" t="s">
        <v>461</v>
      </c>
      <c r="Q25" s="26"/>
      <c r="R25" s="343">
        <f>K25*4</f>
        <v>0.44</v>
      </c>
      <c r="S25" s="346">
        <f>R25/W25*100</f>
        <v>33.33333333333333</v>
      </c>
      <c r="T25" s="492">
        <f>(H25/SQRT(22.5*W25*(H25/Z25))-1)*100</f>
        <v>45.3765573754704</v>
      </c>
      <c r="U25" s="27">
        <f>H25/W25</f>
        <v>22.643939393939394</v>
      </c>
      <c r="V25" s="408">
        <v>12</v>
      </c>
      <c r="W25" s="171">
        <v>1.32</v>
      </c>
      <c r="X25" s="178">
        <v>0.12</v>
      </c>
      <c r="Y25" s="171">
        <v>1.49</v>
      </c>
      <c r="Z25" s="171">
        <v>2.1</v>
      </c>
      <c r="AA25" s="178">
        <v>2.54</v>
      </c>
      <c r="AB25" s="171">
        <v>3.95</v>
      </c>
      <c r="AC25" s="196">
        <f>(AB25/AA25-1)*100</f>
        <v>55.51181102362206</v>
      </c>
      <c r="AD25" s="413">
        <v>4910</v>
      </c>
      <c r="AE25" s="171">
        <v>19.09</v>
      </c>
      <c r="AF25" s="171">
        <v>36.99</v>
      </c>
      <c r="AG25" s="292">
        <f t="shared" si="1"/>
        <v>56.574122577265584</v>
      </c>
      <c r="AH25" s="199">
        <f t="shared" si="2"/>
        <v>-19.194376858610436</v>
      </c>
      <c r="AI25" s="7"/>
      <c r="AJ25" s="378">
        <f>AM25/AN25</f>
        <v>1.5130910059094316</v>
      </c>
      <c r="AK25" s="364">
        <f t="shared" si="3"/>
        <v>8.333333333333348</v>
      </c>
      <c r="AL25" s="365">
        <f>((AP25/AS25)^(1/3)-1)*100</f>
        <v>13.040381433805548</v>
      </c>
      <c r="AM25" s="365">
        <f>((AP25/AU25)^(1/5)-1)*100</f>
        <v>19.50578386760935</v>
      </c>
      <c r="AN25" s="367">
        <f>((AP25/AZ25)^(1/10)-1)*100</f>
        <v>12.89134876318001</v>
      </c>
      <c r="AO25" s="351"/>
      <c r="AP25" s="306">
        <v>0.39</v>
      </c>
      <c r="AQ25" s="308">
        <v>0.36</v>
      </c>
      <c r="AR25" s="28">
        <v>0.34</v>
      </c>
      <c r="AS25" s="28">
        <v>0.27</v>
      </c>
      <c r="AT25" s="28">
        <v>0.22</v>
      </c>
      <c r="AU25" s="299">
        <v>0.16</v>
      </c>
      <c r="AV25" s="28">
        <v>0.149</v>
      </c>
      <c r="AW25" s="299">
        <v>0.116</v>
      </c>
      <c r="AX25" s="299">
        <v>0.116</v>
      </c>
      <c r="AY25" s="299">
        <v>0.116</v>
      </c>
      <c r="AZ25" s="299">
        <v>0.116</v>
      </c>
      <c r="BA25" s="301">
        <v>0.23</v>
      </c>
    </row>
    <row r="26" spans="1:53" ht="11.25" customHeight="1">
      <c r="A26" s="34" t="s">
        <v>1267</v>
      </c>
      <c r="B26" s="36" t="s">
        <v>1268</v>
      </c>
      <c r="C26" s="41" t="s">
        <v>1333</v>
      </c>
      <c r="D26" s="136">
        <v>8</v>
      </c>
      <c r="E26" s="26">
        <v>321</v>
      </c>
      <c r="F26" s="74" t="s">
        <v>1500</v>
      </c>
      <c r="G26" s="75" t="s">
        <v>1500</v>
      </c>
      <c r="H26" s="220">
        <v>36.99</v>
      </c>
      <c r="I26" s="548">
        <f>(R26/H26)*100</f>
        <v>1.9464720194647198</v>
      </c>
      <c r="J26" s="144">
        <v>0.16</v>
      </c>
      <c r="K26" s="144">
        <v>0.18</v>
      </c>
      <c r="L26" s="94">
        <f t="shared" si="0"/>
        <v>12.5</v>
      </c>
      <c r="M26" s="322">
        <v>40682</v>
      </c>
      <c r="N26" s="50">
        <v>40686</v>
      </c>
      <c r="O26" s="40">
        <v>40701</v>
      </c>
      <c r="P26" s="422" t="s">
        <v>1524</v>
      </c>
      <c r="Q26" s="36"/>
      <c r="R26" s="274">
        <f>K26*4</f>
        <v>0.72</v>
      </c>
      <c r="S26" s="348">
        <f>R26/W26*100</f>
        <v>29.387755102040813</v>
      </c>
      <c r="T26" s="492">
        <f>(H26/SQRT(22.5*W26*(H26/Z26))-1)*100</f>
        <v>-28.5874303638301</v>
      </c>
      <c r="U26" s="37">
        <f>H26/W26</f>
        <v>15.097959183673469</v>
      </c>
      <c r="V26" s="409">
        <v>12</v>
      </c>
      <c r="W26" s="172">
        <v>2.45</v>
      </c>
      <c r="X26" s="180">
        <v>0.83</v>
      </c>
      <c r="Y26" s="172">
        <v>0.43</v>
      </c>
      <c r="Z26" s="172">
        <v>0.76</v>
      </c>
      <c r="AA26" s="180">
        <v>4.96</v>
      </c>
      <c r="AB26" s="172">
        <v>5.38</v>
      </c>
      <c r="AC26" s="198">
        <f>(AB26/AA26-1)*100</f>
        <v>8.467741935483875</v>
      </c>
      <c r="AD26" s="415">
        <v>3570</v>
      </c>
      <c r="AE26" s="172">
        <v>33.15</v>
      </c>
      <c r="AF26" s="172">
        <v>41.9</v>
      </c>
      <c r="AG26" s="294">
        <f t="shared" si="1"/>
        <v>11.58371040723983</v>
      </c>
      <c r="AH26" s="201">
        <f t="shared" si="2"/>
        <v>-11.718377088305482</v>
      </c>
      <c r="AI26" s="7"/>
      <c r="AJ26" s="378" t="s">
        <v>1035</v>
      </c>
      <c r="AK26" s="370">
        <f t="shared" si="3"/>
        <v>6.779661016949157</v>
      </c>
      <c r="AL26" s="371">
        <f>((AP26/AS26)^(1/3)-1)*100</f>
        <v>11.052303824457699</v>
      </c>
      <c r="AM26" s="371">
        <f>((AP26/AU26)^(1/5)-1)*100</f>
        <v>15.238015601921994</v>
      </c>
      <c r="AN26" s="372" t="s">
        <v>1035</v>
      </c>
      <c r="AO26" s="351"/>
      <c r="AP26" s="306">
        <v>0.63</v>
      </c>
      <c r="AQ26" s="306">
        <v>0.59</v>
      </c>
      <c r="AR26" s="28">
        <v>0.54</v>
      </c>
      <c r="AS26" s="28">
        <v>0.46</v>
      </c>
      <c r="AT26" s="28">
        <v>0.38</v>
      </c>
      <c r="AU26" s="28">
        <v>0.31</v>
      </c>
      <c r="AV26" s="28">
        <v>0.21</v>
      </c>
      <c r="AW26" s="299">
        <v>0</v>
      </c>
      <c r="AX26" s="299">
        <v>0</v>
      </c>
      <c r="AY26" s="299">
        <v>0</v>
      </c>
      <c r="AZ26" s="299">
        <v>0</v>
      </c>
      <c r="BA26" s="301">
        <v>0</v>
      </c>
    </row>
    <row r="27" spans="1:53" ht="11.25" customHeight="1">
      <c r="A27" s="15" t="s">
        <v>1080</v>
      </c>
      <c r="B27" s="16" t="s">
        <v>1081</v>
      </c>
      <c r="C27" s="24" t="s">
        <v>1331</v>
      </c>
      <c r="D27" s="134">
        <v>7</v>
      </c>
      <c r="E27" s="26">
        <v>336</v>
      </c>
      <c r="F27" s="42" t="s">
        <v>1003</v>
      </c>
      <c r="G27" s="43" t="s">
        <v>1003</v>
      </c>
      <c r="H27" s="218">
        <v>52.4</v>
      </c>
      <c r="I27" s="346">
        <f>(R27/H27)*100</f>
        <v>4.599236641221374</v>
      </c>
      <c r="J27" s="303">
        <v>1.045</v>
      </c>
      <c r="K27" s="146">
        <v>1.205</v>
      </c>
      <c r="L27" s="107">
        <f t="shared" si="0"/>
        <v>15.311004784689008</v>
      </c>
      <c r="M27" s="120">
        <v>40394</v>
      </c>
      <c r="N27" s="22">
        <v>40396</v>
      </c>
      <c r="O27" s="23">
        <v>40406</v>
      </c>
      <c r="P27" s="21" t="s">
        <v>1214</v>
      </c>
      <c r="Q27" s="329" t="s">
        <v>1161</v>
      </c>
      <c r="R27" s="344">
        <f>K27*2</f>
        <v>2.41</v>
      </c>
      <c r="S27" s="346">
        <f>R27/W27*100</f>
        <v>42.13286713286713</v>
      </c>
      <c r="T27" s="494">
        <f>(H27/SQRT(22.5*W27*(H27/Z27))-1)*100</f>
        <v>14.499688690313528</v>
      </c>
      <c r="U27" s="18">
        <f>H27/W27</f>
        <v>9.160839160839162</v>
      </c>
      <c r="V27" s="408">
        <v>12</v>
      </c>
      <c r="W27" s="194">
        <v>5.72</v>
      </c>
      <c r="X27" s="193">
        <v>6.06</v>
      </c>
      <c r="Y27" s="194">
        <v>2.18</v>
      </c>
      <c r="Z27" s="194">
        <v>3.22</v>
      </c>
      <c r="AA27" s="193">
        <v>7.23</v>
      </c>
      <c r="AB27" s="194">
        <v>6.08</v>
      </c>
      <c r="AC27" s="197">
        <f>(AB27/AA27-1)*100</f>
        <v>-15.90594744121715</v>
      </c>
      <c r="AD27" s="414">
        <v>72520</v>
      </c>
      <c r="AE27" s="194">
        <v>41.93</v>
      </c>
      <c r="AF27" s="194">
        <v>53.53</v>
      </c>
      <c r="AG27" s="293">
        <f t="shared" si="1"/>
        <v>24.970188409253517</v>
      </c>
      <c r="AH27" s="200">
        <f t="shared" si="2"/>
        <v>-2.110965813562493</v>
      </c>
      <c r="AI27" s="7"/>
      <c r="AJ27" s="377">
        <f>AM27/AN27</f>
        <v>1.557784631463203</v>
      </c>
      <c r="AK27" s="364">
        <f t="shared" si="3"/>
        <v>15.311004784689008</v>
      </c>
      <c r="AL27" s="365">
        <f>((AP27/AS27)^(1/3)-1)*100</f>
        <v>11.256740262893583</v>
      </c>
      <c r="AM27" s="365">
        <f>((AP27/AU27)^(1/5)-1)*100</f>
        <v>18.647511946118268</v>
      </c>
      <c r="AN27" s="367">
        <f>((AP27/AZ27)^(1/10)-1)*100</f>
        <v>11.970532748550067</v>
      </c>
      <c r="AO27" s="350"/>
      <c r="AP27" s="303">
        <v>2.41</v>
      </c>
      <c r="AQ27" s="303">
        <v>2.09</v>
      </c>
      <c r="AR27" s="19">
        <v>1.9</v>
      </c>
      <c r="AS27" s="19">
        <v>1.75</v>
      </c>
      <c r="AT27" s="19">
        <v>1.41</v>
      </c>
      <c r="AU27" s="19">
        <v>1.025</v>
      </c>
      <c r="AV27" s="19">
        <v>0.835</v>
      </c>
      <c r="AW27" s="304">
        <v>0.777</v>
      </c>
      <c r="AX27" s="304">
        <v>0.778</v>
      </c>
      <c r="AY27" s="304">
        <v>0.778</v>
      </c>
      <c r="AZ27" s="304">
        <v>0.778</v>
      </c>
      <c r="BA27" s="305">
        <v>0.606</v>
      </c>
    </row>
    <row r="28" spans="1:53" ht="11.25" customHeight="1">
      <c r="A28" s="25" t="s">
        <v>5</v>
      </c>
      <c r="B28" s="26" t="s">
        <v>6</v>
      </c>
      <c r="C28" s="109" t="s">
        <v>1667</v>
      </c>
      <c r="D28" s="135">
        <v>7</v>
      </c>
      <c r="E28" s="26">
        <v>331</v>
      </c>
      <c r="F28" s="65" t="s">
        <v>1500</v>
      </c>
      <c r="G28" s="57" t="s">
        <v>1500</v>
      </c>
      <c r="H28" s="219">
        <v>8.1</v>
      </c>
      <c r="I28" s="346">
        <f>(R28/H28)*100</f>
        <v>3.4567901234567904</v>
      </c>
      <c r="J28" s="306">
        <v>0.06</v>
      </c>
      <c r="K28" s="145">
        <v>0.07</v>
      </c>
      <c r="L28" s="93">
        <f t="shared" si="0"/>
        <v>16.666666666666675</v>
      </c>
      <c r="M28" s="321">
        <v>40254</v>
      </c>
      <c r="N28" s="71">
        <v>40256</v>
      </c>
      <c r="O28" s="72">
        <v>40270</v>
      </c>
      <c r="P28" s="30" t="s">
        <v>1215</v>
      </c>
      <c r="Q28" s="26"/>
      <c r="R28" s="343">
        <f>K28*4</f>
        <v>0.28</v>
      </c>
      <c r="S28" s="346">
        <f>R28/W28*100</f>
        <v>100</v>
      </c>
      <c r="T28" s="492">
        <f>(H28/SQRT(22.5*W28*(H28/Z28))-1)*100</f>
        <v>17.290847286320066</v>
      </c>
      <c r="U28" s="27">
        <f>H28/W28</f>
        <v>28.928571428571423</v>
      </c>
      <c r="V28" s="408">
        <v>1</v>
      </c>
      <c r="W28" s="171">
        <v>0.28</v>
      </c>
      <c r="X28" s="178" t="s">
        <v>1500</v>
      </c>
      <c r="Y28" s="171">
        <v>0.8</v>
      </c>
      <c r="Z28" s="171">
        <v>1.07</v>
      </c>
      <c r="AA28" s="178" t="s">
        <v>1500</v>
      </c>
      <c r="AB28" s="171" t="s">
        <v>1500</v>
      </c>
      <c r="AC28" s="196" t="s">
        <v>1035</v>
      </c>
      <c r="AD28" s="332">
        <v>59</v>
      </c>
      <c r="AE28" s="171">
        <v>6.54</v>
      </c>
      <c r="AF28" s="171">
        <v>8.25</v>
      </c>
      <c r="AG28" s="292">
        <f t="shared" si="1"/>
        <v>23.853211009174306</v>
      </c>
      <c r="AH28" s="199">
        <f t="shared" si="2"/>
        <v>-1.8181818181818226</v>
      </c>
      <c r="AI28" s="7"/>
      <c r="AJ28" s="378">
        <f>AM28/AN28</f>
        <v>1.8464811236139462</v>
      </c>
      <c r="AK28" s="364">
        <f t="shared" si="3"/>
        <v>16.666666666666675</v>
      </c>
      <c r="AL28" s="365">
        <f>((AP28/AS28)^(1/3)-1)*100</f>
        <v>11.868894208139679</v>
      </c>
      <c r="AM28" s="365">
        <f>((AP28/AU28)^(1/5)-1)*100</f>
        <v>16.94714187140103</v>
      </c>
      <c r="AN28" s="367">
        <f>((AP28/AZ28)^(1/10)-1)*100</f>
        <v>9.178074801128734</v>
      </c>
      <c r="AO28" s="351"/>
      <c r="AP28" s="306">
        <v>0.28</v>
      </c>
      <c r="AQ28" s="308">
        <v>0.24</v>
      </c>
      <c r="AR28" s="28">
        <v>0.23</v>
      </c>
      <c r="AS28" s="299">
        <v>0.2</v>
      </c>
      <c r="AT28" s="28">
        <v>0.18</v>
      </c>
      <c r="AU28" s="299">
        <v>0.128</v>
      </c>
      <c r="AV28" s="28">
        <v>0.12218000000000001</v>
      </c>
      <c r="AW28" s="299">
        <v>0.11636</v>
      </c>
      <c r="AX28" s="299">
        <v>0.11636</v>
      </c>
      <c r="AY28" s="299">
        <v>0.11636</v>
      </c>
      <c r="AZ28" s="299">
        <v>0.11636</v>
      </c>
      <c r="BA28" s="301">
        <v>0.11636</v>
      </c>
    </row>
    <row r="29" spans="1:53" ht="11.25" customHeight="1">
      <c r="A29" s="25" t="s">
        <v>1260</v>
      </c>
      <c r="B29" s="26" t="s">
        <v>1261</v>
      </c>
      <c r="C29" s="33" t="s">
        <v>1342</v>
      </c>
      <c r="D29" s="135">
        <v>8</v>
      </c>
      <c r="E29" s="26">
        <v>291</v>
      </c>
      <c r="F29" s="65" t="s">
        <v>1500</v>
      </c>
      <c r="G29" s="57" t="s">
        <v>1500</v>
      </c>
      <c r="H29" s="219">
        <v>184.84</v>
      </c>
      <c r="I29" s="547">
        <f>(R29/H29)*100</f>
        <v>0.9088941787491884</v>
      </c>
      <c r="J29" s="306">
        <v>0.36</v>
      </c>
      <c r="K29" s="145">
        <v>0.42</v>
      </c>
      <c r="L29" s="93">
        <f t="shared" si="0"/>
        <v>16.666666666666675</v>
      </c>
      <c r="M29" s="161">
        <v>40434</v>
      </c>
      <c r="N29" s="31">
        <v>40436</v>
      </c>
      <c r="O29" s="32">
        <v>40451</v>
      </c>
      <c r="P29" s="30" t="s">
        <v>449</v>
      </c>
      <c r="Q29" s="26"/>
      <c r="R29" s="343">
        <f>K29*4</f>
        <v>1.68</v>
      </c>
      <c r="S29" s="346">
        <f>R29/W29*100</f>
        <v>14.74978050921861</v>
      </c>
      <c r="T29" s="492">
        <f>(H29/SQRT(22.5*W29*(H29/Z29))-1)*100</f>
        <v>47.58707658897636</v>
      </c>
      <c r="U29" s="27">
        <f>H29/W29</f>
        <v>16.22827041264267</v>
      </c>
      <c r="V29" s="408">
        <v>12</v>
      </c>
      <c r="W29" s="171">
        <v>11.39</v>
      </c>
      <c r="X29" s="178" t="s">
        <v>1156</v>
      </c>
      <c r="Y29" s="171">
        <v>3.3</v>
      </c>
      <c r="Z29" s="171">
        <v>3.02</v>
      </c>
      <c r="AA29" s="178" t="s">
        <v>1156</v>
      </c>
      <c r="AB29" s="171" t="s">
        <v>1156</v>
      </c>
      <c r="AC29" s="196" t="s">
        <v>1035</v>
      </c>
      <c r="AD29" s="332">
        <v>372</v>
      </c>
      <c r="AE29" s="171">
        <v>127.01</v>
      </c>
      <c r="AF29" s="171">
        <v>187.22</v>
      </c>
      <c r="AG29" s="292">
        <f t="shared" si="1"/>
        <v>45.53184788599323</v>
      </c>
      <c r="AH29" s="199">
        <f t="shared" si="2"/>
        <v>-1.2712317060143121</v>
      </c>
      <c r="AI29" s="7"/>
      <c r="AJ29" s="378" t="s">
        <v>1035</v>
      </c>
      <c r="AK29" s="364">
        <f t="shared" si="3"/>
        <v>18.181818181818187</v>
      </c>
      <c r="AL29" s="365">
        <f>((AP29/AS29)^(1/3)-1)*100</f>
        <v>21.026546840831607</v>
      </c>
      <c r="AM29" s="365">
        <f>((AP29/AU29)^(1/5)-1)*100</f>
        <v>20.26702877915536</v>
      </c>
      <c r="AN29" s="367" t="s">
        <v>1035</v>
      </c>
      <c r="AO29" s="351"/>
      <c r="AP29" s="306">
        <v>1.56</v>
      </c>
      <c r="AQ29" s="306">
        <v>1.32</v>
      </c>
      <c r="AR29" s="28">
        <v>1.08</v>
      </c>
      <c r="AS29" s="28">
        <v>0.88</v>
      </c>
      <c r="AT29" s="28">
        <v>0.74</v>
      </c>
      <c r="AU29" s="28">
        <v>0.62</v>
      </c>
      <c r="AV29" s="28">
        <v>0.52</v>
      </c>
      <c r="AW29" s="28">
        <v>0.24</v>
      </c>
      <c r="AX29" s="299">
        <v>0</v>
      </c>
      <c r="AY29" s="299">
        <v>0</v>
      </c>
      <c r="AZ29" s="299">
        <v>0</v>
      </c>
      <c r="BA29" s="301">
        <v>0</v>
      </c>
    </row>
    <row r="30" spans="1:53" ht="11.25" customHeight="1">
      <c r="A30" s="25" t="s">
        <v>163</v>
      </c>
      <c r="B30" s="26" t="s">
        <v>164</v>
      </c>
      <c r="C30" s="33" t="s">
        <v>1439</v>
      </c>
      <c r="D30" s="135">
        <v>9</v>
      </c>
      <c r="E30" s="26">
        <v>267</v>
      </c>
      <c r="F30" s="44" t="s">
        <v>1030</v>
      </c>
      <c r="G30" s="45" t="s">
        <v>1030</v>
      </c>
      <c r="H30" s="219">
        <v>24.93</v>
      </c>
      <c r="I30" s="346">
        <f>(R30/H30)*100</f>
        <v>4.412354592860009</v>
      </c>
      <c r="J30" s="145">
        <v>0.25</v>
      </c>
      <c r="K30" s="145">
        <v>0.275</v>
      </c>
      <c r="L30" s="93">
        <f t="shared" si="0"/>
        <v>10.000000000000009</v>
      </c>
      <c r="M30" s="161">
        <v>40590</v>
      </c>
      <c r="N30" s="31">
        <v>40592</v>
      </c>
      <c r="O30" s="32">
        <v>40617</v>
      </c>
      <c r="P30" s="30" t="s">
        <v>461</v>
      </c>
      <c r="Q30" s="26"/>
      <c r="R30" s="343">
        <f>K30*4</f>
        <v>1.1</v>
      </c>
      <c r="S30" s="346">
        <f>R30/W30*100</f>
        <v>58.82352941176471</v>
      </c>
      <c r="T30" s="492">
        <f>(H30/SQRT(22.5*W30*(H30/Z30))-1)*100</f>
        <v>-15.327621004805348</v>
      </c>
      <c r="U30" s="27">
        <f>H30/W30</f>
        <v>13.331550802139036</v>
      </c>
      <c r="V30" s="408">
        <v>12</v>
      </c>
      <c r="W30" s="171">
        <v>1.87</v>
      </c>
      <c r="X30" s="178">
        <v>3.02</v>
      </c>
      <c r="Y30" s="171">
        <v>0.89</v>
      </c>
      <c r="Z30" s="171">
        <v>1.21</v>
      </c>
      <c r="AA30" s="178">
        <v>1.79</v>
      </c>
      <c r="AB30" s="171">
        <v>1.87</v>
      </c>
      <c r="AC30" s="196">
        <f>(AB30/AA30-1)*100</f>
        <v>4.469273743016755</v>
      </c>
      <c r="AD30" s="413">
        <v>1440</v>
      </c>
      <c r="AE30" s="171">
        <v>18.76</v>
      </c>
      <c r="AF30" s="171">
        <v>25.5</v>
      </c>
      <c r="AG30" s="292">
        <f t="shared" si="1"/>
        <v>32.88912579957355</v>
      </c>
      <c r="AH30" s="199">
        <f t="shared" si="2"/>
        <v>-2.2352941176470598</v>
      </c>
      <c r="AI30" s="7"/>
      <c r="AJ30" s="378">
        <f>AM30/AN30</f>
        <v>1.6947693365748322</v>
      </c>
      <c r="AK30" s="364">
        <f t="shared" si="3"/>
        <v>23.456790123456784</v>
      </c>
      <c r="AL30" s="365">
        <f>((AP30/AS30)^(1/3)-1)*100</f>
        <v>18.894293741907674</v>
      </c>
      <c r="AM30" s="365">
        <f>((AP30/AU30)^(1/5)-1)*100</f>
        <v>12.906956174795692</v>
      </c>
      <c r="AN30" s="367">
        <f>((AP30/AZ30)^(1/10)-1)*100</f>
        <v>7.61575979471103</v>
      </c>
      <c r="AO30" s="351"/>
      <c r="AP30" s="306">
        <v>1</v>
      </c>
      <c r="AQ30" s="306">
        <v>0.81</v>
      </c>
      <c r="AR30" s="28">
        <v>0.69</v>
      </c>
      <c r="AS30" s="28">
        <v>0.595</v>
      </c>
      <c r="AT30" s="28">
        <v>0.57</v>
      </c>
      <c r="AU30" s="28">
        <v>0.545</v>
      </c>
      <c r="AV30" s="28">
        <v>0.515</v>
      </c>
      <c r="AW30" s="28">
        <v>0.49</v>
      </c>
      <c r="AX30" s="299">
        <v>0.48</v>
      </c>
      <c r="AY30" s="299">
        <v>0.48</v>
      </c>
      <c r="AZ30" s="299">
        <v>0.48</v>
      </c>
      <c r="BA30" s="301">
        <v>0.48</v>
      </c>
    </row>
    <row r="31" spans="1:53" ht="11.25" customHeight="1">
      <c r="A31" s="34" t="s">
        <v>419</v>
      </c>
      <c r="B31" s="36" t="s">
        <v>420</v>
      </c>
      <c r="C31" s="41" t="s">
        <v>1333</v>
      </c>
      <c r="D31" s="136">
        <v>9</v>
      </c>
      <c r="E31" s="26">
        <v>259</v>
      </c>
      <c r="F31" s="74" t="s">
        <v>1500</v>
      </c>
      <c r="G31" s="75" t="s">
        <v>1500</v>
      </c>
      <c r="H31" s="220">
        <v>32.94</v>
      </c>
      <c r="I31" s="346">
        <f>(R31/H31)*100</f>
        <v>2.7929568913175475</v>
      </c>
      <c r="J31" s="144">
        <v>0.21</v>
      </c>
      <c r="K31" s="144">
        <v>0.23</v>
      </c>
      <c r="L31" s="94">
        <f t="shared" si="0"/>
        <v>9.523809523809534</v>
      </c>
      <c r="M31" s="322">
        <v>40541</v>
      </c>
      <c r="N31" s="50">
        <v>40543</v>
      </c>
      <c r="O31" s="40">
        <v>40561</v>
      </c>
      <c r="P31" s="49" t="s">
        <v>466</v>
      </c>
      <c r="Q31" s="36"/>
      <c r="R31" s="274">
        <f>K31*4</f>
        <v>0.92</v>
      </c>
      <c r="S31" s="346">
        <f>R31/W31*100</f>
        <v>36.65338645418327</v>
      </c>
      <c r="T31" s="493">
        <f>(H31/SQRT(22.5*W31*(H31/Z31))-1)*100</f>
        <v>-32.11915759995138</v>
      </c>
      <c r="U31" s="37">
        <f>H31/W31</f>
        <v>13.123505976095618</v>
      </c>
      <c r="V31" s="409">
        <v>12</v>
      </c>
      <c r="W31" s="172">
        <v>2.51</v>
      </c>
      <c r="X31" s="498">
        <v>-17.3</v>
      </c>
      <c r="Y31" s="172">
        <v>1.16</v>
      </c>
      <c r="Z31" s="172">
        <v>0.79</v>
      </c>
      <c r="AA31" s="180">
        <v>-0.18</v>
      </c>
      <c r="AB31" s="172">
        <v>4.02</v>
      </c>
      <c r="AC31" s="540">
        <f>(AB31/AA31-1)*100</f>
        <v>-2333.333333333333</v>
      </c>
      <c r="AD31" s="415">
        <v>4260</v>
      </c>
      <c r="AE31" s="172">
        <v>29.2</v>
      </c>
      <c r="AF31" s="172">
        <v>37.81</v>
      </c>
      <c r="AG31" s="294">
        <f t="shared" si="1"/>
        <v>12.808219178082187</v>
      </c>
      <c r="AH31" s="201">
        <f t="shared" si="2"/>
        <v>-12.880190425813288</v>
      </c>
      <c r="AI31" s="7"/>
      <c r="AJ31" s="379" t="s">
        <v>1035</v>
      </c>
      <c r="AK31" s="364">
        <f t="shared" si="3"/>
        <v>4.999999999999982</v>
      </c>
      <c r="AL31" s="365">
        <f>((AP31/AS31)^(1/3)-1)*100</f>
        <v>8.37067626618271</v>
      </c>
      <c r="AM31" s="365">
        <f>((AP31/AU31)^(1/5)-1)*100</f>
        <v>7.8753675083670815</v>
      </c>
      <c r="AN31" s="367" t="s">
        <v>1035</v>
      </c>
      <c r="AO31" s="352"/>
      <c r="AP31" s="307">
        <v>0.84</v>
      </c>
      <c r="AQ31" s="307">
        <v>0.8</v>
      </c>
      <c r="AR31" s="38">
        <v>0.74</v>
      </c>
      <c r="AS31" s="38">
        <v>0.66</v>
      </c>
      <c r="AT31" s="300">
        <v>0.6</v>
      </c>
      <c r="AU31" s="38">
        <v>0.575</v>
      </c>
      <c r="AV31" s="38">
        <v>0.445</v>
      </c>
      <c r="AW31" s="38">
        <v>0.07</v>
      </c>
      <c r="AX31" s="300">
        <v>0</v>
      </c>
      <c r="AY31" s="300">
        <v>0</v>
      </c>
      <c r="AZ31" s="300">
        <v>0</v>
      </c>
      <c r="BA31" s="328">
        <v>0</v>
      </c>
    </row>
    <row r="32" spans="1:53" ht="11.25" customHeight="1">
      <c r="A32" s="15" t="s">
        <v>1860</v>
      </c>
      <c r="B32" s="16" t="s">
        <v>1861</v>
      </c>
      <c r="C32" s="24" t="s">
        <v>1336</v>
      </c>
      <c r="D32" s="134">
        <v>6</v>
      </c>
      <c r="E32" s="26">
        <v>390</v>
      </c>
      <c r="F32" s="88" t="s">
        <v>1500</v>
      </c>
      <c r="G32" s="58" t="s">
        <v>1500</v>
      </c>
      <c r="H32" s="218">
        <v>36.54</v>
      </c>
      <c r="I32" s="546">
        <f>(R32/H32)*100</f>
        <v>1.751505199781062</v>
      </c>
      <c r="J32" s="303">
        <v>0.15</v>
      </c>
      <c r="K32" s="146">
        <v>0.16</v>
      </c>
      <c r="L32" s="107">
        <f t="shared" si="0"/>
        <v>6.666666666666665</v>
      </c>
      <c r="M32" s="120">
        <v>40483</v>
      </c>
      <c r="N32" s="22">
        <v>40485</v>
      </c>
      <c r="O32" s="23">
        <v>40494</v>
      </c>
      <c r="P32" s="21" t="s">
        <v>470</v>
      </c>
      <c r="Q32" s="16"/>
      <c r="R32" s="68">
        <f>K32*4</f>
        <v>0.64</v>
      </c>
      <c r="S32" s="345">
        <f>R32/W32*100</f>
        <v>22.614840989399294</v>
      </c>
      <c r="T32" s="492">
        <f>(H32/SQRT(22.5*W32*(H32/Z32))-1)*100</f>
        <v>-6.29872290826603</v>
      </c>
      <c r="U32" s="18">
        <f>H32/W32</f>
        <v>12.911660777385158</v>
      </c>
      <c r="V32" s="408">
        <v>12</v>
      </c>
      <c r="W32" s="194">
        <v>2.83</v>
      </c>
      <c r="X32" s="193">
        <v>1.15</v>
      </c>
      <c r="Y32" s="194">
        <v>3.29</v>
      </c>
      <c r="Z32" s="194">
        <v>1.53</v>
      </c>
      <c r="AA32" s="193">
        <v>3.12</v>
      </c>
      <c r="AB32" s="194">
        <v>3.3</v>
      </c>
      <c r="AC32" s="197">
        <f>(AB32/AA32-1)*100</f>
        <v>5.769230769230771</v>
      </c>
      <c r="AD32" s="430">
        <v>193</v>
      </c>
      <c r="AE32" s="194">
        <v>30.08</v>
      </c>
      <c r="AF32" s="194">
        <v>39.39</v>
      </c>
      <c r="AG32" s="293">
        <f t="shared" si="1"/>
        <v>21.476063829787236</v>
      </c>
      <c r="AH32" s="200">
        <f t="shared" si="2"/>
        <v>-7.235338918507239</v>
      </c>
      <c r="AI32" s="7"/>
      <c r="AJ32" s="378" t="s">
        <v>1035</v>
      </c>
      <c r="AK32" s="368">
        <f t="shared" si="3"/>
        <v>7.017543859649122</v>
      </c>
      <c r="AL32" s="369">
        <f>((AP32/AS32)^(1/3)-1)*100</f>
        <v>6.149972576698226</v>
      </c>
      <c r="AM32" s="369">
        <f>((AP32/AU32)^(1/5)-1)*100</f>
        <v>26.210675315584986</v>
      </c>
      <c r="AN32" s="366" t="s">
        <v>1035</v>
      </c>
      <c r="AO32" s="351"/>
      <c r="AP32" s="306">
        <v>0.61</v>
      </c>
      <c r="AQ32" s="306">
        <v>0.57</v>
      </c>
      <c r="AR32" s="28">
        <v>0.56</v>
      </c>
      <c r="AS32" s="28">
        <v>0.51</v>
      </c>
      <c r="AT32" s="28">
        <v>0.45524</v>
      </c>
      <c r="AU32" s="28">
        <v>0.19048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121">
        <v>0</v>
      </c>
    </row>
    <row r="33" spans="1:53" ht="11.25" customHeight="1">
      <c r="A33" s="25" t="s">
        <v>490</v>
      </c>
      <c r="B33" s="26" t="s">
        <v>491</v>
      </c>
      <c r="C33" s="33" t="s">
        <v>1336</v>
      </c>
      <c r="D33" s="135">
        <v>8</v>
      </c>
      <c r="E33" s="26">
        <v>305</v>
      </c>
      <c r="F33" s="44" t="s">
        <v>1003</v>
      </c>
      <c r="G33" s="45" t="s">
        <v>1003</v>
      </c>
      <c r="H33" s="219">
        <v>28.45</v>
      </c>
      <c r="I33" s="346">
        <f>(R33/H33)*100</f>
        <v>3.7961335676625665</v>
      </c>
      <c r="J33" s="306">
        <v>0.265</v>
      </c>
      <c r="K33" s="145">
        <v>0.27</v>
      </c>
      <c r="L33" s="116">
        <f t="shared" si="0"/>
        <v>1.8867924528301883</v>
      </c>
      <c r="M33" s="161">
        <v>40588</v>
      </c>
      <c r="N33" s="31">
        <v>40590</v>
      </c>
      <c r="O33" s="32">
        <v>40617</v>
      </c>
      <c r="P33" s="30" t="s">
        <v>461</v>
      </c>
      <c r="Q33" s="26"/>
      <c r="R33" s="66">
        <f>K33*4</f>
        <v>1.08</v>
      </c>
      <c r="S33" s="346">
        <f>R33/W33*100</f>
        <v>39.705882352941174</v>
      </c>
      <c r="T33" s="492">
        <f>(H33/SQRT(22.5*W33*(H33/Z33))-1)*100</f>
        <v>-29.803031553456904</v>
      </c>
      <c r="U33" s="27">
        <f>H33/W33</f>
        <v>10.459558823529411</v>
      </c>
      <c r="V33" s="408">
        <v>12</v>
      </c>
      <c r="W33" s="171">
        <v>2.72</v>
      </c>
      <c r="X33" s="178" t="s">
        <v>1156</v>
      </c>
      <c r="Y33" s="171">
        <v>3.02</v>
      </c>
      <c r="Z33" s="171">
        <v>1.06</v>
      </c>
      <c r="AA33" s="178">
        <v>2.95</v>
      </c>
      <c r="AB33" s="171">
        <v>3.1</v>
      </c>
      <c r="AC33" s="196">
        <f>(AB33/AA33-1)*100</f>
        <v>5.084745762711851</v>
      </c>
      <c r="AD33" s="332">
        <v>109</v>
      </c>
      <c r="AE33" s="171">
        <v>24.66</v>
      </c>
      <c r="AF33" s="171">
        <v>31.34</v>
      </c>
      <c r="AG33" s="292">
        <f t="shared" si="1"/>
        <v>15.369018653690183</v>
      </c>
      <c r="AH33" s="199">
        <f t="shared" si="2"/>
        <v>-9.22144224633057</v>
      </c>
      <c r="AI33" s="7"/>
      <c r="AJ33" s="378">
        <f>AM33/AN33</f>
        <v>1.3796276828130263</v>
      </c>
      <c r="AK33" s="364">
        <f t="shared" si="3"/>
        <v>0.48076923076922906</v>
      </c>
      <c r="AL33" s="365">
        <f>((AP33/AS33)^(1/3)-1)*100</f>
        <v>3.047542625939559</v>
      </c>
      <c r="AM33" s="365">
        <f>((AP33/AU33)^(1/5)-1)*100</f>
        <v>4.4641803108825595</v>
      </c>
      <c r="AN33" s="367">
        <f>((AP33/AZ33)^(1/10)-1)*100</f>
        <v>3.2357862679155636</v>
      </c>
      <c r="AO33" s="351"/>
      <c r="AP33" s="306">
        <v>1.045</v>
      </c>
      <c r="AQ33" s="308">
        <v>1.04</v>
      </c>
      <c r="AR33" s="28">
        <v>1.02</v>
      </c>
      <c r="AS33" s="28">
        <v>0.955</v>
      </c>
      <c r="AT33" s="28">
        <v>0.905</v>
      </c>
      <c r="AU33" s="28">
        <v>0.84</v>
      </c>
      <c r="AV33" s="28">
        <v>0.8</v>
      </c>
      <c r="AW33" s="299">
        <v>0.76</v>
      </c>
      <c r="AX33" s="299">
        <v>0.76</v>
      </c>
      <c r="AY33" s="299">
        <v>0.76</v>
      </c>
      <c r="AZ33" s="28">
        <v>0.76</v>
      </c>
      <c r="BA33" s="121">
        <v>0.72</v>
      </c>
    </row>
    <row r="34" spans="1:53" ht="11.25" customHeight="1">
      <c r="A34" s="25" t="s">
        <v>934</v>
      </c>
      <c r="B34" s="26" t="s">
        <v>935</v>
      </c>
      <c r="C34" s="109" t="s">
        <v>1679</v>
      </c>
      <c r="D34" s="135">
        <v>8</v>
      </c>
      <c r="E34" s="26">
        <v>294</v>
      </c>
      <c r="F34" s="44" t="s">
        <v>1003</v>
      </c>
      <c r="G34" s="45" t="s">
        <v>1003</v>
      </c>
      <c r="H34" s="219">
        <v>31.76</v>
      </c>
      <c r="I34" s="547">
        <f>(R34/H34)*100</f>
        <v>1.889168765743073</v>
      </c>
      <c r="J34" s="306">
        <v>0.14</v>
      </c>
      <c r="K34" s="145">
        <v>0.15</v>
      </c>
      <c r="L34" s="93">
        <f t="shared" si="0"/>
        <v>7.14285714285714</v>
      </c>
      <c r="M34" s="161">
        <v>40452</v>
      </c>
      <c r="N34" s="31">
        <v>40456</v>
      </c>
      <c r="O34" s="32">
        <v>40477</v>
      </c>
      <c r="P34" s="30" t="s">
        <v>1217</v>
      </c>
      <c r="Q34" s="26"/>
      <c r="R34" s="66">
        <f>K34*4</f>
        <v>0.6</v>
      </c>
      <c r="S34" s="346">
        <f>R34/W34*100</f>
        <v>19.48051948051948</v>
      </c>
      <c r="T34" s="492">
        <f>(H34/SQRT(22.5*W34*(H34/Z34))-1)*100</f>
        <v>-7.177651096363347</v>
      </c>
      <c r="U34" s="27">
        <f>H34/W34</f>
        <v>10.311688311688313</v>
      </c>
      <c r="V34" s="408">
        <v>2</v>
      </c>
      <c r="W34" s="171">
        <v>3.08</v>
      </c>
      <c r="X34" s="178">
        <v>0.88</v>
      </c>
      <c r="Y34" s="171">
        <v>0.24</v>
      </c>
      <c r="Z34" s="171">
        <v>1.88</v>
      </c>
      <c r="AA34" s="178">
        <v>3.46</v>
      </c>
      <c r="AB34" s="171">
        <v>3.68</v>
      </c>
      <c r="AC34" s="196">
        <f>(AB34/AA34-1)*100</f>
        <v>6.358381502890187</v>
      </c>
      <c r="AD34" s="413">
        <v>12370</v>
      </c>
      <c r="AE34" s="171">
        <v>28.09</v>
      </c>
      <c r="AF34" s="171">
        <v>45.63</v>
      </c>
      <c r="AG34" s="292">
        <f t="shared" si="1"/>
        <v>13.06514773940905</v>
      </c>
      <c r="AH34" s="199">
        <f t="shared" si="2"/>
        <v>-30.39666885820732</v>
      </c>
      <c r="AI34" s="7"/>
      <c r="AJ34" s="378" t="s">
        <v>1035</v>
      </c>
      <c r="AK34" s="364">
        <f t="shared" si="3"/>
        <v>1.7857142857142572</v>
      </c>
      <c r="AL34" s="365">
        <f>((AP34/AS34)^(1/3)-1)*100</f>
        <v>9.850524118061156</v>
      </c>
      <c r="AM34" s="365">
        <f>((AP34/AU34)^(1/5)-1)*100</f>
        <v>13.698206879166385</v>
      </c>
      <c r="AN34" s="367" t="s">
        <v>1035</v>
      </c>
      <c r="AO34" s="351"/>
      <c r="AP34" s="306">
        <v>0.57</v>
      </c>
      <c r="AQ34" s="308">
        <v>0.56</v>
      </c>
      <c r="AR34" s="28">
        <v>0.53</v>
      </c>
      <c r="AS34" s="28">
        <v>0.43</v>
      </c>
      <c r="AT34" s="28">
        <v>0.34</v>
      </c>
      <c r="AU34" s="28">
        <v>0.29999000000000003</v>
      </c>
      <c r="AV34" s="28">
        <v>0.27334</v>
      </c>
      <c r="AW34" s="28">
        <v>0.2</v>
      </c>
      <c r="AX34" s="299">
        <v>0</v>
      </c>
      <c r="AY34" s="299">
        <v>0</v>
      </c>
      <c r="AZ34" s="299">
        <v>0</v>
      </c>
      <c r="BA34" s="301">
        <v>0</v>
      </c>
    </row>
    <row r="35" spans="1:53" ht="11.25" customHeight="1">
      <c r="A35" s="96" t="s">
        <v>548</v>
      </c>
      <c r="B35" s="26" t="s">
        <v>549</v>
      </c>
      <c r="C35" s="33" t="s">
        <v>1122</v>
      </c>
      <c r="D35" s="135">
        <v>8</v>
      </c>
      <c r="E35" s="26">
        <v>289</v>
      </c>
      <c r="F35" s="44" t="s">
        <v>1030</v>
      </c>
      <c r="G35" s="45" t="s">
        <v>1003</v>
      </c>
      <c r="H35" s="219">
        <v>95.42</v>
      </c>
      <c r="I35" s="547">
        <f>(R35/H35)*100</f>
        <v>1.8235170823726683</v>
      </c>
      <c r="J35" s="306">
        <v>0.82</v>
      </c>
      <c r="K35" s="145">
        <v>0.87</v>
      </c>
      <c r="L35" s="93">
        <f t="shared" si="0"/>
        <v>6.0975609756097615</v>
      </c>
      <c r="M35" s="161">
        <v>40429</v>
      </c>
      <c r="N35" s="31">
        <v>40431</v>
      </c>
      <c r="O35" s="32">
        <v>40451</v>
      </c>
      <c r="P35" s="30" t="s">
        <v>334</v>
      </c>
      <c r="Q35" s="102" t="s">
        <v>1163</v>
      </c>
      <c r="R35" s="66">
        <f>K35*2</f>
        <v>1.74</v>
      </c>
      <c r="S35" s="346">
        <f>R35/W35*100</f>
        <v>28.38499184339315</v>
      </c>
      <c r="T35" s="492">
        <f>(H35/SQRT(22.5*W35*(H35/Z35))-1)*100</f>
        <v>79.93727382683919</v>
      </c>
      <c r="U35" s="27">
        <f>H35/W35</f>
        <v>15.566068515497554</v>
      </c>
      <c r="V35" s="408">
        <v>6</v>
      </c>
      <c r="W35" s="171">
        <v>6.13</v>
      </c>
      <c r="X35" s="178">
        <v>1.08</v>
      </c>
      <c r="Y35" s="171">
        <v>4.2</v>
      </c>
      <c r="Z35" s="171">
        <v>4.68</v>
      </c>
      <c r="AA35" s="178">
        <v>5.86</v>
      </c>
      <c r="AB35" s="171">
        <v>7.74</v>
      </c>
      <c r="AC35" s="196">
        <f>(AB35/AA35-1)*100</f>
        <v>32.08191126279863</v>
      </c>
      <c r="AD35" s="413">
        <v>265410</v>
      </c>
      <c r="AE35" s="171">
        <v>58.38</v>
      </c>
      <c r="AF35" s="171">
        <v>104.59</v>
      </c>
      <c r="AG35" s="292">
        <f t="shared" si="1"/>
        <v>63.44638574854402</v>
      </c>
      <c r="AH35" s="199">
        <f t="shared" si="2"/>
        <v>-8.767568601204706</v>
      </c>
      <c r="AI35" s="7"/>
      <c r="AJ35" s="378">
        <f>AM35/AN35</f>
        <v>1.668696004359131</v>
      </c>
      <c r="AK35" s="364">
        <f t="shared" si="3"/>
        <v>6.0975609756097615</v>
      </c>
      <c r="AL35" s="365">
        <f>((AP35/AS35)^(1/3)-1)*100</f>
        <v>22.78362889472745</v>
      </c>
      <c r="AM35" s="365">
        <f>((AP35/AU35)^(1/5)-1)*100</f>
        <v>25.45045599546294</v>
      </c>
      <c r="AN35" s="367">
        <f>((AP35/AZ35)^(1/10)-1)*100</f>
        <v>15.251703083712531</v>
      </c>
      <c r="AO35" s="351"/>
      <c r="AP35" s="306">
        <v>1.74</v>
      </c>
      <c r="AQ35" s="308">
        <v>1.64</v>
      </c>
      <c r="AR35" s="28">
        <v>1.4</v>
      </c>
      <c r="AS35" s="28">
        <v>0.94</v>
      </c>
      <c r="AT35" s="28">
        <v>0.72</v>
      </c>
      <c r="AU35" s="28">
        <v>0.56</v>
      </c>
      <c r="AV35" s="28">
        <v>0.36</v>
      </c>
      <c r="AW35" s="28">
        <v>0.31</v>
      </c>
      <c r="AX35" s="299">
        <v>0.26</v>
      </c>
      <c r="AY35" s="299">
        <v>0.26074</v>
      </c>
      <c r="AZ35" s="28">
        <v>0.4208</v>
      </c>
      <c r="BA35" s="121">
        <v>0.31233999999999995</v>
      </c>
    </row>
    <row r="36" spans="1:53" ht="11.25" customHeight="1">
      <c r="A36" s="34" t="s">
        <v>543</v>
      </c>
      <c r="B36" s="36" t="s">
        <v>544</v>
      </c>
      <c r="C36" s="41" t="s">
        <v>1122</v>
      </c>
      <c r="D36" s="136">
        <v>8</v>
      </c>
      <c r="E36" s="26">
        <v>290</v>
      </c>
      <c r="F36" s="46" t="s">
        <v>1030</v>
      </c>
      <c r="G36" s="48" t="s">
        <v>1003</v>
      </c>
      <c r="H36" s="220">
        <v>79.4</v>
      </c>
      <c r="I36" s="348">
        <f>(R36/H36)*100</f>
        <v>2.1914357682619645</v>
      </c>
      <c r="J36" s="307">
        <v>0.82</v>
      </c>
      <c r="K36" s="144">
        <v>0.87</v>
      </c>
      <c r="L36" s="94">
        <f t="shared" si="0"/>
        <v>6.0975609756097615</v>
      </c>
      <c r="M36" s="322">
        <v>40429</v>
      </c>
      <c r="N36" s="50">
        <v>40431</v>
      </c>
      <c r="O36" s="40">
        <v>40451</v>
      </c>
      <c r="P36" s="49" t="s">
        <v>334</v>
      </c>
      <c r="Q36" s="221" t="s">
        <v>1161</v>
      </c>
      <c r="R36" s="69">
        <f>K36*2</f>
        <v>1.74</v>
      </c>
      <c r="S36" s="348">
        <f>R36/W36*100</f>
        <v>28.38499184339315</v>
      </c>
      <c r="T36" s="492">
        <f>(H36/SQRT(22.5*W36*(H36/Z36))-1)*100</f>
        <v>49.64546343677383</v>
      </c>
      <c r="U36" s="37">
        <f>H36/W36</f>
        <v>12.952691680261012</v>
      </c>
      <c r="V36" s="409">
        <v>6</v>
      </c>
      <c r="W36" s="172">
        <v>6.13</v>
      </c>
      <c r="X36" s="180">
        <v>0.73</v>
      </c>
      <c r="Y36" s="172">
        <v>3.48</v>
      </c>
      <c r="Z36" s="172">
        <v>3.89</v>
      </c>
      <c r="AA36" s="180">
        <v>7.18</v>
      </c>
      <c r="AB36" s="172">
        <v>7.47</v>
      </c>
      <c r="AC36" s="198">
        <f>(AB36/AA36-1)*100</f>
        <v>4.038997214484685</v>
      </c>
      <c r="AD36" s="415">
        <v>220850</v>
      </c>
      <c r="AE36" s="172">
        <v>49.44</v>
      </c>
      <c r="AF36" s="172">
        <v>86.96</v>
      </c>
      <c r="AG36" s="294">
        <f t="shared" si="1"/>
        <v>60.59870550161814</v>
      </c>
      <c r="AH36" s="201">
        <f t="shared" si="2"/>
        <v>-8.69365225390983</v>
      </c>
      <c r="AI36" s="7"/>
      <c r="AJ36" s="378" t="s">
        <v>1035</v>
      </c>
      <c r="AK36" s="370">
        <f t="shared" si="3"/>
        <v>6.0975609756097615</v>
      </c>
      <c r="AL36" s="371">
        <f>((AP36/AS36)^(1/3)-1)*100</f>
        <v>22.78362889472745</v>
      </c>
      <c r="AM36" s="371">
        <f>((AP36/AU36)^(1/5)-1)*100</f>
        <v>25.45045599546294</v>
      </c>
      <c r="AN36" s="372" t="s">
        <v>1035</v>
      </c>
      <c r="AO36" s="351"/>
      <c r="AP36" s="306">
        <v>1.74</v>
      </c>
      <c r="AQ36" s="308">
        <v>1.64</v>
      </c>
      <c r="AR36" s="28">
        <v>1.4</v>
      </c>
      <c r="AS36" s="28">
        <v>0.94</v>
      </c>
      <c r="AT36" s="28">
        <v>0.72</v>
      </c>
      <c r="AU36" s="28">
        <v>0.56</v>
      </c>
      <c r="AV36" s="28">
        <v>0.36</v>
      </c>
      <c r="AW36" s="28">
        <v>0.16</v>
      </c>
      <c r="AX36" s="299">
        <v>0</v>
      </c>
      <c r="AY36" s="299">
        <v>0</v>
      </c>
      <c r="AZ36" s="299">
        <v>0</v>
      </c>
      <c r="BA36" s="301">
        <v>0</v>
      </c>
    </row>
    <row r="37" spans="1:53" ht="11.25" customHeight="1">
      <c r="A37" s="15" t="s">
        <v>3</v>
      </c>
      <c r="B37" s="16" t="s">
        <v>4</v>
      </c>
      <c r="C37" s="24" t="s">
        <v>1123</v>
      </c>
      <c r="D37" s="134">
        <v>7</v>
      </c>
      <c r="E37" s="26">
        <v>332</v>
      </c>
      <c r="F37" s="88" t="s">
        <v>1500</v>
      </c>
      <c r="G37" s="58" t="s">
        <v>1500</v>
      </c>
      <c r="H37" s="218">
        <v>19.4</v>
      </c>
      <c r="I37" s="346">
        <f>(R37/H37)*100</f>
        <v>4.123711340206186</v>
      </c>
      <c r="J37" s="306">
        <v>0.17</v>
      </c>
      <c r="K37" s="145">
        <v>0.2</v>
      </c>
      <c r="L37" s="107">
        <f t="shared" si="0"/>
        <v>17.647058823529417</v>
      </c>
      <c r="M37" s="452">
        <v>40261</v>
      </c>
      <c r="N37" s="453">
        <v>40263</v>
      </c>
      <c r="O37" s="454">
        <v>40277</v>
      </c>
      <c r="P37" s="21" t="s">
        <v>478</v>
      </c>
      <c r="Q37" s="26"/>
      <c r="R37" s="344">
        <f>K37*4</f>
        <v>0.8</v>
      </c>
      <c r="S37" s="346">
        <f>R37/W37*100</f>
        <v>119.40298507462686</v>
      </c>
      <c r="T37" s="494">
        <f>(H37/SQRT(22.5*W37*(H37/Z37))-1)*100</f>
        <v>140.11053286635823</v>
      </c>
      <c r="U37" s="18">
        <f>H37/W37</f>
        <v>28.95522388059701</v>
      </c>
      <c r="V37" s="408">
        <v>12</v>
      </c>
      <c r="W37" s="194">
        <v>0.67</v>
      </c>
      <c r="X37" s="193" t="s">
        <v>1500</v>
      </c>
      <c r="Y37" s="194">
        <v>0.56</v>
      </c>
      <c r="Z37" s="194">
        <v>4.48</v>
      </c>
      <c r="AA37" s="193" t="s">
        <v>1500</v>
      </c>
      <c r="AB37" s="194" t="s">
        <v>1500</v>
      </c>
      <c r="AC37" s="197" t="s">
        <v>1035</v>
      </c>
      <c r="AD37" s="430">
        <v>36</v>
      </c>
      <c r="AE37" s="194">
        <v>16.13</v>
      </c>
      <c r="AF37" s="194">
        <v>21.31</v>
      </c>
      <c r="AG37" s="293">
        <f t="shared" si="1"/>
        <v>20.27278363298202</v>
      </c>
      <c r="AH37" s="200">
        <f t="shared" si="2"/>
        <v>-8.962928202721727</v>
      </c>
      <c r="AI37" s="7"/>
      <c r="AJ37" s="377" t="s">
        <v>1035</v>
      </c>
      <c r="AK37" s="364">
        <f t="shared" si="3"/>
        <v>13.235294117647056</v>
      </c>
      <c r="AL37" s="365">
        <f>((AP37/AS37)^(1/3)-1)*100</f>
        <v>9.905875595793212</v>
      </c>
      <c r="AM37" s="365">
        <f>((AP37/AU37)^(1/5)-1)*100</f>
        <v>17.935184174431186</v>
      </c>
      <c r="AN37" s="367" t="s">
        <v>1035</v>
      </c>
      <c r="AO37" s="350"/>
      <c r="AP37" s="303">
        <v>0.77</v>
      </c>
      <c r="AQ37" s="354">
        <v>0.68</v>
      </c>
      <c r="AR37" s="19">
        <v>0.66</v>
      </c>
      <c r="AS37" s="19">
        <v>0.58</v>
      </c>
      <c r="AT37" s="19">
        <v>0.49</v>
      </c>
      <c r="AU37" s="19">
        <v>0.3375</v>
      </c>
      <c r="AV37" s="19">
        <v>0.1125</v>
      </c>
      <c r="AW37" s="304">
        <v>0</v>
      </c>
      <c r="AX37" s="304">
        <v>0</v>
      </c>
      <c r="AY37" s="304">
        <v>0</v>
      </c>
      <c r="AZ37" s="304">
        <v>0</v>
      </c>
      <c r="BA37" s="305">
        <v>0</v>
      </c>
    </row>
    <row r="38" spans="1:53" ht="11.25" customHeight="1">
      <c r="A38" s="25" t="s">
        <v>25</v>
      </c>
      <c r="B38" s="26" t="s">
        <v>26</v>
      </c>
      <c r="C38" s="109" t="s">
        <v>1662</v>
      </c>
      <c r="D38" s="135">
        <v>6</v>
      </c>
      <c r="E38" s="26">
        <v>403</v>
      </c>
      <c r="F38" s="65" t="s">
        <v>1500</v>
      </c>
      <c r="G38" s="57" t="s">
        <v>1500</v>
      </c>
      <c r="H38" s="219">
        <v>29.1</v>
      </c>
      <c r="I38" s="346">
        <f>(R38/H38)*100</f>
        <v>7.182130584192439</v>
      </c>
      <c r="J38" s="145">
        <v>0.52</v>
      </c>
      <c r="K38" s="145">
        <v>0.5225</v>
      </c>
      <c r="L38" s="116">
        <f t="shared" si="0"/>
        <v>0.48076923076922906</v>
      </c>
      <c r="M38" s="161">
        <v>40673</v>
      </c>
      <c r="N38" s="31">
        <v>40675</v>
      </c>
      <c r="O38" s="32">
        <v>40682</v>
      </c>
      <c r="P38" s="104" t="s">
        <v>497</v>
      </c>
      <c r="Q38" s="102" t="s">
        <v>1924</v>
      </c>
      <c r="R38" s="343">
        <f>K38*4</f>
        <v>2.09</v>
      </c>
      <c r="S38" s="346">
        <f>R38/W38*100</f>
        <v>157.1428571428571</v>
      </c>
      <c r="T38" s="492">
        <f>(H38/SQRT(22.5*W38*(H38/Z38))-1)*100</f>
        <v>31.564711009287727</v>
      </c>
      <c r="U38" s="27">
        <f>H38/W38</f>
        <v>21.8796992481203</v>
      </c>
      <c r="V38" s="408">
        <v>12</v>
      </c>
      <c r="W38" s="171">
        <v>1.33</v>
      </c>
      <c r="X38" s="178">
        <v>4.37</v>
      </c>
      <c r="Y38" s="171">
        <v>4.99</v>
      </c>
      <c r="Z38" s="171">
        <v>1.78</v>
      </c>
      <c r="AA38" s="178">
        <v>1.53</v>
      </c>
      <c r="AB38" s="171">
        <v>1.61</v>
      </c>
      <c r="AC38" s="196">
        <f>(AB38/AA38-1)*100</f>
        <v>5.228758169934644</v>
      </c>
      <c r="AD38" s="413">
        <v>5600</v>
      </c>
      <c r="AE38" s="171">
        <v>27.04</v>
      </c>
      <c r="AF38" s="171">
        <v>34.23</v>
      </c>
      <c r="AG38" s="292">
        <f t="shared" si="1"/>
        <v>7.618343195266281</v>
      </c>
      <c r="AH38" s="199">
        <f t="shared" si="2"/>
        <v>-14.986853637160374</v>
      </c>
      <c r="AI38" s="7"/>
      <c r="AJ38" s="378" t="s">
        <v>1035</v>
      </c>
      <c r="AK38" s="364">
        <f t="shared" si="3"/>
        <v>4.102564102564088</v>
      </c>
      <c r="AL38" s="365">
        <f>((AP38/AS38)^(1/3)-1)*100</f>
        <v>5.373689447089514</v>
      </c>
      <c r="AM38" s="365" t="s">
        <v>1035</v>
      </c>
      <c r="AN38" s="367" t="s">
        <v>1035</v>
      </c>
      <c r="AO38" s="351"/>
      <c r="AP38" s="306">
        <v>2.03</v>
      </c>
      <c r="AQ38" s="306">
        <v>1.95</v>
      </c>
      <c r="AR38" s="28">
        <v>1.87</v>
      </c>
      <c r="AS38" s="28">
        <v>1.735</v>
      </c>
      <c r="AT38" s="28">
        <v>1.3190000000000002</v>
      </c>
      <c r="AU38" s="299">
        <v>0</v>
      </c>
      <c r="AV38" s="299">
        <v>0</v>
      </c>
      <c r="AW38" s="299">
        <v>0</v>
      </c>
      <c r="AX38" s="299">
        <v>0</v>
      </c>
      <c r="AY38" s="299">
        <v>0</v>
      </c>
      <c r="AZ38" s="299">
        <v>0</v>
      </c>
      <c r="BA38" s="301">
        <v>0</v>
      </c>
    </row>
    <row r="39" spans="1:53" ht="11.25" customHeight="1">
      <c r="A39" s="25" t="s">
        <v>1619</v>
      </c>
      <c r="B39" s="26" t="s">
        <v>1620</v>
      </c>
      <c r="C39" s="33" t="s">
        <v>1447</v>
      </c>
      <c r="D39" s="135">
        <v>5</v>
      </c>
      <c r="E39" s="26">
        <v>419</v>
      </c>
      <c r="F39" s="44" t="s">
        <v>1003</v>
      </c>
      <c r="G39" s="45" t="s">
        <v>1003</v>
      </c>
      <c r="H39" s="219">
        <v>31.35</v>
      </c>
      <c r="I39" s="346">
        <f>(R39/H39)*100</f>
        <v>2.5518341307814993</v>
      </c>
      <c r="J39" s="145">
        <v>0.18</v>
      </c>
      <c r="K39" s="145">
        <v>0.2</v>
      </c>
      <c r="L39" s="93">
        <f aca="true" t="shared" si="4" ref="L39:L70">((K39/J39)-1)*100</f>
        <v>11.111111111111116</v>
      </c>
      <c r="M39" s="161">
        <v>40424</v>
      </c>
      <c r="N39" s="31">
        <v>40428</v>
      </c>
      <c r="O39" s="32">
        <v>40442</v>
      </c>
      <c r="P39" s="30" t="s">
        <v>486</v>
      </c>
      <c r="Q39" s="26"/>
      <c r="R39" s="343">
        <f>K39*4</f>
        <v>0.8</v>
      </c>
      <c r="S39" s="346">
        <f>R39/W39*100</f>
        <v>43.01075268817204</v>
      </c>
      <c r="T39" s="492">
        <f>(H39/SQRT(22.5*W39*(H39/Z39))-1)*100</f>
        <v>4.220953595996146</v>
      </c>
      <c r="U39" s="27">
        <f>H39/W39</f>
        <v>16.85483870967742</v>
      </c>
      <c r="V39" s="408">
        <v>4</v>
      </c>
      <c r="W39" s="171">
        <v>1.86</v>
      </c>
      <c r="X39" s="178">
        <v>1.62</v>
      </c>
      <c r="Y39" s="171">
        <v>0.56</v>
      </c>
      <c r="Z39" s="171">
        <v>1.45</v>
      </c>
      <c r="AA39" s="178">
        <v>2.14</v>
      </c>
      <c r="AB39" s="171">
        <v>2.39</v>
      </c>
      <c r="AC39" s="196">
        <f>(AB39/AA39-1)*100</f>
        <v>11.682242990654213</v>
      </c>
      <c r="AD39" s="332">
        <v>950</v>
      </c>
      <c r="AE39" s="171">
        <v>23.1</v>
      </c>
      <c r="AF39" s="171">
        <v>34.86</v>
      </c>
      <c r="AG39" s="292">
        <f aca="true" t="shared" si="5" ref="AG39:AG70">((H39-AE39)/AE39)*100</f>
        <v>35.71428571428571</v>
      </c>
      <c r="AH39" s="199">
        <f aca="true" t="shared" si="6" ref="AH39:AH70">((H39-AF39)/AF39)*100</f>
        <v>-10.068846815834762</v>
      </c>
      <c r="AI39" s="7"/>
      <c r="AJ39" s="378">
        <f>AM39/AN39</f>
        <v>1.2407501148966047</v>
      </c>
      <c r="AK39" s="364">
        <f aca="true" t="shared" si="7" ref="AK39:AK70">((AP39/AQ39)^(1/1)-1)*100</f>
        <v>15.151515151515138</v>
      </c>
      <c r="AL39" s="365">
        <f aca="true" t="shared" si="8" ref="AL39:AL55">((AP39/AS39)^(1/3)-1)*100</f>
        <v>10.715524489384997</v>
      </c>
      <c r="AM39" s="365">
        <f>((AP39/AU39)^(1/5)-1)*100</f>
        <v>9.626227935295418</v>
      </c>
      <c r="AN39" s="367">
        <f>((AP39/AZ39)^(1/10)-1)*100</f>
        <v>7.758393748847325</v>
      </c>
      <c r="AO39" s="351"/>
      <c r="AP39" s="306">
        <v>0.76</v>
      </c>
      <c r="AQ39" s="306">
        <v>0.66</v>
      </c>
      <c r="AR39" s="28">
        <v>0.58</v>
      </c>
      <c r="AS39" s="299">
        <v>0.56</v>
      </c>
      <c r="AT39" s="28">
        <v>0.52</v>
      </c>
      <c r="AU39" s="299">
        <v>0.48</v>
      </c>
      <c r="AV39" s="28">
        <v>0.48</v>
      </c>
      <c r="AW39" s="28">
        <v>0.46</v>
      </c>
      <c r="AX39" s="28">
        <v>0.42</v>
      </c>
      <c r="AY39" s="28">
        <v>0.37</v>
      </c>
      <c r="AZ39" s="299">
        <v>0.36</v>
      </c>
      <c r="BA39" s="301">
        <v>0.36</v>
      </c>
    </row>
    <row r="40" spans="1:53" ht="11.25" customHeight="1">
      <c r="A40" s="25" t="s">
        <v>1275</v>
      </c>
      <c r="B40" s="26" t="s">
        <v>1276</v>
      </c>
      <c r="C40" s="33" t="s">
        <v>1336</v>
      </c>
      <c r="D40" s="135">
        <v>7</v>
      </c>
      <c r="E40" s="26">
        <v>367</v>
      </c>
      <c r="F40" s="44" t="s">
        <v>1030</v>
      </c>
      <c r="G40" s="45" t="s">
        <v>1030</v>
      </c>
      <c r="H40" s="219">
        <v>53.01</v>
      </c>
      <c r="I40" s="346">
        <f>(R40/H40)*100</f>
        <v>2.07508017355216</v>
      </c>
      <c r="J40" s="145">
        <v>0.25</v>
      </c>
      <c r="K40" s="145">
        <v>0.275</v>
      </c>
      <c r="L40" s="93">
        <f t="shared" si="4"/>
        <v>10.000000000000009</v>
      </c>
      <c r="M40" s="161">
        <v>40674</v>
      </c>
      <c r="N40" s="31">
        <v>40676</v>
      </c>
      <c r="O40" s="32">
        <v>40690</v>
      </c>
      <c r="P40" s="104" t="s">
        <v>508</v>
      </c>
      <c r="Q40" s="26"/>
      <c r="R40" s="343">
        <f>K40*4</f>
        <v>1.1</v>
      </c>
      <c r="S40" s="346">
        <f>R40/W40*100</f>
        <v>29.891304347826086</v>
      </c>
      <c r="T40" s="492">
        <f>(H40/SQRT(22.5*W40*(H40/Z40))-1)*100</f>
        <v>-5.665373594154543</v>
      </c>
      <c r="U40" s="27">
        <f>H40/W40</f>
        <v>14.404891304347824</v>
      </c>
      <c r="V40" s="408">
        <v>12</v>
      </c>
      <c r="W40" s="171">
        <v>3.68</v>
      </c>
      <c r="X40" s="178">
        <v>1.44</v>
      </c>
      <c r="Y40" s="171">
        <v>3.11</v>
      </c>
      <c r="Z40" s="171">
        <v>1.39</v>
      </c>
      <c r="AA40" s="178">
        <v>3.89</v>
      </c>
      <c r="AB40" s="171">
        <v>4.22</v>
      </c>
      <c r="AC40" s="196">
        <f>(AB40/AA40-1)*100</f>
        <v>8.48329048843186</v>
      </c>
      <c r="AD40" s="413">
        <v>3630</v>
      </c>
      <c r="AE40" s="171">
        <v>42.56</v>
      </c>
      <c r="AF40" s="171">
        <v>56.58</v>
      </c>
      <c r="AG40" s="292">
        <f t="shared" si="5"/>
        <v>24.553571428571416</v>
      </c>
      <c r="AH40" s="199">
        <f t="shared" si="6"/>
        <v>-6.30965005302227</v>
      </c>
      <c r="AI40" s="7"/>
      <c r="AJ40" s="378" t="s">
        <v>1035</v>
      </c>
      <c r="AK40" s="364">
        <f t="shared" si="7"/>
        <v>4.761904761904767</v>
      </c>
      <c r="AL40" s="365">
        <f t="shared" si="8"/>
        <v>9.696131048652369</v>
      </c>
      <c r="AM40" s="365">
        <f>((AP40/AU40)^(1/5)-1)*100</f>
        <v>26.970487769000417</v>
      </c>
      <c r="AN40" s="367" t="s">
        <v>1035</v>
      </c>
      <c r="AO40" s="351"/>
      <c r="AP40" s="306">
        <v>0.99</v>
      </c>
      <c r="AQ40" s="306">
        <v>0.945</v>
      </c>
      <c r="AR40" s="28">
        <v>0.875</v>
      </c>
      <c r="AS40" s="28">
        <v>0.75</v>
      </c>
      <c r="AT40" s="28">
        <v>0.55</v>
      </c>
      <c r="AU40" s="28">
        <v>0.3</v>
      </c>
      <c r="AV40" s="299">
        <v>0</v>
      </c>
      <c r="AW40" s="299">
        <v>0</v>
      </c>
      <c r="AX40" s="299">
        <v>0</v>
      </c>
      <c r="AY40" s="299">
        <v>0</v>
      </c>
      <c r="AZ40" s="299">
        <v>0</v>
      </c>
      <c r="BA40" s="301">
        <v>0</v>
      </c>
    </row>
    <row r="41" spans="1:53" ht="11.25" customHeight="1">
      <c r="A41" s="34" t="s">
        <v>1317</v>
      </c>
      <c r="B41" s="36" t="s">
        <v>1318</v>
      </c>
      <c r="C41" s="41" t="s">
        <v>1443</v>
      </c>
      <c r="D41" s="136">
        <v>7</v>
      </c>
      <c r="E41" s="26">
        <v>347</v>
      </c>
      <c r="F41" s="46" t="s">
        <v>1003</v>
      </c>
      <c r="G41" s="48" t="s">
        <v>1003</v>
      </c>
      <c r="H41" s="220">
        <v>34.75</v>
      </c>
      <c r="I41" s="346">
        <f>(R41/H41)*100</f>
        <v>3.3381294964028774</v>
      </c>
      <c r="J41" s="144">
        <v>0.275</v>
      </c>
      <c r="K41" s="144">
        <v>0.29</v>
      </c>
      <c r="L41" s="94">
        <f t="shared" si="4"/>
        <v>5.454545454545445</v>
      </c>
      <c r="M41" s="322">
        <v>40535</v>
      </c>
      <c r="N41" s="50">
        <v>40539</v>
      </c>
      <c r="O41" s="40">
        <v>40574</v>
      </c>
      <c r="P41" s="49" t="s">
        <v>499</v>
      </c>
      <c r="Q41" s="36"/>
      <c r="R41" s="274">
        <f>K41*4</f>
        <v>1.16</v>
      </c>
      <c r="S41" s="346">
        <f>R41/W41*100</f>
        <v>47.736625514403286</v>
      </c>
      <c r="T41" s="493">
        <f>(H41/SQRT(22.5*W41*(H41/Z41))-1)*100</f>
        <v>156.85125103403786</v>
      </c>
      <c r="U41" s="37">
        <f>H41/W41</f>
        <v>14.300411522633745</v>
      </c>
      <c r="V41" s="409">
        <v>7</v>
      </c>
      <c r="W41" s="172">
        <v>2.43</v>
      </c>
      <c r="X41" s="180">
        <v>2.66</v>
      </c>
      <c r="Y41" s="172">
        <v>1.46</v>
      </c>
      <c r="Z41" s="172">
        <v>10.38</v>
      </c>
      <c r="AA41" s="180">
        <v>2.45</v>
      </c>
      <c r="AB41" s="172">
        <v>2.47</v>
      </c>
      <c r="AC41" s="198">
        <f>(AB41/AA41-1)*100</f>
        <v>0.8163265306122547</v>
      </c>
      <c r="AD41" s="415">
        <v>11150</v>
      </c>
      <c r="AE41" s="172">
        <v>32.66</v>
      </c>
      <c r="AF41" s="172">
        <v>37.59</v>
      </c>
      <c r="AG41" s="294">
        <f t="shared" si="5"/>
        <v>6.399265156154328</v>
      </c>
      <c r="AH41" s="201">
        <f t="shared" si="6"/>
        <v>-7.555200851290245</v>
      </c>
      <c r="AI41" s="7"/>
      <c r="AJ41" s="379">
        <f>AM41/AN41</f>
        <v>4.823110688223678</v>
      </c>
      <c r="AK41" s="364">
        <f t="shared" si="7"/>
        <v>10.000000000000009</v>
      </c>
      <c r="AL41" s="365">
        <f t="shared" si="8"/>
        <v>10.287496281391139</v>
      </c>
      <c r="AM41" s="365">
        <f>((AP41/AU41)^(1/5)-1)*100</f>
        <v>9.776332871918925</v>
      </c>
      <c r="AN41" s="367">
        <f>((AP41/AZ41)^(1/10)-1)*100</f>
        <v>2.0269766762328834</v>
      </c>
      <c r="AO41" s="352"/>
      <c r="AP41" s="307">
        <v>1.1</v>
      </c>
      <c r="AQ41" s="309">
        <v>1</v>
      </c>
      <c r="AR41" s="38">
        <v>0.91</v>
      </c>
      <c r="AS41" s="38">
        <v>0.82</v>
      </c>
      <c r="AT41" s="38">
        <v>0.74</v>
      </c>
      <c r="AU41" s="38">
        <v>0.69</v>
      </c>
      <c r="AV41" s="38">
        <v>0.6425</v>
      </c>
      <c r="AW41" s="300">
        <v>0.63</v>
      </c>
      <c r="AX41" s="300">
        <v>0.63</v>
      </c>
      <c r="AY41" s="300">
        <v>0.8325</v>
      </c>
      <c r="AZ41" s="300">
        <v>0.9</v>
      </c>
      <c r="BA41" s="328">
        <v>0.9</v>
      </c>
    </row>
    <row r="42" spans="1:53" ht="11.25" customHeight="1">
      <c r="A42" s="15" t="s">
        <v>434</v>
      </c>
      <c r="B42" s="16" t="s">
        <v>435</v>
      </c>
      <c r="C42" s="24" t="s">
        <v>1332</v>
      </c>
      <c r="D42" s="134">
        <v>9</v>
      </c>
      <c r="E42" s="26">
        <v>255</v>
      </c>
      <c r="F42" s="88" t="s">
        <v>1500</v>
      </c>
      <c r="G42" s="58" t="s">
        <v>1500</v>
      </c>
      <c r="H42" s="218">
        <v>39.85</v>
      </c>
      <c r="I42" s="546">
        <f>(R42/H42)*100</f>
        <v>1.606022584692597</v>
      </c>
      <c r="J42" s="146">
        <v>0.14</v>
      </c>
      <c r="K42" s="146">
        <v>0.16</v>
      </c>
      <c r="L42" s="107">
        <f t="shared" si="4"/>
        <v>14.28571428571428</v>
      </c>
      <c r="M42" s="120">
        <v>40513</v>
      </c>
      <c r="N42" s="22">
        <v>40515</v>
      </c>
      <c r="O42" s="23">
        <v>40527</v>
      </c>
      <c r="P42" s="21" t="s">
        <v>461</v>
      </c>
      <c r="Q42" s="16"/>
      <c r="R42" s="344">
        <f>K42*4</f>
        <v>0.64</v>
      </c>
      <c r="S42" s="345">
        <f>R42/W42*100</f>
        <v>28.444444444444443</v>
      </c>
      <c r="T42" s="492">
        <f>(H42/SQRT(22.5*W42*(H42/Z42))-1)*100</f>
        <v>36.58588398404756</v>
      </c>
      <c r="U42" s="18">
        <f>H42/W42</f>
        <v>17.711111111111112</v>
      </c>
      <c r="V42" s="408">
        <v>12</v>
      </c>
      <c r="W42" s="194">
        <v>2.25</v>
      </c>
      <c r="X42" s="193" t="s">
        <v>1156</v>
      </c>
      <c r="Y42" s="194">
        <v>3.23</v>
      </c>
      <c r="Z42" s="194">
        <v>2.37</v>
      </c>
      <c r="AA42" s="193" t="s">
        <v>1156</v>
      </c>
      <c r="AB42" s="194" t="s">
        <v>1156</v>
      </c>
      <c r="AC42" s="197" t="s">
        <v>1035</v>
      </c>
      <c r="AD42" s="430">
        <v>375</v>
      </c>
      <c r="AE42" s="194">
        <v>30.81</v>
      </c>
      <c r="AF42" s="194">
        <v>40.49</v>
      </c>
      <c r="AG42" s="293">
        <f t="shared" si="5"/>
        <v>29.341123012009096</v>
      </c>
      <c r="AH42" s="200">
        <f t="shared" si="6"/>
        <v>-1.5806371943689814</v>
      </c>
      <c r="AI42" s="7"/>
      <c r="AJ42" s="378">
        <f>AM42/AN42</f>
        <v>1.3933294276124497</v>
      </c>
      <c r="AK42" s="368">
        <f t="shared" si="7"/>
        <v>9.433962264150942</v>
      </c>
      <c r="AL42" s="369">
        <f t="shared" si="8"/>
        <v>9.949777159901597</v>
      </c>
      <c r="AM42" s="369">
        <f>((AP42/AU42)^(1/5)-1)*100</f>
        <v>10.533924729797594</v>
      </c>
      <c r="AN42" s="366">
        <f>((AP42/AZ42)^(1/10)-1)*100</f>
        <v>7.560254252182186</v>
      </c>
      <c r="AO42" s="351"/>
      <c r="AP42" s="306">
        <v>0.58</v>
      </c>
      <c r="AQ42" s="306">
        <v>0.53</v>
      </c>
      <c r="AR42" s="28">
        <v>0.49</v>
      </c>
      <c r="AS42" s="28">
        <v>0.43636</v>
      </c>
      <c r="AT42" s="28">
        <v>0.4</v>
      </c>
      <c r="AU42" s="28">
        <v>0.35151999999999994</v>
      </c>
      <c r="AV42" s="28">
        <v>0.3394</v>
      </c>
      <c r="AW42" s="299">
        <v>0.30856</v>
      </c>
      <c r="AX42" s="28">
        <v>0.28702</v>
      </c>
      <c r="AY42" s="28">
        <v>0.27984</v>
      </c>
      <c r="AZ42" s="28">
        <v>0.27984</v>
      </c>
      <c r="BA42" s="121">
        <v>0.25537</v>
      </c>
    </row>
    <row r="43" spans="1:53" ht="11.25" customHeight="1">
      <c r="A43" s="25" t="s">
        <v>177</v>
      </c>
      <c r="B43" s="26" t="s">
        <v>181</v>
      </c>
      <c r="C43" s="33" t="s">
        <v>1439</v>
      </c>
      <c r="D43" s="135">
        <v>6</v>
      </c>
      <c r="E43" s="26">
        <v>398</v>
      </c>
      <c r="F43" s="44" t="s">
        <v>1030</v>
      </c>
      <c r="G43" s="45" t="s">
        <v>1030</v>
      </c>
      <c r="H43" s="219">
        <v>19.33</v>
      </c>
      <c r="I43" s="346">
        <f>(R43/H43)*100</f>
        <v>4.086911536471806</v>
      </c>
      <c r="J43" s="306">
        <v>0.195</v>
      </c>
      <c r="K43" s="145">
        <v>0.1975</v>
      </c>
      <c r="L43" s="116">
        <f t="shared" si="4"/>
        <v>1.2820512820512775</v>
      </c>
      <c r="M43" s="161">
        <v>40588</v>
      </c>
      <c r="N43" s="31">
        <v>40590</v>
      </c>
      <c r="O43" s="32">
        <v>40612</v>
      </c>
      <c r="P43" s="30" t="s">
        <v>452</v>
      </c>
      <c r="Q43" s="26"/>
      <c r="R43" s="343">
        <f>K43*4</f>
        <v>0.79</v>
      </c>
      <c r="S43" s="346">
        <f>R43/W43*100</f>
        <v>69.91150442477877</v>
      </c>
      <c r="T43" s="492">
        <f>(H43/SQRT(22.5*W43*(H43/Z43))-1)*100</f>
        <v>37.589445297330634</v>
      </c>
      <c r="U43" s="27">
        <f>H43/W43</f>
        <v>17.106194690265486</v>
      </c>
      <c r="V43" s="408">
        <v>12</v>
      </c>
      <c r="W43" s="171">
        <v>1.13</v>
      </c>
      <c r="X43" s="178">
        <v>3.1</v>
      </c>
      <c r="Y43" s="171">
        <v>0.97</v>
      </c>
      <c r="Z43" s="171">
        <v>2.49</v>
      </c>
      <c r="AA43" s="178">
        <v>1.1</v>
      </c>
      <c r="AB43" s="171">
        <v>1.21</v>
      </c>
      <c r="AC43" s="196">
        <f>(AB43/AA43-1)*100</f>
        <v>9.999999999999986</v>
      </c>
      <c r="AD43" s="413">
        <v>8220</v>
      </c>
      <c r="AE43" s="171">
        <v>12.87</v>
      </c>
      <c r="AF43" s="171">
        <v>19.39</v>
      </c>
      <c r="AG43" s="292">
        <f t="shared" si="5"/>
        <v>50.19425019425019</v>
      </c>
      <c r="AH43" s="199">
        <f t="shared" si="6"/>
        <v>-0.30943785456422007</v>
      </c>
      <c r="AI43" s="7"/>
      <c r="AJ43" s="378">
        <f>AM43/AN43</f>
        <v>-3.3267289333205303</v>
      </c>
      <c r="AK43" s="364">
        <f t="shared" si="7"/>
        <v>2.6315789473684292</v>
      </c>
      <c r="AL43" s="365">
        <f t="shared" si="8"/>
        <v>4.679561967174672</v>
      </c>
      <c r="AM43" s="365">
        <f>((AP43/AU43)^(1/5)-1)*100</f>
        <v>21.05832751075947</v>
      </c>
      <c r="AN43" s="367">
        <f>((AP43/AZ43)^(1/10)-1)*100</f>
        <v>-6.330040088279865</v>
      </c>
      <c r="AO43" s="351"/>
      <c r="AP43" s="306">
        <v>0.78</v>
      </c>
      <c r="AQ43" s="306">
        <v>0.76</v>
      </c>
      <c r="AR43" s="28">
        <v>0.73</v>
      </c>
      <c r="AS43" s="28">
        <v>0.68</v>
      </c>
      <c r="AT43" s="28">
        <v>0.6</v>
      </c>
      <c r="AU43" s="299">
        <v>0.3</v>
      </c>
      <c r="AV43" s="299">
        <v>0.4</v>
      </c>
      <c r="AW43" s="299">
        <v>0.7925</v>
      </c>
      <c r="AX43" s="299">
        <v>1.07</v>
      </c>
      <c r="AY43" s="299">
        <v>1.5</v>
      </c>
      <c r="AZ43" s="299">
        <v>1.5</v>
      </c>
      <c r="BA43" s="301">
        <v>1.5</v>
      </c>
    </row>
    <row r="44" spans="1:53" ht="11.25" customHeight="1">
      <c r="A44" s="96" t="s">
        <v>1022</v>
      </c>
      <c r="B44" s="26" t="s">
        <v>203</v>
      </c>
      <c r="C44" s="33" t="s">
        <v>1424</v>
      </c>
      <c r="D44" s="135">
        <v>8</v>
      </c>
      <c r="E44" s="26">
        <v>325</v>
      </c>
      <c r="F44" s="44" t="s">
        <v>1030</v>
      </c>
      <c r="G44" s="45" t="s">
        <v>1030</v>
      </c>
      <c r="H44" s="219">
        <v>40.44</v>
      </c>
      <c r="I44" s="346">
        <f>(R44/H44)*100</f>
        <v>3.4124629080118694</v>
      </c>
      <c r="J44" s="306">
        <v>0.33</v>
      </c>
      <c r="K44" s="145">
        <v>0.345</v>
      </c>
      <c r="L44" s="93">
        <f t="shared" si="4"/>
        <v>4.545454545454541</v>
      </c>
      <c r="M44" s="161">
        <v>40707</v>
      </c>
      <c r="N44" s="31">
        <v>40709</v>
      </c>
      <c r="O44" s="32">
        <v>40729</v>
      </c>
      <c r="P44" s="104" t="s">
        <v>476</v>
      </c>
      <c r="Q44" s="26"/>
      <c r="R44" s="343">
        <f>K44*4</f>
        <v>1.38</v>
      </c>
      <c r="S44" s="346">
        <f>R44/W44*100</f>
        <v>51.11111111111111</v>
      </c>
      <c r="T44" s="492">
        <f>(H44/SQRT(22.5*W44*(H44/Z44))-1)*100</f>
        <v>3.525031266672096</v>
      </c>
      <c r="U44" s="27">
        <f>H44/W44</f>
        <v>14.977777777777776</v>
      </c>
      <c r="V44" s="408">
        <v>12</v>
      </c>
      <c r="W44" s="171">
        <v>2.7</v>
      </c>
      <c r="X44" s="178">
        <v>1.16</v>
      </c>
      <c r="Y44" s="171">
        <v>0.91</v>
      </c>
      <c r="Z44" s="171">
        <v>1.61</v>
      </c>
      <c r="AA44" s="178">
        <v>2.79</v>
      </c>
      <c r="AB44" s="171">
        <v>2.97</v>
      </c>
      <c r="AC44" s="196">
        <f>(AB44/AA44-1)*100</f>
        <v>6.451612903225823</v>
      </c>
      <c r="AD44" s="332">
        <v>386</v>
      </c>
      <c r="AE44" s="171">
        <v>28.82</v>
      </c>
      <c r="AF44" s="171">
        <v>43.14</v>
      </c>
      <c r="AG44" s="292">
        <f t="shared" si="5"/>
        <v>40.31922276197085</v>
      </c>
      <c r="AH44" s="199">
        <f t="shared" si="6"/>
        <v>-6.258692628650911</v>
      </c>
      <c r="AI44" s="7"/>
      <c r="AJ44" s="378">
        <f>AM44/AN44</f>
        <v>1.3533458850445101</v>
      </c>
      <c r="AK44" s="364">
        <f t="shared" si="7"/>
        <v>4.0322580645161255</v>
      </c>
      <c r="AL44" s="365">
        <f t="shared" si="8"/>
        <v>3.3081575495288007</v>
      </c>
      <c r="AM44" s="365">
        <f>((AP44/AU44)^(1/5)-1)*100</f>
        <v>2.683875946922498</v>
      </c>
      <c r="AN44" s="367">
        <f>((AP44/AZ44)^(1/10)-1)*100</f>
        <v>1.9831411737245785</v>
      </c>
      <c r="AO44" s="351"/>
      <c r="AP44" s="306">
        <v>1.29</v>
      </c>
      <c r="AQ44" s="306">
        <v>1.24</v>
      </c>
      <c r="AR44" s="28">
        <v>1.2</v>
      </c>
      <c r="AS44" s="28">
        <v>1.17</v>
      </c>
      <c r="AT44" s="28">
        <v>1.15</v>
      </c>
      <c r="AU44" s="28">
        <v>1.13</v>
      </c>
      <c r="AV44" s="28">
        <v>1.11</v>
      </c>
      <c r="AW44" s="299">
        <v>1.1</v>
      </c>
      <c r="AX44" s="299">
        <v>1.1</v>
      </c>
      <c r="AY44" s="28">
        <v>1.09</v>
      </c>
      <c r="AZ44" s="28">
        <v>1.06</v>
      </c>
      <c r="BA44" s="121">
        <v>1.02</v>
      </c>
    </row>
    <row r="45" spans="1:53" ht="11.25" customHeight="1">
      <c r="A45" s="25" t="s">
        <v>572</v>
      </c>
      <c r="B45" s="26" t="s">
        <v>573</v>
      </c>
      <c r="C45" s="33" t="s">
        <v>1336</v>
      </c>
      <c r="D45" s="135">
        <v>8</v>
      </c>
      <c r="E45" s="26">
        <v>313</v>
      </c>
      <c r="F45" s="65" t="s">
        <v>1500</v>
      </c>
      <c r="G45" s="57" t="s">
        <v>1500</v>
      </c>
      <c r="H45" s="219">
        <v>9.01</v>
      </c>
      <c r="I45" s="346">
        <f>(R45/H45)*100</f>
        <v>5.3274139844617086</v>
      </c>
      <c r="J45" s="145">
        <v>0.11</v>
      </c>
      <c r="K45" s="145">
        <v>0.12</v>
      </c>
      <c r="L45" s="93">
        <f t="shared" si="4"/>
        <v>9.090909090909083</v>
      </c>
      <c r="M45" s="161">
        <v>40613</v>
      </c>
      <c r="N45" s="31">
        <v>40617</v>
      </c>
      <c r="O45" s="32">
        <v>40633</v>
      </c>
      <c r="P45" s="30" t="s">
        <v>463</v>
      </c>
      <c r="Q45" s="26"/>
      <c r="R45" s="343">
        <f>K45*4</f>
        <v>0.48</v>
      </c>
      <c r="S45" s="346">
        <f>R45/W45*100</f>
        <v>208.69565217391303</v>
      </c>
      <c r="T45" s="492">
        <f>(H45/SQRT(22.5*W45*(H45/Z45))-1)*100</f>
        <v>43.333670373719</v>
      </c>
      <c r="U45" s="27">
        <f>H45/W45</f>
        <v>39.17391304347826</v>
      </c>
      <c r="V45" s="408">
        <v>12</v>
      </c>
      <c r="W45" s="171">
        <v>0.23</v>
      </c>
      <c r="X45" s="178" t="s">
        <v>1156</v>
      </c>
      <c r="Y45" s="171">
        <v>7.13</v>
      </c>
      <c r="Z45" s="171">
        <v>1.18</v>
      </c>
      <c r="AA45" s="178" t="s">
        <v>1156</v>
      </c>
      <c r="AB45" s="171" t="s">
        <v>1156</v>
      </c>
      <c r="AC45" s="196" t="s">
        <v>1035</v>
      </c>
      <c r="AD45" s="332">
        <v>80</v>
      </c>
      <c r="AE45" s="171">
        <v>7.3</v>
      </c>
      <c r="AF45" s="171">
        <v>9.5</v>
      </c>
      <c r="AG45" s="292">
        <f t="shared" si="5"/>
        <v>23.424657534246577</v>
      </c>
      <c r="AH45" s="199">
        <f t="shared" si="6"/>
        <v>-5.157894736842108</v>
      </c>
      <c r="AI45" s="7"/>
      <c r="AJ45" s="378" t="s">
        <v>1035</v>
      </c>
      <c r="AK45" s="364">
        <f t="shared" si="7"/>
        <v>9.999999999999986</v>
      </c>
      <c r="AL45" s="365">
        <f t="shared" si="8"/>
        <v>11.199004528465784</v>
      </c>
      <c r="AM45" s="365">
        <f>((AP45/AU45)^(1/5)-1)*100</f>
        <v>12.888132073019754</v>
      </c>
      <c r="AN45" s="367" t="s">
        <v>1035</v>
      </c>
      <c r="AO45" s="351"/>
      <c r="AP45" s="306">
        <v>0.44</v>
      </c>
      <c r="AQ45" s="306">
        <v>0.4</v>
      </c>
      <c r="AR45" s="28">
        <v>0.36</v>
      </c>
      <c r="AS45" s="28">
        <v>0.32</v>
      </c>
      <c r="AT45" s="28">
        <v>0.28</v>
      </c>
      <c r="AU45" s="28">
        <v>0.24</v>
      </c>
      <c r="AV45" s="28">
        <v>0.2</v>
      </c>
      <c r="AW45" s="299">
        <v>0</v>
      </c>
      <c r="AX45" s="299">
        <v>0</v>
      </c>
      <c r="AY45" s="299">
        <v>0</v>
      </c>
      <c r="AZ45" s="299">
        <v>0</v>
      </c>
      <c r="BA45" s="301">
        <v>0</v>
      </c>
    </row>
    <row r="46" spans="1:53" ht="11.25" customHeight="1">
      <c r="A46" s="34" t="s">
        <v>1692</v>
      </c>
      <c r="B46" s="36" t="s">
        <v>1693</v>
      </c>
      <c r="C46" s="41" t="s">
        <v>1337</v>
      </c>
      <c r="D46" s="136">
        <v>5</v>
      </c>
      <c r="E46" s="26">
        <v>420</v>
      </c>
      <c r="F46" s="74" t="s">
        <v>1500</v>
      </c>
      <c r="G46" s="75" t="s">
        <v>1500</v>
      </c>
      <c r="H46" s="220">
        <v>45.77</v>
      </c>
      <c r="I46" s="348">
        <f>(R46/H46)*100</f>
        <v>4.041948874808827</v>
      </c>
      <c r="J46" s="144">
        <v>0.887</v>
      </c>
      <c r="K46" s="144">
        <v>0.925</v>
      </c>
      <c r="L46" s="94">
        <f t="shared" si="4"/>
        <v>4.284103720405863</v>
      </c>
      <c r="M46" s="322">
        <v>40434</v>
      </c>
      <c r="N46" s="50">
        <v>40436</v>
      </c>
      <c r="O46" s="40">
        <v>40451</v>
      </c>
      <c r="P46" s="49" t="s">
        <v>334</v>
      </c>
      <c r="Q46" s="528" t="s">
        <v>1164</v>
      </c>
      <c r="R46" s="274">
        <f>K46*2</f>
        <v>1.85</v>
      </c>
      <c r="S46" s="348">
        <f>R46/W46*100</f>
        <v>40.83885209713024</v>
      </c>
      <c r="T46" s="492">
        <f>(H46/SQRT(22.5*W46*(H46/Z46))-1)*100</f>
        <v>-4.288266993158452</v>
      </c>
      <c r="U46" s="37">
        <f>H46/W46</f>
        <v>10.103752759381898</v>
      </c>
      <c r="V46" s="409">
        <v>12</v>
      </c>
      <c r="W46" s="172">
        <v>4.53</v>
      </c>
      <c r="X46" s="180" t="s">
        <v>1156</v>
      </c>
      <c r="Y46" s="172">
        <v>2.43</v>
      </c>
      <c r="Z46" s="172">
        <v>2.04</v>
      </c>
      <c r="AA46" s="180" t="s">
        <v>1156</v>
      </c>
      <c r="AB46" s="172" t="s">
        <v>1156</v>
      </c>
      <c r="AC46" s="198" t="s">
        <v>1035</v>
      </c>
      <c r="AD46" s="415">
        <v>183680</v>
      </c>
      <c r="AE46" s="172">
        <v>43.51</v>
      </c>
      <c r="AF46" s="172">
        <v>54.7</v>
      </c>
      <c r="AG46" s="294">
        <f t="shared" si="5"/>
        <v>5.194208227993577</v>
      </c>
      <c r="AH46" s="201">
        <f t="shared" si="6"/>
        <v>-16.3254113345521</v>
      </c>
      <c r="AI46" s="7"/>
      <c r="AJ46" s="378" t="s">
        <v>1035</v>
      </c>
      <c r="AK46" s="370">
        <f t="shared" si="7"/>
        <v>4.284103720405863</v>
      </c>
      <c r="AL46" s="371">
        <f t="shared" si="8"/>
        <v>18.103832473643465</v>
      </c>
      <c r="AM46" s="371" t="s">
        <v>1035</v>
      </c>
      <c r="AN46" s="372" t="s">
        <v>1035</v>
      </c>
      <c r="AO46" s="351"/>
      <c r="AP46" s="306">
        <v>1.85</v>
      </c>
      <c r="AQ46" s="306">
        <v>1.774</v>
      </c>
      <c r="AR46" s="28">
        <v>1.612</v>
      </c>
      <c r="AS46" s="28">
        <v>1.123</v>
      </c>
      <c r="AT46" s="28">
        <v>0.8240000000000001</v>
      </c>
      <c r="AU46" s="299">
        <v>0</v>
      </c>
      <c r="AV46" s="28">
        <v>0.256</v>
      </c>
      <c r="AW46" s="28">
        <v>0.308</v>
      </c>
      <c r="AX46" s="299">
        <v>0</v>
      </c>
      <c r="AY46" s="299">
        <v>0</v>
      </c>
      <c r="AZ46" s="299">
        <v>0</v>
      </c>
      <c r="BA46" s="301">
        <v>0</v>
      </c>
    </row>
    <row r="47" spans="1:53" ht="11.25" customHeight="1">
      <c r="A47" s="15" t="s">
        <v>753</v>
      </c>
      <c r="B47" s="16" t="s">
        <v>754</v>
      </c>
      <c r="C47" s="24" t="s">
        <v>1124</v>
      </c>
      <c r="D47" s="134">
        <v>6</v>
      </c>
      <c r="E47" s="26">
        <v>407</v>
      </c>
      <c r="F47" s="42" t="s">
        <v>1003</v>
      </c>
      <c r="G47" s="43" t="s">
        <v>1003</v>
      </c>
      <c r="H47" s="218">
        <v>250.58</v>
      </c>
      <c r="I47" s="346">
        <f>(R47/H47)*100</f>
        <v>2.3580892329794874</v>
      </c>
      <c r="J47" s="303">
        <v>2.638</v>
      </c>
      <c r="K47" s="146">
        <v>2.95445</v>
      </c>
      <c r="L47" s="107">
        <f t="shared" si="4"/>
        <v>11.995830174374532</v>
      </c>
      <c r="M47" s="120">
        <v>40679</v>
      </c>
      <c r="N47" s="22">
        <v>40681</v>
      </c>
      <c r="O47" s="23">
        <v>40710</v>
      </c>
      <c r="P47" s="21" t="s">
        <v>334</v>
      </c>
      <c r="Q47" s="334" t="s">
        <v>1164</v>
      </c>
      <c r="R47" s="344">
        <f>K47*2</f>
        <v>5.9089</v>
      </c>
      <c r="S47" s="346">
        <f>R47/W47*100</f>
        <v>31.76827956989247</v>
      </c>
      <c r="T47" s="494">
        <f>(H47/SQRT(22.5*W47*(H47/Z47))-1)*100</f>
        <v>39.926299085008466</v>
      </c>
      <c r="U47" s="18">
        <f>H47/W47</f>
        <v>13.472043010752687</v>
      </c>
      <c r="V47" s="408">
        <v>12</v>
      </c>
      <c r="W47" s="194">
        <v>18.6</v>
      </c>
      <c r="X47" s="193">
        <v>0.4</v>
      </c>
      <c r="Y47" s="194">
        <v>3.86</v>
      </c>
      <c r="Z47" s="194">
        <v>3.27</v>
      </c>
      <c r="AA47" s="193">
        <v>25.91</v>
      </c>
      <c r="AB47" s="194">
        <v>28.23</v>
      </c>
      <c r="AC47" s="197">
        <f>(AB47/AA47-1)*100</f>
        <v>8.954071786954842</v>
      </c>
      <c r="AD47" s="414">
        <v>111930</v>
      </c>
      <c r="AE47" s="194">
        <v>152.29</v>
      </c>
      <c r="AF47" s="194">
        <v>271.94</v>
      </c>
      <c r="AG47" s="293">
        <f t="shared" si="5"/>
        <v>64.54133560969206</v>
      </c>
      <c r="AH47" s="200">
        <f t="shared" si="6"/>
        <v>-7.854673825108474</v>
      </c>
      <c r="AI47" s="7"/>
      <c r="AJ47" s="377" t="s">
        <v>1035</v>
      </c>
      <c r="AK47" s="364">
        <f t="shared" si="7"/>
        <v>2.2282503390815833</v>
      </c>
      <c r="AL47" s="365">
        <f t="shared" si="8"/>
        <v>15.122425904074221</v>
      </c>
      <c r="AM47" s="365">
        <f>((AP47/AU47)^(1/5)-1)*100</f>
        <v>25.883755286390887</v>
      </c>
      <c r="AN47" s="367" t="s">
        <v>1035</v>
      </c>
      <c r="AO47" s="350"/>
      <c r="AP47" s="303">
        <v>5.276</v>
      </c>
      <c r="AQ47" s="303">
        <v>5.161</v>
      </c>
      <c r="AR47" s="19">
        <v>4.747</v>
      </c>
      <c r="AS47" s="19">
        <v>3.458</v>
      </c>
      <c r="AT47" s="19">
        <v>2.831</v>
      </c>
      <c r="AU47" s="304">
        <v>1.669</v>
      </c>
      <c r="AV47" s="19">
        <v>1.796</v>
      </c>
      <c r="AW47" s="19">
        <v>1.59</v>
      </c>
      <c r="AX47" s="19">
        <v>0.6419999999999999</v>
      </c>
      <c r="AY47" s="19">
        <v>0.24</v>
      </c>
      <c r="AZ47" s="304">
        <v>0</v>
      </c>
      <c r="BA47" s="305">
        <v>0</v>
      </c>
    </row>
    <row r="48" spans="1:53" ht="11.25" customHeight="1">
      <c r="A48" s="25" t="s">
        <v>399</v>
      </c>
      <c r="B48" s="26" t="s">
        <v>400</v>
      </c>
      <c r="C48" s="33" t="s">
        <v>1348</v>
      </c>
      <c r="D48" s="135">
        <v>8</v>
      </c>
      <c r="E48" s="26">
        <v>316</v>
      </c>
      <c r="F48" s="44" t="s">
        <v>1003</v>
      </c>
      <c r="G48" s="45" t="s">
        <v>1003</v>
      </c>
      <c r="H48" s="219">
        <v>86.91</v>
      </c>
      <c r="I48" s="346">
        <f>(R48/H48)*100</f>
        <v>2.2642963985732365</v>
      </c>
      <c r="J48" s="145">
        <v>1.156</v>
      </c>
      <c r="K48" s="145">
        <v>1.9679</v>
      </c>
      <c r="L48" s="93">
        <f t="shared" si="4"/>
        <v>70.23356401384085</v>
      </c>
      <c r="M48" s="161">
        <v>40655</v>
      </c>
      <c r="N48" s="31">
        <v>40659</v>
      </c>
      <c r="O48" s="32">
        <v>40672</v>
      </c>
      <c r="P48" s="30" t="s">
        <v>689</v>
      </c>
      <c r="Q48" s="433" t="s">
        <v>1165</v>
      </c>
      <c r="R48" s="343">
        <f>K48</f>
        <v>1.9679</v>
      </c>
      <c r="S48" s="346">
        <f>R48/W48*100</f>
        <v>42.50323974082074</v>
      </c>
      <c r="T48" s="492">
        <f>(H48/SQRT(22.5*W48*(H48/Z48))-1)*100</f>
        <v>48.96832641544309</v>
      </c>
      <c r="U48" s="27">
        <f>H48/W48</f>
        <v>18.771058315334773</v>
      </c>
      <c r="V48" s="408">
        <v>12</v>
      </c>
      <c r="W48" s="171">
        <v>4.63</v>
      </c>
      <c r="X48" s="178">
        <v>1.72</v>
      </c>
      <c r="Y48" s="171">
        <v>1.74</v>
      </c>
      <c r="Z48" s="171">
        <v>2.66</v>
      </c>
      <c r="AA48" s="178">
        <v>4.96</v>
      </c>
      <c r="AB48" s="171">
        <v>5.53</v>
      </c>
      <c r="AC48" s="196">
        <f>(AB48/AA48-1)*100</f>
        <v>11.491935483870975</v>
      </c>
      <c r="AD48" s="413">
        <v>16050</v>
      </c>
      <c r="AE48" s="171">
        <v>61.09</v>
      </c>
      <c r="AF48" s="171">
        <v>85.91</v>
      </c>
      <c r="AG48" s="292">
        <f t="shared" si="5"/>
        <v>42.26550990342117</v>
      </c>
      <c r="AH48" s="199">
        <f t="shared" si="6"/>
        <v>1.1640088464672331</v>
      </c>
      <c r="AI48" s="7"/>
      <c r="AJ48" s="378">
        <f>AM48/AN48</f>
        <v>1.3711603369156802</v>
      </c>
      <c r="AK48" s="364">
        <f t="shared" si="7"/>
        <v>127.55905511811024</v>
      </c>
      <c r="AL48" s="365">
        <f t="shared" si="8"/>
        <v>42.798104427925935</v>
      </c>
      <c r="AM48" s="365">
        <f>((AP48/AU48)^(1/5)-1)*100</f>
        <v>30.622156694917546</v>
      </c>
      <c r="AN48" s="367">
        <f>((AP48/AZ48)^(1/10)-1)*100</f>
        <v>22.333023987405976</v>
      </c>
      <c r="AO48" s="351"/>
      <c r="AP48" s="306">
        <v>1.156</v>
      </c>
      <c r="AQ48" s="306">
        <v>0.508</v>
      </c>
      <c r="AR48" s="28">
        <v>0.485</v>
      </c>
      <c r="AS48" s="28">
        <v>0.397</v>
      </c>
      <c r="AT48" s="28">
        <v>0.339</v>
      </c>
      <c r="AU48" s="28">
        <v>0.304</v>
      </c>
      <c r="AV48" s="28">
        <v>0.257</v>
      </c>
      <c r="AW48" s="299">
        <v>0</v>
      </c>
      <c r="AX48" s="28">
        <v>0.425</v>
      </c>
      <c r="AY48" s="28">
        <v>0.212</v>
      </c>
      <c r="AZ48" s="28">
        <v>0.154</v>
      </c>
      <c r="BA48" s="121">
        <v>0.122</v>
      </c>
    </row>
    <row r="49" spans="1:53" ht="11.25" customHeight="1">
      <c r="A49" s="25" t="s">
        <v>867</v>
      </c>
      <c r="B49" s="26" t="s">
        <v>868</v>
      </c>
      <c r="C49" s="33" t="s">
        <v>1456</v>
      </c>
      <c r="D49" s="135">
        <v>6</v>
      </c>
      <c r="E49" s="26">
        <v>406</v>
      </c>
      <c r="F49" s="65" t="s">
        <v>1500</v>
      </c>
      <c r="G49" s="57" t="s">
        <v>1500</v>
      </c>
      <c r="H49" s="219">
        <v>65.6</v>
      </c>
      <c r="I49" s="547">
        <f>(R49/H49)*100</f>
        <v>1.3414634146341464</v>
      </c>
      <c r="J49" s="145">
        <v>0.2</v>
      </c>
      <c r="K49" s="145">
        <v>0.22</v>
      </c>
      <c r="L49" s="93">
        <f t="shared" si="4"/>
        <v>9.999999999999986</v>
      </c>
      <c r="M49" s="161">
        <v>40680</v>
      </c>
      <c r="N49" s="31">
        <v>40682</v>
      </c>
      <c r="O49" s="32">
        <v>40696</v>
      </c>
      <c r="P49" s="30" t="s">
        <v>332</v>
      </c>
      <c r="Q49" s="26"/>
      <c r="R49" s="343">
        <f>K49*4</f>
        <v>0.88</v>
      </c>
      <c r="S49" s="346">
        <f>R49/W49*100</f>
        <v>37.28813559322034</v>
      </c>
      <c r="T49" s="492">
        <f>(H49/SQRT(22.5*W49*(H49/Z49))-1)*100</f>
        <v>63.732361652649615</v>
      </c>
      <c r="U49" s="27">
        <f>H49/W49</f>
        <v>27.796610169491526</v>
      </c>
      <c r="V49" s="408">
        <v>12</v>
      </c>
      <c r="W49" s="171">
        <v>2.36</v>
      </c>
      <c r="X49" s="178">
        <v>1.63</v>
      </c>
      <c r="Y49" s="171">
        <v>1.47</v>
      </c>
      <c r="Z49" s="171">
        <v>2.17</v>
      </c>
      <c r="AA49" s="178">
        <v>2.84</v>
      </c>
      <c r="AB49" s="171">
        <v>3.36</v>
      </c>
      <c r="AC49" s="196">
        <f>(AB49/AA49-1)*100</f>
        <v>18.309859154929576</v>
      </c>
      <c r="AD49" s="413">
        <v>2220</v>
      </c>
      <c r="AE49" s="171">
        <v>43.8</v>
      </c>
      <c r="AF49" s="171">
        <v>70.64</v>
      </c>
      <c r="AG49" s="292">
        <f t="shared" si="5"/>
        <v>49.77168949771689</v>
      </c>
      <c r="AH49" s="199">
        <f t="shared" si="6"/>
        <v>-7.1347678369196</v>
      </c>
      <c r="AI49" s="7"/>
      <c r="AJ49" s="378" t="s">
        <v>1035</v>
      </c>
      <c r="AK49" s="364">
        <f t="shared" si="7"/>
        <v>12.12121212121211</v>
      </c>
      <c r="AL49" s="365">
        <f t="shared" si="8"/>
        <v>8.45957759913274</v>
      </c>
      <c r="AM49" s="365" t="s">
        <v>1035</v>
      </c>
      <c r="AN49" s="367" t="s">
        <v>1035</v>
      </c>
      <c r="AO49" s="351"/>
      <c r="AP49" s="306">
        <v>0.74</v>
      </c>
      <c r="AQ49" s="306">
        <v>0.66</v>
      </c>
      <c r="AR49" s="299">
        <v>0.64</v>
      </c>
      <c r="AS49" s="28">
        <v>0.58</v>
      </c>
      <c r="AT49" s="28">
        <v>0.14</v>
      </c>
      <c r="AU49" s="299">
        <v>0</v>
      </c>
      <c r="AV49" s="299">
        <v>0</v>
      </c>
      <c r="AW49" s="299">
        <v>0</v>
      </c>
      <c r="AX49" s="299">
        <v>0</v>
      </c>
      <c r="AY49" s="299">
        <v>0</v>
      </c>
      <c r="AZ49" s="299">
        <v>0</v>
      </c>
      <c r="BA49" s="301">
        <v>0</v>
      </c>
    </row>
    <row r="50" spans="1:53" ht="11.25" customHeight="1">
      <c r="A50" s="25" t="s">
        <v>1866</v>
      </c>
      <c r="B50" s="26" t="s">
        <v>1867</v>
      </c>
      <c r="C50" s="33" t="s">
        <v>1125</v>
      </c>
      <c r="D50" s="135">
        <v>6</v>
      </c>
      <c r="E50" s="26">
        <v>375</v>
      </c>
      <c r="F50" s="65" t="s">
        <v>1500</v>
      </c>
      <c r="G50" s="57" t="s">
        <v>1500</v>
      </c>
      <c r="H50" s="219">
        <v>10.37</v>
      </c>
      <c r="I50" s="547">
        <f>(R50/H50)*100</f>
        <v>1.9286403085824497</v>
      </c>
      <c r="J50" s="145">
        <v>0.045</v>
      </c>
      <c r="K50" s="145">
        <v>0.05</v>
      </c>
      <c r="L50" s="93">
        <f t="shared" si="4"/>
        <v>11.111111111111116</v>
      </c>
      <c r="M50" s="321">
        <v>40052</v>
      </c>
      <c r="N50" s="71">
        <v>40056</v>
      </c>
      <c r="O50" s="72">
        <v>40077</v>
      </c>
      <c r="P50" s="30" t="s">
        <v>486</v>
      </c>
      <c r="Q50" s="26"/>
      <c r="R50" s="343">
        <f>K50*4</f>
        <v>0.2</v>
      </c>
      <c r="S50" s="346">
        <f>R50/W50*100</f>
        <v>100</v>
      </c>
      <c r="T50" s="492">
        <f>(H50/SQRT(22.5*W50*(H50/Z50))-1)*100</f>
        <v>71.74658333978259</v>
      </c>
      <c r="U50" s="27">
        <f>H50/W50</f>
        <v>51.849999999999994</v>
      </c>
      <c r="V50" s="408">
        <v>12</v>
      </c>
      <c r="W50" s="171">
        <v>0.2</v>
      </c>
      <c r="X50" s="178">
        <v>13.6</v>
      </c>
      <c r="Y50" s="171">
        <v>0.34</v>
      </c>
      <c r="Z50" s="171">
        <v>1.28</v>
      </c>
      <c r="AA50" s="178">
        <v>0.14</v>
      </c>
      <c r="AB50" s="171">
        <v>0.51</v>
      </c>
      <c r="AC50" s="196">
        <f>(AB50/AA50-1)*100</f>
        <v>264.2857142857143</v>
      </c>
      <c r="AD50" s="332">
        <v>395</v>
      </c>
      <c r="AE50" s="171">
        <v>9.51</v>
      </c>
      <c r="AF50" s="171">
        <v>14.41</v>
      </c>
      <c r="AG50" s="292">
        <f t="shared" si="5"/>
        <v>9.043112513144052</v>
      </c>
      <c r="AH50" s="199">
        <f t="shared" si="6"/>
        <v>-28.03608605135323</v>
      </c>
      <c r="AI50" s="7"/>
      <c r="AJ50" s="378" t="s">
        <v>1035</v>
      </c>
      <c r="AK50" s="364">
        <f t="shared" si="7"/>
        <v>5.263157894736836</v>
      </c>
      <c r="AL50" s="365">
        <f t="shared" si="8"/>
        <v>10.064241629820891</v>
      </c>
      <c r="AM50" s="365">
        <f>((AP50/AU50)^(1/5)-1)*100</f>
        <v>51.5716566510398</v>
      </c>
      <c r="AN50" s="367" t="s">
        <v>1035</v>
      </c>
      <c r="AO50" s="351"/>
      <c r="AP50" s="308">
        <v>0.2</v>
      </c>
      <c r="AQ50" s="306">
        <v>0.19</v>
      </c>
      <c r="AR50" s="299">
        <v>0.18</v>
      </c>
      <c r="AS50" s="28">
        <v>0.15</v>
      </c>
      <c r="AT50" s="28">
        <v>0.14</v>
      </c>
      <c r="AU50" s="28">
        <v>0.025</v>
      </c>
      <c r="AV50" s="299">
        <v>0</v>
      </c>
      <c r="AW50" s="299">
        <v>0</v>
      </c>
      <c r="AX50" s="299">
        <v>0</v>
      </c>
      <c r="AY50" s="299">
        <v>0</v>
      </c>
      <c r="AZ50" s="299">
        <v>0</v>
      </c>
      <c r="BA50" s="301">
        <v>0</v>
      </c>
    </row>
    <row r="51" spans="1:53" ht="11.25" customHeight="1">
      <c r="A51" s="34" t="s">
        <v>1271</v>
      </c>
      <c r="B51" s="36" t="s">
        <v>1272</v>
      </c>
      <c r="C51" s="41" t="s">
        <v>1126</v>
      </c>
      <c r="D51" s="136">
        <v>8</v>
      </c>
      <c r="E51" s="26">
        <v>284</v>
      </c>
      <c r="F51" s="74" t="s">
        <v>1500</v>
      </c>
      <c r="G51" s="75" t="s">
        <v>1500</v>
      </c>
      <c r="H51" s="220">
        <v>18.4</v>
      </c>
      <c r="I51" s="346">
        <f>(R51/H51)*100</f>
        <v>3.260869565217391</v>
      </c>
      <c r="J51" s="307">
        <v>0.14</v>
      </c>
      <c r="K51" s="144">
        <v>0.15</v>
      </c>
      <c r="L51" s="94">
        <f t="shared" si="4"/>
        <v>7.14285714285714</v>
      </c>
      <c r="M51" s="322">
        <v>40346</v>
      </c>
      <c r="N51" s="50">
        <v>40350</v>
      </c>
      <c r="O51" s="40">
        <v>40360</v>
      </c>
      <c r="P51" s="49" t="s">
        <v>450</v>
      </c>
      <c r="Q51" s="36"/>
      <c r="R51" s="274">
        <f>K51*4</f>
        <v>0.6</v>
      </c>
      <c r="S51" s="346">
        <f>R51/W51*100</f>
        <v>46.51162790697674</v>
      </c>
      <c r="T51" s="493">
        <f>(H51/SQRT(22.5*W51*(H51/Z51))-1)*100</f>
        <v>1.9634968713269974</v>
      </c>
      <c r="U51" s="37">
        <f>H51/W51</f>
        <v>14.263565891472867</v>
      </c>
      <c r="V51" s="409">
        <v>12</v>
      </c>
      <c r="W51" s="172">
        <v>1.29</v>
      </c>
      <c r="X51" s="180" t="s">
        <v>1156</v>
      </c>
      <c r="Y51" s="172">
        <v>1.22</v>
      </c>
      <c r="Z51" s="172">
        <v>1.64</v>
      </c>
      <c r="AA51" s="180" t="s">
        <v>1156</v>
      </c>
      <c r="AB51" s="172" t="s">
        <v>1156</v>
      </c>
      <c r="AC51" s="198" t="s">
        <v>1035</v>
      </c>
      <c r="AD51" s="333">
        <v>155</v>
      </c>
      <c r="AE51" s="172">
        <v>10</v>
      </c>
      <c r="AF51" s="172">
        <v>18.32</v>
      </c>
      <c r="AG51" s="294">
        <f t="shared" si="5"/>
        <v>83.99999999999999</v>
      </c>
      <c r="AH51" s="201">
        <f t="shared" si="6"/>
        <v>0.4366812227074143</v>
      </c>
      <c r="AI51" s="7"/>
      <c r="AJ51" s="379">
        <f>AM51/AN51</f>
        <v>4.364864740849529</v>
      </c>
      <c r="AK51" s="364">
        <f t="shared" si="7"/>
        <v>11.538461538461519</v>
      </c>
      <c r="AL51" s="365">
        <f t="shared" si="8"/>
        <v>11.3592338632446</v>
      </c>
      <c r="AM51" s="365">
        <f>((AP51/AU51)^(1/5)-1)*100</f>
        <v>16.52331886373577</v>
      </c>
      <c r="AN51" s="367">
        <f>((AP51/AZ51)^(1/10)-1)*100</f>
        <v>3.7855282682871527</v>
      </c>
      <c r="AO51" s="352"/>
      <c r="AP51" s="307">
        <v>0.58</v>
      </c>
      <c r="AQ51" s="307">
        <v>0.52</v>
      </c>
      <c r="AR51" s="300">
        <v>0.48</v>
      </c>
      <c r="AS51" s="38">
        <v>0.42</v>
      </c>
      <c r="AT51" s="38">
        <v>0.34</v>
      </c>
      <c r="AU51" s="38">
        <v>0.27</v>
      </c>
      <c r="AV51" s="38">
        <v>0.17</v>
      </c>
      <c r="AW51" s="38">
        <v>0.16</v>
      </c>
      <c r="AX51" s="300">
        <v>0</v>
      </c>
      <c r="AY51" s="300">
        <v>0.3</v>
      </c>
      <c r="AZ51" s="300">
        <v>0.4</v>
      </c>
      <c r="BA51" s="298">
        <v>0.4</v>
      </c>
    </row>
    <row r="52" spans="1:53" ht="11.25" customHeight="1">
      <c r="A52" s="15" t="s">
        <v>15</v>
      </c>
      <c r="B52" s="16" t="s">
        <v>20</v>
      </c>
      <c r="C52" s="24" t="s">
        <v>1121</v>
      </c>
      <c r="D52" s="134">
        <v>8</v>
      </c>
      <c r="E52" s="26">
        <v>307</v>
      </c>
      <c r="F52" s="88" t="s">
        <v>1500</v>
      </c>
      <c r="G52" s="58" t="s">
        <v>1500</v>
      </c>
      <c r="H52" s="218">
        <v>92.97</v>
      </c>
      <c r="I52" s="546">
        <f>(R52/H52)*100</f>
        <v>1.9361084220716362</v>
      </c>
      <c r="J52" s="303">
        <v>0.39</v>
      </c>
      <c r="K52" s="146">
        <v>0.45</v>
      </c>
      <c r="L52" s="107">
        <f t="shared" si="4"/>
        <v>15.384615384615374</v>
      </c>
      <c r="M52" s="120">
        <v>40599</v>
      </c>
      <c r="N52" s="22">
        <v>40603</v>
      </c>
      <c r="O52" s="23">
        <v>40617</v>
      </c>
      <c r="P52" s="21" t="s">
        <v>461</v>
      </c>
      <c r="Q52" s="16"/>
      <c r="R52" s="344">
        <f>K52*4</f>
        <v>1.8</v>
      </c>
      <c r="S52" s="345">
        <f>R52/W52*100</f>
        <v>40.63205417607224</v>
      </c>
      <c r="T52" s="492">
        <f>(H52/SQRT(22.5*W52*(H52/Z52))-1)*100</f>
        <v>162.72061566645766</v>
      </c>
      <c r="U52" s="18">
        <f>H52/W52</f>
        <v>20.98645598194131</v>
      </c>
      <c r="V52" s="408">
        <v>12</v>
      </c>
      <c r="W52" s="194">
        <v>4.43</v>
      </c>
      <c r="X52" s="193">
        <v>1.66</v>
      </c>
      <c r="Y52" s="194">
        <v>2.73</v>
      </c>
      <c r="Z52" s="194">
        <v>7.4</v>
      </c>
      <c r="AA52" s="193">
        <v>5.49</v>
      </c>
      <c r="AB52" s="194">
        <v>6.54</v>
      </c>
      <c r="AC52" s="197">
        <f>(AB52/AA52-1)*100</f>
        <v>19.12568306010929</v>
      </c>
      <c r="AD52" s="414">
        <v>3060</v>
      </c>
      <c r="AE52" s="194">
        <v>68.5</v>
      </c>
      <c r="AF52" s="194">
        <v>98.1</v>
      </c>
      <c r="AG52" s="293">
        <f t="shared" si="5"/>
        <v>35.722627737226276</v>
      </c>
      <c r="AH52" s="200">
        <f t="shared" si="6"/>
        <v>-5.229357798165133</v>
      </c>
      <c r="AI52" s="7"/>
      <c r="AJ52" s="378" t="s">
        <v>1035</v>
      </c>
      <c r="AK52" s="368">
        <f t="shared" si="7"/>
        <v>9.859154929577475</v>
      </c>
      <c r="AL52" s="369">
        <f t="shared" si="8"/>
        <v>6.816467042447916</v>
      </c>
      <c r="AM52" s="369">
        <f>((AP52/AU52)^(1/5)-1)*100</f>
        <v>7.237426368659339</v>
      </c>
      <c r="AN52" s="366" t="s">
        <v>1035</v>
      </c>
      <c r="AO52" s="351"/>
      <c r="AP52" s="306">
        <v>1.56</v>
      </c>
      <c r="AQ52" s="306">
        <v>1.42</v>
      </c>
      <c r="AR52" s="28">
        <v>1.34</v>
      </c>
      <c r="AS52" s="28">
        <v>1.28</v>
      </c>
      <c r="AT52" s="28">
        <v>1.22</v>
      </c>
      <c r="AU52" s="28">
        <v>1.1</v>
      </c>
      <c r="AV52" s="28">
        <v>0.9375</v>
      </c>
      <c r="AW52" s="299">
        <v>0</v>
      </c>
      <c r="AX52" s="299">
        <v>0</v>
      </c>
      <c r="AY52" s="299">
        <v>0</v>
      </c>
      <c r="AZ52" s="299">
        <v>0</v>
      </c>
      <c r="BA52" s="301">
        <v>0</v>
      </c>
    </row>
    <row r="53" spans="1:53" ht="11.25" customHeight="1">
      <c r="A53" s="25" t="s">
        <v>1803</v>
      </c>
      <c r="B53" s="26" t="s">
        <v>1804</v>
      </c>
      <c r="C53" s="109" t="s">
        <v>1682</v>
      </c>
      <c r="D53" s="135">
        <v>8</v>
      </c>
      <c r="E53" s="26">
        <v>320</v>
      </c>
      <c r="F53" s="44" t="s">
        <v>1003</v>
      </c>
      <c r="G53" s="45" t="s">
        <v>1003</v>
      </c>
      <c r="H53" s="219">
        <v>82.48</v>
      </c>
      <c r="I53" s="547">
        <f>(R53/H53)*100</f>
        <v>1.1639185257032008</v>
      </c>
      <c r="J53" s="145">
        <v>0.205</v>
      </c>
      <c r="K53" s="145">
        <v>0.24</v>
      </c>
      <c r="L53" s="93">
        <f t="shared" si="4"/>
        <v>17.07317073170731</v>
      </c>
      <c r="M53" s="161">
        <v>40674</v>
      </c>
      <c r="N53" s="31">
        <v>40676</v>
      </c>
      <c r="O53" s="32">
        <v>40690</v>
      </c>
      <c r="P53" s="104" t="s">
        <v>508</v>
      </c>
      <c r="Q53" s="26"/>
      <c r="R53" s="343">
        <f>K53*4</f>
        <v>0.96</v>
      </c>
      <c r="S53" s="346">
        <f>R53/W53*100</f>
        <v>30</v>
      </c>
      <c r="T53" s="492">
        <f>(H53/SQRT(22.5*W53*(H53/Z53))-1)*100</f>
        <v>84.76351251141432</v>
      </c>
      <c r="U53" s="27">
        <f>H53/W53</f>
        <v>25.775</v>
      </c>
      <c r="V53" s="408">
        <v>8</v>
      </c>
      <c r="W53" s="171">
        <v>3.2</v>
      </c>
      <c r="X53" s="178">
        <v>1.84</v>
      </c>
      <c r="Y53" s="171">
        <v>0.42</v>
      </c>
      <c r="Z53" s="171">
        <v>2.98</v>
      </c>
      <c r="AA53" s="178">
        <v>3.33</v>
      </c>
      <c r="AB53" s="171">
        <v>3.85</v>
      </c>
      <c r="AC53" s="196">
        <f>(AB53/AA53-1)*100</f>
        <v>15.615615615615619</v>
      </c>
      <c r="AD53" s="413">
        <v>36040</v>
      </c>
      <c r="AE53" s="171">
        <v>53.41</v>
      </c>
      <c r="AF53" s="171">
        <v>83.95</v>
      </c>
      <c r="AG53" s="292">
        <f t="shared" si="5"/>
        <v>54.42800973600451</v>
      </c>
      <c r="AH53" s="199">
        <f t="shared" si="6"/>
        <v>-1.7510422870756388</v>
      </c>
      <c r="AI53" s="7"/>
      <c r="AJ53" s="378" t="s">
        <v>1035</v>
      </c>
      <c r="AK53" s="364">
        <f t="shared" si="7"/>
        <v>13.57142857142859</v>
      </c>
      <c r="AL53" s="365">
        <f t="shared" si="8"/>
        <v>12.057146804226226</v>
      </c>
      <c r="AM53" s="365">
        <f>((AP53/AU53)^(1/5)-1)*100</f>
        <v>12.305602870013876</v>
      </c>
      <c r="AN53" s="367" t="s">
        <v>1035</v>
      </c>
      <c r="AO53" s="351"/>
      <c r="AP53" s="306">
        <v>0.795</v>
      </c>
      <c r="AQ53" s="306">
        <v>0.7</v>
      </c>
      <c r="AR53" s="28">
        <v>0.625</v>
      </c>
      <c r="AS53" s="28">
        <v>0.565</v>
      </c>
      <c r="AT53" s="28">
        <v>0.505</v>
      </c>
      <c r="AU53" s="28">
        <v>0.445</v>
      </c>
      <c r="AV53" s="28">
        <v>0.3</v>
      </c>
      <c r="AW53" s="299">
        <v>0</v>
      </c>
      <c r="AX53" s="299">
        <v>0</v>
      </c>
      <c r="AY53" s="299">
        <v>0</v>
      </c>
      <c r="AZ53" s="299">
        <v>0</v>
      </c>
      <c r="BA53" s="301">
        <v>0</v>
      </c>
    </row>
    <row r="54" spans="1:53" ht="11.25" customHeight="1">
      <c r="A54" s="25" t="s">
        <v>1765</v>
      </c>
      <c r="B54" s="26" t="s">
        <v>1766</v>
      </c>
      <c r="C54" s="33" t="s">
        <v>1447</v>
      </c>
      <c r="D54" s="135">
        <v>8</v>
      </c>
      <c r="E54" s="26">
        <v>295</v>
      </c>
      <c r="F54" s="44" t="s">
        <v>1030</v>
      </c>
      <c r="G54" s="45" t="s">
        <v>1030</v>
      </c>
      <c r="H54" s="219">
        <v>47.38</v>
      </c>
      <c r="I54" s="547">
        <f>(R54/H54)*100</f>
        <v>1.8573237653018149</v>
      </c>
      <c r="J54" s="145">
        <v>0.2</v>
      </c>
      <c r="K54" s="145">
        <v>0.22</v>
      </c>
      <c r="L54" s="93">
        <f t="shared" si="4"/>
        <v>9.999999999999986</v>
      </c>
      <c r="M54" s="161">
        <v>40464</v>
      </c>
      <c r="N54" s="31">
        <v>40466</v>
      </c>
      <c r="O54" s="32">
        <v>40487</v>
      </c>
      <c r="P54" s="30" t="s">
        <v>777</v>
      </c>
      <c r="Q54" s="26"/>
      <c r="R54" s="343">
        <f>K54*4</f>
        <v>0.88</v>
      </c>
      <c r="S54" s="346">
        <f>R54/W54*100</f>
        <v>22</v>
      </c>
      <c r="T54" s="492">
        <f>(H54/SQRT(22.5*W54*(H54/Z54))-1)*100</f>
        <v>48.69655902766099</v>
      </c>
      <c r="U54" s="27">
        <f>H54/W54</f>
        <v>11.845</v>
      </c>
      <c r="V54" s="408">
        <v>7</v>
      </c>
      <c r="W54" s="171">
        <v>4</v>
      </c>
      <c r="X54" s="178">
        <v>1.16</v>
      </c>
      <c r="Y54" s="171">
        <v>0.45</v>
      </c>
      <c r="Z54" s="171">
        <v>4.2</v>
      </c>
      <c r="AA54" s="178">
        <v>3.89</v>
      </c>
      <c r="AB54" s="171">
        <v>4.38</v>
      </c>
      <c r="AC54" s="196">
        <f>(AB54/AA54-1)*100</f>
        <v>12.596401028277636</v>
      </c>
      <c r="AD54" s="413">
        <v>1090</v>
      </c>
      <c r="AE54" s="171">
        <v>43.65</v>
      </c>
      <c r="AF54" s="171">
        <v>57.79</v>
      </c>
      <c r="AG54" s="292">
        <f t="shared" si="5"/>
        <v>8.54524627720505</v>
      </c>
      <c r="AH54" s="199">
        <f t="shared" si="6"/>
        <v>-18.01349714483474</v>
      </c>
      <c r="AI54" s="7"/>
      <c r="AJ54" s="378">
        <f>AM54/AN54</f>
        <v>0.24120259689019402</v>
      </c>
      <c r="AK54" s="364">
        <f t="shared" si="7"/>
        <v>2.499999999999991</v>
      </c>
      <c r="AL54" s="365">
        <f t="shared" si="8"/>
        <v>10.973904713454852</v>
      </c>
      <c r="AM54" s="365">
        <f>((AP54/AU54)^(1/5)-1)*100</f>
        <v>10.846900650337087</v>
      </c>
      <c r="AN54" s="367">
        <f>((AP54/AZ54)^(1/10)-1)*100</f>
        <v>44.970082371356355</v>
      </c>
      <c r="AO54" s="351"/>
      <c r="AP54" s="306">
        <v>0.82</v>
      </c>
      <c r="AQ54" s="308">
        <v>0.8</v>
      </c>
      <c r="AR54" s="28">
        <v>0.74</v>
      </c>
      <c r="AS54" s="28">
        <v>0.6</v>
      </c>
      <c r="AT54" s="28">
        <v>0.53</v>
      </c>
      <c r="AU54" s="28">
        <v>0.49</v>
      </c>
      <c r="AV54" s="28">
        <v>0.45</v>
      </c>
      <c r="AW54" s="28">
        <v>0.11</v>
      </c>
      <c r="AX54" s="299">
        <v>0.02</v>
      </c>
      <c r="AY54" s="299">
        <v>0.02</v>
      </c>
      <c r="AZ54" s="299">
        <v>0.02</v>
      </c>
      <c r="BA54" s="301">
        <v>0.02</v>
      </c>
    </row>
    <row r="55" spans="1:53" ht="11.25" customHeight="1">
      <c r="A55" s="25" t="s">
        <v>1569</v>
      </c>
      <c r="B55" s="26" t="s">
        <v>1931</v>
      </c>
      <c r="C55" s="33" t="s">
        <v>1329</v>
      </c>
      <c r="D55" s="135">
        <v>6</v>
      </c>
      <c r="E55" s="26">
        <v>381</v>
      </c>
      <c r="F55" s="44" t="s">
        <v>1030</v>
      </c>
      <c r="G55" s="45" t="s">
        <v>1030</v>
      </c>
      <c r="H55" s="219">
        <v>49.19</v>
      </c>
      <c r="I55" s="547">
        <f>(R55/H55)*100</f>
        <v>1.870298841227892</v>
      </c>
      <c r="J55" s="306">
        <v>0.2</v>
      </c>
      <c r="K55" s="145">
        <v>0.23</v>
      </c>
      <c r="L55" s="93">
        <f t="shared" si="4"/>
        <v>14.999999999999991</v>
      </c>
      <c r="M55" s="161">
        <v>40417</v>
      </c>
      <c r="N55" s="31">
        <v>40421</v>
      </c>
      <c r="O55" s="32">
        <v>40431</v>
      </c>
      <c r="P55" s="30" t="s">
        <v>452</v>
      </c>
      <c r="Q55" s="26"/>
      <c r="R55" s="343">
        <f>K55*4</f>
        <v>0.92</v>
      </c>
      <c r="S55" s="346">
        <f>R55/W55*100</f>
        <v>32.3943661971831</v>
      </c>
      <c r="T55" s="492">
        <f>(H55/SQRT(22.5*W55*(H55/Z55))-1)*100</f>
        <v>44.43506048728463</v>
      </c>
      <c r="U55" s="27">
        <f>H55/W55</f>
        <v>17.320422535211268</v>
      </c>
      <c r="V55" s="408">
        <v>12</v>
      </c>
      <c r="W55" s="171">
        <v>2.84</v>
      </c>
      <c r="X55" s="178">
        <v>1.69</v>
      </c>
      <c r="Y55" s="171">
        <v>1.23</v>
      </c>
      <c r="Z55" s="171">
        <v>2.71</v>
      </c>
      <c r="AA55" s="178">
        <v>3.26</v>
      </c>
      <c r="AB55" s="171">
        <v>3.68</v>
      </c>
      <c r="AC55" s="196">
        <f>(AB55/AA55-1)*100</f>
        <v>12.8834355828221</v>
      </c>
      <c r="AD55" s="413">
        <v>2870</v>
      </c>
      <c r="AE55" s="171">
        <v>28.69</v>
      </c>
      <c r="AF55" s="171">
        <v>51.15</v>
      </c>
      <c r="AG55" s="292">
        <f t="shared" si="5"/>
        <v>71.45346810735447</v>
      </c>
      <c r="AH55" s="199">
        <f t="shared" si="6"/>
        <v>-3.831867057673511</v>
      </c>
      <c r="AI55" s="7"/>
      <c r="AJ55" s="378">
        <f>AM55/AN55</f>
        <v>1.7384852073210904</v>
      </c>
      <c r="AK55" s="364">
        <f t="shared" si="7"/>
        <v>7.499999999999996</v>
      </c>
      <c r="AL55" s="365">
        <f t="shared" si="8"/>
        <v>9.224023812436721</v>
      </c>
      <c r="AM55" s="365">
        <f>((AP55/AU55)^(1/5)-1)*100</f>
        <v>13.830118377297286</v>
      </c>
      <c r="AN55" s="367">
        <f>((AP55/AZ55)^(1/10)-1)*100</f>
        <v>7.955269518001096</v>
      </c>
      <c r="AO55" s="351"/>
      <c r="AP55" s="306">
        <v>0.86</v>
      </c>
      <c r="AQ55" s="308">
        <v>0.8</v>
      </c>
      <c r="AR55" s="28">
        <v>0.76</v>
      </c>
      <c r="AS55" s="28">
        <v>0.66</v>
      </c>
      <c r="AT55" s="28">
        <v>0.55</v>
      </c>
      <c r="AU55" s="28">
        <v>0.45</v>
      </c>
      <c r="AV55" s="299">
        <v>0.4</v>
      </c>
      <c r="AW55" s="299">
        <v>0.4</v>
      </c>
      <c r="AX55" s="299">
        <v>0.4</v>
      </c>
      <c r="AY55" s="299">
        <v>0.4</v>
      </c>
      <c r="AZ55" s="299">
        <v>0.4</v>
      </c>
      <c r="BA55" s="301">
        <v>0.4</v>
      </c>
    </row>
    <row r="56" spans="1:53" ht="11.25" customHeight="1">
      <c r="A56" s="277" t="s">
        <v>1404</v>
      </c>
      <c r="B56" s="36" t="s">
        <v>1372</v>
      </c>
      <c r="C56" s="122" t="s">
        <v>1662</v>
      </c>
      <c r="D56" s="136">
        <v>5</v>
      </c>
      <c r="E56" s="26">
        <v>440</v>
      </c>
      <c r="F56" s="74" t="s">
        <v>1500</v>
      </c>
      <c r="G56" s="75" t="s">
        <v>1500</v>
      </c>
      <c r="H56" s="220">
        <v>27.83</v>
      </c>
      <c r="I56" s="348">
        <f>(R56/H56)*100</f>
        <v>6.32411067193676</v>
      </c>
      <c r="J56" s="307">
        <v>0.43</v>
      </c>
      <c r="K56" s="144">
        <v>0.44</v>
      </c>
      <c r="L56" s="94">
        <f t="shared" si="4"/>
        <v>2.3255813953488413</v>
      </c>
      <c r="M56" s="322">
        <v>40662</v>
      </c>
      <c r="N56" s="50">
        <v>40666</v>
      </c>
      <c r="O56" s="40">
        <v>40676</v>
      </c>
      <c r="P56" s="422" t="s">
        <v>453</v>
      </c>
      <c r="Q56" s="284" t="s">
        <v>1924</v>
      </c>
      <c r="R56" s="274">
        <f>K56*4</f>
        <v>1.76</v>
      </c>
      <c r="S56" s="348">
        <f>R56/W56*100</f>
        <v>160</v>
      </c>
      <c r="T56" s="492">
        <f>(H56/SQRT(22.5*W56*(H56/Z56))-1)*100</f>
        <v>98.09874081152337</v>
      </c>
      <c r="U56" s="37">
        <f>H56/W56</f>
        <v>25.299999999999997</v>
      </c>
      <c r="V56" s="409">
        <v>12</v>
      </c>
      <c r="W56" s="172">
        <v>1.1</v>
      </c>
      <c r="X56" s="180">
        <v>2.7</v>
      </c>
      <c r="Y56" s="172">
        <v>8.76</v>
      </c>
      <c r="Z56" s="172">
        <v>3.49</v>
      </c>
      <c r="AA56" s="180">
        <v>1.33</v>
      </c>
      <c r="AB56" s="172">
        <v>1.58</v>
      </c>
      <c r="AC56" s="198">
        <f>(AB56/AA56-1)*100</f>
        <v>18.796992481203013</v>
      </c>
      <c r="AD56" s="415">
        <v>1040</v>
      </c>
      <c r="AE56" s="172">
        <v>16.89</v>
      </c>
      <c r="AF56" s="172">
        <v>33</v>
      </c>
      <c r="AG56" s="294">
        <f t="shared" si="5"/>
        <v>64.77205447010064</v>
      </c>
      <c r="AH56" s="201">
        <f t="shared" si="6"/>
        <v>-15.666666666666673</v>
      </c>
      <c r="AI56" s="7"/>
      <c r="AJ56" s="378" t="s">
        <v>1035</v>
      </c>
      <c r="AK56" s="370">
        <f t="shared" si="7"/>
        <v>8.000000000000007</v>
      </c>
      <c r="AL56" s="371" t="s">
        <v>1035</v>
      </c>
      <c r="AM56" s="371" t="s">
        <v>1035</v>
      </c>
      <c r="AN56" s="372" t="s">
        <v>1035</v>
      </c>
      <c r="AO56" s="351"/>
      <c r="AP56" s="306">
        <v>1.62</v>
      </c>
      <c r="AQ56" s="306">
        <v>1.5</v>
      </c>
      <c r="AR56" s="28">
        <v>1.315</v>
      </c>
      <c r="AS56" s="28">
        <v>0.168</v>
      </c>
      <c r="AT56" s="299">
        <v>0</v>
      </c>
      <c r="AU56" s="299">
        <v>0</v>
      </c>
      <c r="AV56" s="299">
        <v>0</v>
      </c>
      <c r="AW56" s="299">
        <v>0</v>
      </c>
      <c r="AX56" s="299">
        <v>0</v>
      </c>
      <c r="AY56" s="299">
        <v>0</v>
      </c>
      <c r="AZ56" s="299">
        <v>0</v>
      </c>
      <c r="BA56" s="301">
        <v>0</v>
      </c>
    </row>
    <row r="57" spans="1:53" ht="11.25" customHeight="1">
      <c r="A57" s="15" t="s">
        <v>165</v>
      </c>
      <c r="B57" s="16" t="s">
        <v>166</v>
      </c>
      <c r="C57" s="24" t="s">
        <v>1127</v>
      </c>
      <c r="D57" s="134">
        <v>7</v>
      </c>
      <c r="E57" s="26">
        <v>369</v>
      </c>
      <c r="F57" s="42" t="s">
        <v>1030</v>
      </c>
      <c r="G57" s="43" t="s">
        <v>1030</v>
      </c>
      <c r="H57" s="218">
        <v>79.3</v>
      </c>
      <c r="I57" s="547">
        <f>(R57/H57)*100</f>
        <v>1.815889029003783</v>
      </c>
      <c r="J57" s="146">
        <v>0.26</v>
      </c>
      <c r="K57" s="146">
        <v>0.36</v>
      </c>
      <c r="L57" s="107">
        <f t="shared" si="4"/>
        <v>38.46153846153846</v>
      </c>
      <c r="M57" s="120">
        <v>40690</v>
      </c>
      <c r="N57" s="22">
        <v>40694</v>
      </c>
      <c r="O57" s="23">
        <v>40709</v>
      </c>
      <c r="P57" s="21" t="s">
        <v>461</v>
      </c>
      <c r="Q57" s="442" t="s">
        <v>1536</v>
      </c>
      <c r="R57" s="344">
        <f>K57*4</f>
        <v>1.44</v>
      </c>
      <c r="S57" s="346">
        <f>R57/W57*100</f>
        <v>33.10344827586207</v>
      </c>
      <c r="T57" s="494">
        <f>(H57/SQRT(22.5*W57*(H57/Z57))-1)*100</f>
        <v>63.01877599903878</v>
      </c>
      <c r="U57" s="18">
        <f>H57/W57</f>
        <v>18.229885057471265</v>
      </c>
      <c r="V57" s="408">
        <v>12</v>
      </c>
      <c r="W57" s="194">
        <v>4.35</v>
      </c>
      <c r="X57" s="193">
        <v>0.95</v>
      </c>
      <c r="Y57" s="194">
        <v>2.61</v>
      </c>
      <c r="Z57" s="194">
        <v>3.28</v>
      </c>
      <c r="AA57" s="193">
        <v>5.16</v>
      </c>
      <c r="AB57" s="194">
        <v>6.02</v>
      </c>
      <c r="AC57" s="197">
        <f>(AB57/AA57-1)*100</f>
        <v>16.66666666666665</v>
      </c>
      <c r="AD57" s="414">
        <v>29150</v>
      </c>
      <c r="AE57" s="194">
        <v>46.51</v>
      </c>
      <c r="AF57" s="194">
        <v>80.42</v>
      </c>
      <c r="AG57" s="293">
        <f t="shared" si="5"/>
        <v>70.50096753386369</v>
      </c>
      <c r="AH57" s="200">
        <f t="shared" si="6"/>
        <v>-1.392688385973644</v>
      </c>
      <c r="AI57" s="7"/>
      <c r="AJ57" s="377">
        <f>AM57/AN57</f>
        <v>7.048375118847824</v>
      </c>
      <c r="AK57" s="364">
        <f t="shared" si="7"/>
        <v>11.363636363636353</v>
      </c>
      <c r="AL57" s="365">
        <f>((AP57/AS57)^(1/3)-1)*100</f>
        <v>21.976857000765705</v>
      </c>
      <c r="AM57" s="365">
        <f>((AP57/AU57)^(1/5)-1)*100</f>
        <v>35.44329893473011</v>
      </c>
      <c r="AN57" s="367">
        <f>((AP57/AZ57)^(1/10)-1)*100</f>
        <v>5.028577273072821</v>
      </c>
      <c r="AO57" s="350"/>
      <c r="AP57" s="303">
        <v>0.98</v>
      </c>
      <c r="AQ57" s="354">
        <v>0.88</v>
      </c>
      <c r="AR57" s="19">
        <v>0.77</v>
      </c>
      <c r="AS57" s="19">
        <v>0.54</v>
      </c>
      <c r="AT57" s="19">
        <v>0.33</v>
      </c>
      <c r="AU57" s="19">
        <v>0.215</v>
      </c>
      <c r="AV57" s="304">
        <v>0.2</v>
      </c>
      <c r="AW57" s="304">
        <v>0.2</v>
      </c>
      <c r="AX57" s="304">
        <v>0.2</v>
      </c>
      <c r="AY57" s="304">
        <v>0.4</v>
      </c>
      <c r="AZ57" s="304">
        <v>0.6</v>
      </c>
      <c r="BA57" s="305">
        <v>0.6</v>
      </c>
    </row>
    <row r="58" spans="1:53" ht="11.25" customHeight="1">
      <c r="A58" s="25" t="s">
        <v>936</v>
      </c>
      <c r="B58" s="26" t="s">
        <v>937</v>
      </c>
      <c r="C58" s="109" t="s">
        <v>1417</v>
      </c>
      <c r="D58" s="135">
        <v>5</v>
      </c>
      <c r="E58" s="26">
        <v>418</v>
      </c>
      <c r="F58" s="44" t="s">
        <v>1030</v>
      </c>
      <c r="G58" s="45" t="s">
        <v>1030</v>
      </c>
      <c r="H58" s="219">
        <v>105.24</v>
      </c>
      <c r="I58" s="547">
        <f>(R58/H58)*100</f>
        <v>0.9977194982896238</v>
      </c>
      <c r="J58" s="145">
        <v>0.175</v>
      </c>
      <c r="K58" s="145">
        <v>0.2625</v>
      </c>
      <c r="L58" s="93">
        <f t="shared" si="4"/>
        <v>50.00000000000002</v>
      </c>
      <c r="M58" s="161">
        <v>40409</v>
      </c>
      <c r="N58" s="31">
        <v>40413</v>
      </c>
      <c r="O58" s="32">
        <v>40422</v>
      </c>
      <c r="P58" s="30" t="s">
        <v>460</v>
      </c>
      <c r="Q58" s="26"/>
      <c r="R58" s="343">
        <f>K58*4</f>
        <v>1.05</v>
      </c>
      <c r="S58" s="346">
        <f>R58/W58*100</f>
        <v>16.693163751987285</v>
      </c>
      <c r="T58" s="492">
        <f>(H58/SQRT(22.5*W58*(H58/Z58))-1)*100</f>
        <v>76.51468800680857</v>
      </c>
      <c r="U58" s="27">
        <f>H58/W58</f>
        <v>16.731319554848966</v>
      </c>
      <c r="V58" s="408">
        <v>12</v>
      </c>
      <c r="W58" s="171">
        <v>6.29</v>
      </c>
      <c r="X58" s="178">
        <v>1.1</v>
      </c>
      <c r="Y58" s="171">
        <v>1.4</v>
      </c>
      <c r="Z58" s="171">
        <v>4.19</v>
      </c>
      <c r="AA58" s="178">
        <v>7.97</v>
      </c>
      <c r="AB58" s="171">
        <v>9.55</v>
      </c>
      <c r="AC58" s="196">
        <f>(AB58/AA58-1)*100</f>
        <v>19.824341279799263</v>
      </c>
      <c r="AD58" s="413">
        <v>20450</v>
      </c>
      <c r="AE58" s="171">
        <v>62.8</v>
      </c>
      <c r="AF58" s="171">
        <v>121.49</v>
      </c>
      <c r="AG58" s="292">
        <f t="shared" si="5"/>
        <v>67.5796178343949</v>
      </c>
      <c r="AH58" s="199">
        <f t="shared" si="6"/>
        <v>-13.37558646802206</v>
      </c>
      <c r="AI58" s="7"/>
      <c r="AJ58" s="378">
        <f>AM58/AN58</f>
        <v>2.1129833817838697</v>
      </c>
      <c r="AK58" s="364">
        <f t="shared" si="7"/>
        <v>25</v>
      </c>
      <c r="AL58" s="365">
        <f>((AP58/AS58)^(1/3)-1)*100</f>
        <v>26.72039922928271</v>
      </c>
      <c r="AM58" s="365">
        <f>((AP58/AU58)^(1/5)-1)*100</f>
        <v>23.873200812705765</v>
      </c>
      <c r="AN58" s="367">
        <f>((AP58/AZ58)^(1/10)-1)*100</f>
        <v>11.298338178386903</v>
      </c>
      <c r="AO58" s="351"/>
      <c r="AP58" s="306">
        <v>0.875</v>
      </c>
      <c r="AQ58" s="308">
        <v>0.7</v>
      </c>
      <c r="AR58" s="28">
        <v>0.6</v>
      </c>
      <c r="AS58" s="28">
        <v>0.43</v>
      </c>
      <c r="AT58" s="28">
        <v>0.33</v>
      </c>
      <c r="AU58" s="299">
        <v>0.3</v>
      </c>
      <c r="AV58" s="299">
        <v>0.3</v>
      </c>
      <c r="AW58" s="299">
        <v>0.3</v>
      </c>
      <c r="AX58" s="299">
        <v>0.3</v>
      </c>
      <c r="AY58" s="299">
        <v>0.3</v>
      </c>
      <c r="AZ58" s="299">
        <v>0.3</v>
      </c>
      <c r="BA58" s="121">
        <v>0.28125</v>
      </c>
    </row>
    <row r="59" spans="1:53" ht="11.25" customHeight="1">
      <c r="A59" s="25" t="s">
        <v>1795</v>
      </c>
      <c r="B59" s="26" t="s">
        <v>1796</v>
      </c>
      <c r="C59" s="109" t="s">
        <v>1675</v>
      </c>
      <c r="D59" s="135">
        <v>8</v>
      </c>
      <c r="E59" s="26">
        <v>301</v>
      </c>
      <c r="F59" s="44" t="s">
        <v>1030</v>
      </c>
      <c r="G59" s="45" t="s">
        <v>1003</v>
      </c>
      <c r="H59" s="219">
        <v>38.69</v>
      </c>
      <c r="I59" s="547">
        <f>(R59/H59)*100</f>
        <v>1.2923235978288963</v>
      </c>
      <c r="J59" s="306">
        <v>0.0875</v>
      </c>
      <c r="K59" s="145">
        <v>0.125</v>
      </c>
      <c r="L59" s="93">
        <f t="shared" si="4"/>
        <v>42.85714285714286</v>
      </c>
      <c r="M59" s="161">
        <v>40562</v>
      </c>
      <c r="N59" s="31">
        <v>40564</v>
      </c>
      <c r="O59" s="32">
        <v>40576</v>
      </c>
      <c r="P59" s="30" t="s">
        <v>1541</v>
      </c>
      <c r="Q59" s="26"/>
      <c r="R59" s="343">
        <f>K59*4</f>
        <v>0.5</v>
      </c>
      <c r="S59" s="346">
        <f>R59/W59*100</f>
        <v>20.32520325203252</v>
      </c>
      <c r="T59" s="492">
        <f>(H59/SQRT(22.5*W59*(H59/Z59))-1)*100</f>
        <v>-1.4292746541231804</v>
      </c>
      <c r="U59" s="27">
        <f>H59/W59</f>
        <v>15.727642276422763</v>
      </c>
      <c r="V59" s="408">
        <v>12</v>
      </c>
      <c r="W59" s="171">
        <v>2.46</v>
      </c>
      <c r="X59" s="178">
        <v>1.26</v>
      </c>
      <c r="Y59" s="171">
        <v>0.53</v>
      </c>
      <c r="Z59" s="171">
        <v>1.39</v>
      </c>
      <c r="AA59" s="178">
        <v>2.78</v>
      </c>
      <c r="AB59" s="171">
        <v>3.15</v>
      </c>
      <c r="AC59" s="196">
        <f>(AB59/AA59-1)*100</f>
        <v>13.309352517985618</v>
      </c>
      <c r="AD59" s="413">
        <v>52390</v>
      </c>
      <c r="AE59" s="171">
        <v>26.84</v>
      </c>
      <c r="AF59" s="171">
        <v>39.5</v>
      </c>
      <c r="AG59" s="292">
        <f t="shared" si="5"/>
        <v>44.150521609537996</v>
      </c>
      <c r="AH59" s="199">
        <f t="shared" si="6"/>
        <v>-2.0506329113924107</v>
      </c>
      <c r="AI59" s="7"/>
      <c r="AJ59" s="378">
        <f>AM59/AN59</f>
        <v>1.6365271657385911</v>
      </c>
      <c r="AK59" s="364">
        <f t="shared" si="7"/>
        <v>15.131578947368407</v>
      </c>
      <c r="AL59" s="365">
        <f>((AP59/AS59)^(1/3)-1)*100</f>
        <v>15.188959150867042</v>
      </c>
      <c r="AM59" s="365">
        <f>((AP59/AU59)^(1/5)-1)*100</f>
        <v>19.108577436113094</v>
      </c>
      <c r="AN59" s="367">
        <f>((AP59/AZ59)^(1/10)-1)*100</f>
        <v>11.676297122442868</v>
      </c>
      <c r="AO59" s="351"/>
      <c r="AP59" s="306">
        <v>0.35</v>
      </c>
      <c r="AQ59" s="306">
        <v>0.304</v>
      </c>
      <c r="AR59" s="28">
        <v>0.258</v>
      </c>
      <c r="AS59" s="28">
        <v>0.229</v>
      </c>
      <c r="AT59" s="28">
        <v>0.156</v>
      </c>
      <c r="AU59" s="28">
        <v>0.146</v>
      </c>
      <c r="AV59" s="28">
        <v>0.134</v>
      </c>
      <c r="AW59" s="299">
        <v>0.116</v>
      </c>
      <c r="AX59" s="299">
        <v>0.116</v>
      </c>
      <c r="AY59" s="299">
        <v>0.116</v>
      </c>
      <c r="AZ59" s="299">
        <v>0.116</v>
      </c>
      <c r="BA59" s="301">
        <v>0.116</v>
      </c>
    </row>
    <row r="60" spans="1:53" ht="11.25" customHeight="1">
      <c r="A60" s="25" t="s">
        <v>422</v>
      </c>
      <c r="B60" s="26" t="s">
        <v>423</v>
      </c>
      <c r="C60" s="33" t="s">
        <v>1128</v>
      </c>
      <c r="D60" s="135">
        <v>6</v>
      </c>
      <c r="E60" s="26">
        <v>377</v>
      </c>
      <c r="F60" s="65" t="s">
        <v>1500</v>
      </c>
      <c r="G60" s="57" t="s">
        <v>1500</v>
      </c>
      <c r="H60" s="219">
        <v>10.75</v>
      </c>
      <c r="I60" s="547">
        <f>(R60/H60)*100</f>
        <v>0.9302325581395349</v>
      </c>
      <c r="J60" s="145">
        <v>0.095</v>
      </c>
      <c r="K60" s="145">
        <v>0.1</v>
      </c>
      <c r="L60" s="93">
        <f t="shared" si="4"/>
        <v>5.263157894736836</v>
      </c>
      <c r="M60" s="161">
        <v>40339</v>
      </c>
      <c r="N60" s="31">
        <v>40343</v>
      </c>
      <c r="O60" s="32">
        <v>40354</v>
      </c>
      <c r="P60" s="30" t="s">
        <v>1542</v>
      </c>
      <c r="Q60" s="26" t="s">
        <v>1538</v>
      </c>
      <c r="R60" s="343">
        <f>K60</f>
        <v>0.1</v>
      </c>
      <c r="S60" s="346">
        <f>R60/W60*100</f>
        <v>66.66666666666667</v>
      </c>
      <c r="T60" s="492">
        <f>(H60/SQRT(22.5*W60*(H60/Z60))-1)*100</f>
        <v>159.24391488983377</v>
      </c>
      <c r="U60" s="27">
        <f>H60/W60</f>
        <v>71.66666666666667</v>
      </c>
      <c r="V60" s="408">
        <v>4</v>
      </c>
      <c r="W60" s="171">
        <v>0.15</v>
      </c>
      <c r="X60" s="178">
        <v>3.19</v>
      </c>
      <c r="Y60" s="171">
        <v>1</v>
      </c>
      <c r="Z60" s="171">
        <v>2.11</v>
      </c>
      <c r="AA60" s="178">
        <v>0.32</v>
      </c>
      <c r="AB60" s="171">
        <v>0.46</v>
      </c>
      <c r="AC60" s="196">
        <f>(AB60/AA60-1)*100</f>
        <v>43.75</v>
      </c>
      <c r="AD60" s="332">
        <v>447</v>
      </c>
      <c r="AE60" s="171">
        <v>7.3</v>
      </c>
      <c r="AF60" s="171">
        <v>17.3</v>
      </c>
      <c r="AG60" s="292">
        <f t="shared" si="5"/>
        <v>47.26027397260275</v>
      </c>
      <c r="AH60" s="199">
        <f t="shared" si="6"/>
        <v>-37.861271676300575</v>
      </c>
      <c r="AI60" s="7"/>
      <c r="AJ60" s="378" t="s">
        <v>1035</v>
      </c>
      <c r="AK60" s="364">
        <f t="shared" si="7"/>
        <v>5.263157894736836</v>
      </c>
      <c r="AL60" s="365">
        <f>((AP60/AS60)^(1/3)-1)*100</f>
        <v>12.624788044360603</v>
      </c>
      <c r="AM60" s="365">
        <f>((AP60/AU60)^(1/5)-1)*100</f>
        <v>14.869835499703509</v>
      </c>
      <c r="AN60" s="367" t="s">
        <v>1035</v>
      </c>
      <c r="AO60" s="351"/>
      <c r="AP60" s="306">
        <v>0.1</v>
      </c>
      <c r="AQ60" s="306">
        <v>0.095</v>
      </c>
      <c r="AR60" s="28">
        <v>0.09</v>
      </c>
      <c r="AS60" s="28">
        <v>0.07</v>
      </c>
      <c r="AT60" s="28">
        <v>0.06</v>
      </c>
      <c r="AU60" s="28">
        <v>0.05</v>
      </c>
      <c r="AV60" s="299">
        <v>0</v>
      </c>
      <c r="AW60" s="299">
        <v>0</v>
      </c>
      <c r="AX60" s="299">
        <v>0</v>
      </c>
      <c r="AY60" s="299">
        <v>0</v>
      </c>
      <c r="AZ60" s="299">
        <v>0</v>
      </c>
      <c r="BA60" s="301">
        <v>0</v>
      </c>
    </row>
    <row r="61" spans="1:53" ht="11.25" customHeight="1">
      <c r="A61" s="34" t="s">
        <v>409</v>
      </c>
      <c r="B61" s="36" t="s">
        <v>410</v>
      </c>
      <c r="C61" s="41" t="s">
        <v>1447</v>
      </c>
      <c r="D61" s="136">
        <v>6</v>
      </c>
      <c r="E61" s="26">
        <v>379</v>
      </c>
      <c r="F61" s="46" t="s">
        <v>1003</v>
      </c>
      <c r="G61" s="48" t="s">
        <v>1003</v>
      </c>
      <c r="H61" s="220">
        <v>50.65</v>
      </c>
      <c r="I61" s="346">
        <f>(R61/H61)*100</f>
        <v>2.5271470878578484</v>
      </c>
      <c r="J61" s="307">
        <v>0.25</v>
      </c>
      <c r="K61" s="144">
        <v>0.32</v>
      </c>
      <c r="L61" s="94">
        <f t="shared" si="4"/>
        <v>28.000000000000004</v>
      </c>
      <c r="M61" s="322">
        <v>40366</v>
      </c>
      <c r="N61" s="50">
        <v>40368</v>
      </c>
      <c r="O61" s="40">
        <v>40392</v>
      </c>
      <c r="P61" s="49" t="s">
        <v>1541</v>
      </c>
      <c r="Q61" s="36"/>
      <c r="R61" s="274">
        <f>K61*4</f>
        <v>1.28</v>
      </c>
      <c r="S61" s="346">
        <f>R61/W61*100</f>
        <v>39.875389408099686</v>
      </c>
      <c r="T61" s="493">
        <f>(H61/SQRT(22.5*W61*(H61/Z61))-1)*100</f>
        <v>59.11076013582599</v>
      </c>
      <c r="U61" s="37">
        <f>H61/W61</f>
        <v>15.778816199376946</v>
      </c>
      <c r="V61" s="409">
        <v>5</v>
      </c>
      <c r="W61" s="172">
        <v>3.21</v>
      </c>
      <c r="X61" s="180">
        <v>1.19</v>
      </c>
      <c r="Y61" s="172">
        <v>0.94</v>
      </c>
      <c r="Z61" s="172">
        <v>3.61</v>
      </c>
      <c r="AA61" s="180">
        <v>3.41</v>
      </c>
      <c r="AB61" s="172">
        <v>3.81</v>
      </c>
      <c r="AC61" s="198">
        <f>(AB61/AA61-1)*100</f>
        <v>11.730205278592365</v>
      </c>
      <c r="AD61" s="415">
        <v>6910</v>
      </c>
      <c r="AE61" s="172">
        <v>37.08</v>
      </c>
      <c r="AF61" s="172">
        <v>52.12</v>
      </c>
      <c r="AG61" s="294">
        <f t="shared" si="5"/>
        <v>36.596548004315</v>
      </c>
      <c r="AH61" s="201">
        <f t="shared" si="6"/>
        <v>-2.820414428242515</v>
      </c>
      <c r="AI61" s="7"/>
      <c r="AJ61" s="378">
        <f>AM61/AN61</f>
        <v>1.0203109963777486</v>
      </c>
      <c r="AK61" s="364">
        <f t="shared" si="7"/>
        <v>26.66666666666666</v>
      </c>
      <c r="AL61" s="365">
        <f>((AP61/AS61)^(1/3)-1)*100</f>
        <v>24.552069096940453</v>
      </c>
      <c r="AM61" s="365">
        <f>((AP61/AU61)^(1/5)-1)*100</f>
        <v>36.56478393234042</v>
      </c>
      <c r="AN61" s="367">
        <f>((AP61/AZ61)^(1/10)-1)*100</f>
        <v>35.836900770599044</v>
      </c>
      <c r="AO61" s="352"/>
      <c r="AP61" s="307">
        <v>1.14</v>
      </c>
      <c r="AQ61" s="307">
        <v>0.9</v>
      </c>
      <c r="AR61" s="38">
        <v>0.76</v>
      </c>
      <c r="AS61" s="38">
        <v>0.59</v>
      </c>
      <c r="AT61" s="38">
        <v>0.43</v>
      </c>
      <c r="AU61" s="38">
        <v>0.24</v>
      </c>
      <c r="AV61" s="300">
        <v>0.08</v>
      </c>
      <c r="AW61" s="38">
        <v>0.08</v>
      </c>
      <c r="AX61" s="38">
        <v>0.0667</v>
      </c>
      <c r="AY61" s="300">
        <v>0.0533</v>
      </c>
      <c r="AZ61" s="300">
        <v>0.0533</v>
      </c>
      <c r="BA61" s="328">
        <v>0.0533</v>
      </c>
    </row>
    <row r="62" spans="1:53" ht="11.25" customHeight="1">
      <c r="A62" s="15" t="s">
        <v>1938</v>
      </c>
      <c r="B62" s="16" t="s">
        <v>1939</v>
      </c>
      <c r="C62" s="278" t="s">
        <v>1662</v>
      </c>
      <c r="D62" s="134">
        <v>6</v>
      </c>
      <c r="E62" s="26">
        <v>402</v>
      </c>
      <c r="F62" s="88" t="s">
        <v>1500</v>
      </c>
      <c r="G62" s="58" t="s">
        <v>1500</v>
      </c>
      <c r="H62" s="218">
        <v>40.53</v>
      </c>
      <c r="I62" s="345">
        <f>(R62/H62)*100</f>
        <v>6.16827041697508</v>
      </c>
      <c r="J62" s="303">
        <v>0.6175</v>
      </c>
      <c r="K62" s="146">
        <v>0.625</v>
      </c>
      <c r="L62" s="130">
        <f t="shared" si="4"/>
        <v>1.2145748987854255</v>
      </c>
      <c r="M62" s="120">
        <v>40667</v>
      </c>
      <c r="N62" s="22">
        <v>40669</v>
      </c>
      <c r="O62" s="23">
        <v>40676</v>
      </c>
      <c r="P62" s="21" t="s">
        <v>453</v>
      </c>
      <c r="Q62" s="148" t="s">
        <v>1924</v>
      </c>
      <c r="R62" s="344">
        <f>K62*4</f>
        <v>2.5</v>
      </c>
      <c r="S62" s="542">
        <f>R62/W62*100</f>
        <v>-3571.4285714285706</v>
      </c>
      <c r="T62" s="492" t="s">
        <v>1035</v>
      </c>
      <c r="U62" s="541">
        <f>H62/W62</f>
        <v>-579</v>
      </c>
      <c r="V62" s="408">
        <v>12</v>
      </c>
      <c r="W62" s="194">
        <v>-0.07</v>
      </c>
      <c r="X62" s="193">
        <v>9.74</v>
      </c>
      <c r="Y62" s="194">
        <v>1.33</v>
      </c>
      <c r="Z62" s="194">
        <v>3</v>
      </c>
      <c r="AA62" s="193">
        <v>1.03</v>
      </c>
      <c r="AB62" s="194">
        <v>1.61</v>
      </c>
      <c r="AC62" s="197">
        <f>(AB62/AA62-1)*100</f>
        <v>56.310679611650485</v>
      </c>
      <c r="AD62" s="414">
        <v>1790</v>
      </c>
      <c r="AE62" s="194">
        <v>28.51</v>
      </c>
      <c r="AF62" s="194">
        <v>44.8</v>
      </c>
      <c r="AG62" s="293">
        <f t="shared" si="5"/>
        <v>42.1606453875833</v>
      </c>
      <c r="AH62" s="200">
        <f t="shared" si="6"/>
        <v>-9.531249999999991</v>
      </c>
      <c r="AI62" s="7"/>
      <c r="AJ62" s="377" t="s">
        <v>1035</v>
      </c>
      <c r="AK62" s="368">
        <f t="shared" si="7"/>
        <v>0.8333333333333304</v>
      </c>
      <c r="AL62" s="369">
        <f>((AP62/AS62)^(1/3)-1)*100</f>
        <v>7.007960967527871</v>
      </c>
      <c r="AM62" s="369" t="s">
        <v>1035</v>
      </c>
      <c r="AN62" s="366" t="s">
        <v>1035</v>
      </c>
      <c r="AO62" s="351"/>
      <c r="AP62" s="306">
        <v>2.42</v>
      </c>
      <c r="AQ62" s="308">
        <v>2.4</v>
      </c>
      <c r="AR62" s="28">
        <v>2.36</v>
      </c>
      <c r="AS62" s="28">
        <v>1.975</v>
      </c>
      <c r="AT62" s="28">
        <v>1.23</v>
      </c>
      <c r="AU62" s="299">
        <v>0</v>
      </c>
      <c r="AV62" s="299">
        <v>0</v>
      </c>
      <c r="AW62" s="299">
        <v>0</v>
      </c>
      <c r="AX62" s="299">
        <v>0</v>
      </c>
      <c r="AY62" s="299">
        <v>0</v>
      </c>
      <c r="AZ62" s="299">
        <v>0</v>
      </c>
      <c r="BA62" s="301">
        <v>0</v>
      </c>
    </row>
    <row r="63" spans="1:53" ht="11.25" customHeight="1">
      <c r="A63" s="25" t="s">
        <v>126</v>
      </c>
      <c r="B63" s="26" t="s">
        <v>127</v>
      </c>
      <c r="C63" s="33" t="s">
        <v>1129</v>
      </c>
      <c r="D63" s="135">
        <v>9</v>
      </c>
      <c r="E63" s="26">
        <v>281</v>
      </c>
      <c r="F63" s="44" t="s">
        <v>1003</v>
      </c>
      <c r="G63" s="45" t="s">
        <v>1003</v>
      </c>
      <c r="H63" s="219">
        <v>86.08</v>
      </c>
      <c r="I63" s="547">
        <f>(R63/H63)*100</f>
        <v>1.9052044609665426</v>
      </c>
      <c r="J63" s="145">
        <v>0.35</v>
      </c>
      <c r="K63" s="145">
        <v>0.41</v>
      </c>
      <c r="L63" s="93">
        <f t="shared" si="4"/>
        <v>17.14285714285715</v>
      </c>
      <c r="M63" s="161">
        <v>40722</v>
      </c>
      <c r="N63" s="31">
        <v>40724</v>
      </c>
      <c r="O63" s="32">
        <v>40756</v>
      </c>
      <c r="P63" s="104" t="s">
        <v>468</v>
      </c>
      <c r="Q63" s="26"/>
      <c r="R63" s="343">
        <f>K63*4</f>
        <v>1.64</v>
      </c>
      <c r="S63" s="346">
        <f>R63/W63*100</f>
        <v>28.178694158075597</v>
      </c>
      <c r="T63" s="492">
        <f>(H63/SQRT(22.5*W63*(H63/Z63))-1)*100</f>
        <v>78.5538615697837</v>
      </c>
      <c r="U63" s="27">
        <f>H63/W63</f>
        <v>14.790378006872851</v>
      </c>
      <c r="V63" s="408">
        <v>10</v>
      </c>
      <c r="W63" s="171">
        <v>5.82</v>
      </c>
      <c r="X63" s="178">
        <v>1.24</v>
      </c>
      <c r="Y63" s="171">
        <v>1.24</v>
      </c>
      <c r="Z63" s="171">
        <v>4.85</v>
      </c>
      <c r="AA63" s="178">
        <v>6.35</v>
      </c>
      <c r="AB63" s="171">
        <v>7.34</v>
      </c>
      <c r="AC63" s="196">
        <f>(AB63/AA63-1)*100</f>
        <v>15.590551181102374</v>
      </c>
      <c r="AD63" s="413">
        <v>36130</v>
      </c>
      <c r="AE63" s="171">
        <v>53.69</v>
      </c>
      <c r="AF63" s="171">
        <v>99.8</v>
      </c>
      <c r="AG63" s="292">
        <f t="shared" si="5"/>
        <v>60.327807785434906</v>
      </c>
      <c r="AH63" s="199">
        <f t="shared" si="6"/>
        <v>-13.747494989979959</v>
      </c>
      <c r="AI63" s="7"/>
      <c r="AJ63" s="378">
        <f>AM63/AN63</f>
        <v>1.3659313298276092</v>
      </c>
      <c r="AK63" s="364">
        <f t="shared" si="7"/>
        <v>3.5714285714285587</v>
      </c>
      <c r="AL63" s="365">
        <f>((AP63/AS63)^(1/3)-1)*100</f>
        <v>8.427355500504706</v>
      </c>
      <c r="AM63" s="365">
        <f>((AP63/AU63)^(1/5)-1)*100</f>
        <v>13.90440582250585</v>
      </c>
      <c r="AN63" s="367">
        <f>((AP63/AZ63)^(1/10)-1)*100</f>
        <v>10.179432537256972</v>
      </c>
      <c r="AO63" s="351"/>
      <c r="AP63" s="306">
        <v>1.16</v>
      </c>
      <c r="AQ63" s="308">
        <v>1.12</v>
      </c>
      <c r="AR63" s="28">
        <v>1.06</v>
      </c>
      <c r="AS63" s="28">
        <v>0.91</v>
      </c>
      <c r="AT63" s="28">
        <v>0.78</v>
      </c>
      <c r="AU63" s="28">
        <v>0.605</v>
      </c>
      <c r="AV63" s="28">
        <v>0.53</v>
      </c>
      <c r="AW63" s="299">
        <v>0.44</v>
      </c>
      <c r="AX63" s="299">
        <v>0.44</v>
      </c>
      <c r="AY63" s="299">
        <v>0.44</v>
      </c>
      <c r="AZ63" s="299">
        <v>0.44</v>
      </c>
      <c r="BA63" s="301">
        <v>0.44</v>
      </c>
    </row>
    <row r="64" spans="1:53" ht="11.25" customHeight="1">
      <c r="A64" s="25" t="s">
        <v>1823</v>
      </c>
      <c r="B64" s="26" t="s">
        <v>1824</v>
      </c>
      <c r="C64" s="33" t="s">
        <v>1424</v>
      </c>
      <c r="D64" s="135">
        <v>6</v>
      </c>
      <c r="E64" s="26">
        <v>382</v>
      </c>
      <c r="F64" s="44" t="s">
        <v>1030</v>
      </c>
      <c r="G64" s="45" t="s">
        <v>1003</v>
      </c>
      <c r="H64" s="219">
        <v>31.57</v>
      </c>
      <c r="I64" s="346">
        <f>(R64/H64)*100</f>
        <v>4.307887234716503</v>
      </c>
      <c r="J64" s="145">
        <v>0.325</v>
      </c>
      <c r="K64" s="145">
        <v>0.34</v>
      </c>
      <c r="L64" s="93">
        <f t="shared" si="4"/>
        <v>4.615384615384621</v>
      </c>
      <c r="M64" s="161">
        <v>40417</v>
      </c>
      <c r="N64" s="31">
        <v>40421</v>
      </c>
      <c r="O64" s="32">
        <v>40436</v>
      </c>
      <c r="P64" s="30" t="s">
        <v>461</v>
      </c>
      <c r="Q64" s="26"/>
      <c r="R64" s="343">
        <f>K64*4</f>
        <v>1.36</v>
      </c>
      <c r="S64" s="346">
        <f>R64/W64*100</f>
        <v>69.38775510204083</v>
      </c>
      <c r="T64" s="492">
        <f>(H64/SQRT(22.5*W64*(H64/Z64))-1)*100</f>
        <v>8.682587206528925</v>
      </c>
      <c r="U64" s="27">
        <f>H64/W64</f>
        <v>16.107142857142858</v>
      </c>
      <c r="V64" s="408">
        <v>6</v>
      </c>
      <c r="W64" s="171">
        <v>1.96</v>
      </c>
      <c r="X64" s="178">
        <v>4.04</v>
      </c>
      <c r="Y64" s="171">
        <v>1.33</v>
      </c>
      <c r="Z64" s="171">
        <v>1.65</v>
      </c>
      <c r="AA64" s="178">
        <v>1.95</v>
      </c>
      <c r="AB64" s="171">
        <v>1.95</v>
      </c>
      <c r="AC64" s="196">
        <f>(AB64/AA64-1)*100</f>
        <v>0</v>
      </c>
      <c r="AD64" s="332">
        <v>106</v>
      </c>
      <c r="AE64" s="171">
        <v>26.34</v>
      </c>
      <c r="AF64" s="171">
        <v>33.99</v>
      </c>
      <c r="AG64" s="292">
        <f t="shared" si="5"/>
        <v>19.85573272589218</v>
      </c>
      <c r="AH64" s="199">
        <f t="shared" si="6"/>
        <v>-7.119741100323629</v>
      </c>
      <c r="AI64" s="7"/>
      <c r="AJ64" s="378">
        <f>AM64/AN64</f>
        <v>1.4480288964786372</v>
      </c>
      <c r="AK64" s="364">
        <f t="shared" si="7"/>
        <v>3.100775193798455</v>
      </c>
      <c r="AL64" s="365">
        <f>((AP64/AS64)^(1/3)-1)*100</f>
        <v>2.6397321062363366</v>
      </c>
      <c r="AM64" s="365">
        <f>((AP64/AU64)^(1/5)-1)*100</f>
        <v>2.2494394759551506</v>
      </c>
      <c r="AN64" s="367">
        <f>((AP64/AZ64)^(1/10)-1)*100</f>
        <v>1.5534493002352434</v>
      </c>
      <c r="AO64" s="351"/>
      <c r="AP64" s="306">
        <v>1.33</v>
      </c>
      <c r="AQ64" s="306">
        <v>1.29</v>
      </c>
      <c r="AR64" s="28">
        <v>1.26</v>
      </c>
      <c r="AS64" s="28">
        <v>1.23</v>
      </c>
      <c r="AT64" s="28">
        <v>1.21</v>
      </c>
      <c r="AU64" s="28">
        <v>1.19</v>
      </c>
      <c r="AV64" s="299">
        <v>1.18</v>
      </c>
      <c r="AW64" s="299">
        <v>1.18</v>
      </c>
      <c r="AX64" s="28">
        <v>1.17</v>
      </c>
      <c r="AY64" s="28">
        <v>1.15</v>
      </c>
      <c r="AZ64" s="299">
        <v>1.14</v>
      </c>
      <c r="BA64" s="301">
        <v>1.14</v>
      </c>
    </row>
    <row r="65" spans="1:53" ht="11.25" customHeight="1">
      <c r="A65" s="25" t="s">
        <v>1385</v>
      </c>
      <c r="B65" s="26" t="s">
        <v>1386</v>
      </c>
      <c r="C65" s="33" t="s">
        <v>1134</v>
      </c>
      <c r="D65" s="135">
        <v>5</v>
      </c>
      <c r="E65" s="26">
        <v>430</v>
      </c>
      <c r="F65" s="65" t="s">
        <v>1500</v>
      </c>
      <c r="G65" s="57" t="s">
        <v>1500</v>
      </c>
      <c r="H65" s="219">
        <v>53.85</v>
      </c>
      <c r="I65" s="547">
        <f>(R65/H65)*100</f>
        <v>0.4456824512534818</v>
      </c>
      <c r="J65" s="306">
        <v>0.1</v>
      </c>
      <c r="K65" s="145">
        <v>0.12</v>
      </c>
      <c r="L65" s="93">
        <f t="shared" si="4"/>
        <v>19.999999999999996</v>
      </c>
      <c r="M65" s="161">
        <v>40520</v>
      </c>
      <c r="N65" s="31">
        <v>40522</v>
      </c>
      <c r="O65" s="32">
        <v>40553</v>
      </c>
      <c r="P65" s="30" t="s">
        <v>506</v>
      </c>
      <c r="Q65" s="102" t="s">
        <v>524</v>
      </c>
      <c r="R65" s="343">
        <f>K65*2</f>
        <v>0.24</v>
      </c>
      <c r="S65" s="346">
        <f>R65/W65*100</f>
        <v>5.228758169934641</v>
      </c>
      <c r="T65" s="492">
        <f>(H65/SQRT(22.5*W65*(H65/Z65))-1)*100</f>
        <v>20.613898114191855</v>
      </c>
      <c r="U65" s="27">
        <f>H65/W65</f>
        <v>11.73202614379085</v>
      </c>
      <c r="V65" s="408">
        <v>6</v>
      </c>
      <c r="W65" s="171">
        <v>4.59</v>
      </c>
      <c r="X65" s="178">
        <v>0.98</v>
      </c>
      <c r="Y65" s="171">
        <v>1.74</v>
      </c>
      <c r="Z65" s="171">
        <v>2.79</v>
      </c>
      <c r="AA65" s="178">
        <v>4.63</v>
      </c>
      <c r="AB65" s="171">
        <v>4.75</v>
      </c>
      <c r="AC65" s="196">
        <f>(AB65/AA65-1)*100</f>
        <v>2.591792656587466</v>
      </c>
      <c r="AD65" s="413">
        <v>3700</v>
      </c>
      <c r="AE65" s="171">
        <v>36.34</v>
      </c>
      <c r="AF65" s="171">
        <v>59.53</v>
      </c>
      <c r="AG65" s="292">
        <f t="shared" si="5"/>
        <v>48.18381948266372</v>
      </c>
      <c r="AH65" s="199">
        <f t="shared" si="6"/>
        <v>-9.541407693599865</v>
      </c>
      <c r="AI65" s="7"/>
      <c r="AJ65" s="378" t="s">
        <v>1035</v>
      </c>
      <c r="AK65" s="364">
        <f t="shared" si="7"/>
        <v>25</v>
      </c>
      <c r="AL65" s="365">
        <f>((AP65/AS65)^(1/3)-1)*100</f>
        <v>25.99210498948732</v>
      </c>
      <c r="AM65" s="365" t="s">
        <v>1035</v>
      </c>
      <c r="AN65" s="367" t="s">
        <v>1035</v>
      </c>
      <c r="AO65" s="351"/>
      <c r="AP65" s="306">
        <v>0.2</v>
      </c>
      <c r="AQ65" s="308">
        <v>0.16</v>
      </c>
      <c r="AR65" s="28">
        <v>0.12</v>
      </c>
      <c r="AS65" s="28">
        <v>0.1</v>
      </c>
      <c r="AT65" s="299">
        <v>0</v>
      </c>
      <c r="AU65" s="299">
        <v>0</v>
      </c>
      <c r="AV65" s="299">
        <v>0</v>
      </c>
      <c r="AW65" s="299">
        <v>0</v>
      </c>
      <c r="AX65" s="299">
        <v>0</v>
      </c>
      <c r="AY65" s="299">
        <v>0</v>
      </c>
      <c r="AZ65" s="299">
        <v>0</v>
      </c>
      <c r="BA65" s="301">
        <v>0</v>
      </c>
    </row>
    <row r="66" spans="1:53" ht="11.25" customHeight="1">
      <c r="A66" s="34" t="s">
        <v>938</v>
      </c>
      <c r="B66" s="36" t="s">
        <v>939</v>
      </c>
      <c r="C66" s="122" t="s">
        <v>1665</v>
      </c>
      <c r="D66" s="136">
        <v>7</v>
      </c>
      <c r="E66" s="26">
        <v>355</v>
      </c>
      <c r="F66" s="74" t="s">
        <v>1500</v>
      </c>
      <c r="G66" s="75" t="s">
        <v>1500</v>
      </c>
      <c r="H66" s="220">
        <v>62.37</v>
      </c>
      <c r="I66" s="348">
        <f>(R66/H66)*100</f>
        <v>4.361071027737696</v>
      </c>
      <c r="J66" s="144">
        <v>0.53</v>
      </c>
      <c r="K66" s="144">
        <v>0.68</v>
      </c>
      <c r="L66" s="94">
        <f t="shared" si="4"/>
        <v>28.301886792452823</v>
      </c>
      <c r="M66" s="322">
        <v>40613</v>
      </c>
      <c r="N66" s="50">
        <v>40617</v>
      </c>
      <c r="O66" s="40">
        <v>40633</v>
      </c>
      <c r="P66" s="422" t="s">
        <v>463</v>
      </c>
      <c r="Q66" s="26"/>
      <c r="R66" s="274">
        <f>K66*4</f>
        <v>2.72</v>
      </c>
      <c r="S66" s="348">
        <f>R66/W66*100</f>
        <v>323.80952380952385</v>
      </c>
      <c r="T66" s="492">
        <f>(H66/SQRT(22.5*W66*(H66/Z66))-1)*100</f>
        <v>259.6665122026236</v>
      </c>
      <c r="U66" s="37">
        <f>H66/W66</f>
        <v>74.25</v>
      </c>
      <c r="V66" s="409">
        <v>12</v>
      </c>
      <c r="W66" s="172">
        <v>0.84</v>
      </c>
      <c r="X66" s="180">
        <v>1.62</v>
      </c>
      <c r="Y66" s="172">
        <v>6.34</v>
      </c>
      <c r="Z66" s="172">
        <v>3.92</v>
      </c>
      <c r="AA66" s="180">
        <v>4.03</v>
      </c>
      <c r="AB66" s="172">
        <v>4.44</v>
      </c>
      <c r="AC66" s="198">
        <f>(AB66/AA66-1)*100</f>
        <v>10.173697270471461</v>
      </c>
      <c r="AD66" s="415">
        <v>5940</v>
      </c>
      <c r="AE66" s="172">
        <v>47.42</v>
      </c>
      <c r="AF66" s="172">
        <v>64.17</v>
      </c>
      <c r="AG66" s="294">
        <f t="shared" si="5"/>
        <v>31.526781948544908</v>
      </c>
      <c r="AH66" s="201">
        <f t="shared" si="6"/>
        <v>-2.805049088359053</v>
      </c>
      <c r="AI66" s="7"/>
      <c r="AJ66" s="379" t="s">
        <v>1035</v>
      </c>
      <c r="AK66" s="370">
        <f t="shared" si="7"/>
        <v>43.70370370370369</v>
      </c>
      <c r="AL66" s="371">
        <f>((AP66/AS66)^(1/3)-1)*100</f>
        <v>19.215323355715363</v>
      </c>
      <c r="AM66" s="371">
        <f>((AP66/AU66)^(1/5)-1)*100</f>
        <v>16.928403170482586</v>
      </c>
      <c r="AN66" s="372" t="s">
        <v>1035</v>
      </c>
      <c r="AO66" s="351"/>
      <c r="AP66" s="306">
        <v>1.94</v>
      </c>
      <c r="AQ66" s="306">
        <v>1.35</v>
      </c>
      <c r="AR66" s="28">
        <v>1.24</v>
      </c>
      <c r="AS66" s="28">
        <v>1.145</v>
      </c>
      <c r="AT66" s="28">
        <v>1.06</v>
      </c>
      <c r="AU66" s="28">
        <v>0.8875679999999999</v>
      </c>
      <c r="AV66" s="299">
        <v>0</v>
      </c>
      <c r="AW66" s="299">
        <v>0</v>
      </c>
      <c r="AX66" s="299">
        <v>0</v>
      </c>
      <c r="AY66" s="299">
        <v>0</v>
      </c>
      <c r="AZ66" s="299">
        <v>0</v>
      </c>
      <c r="BA66" s="301">
        <v>0</v>
      </c>
    </row>
    <row r="67" spans="1:53" ht="11.25" customHeight="1">
      <c r="A67" s="15" t="s">
        <v>389</v>
      </c>
      <c r="B67" s="16" t="s">
        <v>390</v>
      </c>
      <c r="C67" s="24" t="s">
        <v>1439</v>
      </c>
      <c r="D67" s="134">
        <v>8</v>
      </c>
      <c r="E67" s="26">
        <v>311</v>
      </c>
      <c r="F67" s="42" t="s">
        <v>1030</v>
      </c>
      <c r="G67" s="43" t="s">
        <v>1003</v>
      </c>
      <c r="H67" s="218">
        <v>47.72</v>
      </c>
      <c r="I67" s="346">
        <f>(R67/H67)*100</f>
        <v>4.128248113998324</v>
      </c>
      <c r="J67" s="303">
        <v>0.4575</v>
      </c>
      <c r="K67" s="146">
        <v>0.4925</v>
      </c>
      <c r="L67" s="107">
        <f t="shared" si="4"/>
        <v>7.650273224043702</v>
      </c>
      <c r="M67" s="120">
        <v>40604</v>
      </c>
      <c r="N67" s="22">
        <v>40606</v>
      </c>
      <c r="O67" s="23">
        <v>40622</v>
      </c>
      <c r="P67" s="21" t="s">
        <v>38</v>
      </c>
      <c r="Q67" s="527"/>
      <c r="R67" s="344">
        <f>K67*4</f>
        <v>1.97</v>
      </c>
      <c r="S67" s="346">
        <f>R67/W67*100</f>
        <v>37.099811676082865</v>
      </c>
      <c r="T67" s="494">
        <f>(H67/SQRT(22.5*W67*(H67/Z67))-1)*100</f>
        <v>-4.571274991169217</v>
      </c>
      <c r="U67" s="18">
        <f>H67/W67</f>
        <v>8.986817325800377</v>
      </c>
      <c r="V67" s="408">
        <v>12</v>
      </c>
      <c r="W67" s="194">
        <v>5.31</v>
      </c>
      <c r="X67" s="193">
        <v>6.83</v>
      </c>
      <c r="Y67" s="194">
        <v>1.8</v>
      </c>
      <c r="Z67" s="194">
        <v>2.28</v>
      </c>
      <c r="AA67" s="193">
        <v>3.15</v>
      </c>
      <c r="AB67" s="194">
        <v>3.26</v>
      </c>
      <c r="AC67" s="197">
        <f>(AB67/AA67-1)*100</f>
        <v>3.4920634920634797</v>
      </c>
      <c r="AD67" s="414">
        <v>27480</v>
      </c>
      <c r="AE67" s="194">
        <v>38.5</v>
      </c>
      <c r="AF67" s="194">
        <v>48.55</v>
      </c>
      <c r="AG67" s="293">
        <f t="shared" si="5"/>
        <v>23.948051948051948</v>
      </c>
      <c r="AH67" s="200">
        <f t="shared" si="6"/>
        <v>-1.7095777548918607</v>
      </c>
      <c r="AI67" s="7"/>
      <c r="AJ67" s="378">
        <f>AM67/AN67</f>
        <v>1.8072521410654834</v>
      </c>
      <c r="AK67" s="364">
        <f t="shared" si="7"/>
        <v>4.571428571428582</v>
      </c>
      <c r="AL67" s="365">
        <f>((AP67/AS67)^(1/3)-1)*100</f>
        <v>7.820020810224859</v>
      </c>
      <c r="AM67" s="365">
        <f>((AP67/AU67)^(1/5)-1)*100</f>
        <v>6.431273390761905</v>
      </c>
      <c r="AN67" s="367">
        <f>((AP67/AZ67)^(1/10)-1)*100</f>
        <v>3.558592210033451</v>
      </c>
      <c r="AO67" s="350"/>
      <c r="AP67" s="303">
        <v>1.83</v>
      </c>
      <c r="AQ67" s="303">
        <v>1.75</v>
      </c>
      <c r="AR67" s="304">
        <v>1.58</v>
      </c>
      <c r="AS67" s="19">
        <v>1.46</v>
      </c>
      <c r="AT67" s="19">
        <v>1.38</v>
      </c>
      <c r="AU67" s="19">
        <v>1.34</v>
      </c>
      <c r="AV67" s="19">
        <v>1.3</v>
      </c>
      <c r="AW67" s="304">
        <v>1.29</v>
      </c>
      <c r="AX67" s="304">
        <v>1.29</v>
      </c>
      <c r="AY67" s="304">
        <v>1.29</v>
      </c>
      <c r="AZ67" s="304">
        <v>1.29</v>
      </c>
      <c r="BA67" s="305">
        <v>1.29</v>
      </c>
    </row>
    <row r="68" spans="1:53" ht="11.25" customHeight="1">
      <c r="A68" s="96" t="s">
        <v>1221</v>
      </c>
      <c r="B68" s="26" t="s">
        <v>1218</v>
      </c>
      <c r="C68" s="33" t="s">
        <v>1333</v>
      </c>
      <c r="D68" s="135">
        <v>9</v>
      </c>
      <c r="E68" s="26">
        <v>273</v>
      </c>
      <c r="F68" s="44" t="s">
        <v>1030</v>
      </c>
      <c r="G68" s="45" t="s">
        <v>1030</v>
      </c>
      <c r="H68" s="219">
        <v>14.01</v>
      </c>
      <c r="I68" s="346">
        <f>(R68/H68)*100</f>
        <v>3.4261241970021414</v>
      </c>
      <c r="J68" s="306">
        <v>0.115</v>
      </c>
      <c r="K68" s="145">
        <v>0.12</v>
      </c>
      <c r="L68" s="93">
        <f t="shared" si="4"/>
        <v>4.347826086956519</v>
      </c>
      <c r="M68" s="161">
        <v>40661</v>
      </c>
      <c r="N68" s="31">
        <v>40665</v>
      </c>
      <c r="O68" s="32">
        <v>40679</v>
      </c>
      <c r="P68" s="30" t="s">
        <v>481</v>
      </c>
      <c r="Q68" s="26"/>
      <c r="R68" s="343">
        <f>K68*4</f>
        <v>0.48</v>
      </c>
      <c r="S68" s="346">
        <f>R68/W68*100</f>
        <v>90.56603773584905</v>
      </c>
      <c r="T68" s="492">
        <f>(H68/SQRT(22.5*W68*(H68/Z68))-1)*100</f>
        <v>2.8279383516968792</v>
      </c>
      <c r="U68" s="27">
        <f>H68/W68</f>
        <v>26.433962264150942</v>
      </c>
      <c r="V68" s="408">
        <v>12</v>
      </c>
      <c r="W68" s="171">
        <v>0.53</v>
      </c>
      <c r="X68" s="178">
        <v>3.12</v>
      </c>
      <c r="Y68" s="171">
        <v>0.81</v>
      </c>
      <c r="Z68" s="171">
        <v>0.9</v>
      </c>
      <c r="AA68" s="178">
        <v>0.85</v>
      </c>
      <c r="AB68" s="171">
        <v>1.05</v>
      </c>
      <c r="AC68" s="196">
        <f>(AB68/AA68-1)*100</f>
        <v>23.529411764705888</v>
      </c>
      <c r="AD68" s="332">
        <v>359</v>
      </c>
      <c r="AE68" s="171">
        <v>10.78</v>
      </c>
      <c r="AF68" s="171">
        <v>16.12</v>
      </c>
      <c r="AG68" s="292">
        <f t="shared" si="5"/>
        <v>29.962894248608542</v>
      </c>
      <c r="AH68" s="199">
        <f t="shared" si="6"/>
        <v>-13.089330024813902</v>
      </c>
      <c r="AI68" s="7"/>
      <c r="AJ68" s="378" t="s">
        <v>1035</v>
      </c>
      <c r="AK68" s="364">
        <f t="shared" si="7"/>
        <v>3.3898305084745894</v>
      </c>
      <c r="AL68" s="365">
        <f>((AP68/AS68)^(1/3)-1)*100</f>
        <v>9.079714446945175</v>
      </c>
      <c r="AM68" s="365">
        <f>((AP68/AU68)^(1/5)-1)*100</f>
        <v>9.358626138758197</v>
      </c>
      <c r="AN68" s="367" t="s">
        <v>1035</v>
      </c>
      <c r="AO68" s="351"/>
      <c r="AP68" s="306">
        <v>0.4575</v>
      </c>
      <c r="AQ68" s="306">
        <v>0.4425</v>
      </c>
      <c r="AR68" s="28">
        <v>0.405</v>
      </c>
      <c r="AS68" s="28">
        <v>0.3525</v>
      </c>
      <c r="AT68" s="28">
        <v>0.3225</v>
      </c>
      <c r="AU68" s="28">
        <v>0.2925</v>
      </c>
      <c r="AV68" s="28">
        <v>0.264375</v>
      </c>
      <c r="AW68" s="28">
        <v>0.12375</v>
      </c>
      <c r="AX68" s="299">
        <v>0</v>
      </c>
      <c r="AY68" s="299">
        <v>0</v>
      </c>
      <c r="AZ68" s="299">
        <v>0</v>
      </c>
      <c r="BA68" s="301">
        <v>0</v>
      </c>
    </row>
    <row r="69" spans="1:53" ht="11.25" customHeight="1">
      <c r="A69" s="96" t="s">
        <v>1222</v>
      </c>
      <c r="B69" s="102" t="s">
        <v>1223</v>
      </c>
      <c r="C69" s="33" t="s">
        <v>1333</v>
      </c>
      <c r="D69" s="135">
        <v>9</v>
      </c>
      <c r="E69" s="26">
        <v>274</v>
      </c>
      <c r="F69" s="65" t="s">
        <v>1500</v>
      </c>
      <c r="G69" s="57" t="s">
        <v>1500</v>
      </c>
      <c r="H69" s="219">
        <v>16.95</v>
      </c>
      <c r="I69" s="346">
        <f>(R69/H69)*100</f>
        <v>2.5368731563421827</v>
      </c>
      <c r="J69" s="145">
        <v>0.1025</v>
      </c>
      <c r="K69" s="145">
        <v>0.1075</v>
      </c>
      <c r="L69" s="93">
        <f t="shared" si="4"/>
        <v>4.878048780487809</v>
      </c>
      <c r="M69" s="161">
        <v>40661</v>
      </c>
      <c r="N69" s="31">
        <v>40665</v>
      </c>
      <c r="O69" s="32">
        <v>40679</v>
      </c>
      <c r="P69" s="30" t="s">
        <v>481</v>
      </c>
      <c r="Q69" s="26"/>
      <c r="R69" s="343">
        <f>K69*4</f>
        <v>0.43</v>
      </c>
      <c r="S69" s="346">
        <f>R69/W69*100</f>
        <v>81.1320754716981</v>
      </c>
      <c r="T69" s="492">
        <f>(H69/SQRT(22.5*W69*(H69/Z69))-1)*100</f>
        <v>26.734506824802008</v>
      </c>
      <c r="U69" s="27">
        <f>H69/W69</f>
        <v>31.981132075471695</v>
      </c>
      <c r="V69" s="408">
        <v>12</v>
      </c>
      <c r="W69" s="171">
        <v>0.53</v>
      </c>
      <c r="X69" s="178" t="s">
        <v>1500</v>
      </c>
      <c r="Y69" s="171">
        <v>1.03</v>
      </c>
      <c r="Z69" s="171">
        <v>1.13</v>
      </c>
      <c r="AA69" s="178" t="s">
        <v>1500</v>
      </c>
      <c r="AB69" s="171" t="s">
        <v>1500</v>
      </c>
      <c r="AC69" s="196" t="s">
        <v>1035</v>
      </c>
      <c r="AD69" s="332">
        <v>434</v>
      </c>
      <c r="AE69" s="171">
        <v>13.91</v>
      </c>
      <c r="AF69" s="171">
        <v>18.75</v>
      </c>
      <c r="AG69" s="292">
        <f t="shared" si="5"/>
        <v>21.854780733285402</v>
      </c>
      <c r="AH69" s="199">
        <f t="shared" si="6"/>
        <v>-9.600000000000005</v>
      </c>
      <c r="AI69" s="7"/>
      <c r="AJ69" s="378">
        <f>AM69/AN69</f>
        <v>1.4133892830309627</v>
      </c>
      <c r="AK69" s="364">
        <f t="shared" si="7"/>
        <v>3.821656050955413</v>
      </c>
      <c r="AL69" s="365">
        <f>((AP69/AS69)^(1/3)-1)*100</f>
        <v>10.441953037802932</v>
      </c>
      <c r="AM69" s="365">
        <f>((AP69/AU69)^(1/5)-1)*100</f>
        <v>10.23763375901563</v>
      </c>
      <c r="AN69" s="367">
        <f>((AP69/AZ69)^(1/10)-1)*100</f>
        <v>7.243322050002665</v>
      </c>
      <c r="AO69" s="351"/>
      <c r="AP69" s="306">
        <v>0.4075</v>
      </c>
      <c r="AQ69" s="306">
        <v>0.3925</v>
      </c>
      <c r="AR69" s="28">
        <v>0.355</v>
      </c>
      <c r="AS69" s="28">
        <v>0.3025</v>
      </c>
      <c r="AT69" s="28">
        <v>0.27375</v>
      </c>
      <c r="AU69" s="28">
        <v>0.25031000000000003</v>
      </c>
      <c r="AV69" s="28">
        <v>0.23343</v>
      </c>
      <c r="AW69" s="28">
        <v>0.219375</v>
      </c>
      <c r="AX69" s="299">
        <v>0.2025</v>
      </c>
      <c r="AY69" s="299">
        <v>0.2025</v>
      </c>
      <c r="AZ69" s="28">
        <v>0.2025</v>
      </c>
      <c r="BA69" s="121">
        <v>0.199685</v>
      </c>
    </row>
    <row r="70" spans="1:53" ht="11.25" customHeight="1">
      <c r="A70" s="25" t="s">
        <v>171</v>
      </c>
      <c r="B70" s="26" t="s">
        <v>172</v>
      </c>
      <c r="C70" s="33" t="s">
        <v>1439</v>
      </c>
      <c r="D70" s="135">
        <v>6</v>
      </c>
      <c r="E70" s="26">
        <v>397</v>
      </c>
      <c r="F70" s="44" t="s">
        <v>1030</v>
      </c>
      <c r="G70" s="45" t="s">
        <v>1003</v>
      </c>
      <c r="H70" s="219">
        <v>30.17</v>
      </c>
      <c r="I70" s="346">
        <f>(R70/H70)*100</f>
        <v>4.408352668213457</v>
      </c>
      <c r="J70" s="145">
        <v>0.3025</v>
      </c>
      <c r="K70" s="145">
        <v>0.3325</v>
      </c>
      <c r="L70" s="93">
        <f t="shared" si="4"/>
        <v>9.917355371900838</v>
      </c>
      <c r="M70" s="161">
        <v>40584</v>
      </c>
      <c r="N70" s="31">
        <v>40589</v>
      </c>
      <c r="O70" s="32">
        <v>40603</v>
      </c>
      <c r="P70" s="30" t="s">
        <v>460</v>
      </c>
      <c r="Q70" s="296" t="s">
        <v>1694</v>
      </c>
      <c r="R70" s="343">
        <f>K70*4</f>
        <v>1.33</v>
      </c>
      <c r="S70" s="346">
        <f>R70/W70*100</f>
        <v>58.590308370044056</v>
      </c>
      <c r="T70" s="492">
        <f>(H70/SQRT(22.5*W70*(H70/Z70))-1)*100</f>
        <v>29.97699257983273</v>
      </c>
      <c r="U70" s="27">
        <f>H70/W70</f>
        <v>13.290748898678414</v>
      </c>
      <c r="V70" s="408">
        <v>12</v>
      </c>
      <c r="W70" s="171">
        <v>2.27</v>
      </c>
      <c r="X70" s="178">
        <v>2.24</v>
      </c>
      <c r="Y70" s="171">
        <v>1.88</v>
      </c>
      <c r="Z70" s="171">
        <v>2.86</v>
      </c>
      <c r="AA70" s="178">
        <v>2.39</v>
      </c>
      <c r="AB70" s="171">
        <v>2.41</v>
      </c>
      <c r="AC70" s="196">
        <f>(AB70/AA70-1)*100</f>
        <v>0.8368200836819994</v>
      </c>
      <c r="AD70" s="413">
        <v>3530</v>
      </c>
      <c r="AE70" s="171">
        <v>23.73</v>
      </c>
      <c r="AF70" s="171">
        <v>30.45</v>
      </c>
      <c r="AG70" s="292">
        <f t="shared" si="5"/>
        <v>27.138643067846612</v>
      </c>
      <c r="AH70" s="199">
        <f t="shared" si="6"/>
        <v>-0.9195402298850495</v>
      </c>
      <c r="AI70" s="7"/>
      <c r="AJ70" s="378">
        <f>AM70/AN70</f>
        <v>1.8527401412388125</v>
      </c>
      <c r="AK70" s="364">
        <f t="shared" si="7"/>
        <v>6.140350877192979</v>
      </c>
      <c r="AL70" s="365">
        <f>((AP70/AS70)^(1/3)-1)*100</f>
        <v>5.176168009564397</v>
      </c>
      <c r="AM70" s="365">
        <f>((AP70/AU70)^(1/5)-1)*100</f>
        <v>4.737650494747658</v>
      </c>
      <c r="AN70" s="367">
        <f>((AP70/AZ70)^(1/10)-1)*100</f>
        <v>2.557104684729228</v>
      </c>
      <c r="AO70" s="351"/>
      <c r="AP70" s="306">
        <v>1.21</v>
      </c>
      <c r="AQ70" s="306">
        <v>1.14</v>
      </c>
      <c r="AR70" s="28">
        <v>1.1</v>
      </c>
      <c r="AS70" s="28">
        <v>1.04</v>
      </c>
      <c r="AT70" s="28">
        <v>1</v>
      </c>
      <c r="AU70" s="299">
        <v>0.96</v>
      </c>
      <c r="AV70" s="28">
        <v>0.96</v>
      </c>
      <c r="AW70" s="299">
        <v>0.94</v>
      </c>
      <c r="AX70" s="299">
        <v>0.94</v>
      </c>
      <c r="AY70" s="299">
        <v>0.94</v>
      </c>
      <c r="AZ70" s="299">
        <v>0.94</v>
      </c>
      <c r="BA70" s="301">
        <v>0.94</v>
      </c>
    </row>
    <row r="71" spans="1:53" ht="11.25" customHeight="1">
      <c r="A71" s="34" t="s">
        <v>178</v>
      </c>
      <c r="B71" s="36" t="s">
        <v>179</v>
      </c>
      <c r="C71" s="41" t="s">
        <v>1132</v>
      </c>
      <c r="D71" s="136">
        <v>6</v>
      </c>
      <c r="E71" s="26">
        <v>384</v>
      </c>
      <c r="F71" s="46" t="s">
        <v>1030</v>
      </c>
      <c r="G71" s="48" t="s">
        <v>1030</v>
      </c>
      <c r="H71" s="220">
        <v>18.75</v>
      </c>
      <c r="I71" s="346">
        <f>(R71/H71)*100</f>
        <v>5.226666666666667</v>
      </c>
      <c r="J71" s="144">
        <v>0.24</v>
      </c>
      <c r="K71" s="144">
        <v>0.245</v>
      </c>
      <c r="L71" s="94">
        <f aca="true" t="shared" si="9" ref="L71:L134">((K71/J71)-1)*100</f>
        <v>2.083333333333326</v>
      </c>
      <c r="M71" s="322">
        <v>40401</v>
      </c>
      <c r="N71" s="50">
        <v>40403</v>
      </c>
      <c r="O71" s="40">
        <v>40437</v>
      </c>
      <c r="P71" s="49" t="s">
        <v>1213</v>
      </c>
      <c r="Q71" s="36"/>
      <c r="R71" s="274">
        <f>K71*4</f>
        <v>0.98</v>
      </c>
      <c r="S71" s="347">
        <f>R71/W71*100</f>
        <v>94.23076923076923</v>
      </c>
      <c r="T71" s="493">
        <f>(H71/SQRT(22.5*W71*(H71/Z71))-1)*100</f>
        <v>-6.544265242980629</v>
      </c>
      <c r="U71" s="37">
        <f>H71/W71</f>
        <v>18.028846153846153</v>
      </c>
      <c r="V71" s="409">
        <v>12</v>
      </c>
      <c r="W71" s="172">
        <v>1.04</v>
      </c>
      <c r="X71" s="180">
        <v>3.16</v>
      </c>
      <c r="Y71" s="172">
        <v>1.77</v>
      </c>
      <c r="Z71" s="172">
        <v>1.09</v>
      </c>
      <c r="AA71" s="180">
        <v>1.36</v>
      </c>
      <c r="AB71" s="172">
        <v>1.39</v>
      </c>
      <c r="AC71" s="198">
        <f>(AB71/AA71-1)*100</f>
        <v>2.2058823529411686</v>
      </c>
      <c r="AD71" s="415">
        <v>24970</v>
      </c>
      <c r="AE71" s="172">
        <v>15.57</v>
      </c>
      <c r="AF71" s="172">
        <v>19.5</v>
      </c>
      <c r="AG71" s="294">
        <f aca="true" t="shared" si="10" ref="AG71:AG102">((H71-AE71)/AE71)*100</f>
        <v>20.423892100192674</v>
      </c>
      <c r="AH71" s="201">
        <f aca="true" t="shared" si="11" ref="AH71:AH102">((H71-AF71)/AF71)*100</f>
        <v>-3.8461538461538463</v>
      </c>
      <c r="AI71" s="7"/>
      <c r="AJ71" s="379">
        <f>AM71/AN71</f>
        <v>1.729599007433283</v>
      </c>
      <c r="AK71" s="364">
        <f aca="true" t="shared" si="12" ref="AK71:AK85">((AP71/AQ71)^(1/1)-1)*100</f>
        <v>3.1914893617021267</v>
      </c>
      <c r="AL71" s="365">
        <f>((AP71/AS71)^(1/3)-1)*100</f>
        <v>4.093695664197083</v>
      </c>
      <c r="AM71" s="365">
        <f>((AP71/AU71)^(1/5)-1)*100</f>
        <v>7.366055863773813</v>
      </c>
      <c r="AN71" s="367">
        <f>((AP71/AZ71)^(1/10)-1)*100</f>
        <v>4.258822901792136</v>
      </c>
      <c r="AO71" s="352"/>
      <c r="AP71" s="307">
        <v>0.97</v>
      </c>
      <c r="AQ71" s="307">
        <v>0.94</v>
      </c>
      <c r="AR71" s="38">
        <v>0.9</v>
      </c>
      <c r="AS71" s="38">
        <v>0.86</v>
      </c>
      <c r="AT71" s="38">
        <v>0.732186</v>
      </c>
      <c r="AU71" s="38">
        <v>0.679887</v>
      </c>
      <c r="AV71" s="300">
        <v>0.63921</v>
      </c>
      <c r="AW71" s="300">
        <v>0.63921</v>
      </c>
      <c r="AX71" s="300">
        <v>0.63921</v>
      </c>
      <c r="AY71" s="300">
        <v>0.63921</v>
      </c>
      <c r="AZ71" s="300">
        <v>0.63921</v>
      </c>
      <c r="BA71" s="328">
        <v>0.63921</v>
      </c>
    </row>
    <row r="72" spans="1:53" ht="11.25" customHeight="1">
      <c r="A72" s="150" t="s">
        <v>1405</v>
      </c>
      <c r="B72" s="16" t="s">
        <v>1391</v>
      </c>
      <c r="C72" s="24" t="s">
        <v>1440</v>
      </c>
      <c r="D72" s="134">
        <v>5</v>
      </c>
      <c r="E72" s="26">
        <v>435</v>
      </c>
      <c r="F72" s="88" t="s">
        <v>1500</v>
      </c>
      <c r="G72" s="58" t="s">
        <v>1500</v>
      </c>
      <c r="H72" s="218">
        <v>80.21</v>
      </c>
      <c r="I72" s="546">
        <f>(R72/H72)*100</f>
        <v>1.7952873706520385</v>
      </c>
      <c r="J72" s="303">
        <v>0.35</v>
      </c>
      <c r="K72" s="146">
        <v>0.36</v>
      </c>
      <c r="L72" s="107">
        <f t="shared" si="9"/>
        <v>2.857142857142869</v>
      </c>
      <c r="M72" s="120">
        <v>40598</v>
      </c>
      <c r="N72" s="22">
        <v>40602</v>
      </c>
      <c r="O72" s="23">
        <v>40618</v>
      </c>
      <c r="P72" s="21" t="s">
        <v>1213</v>
      </c>
      <c r="Q72" s="16"/>
      <c r="R72" s="344">
        <f>K72*4</f>
        <v>1.44</v>
      </c>
      <c r="S72" s="345">
        <f>R72/W72*100</f>
        <v>28.40236686390532</v>
      </c>
      <c r="T72" s="492" t="s">
        <v>1035</v>
      </c>
      <c r="U72" s="18">
        <f>H72/W72</f>
        <v>15.820512820512818</v>
      </c>
      <c r="V72" s="408">
        <v>12</v>
      </c>
      <c r="W72" s="194">
        <v>5.07</v>
      </c>
      <c r="X72" s="193">
        <v>1.21</v>
      </c>
      <c r="Y72" s="194">
        <v>2.34</v>
      </c>
      <c r="Z72" s="194" t="s">
        <v>1156</v>
      </c>
      <c r="AA72" s="193">
        <v>6.08</v>
      </c>
      <c r="AB72" s="194">
        <v>6.75</v>
      </c>
      <c r="AC72" s="197">
        <f>(AB72/AA72-1)*100</f>
        <v>11.019736842105265</v>
      </c>
      <c r="AD72" s="414">
        <v>3960</v>
      </c>
      <c r="AE72" s="194">
        <v>65.34</v>
      </c>
      <c r="AF72" s="194">
        <v>87.08</v>
      </c>
      <c r="AG72" s="293">
        <f t="shared" si="10"/>
        <v>22.757881848790923</v>
      </c>
      <c r="AH72" s="200">
        <f t="shared" si="11"/>
        <v>-7.889297197978876</v>
      </c>
      <c r="AI72" s="7"/>
      <c r="AJ72" s="378" t="s">
        <v>1035</v>
      </c>
      <c r="AK72" s="368">
        <f t="shared" si="12"/>
        <v>2.941176470588225</v>
      </c>
      <c r="AL72" s="369">
        <f>((AP72/AS72)^(1/3)-1)*100</f>
        <v>11.868894208139679</v>
      </c>
      <c r="AM72" s="369" t="s">
        <v>1035</v>
      </c>
      <c r="AN72" s="366" t="s">
        <v>1035</v>
      </c>
      <c r="AO72" s="351"/>
      <c r="AP72" s="306">
        <v>1.4</v>
      </c>
      <c r="AQ72" s="306">
        <v>1.36</v>
      </c>
      <c r="AR72" s="28">
        <v>1.2</v>
      </c>
      <c r="AS72" s="28">
        <v>1</v>
      </c>
      <c r="AT72" s="299">
        <v>0</v>
      </c>
      <c r="AU72" s="299">
        <v>0</v>
      </c>
      <c r="AV72" s="299">
        <v>0</v>
      </c>
      <c r="AW72" s="299">
        <v>0</v>
      </c>
      <c r="AX72" s="299">
        <v>0</v>
      </c>
      <c r="AY72" s="299">
        <v>0</v>
      </c>
      <c r="AZ72" s="299">
        <v>0.2775</v>
      </c>
      <c r="BA72" s="301">
        <v>0.37</v>
      </c>
    </row>
    <row r="73" spans="1:53" ht="11.25" customHeight="1">
      <c r="A73" s="25" t="s">
        <v>1383</v>
      </c>
      <c r="B73" s="26" t="s">
        <v>1384</v>
      </c>
      <c r="C73" s="109" t="s">
        <v>1657</v>
      </c>
      <c r="D73" s="135">
        <v>5</v>
      </c>
      <c r="E73" s="26">
        <v>438</v>
      </c>
      <c r="F73" s="65" t="s">
        <v>1500</v>
      </c>
      <c r="G73" s="57" t="s">
        <v>1500</v>
      </c>
      <c r="H73" s="219">
        <v>41.52</v>
      </c>
      <c r="I73" s="346">
        <f>(R73/H73)*100</f>
        <v>4.407514450867052</v>
      </c>
      <c r="J73" s="306">
        <v>0.455</v>
      </c>
      <c r="K73" s="145">
        <v>0.4575</v>
      </c>
      <c r="L73" s="116">
        <f t="shared" si="9"/>
        <v>0.5494505494505475</v>
      </c>
      <c r="M73" s="161">
        <v>40660</v>
      </c>
      <c r="N73" s="31">
        <v>40662</v>
      </c>
      <c r="O73" s="32">
        <v>40669</v>
      </c>
      <c r="P73" s="104" t="s">
        <v>483</v>
      </c>
      <c r="Q73" s="285" t="s">
        <v>897</v>
      </c>
      <c r="R73" s="343">
        <f>K73*4</f>
        <v>1.83</v>
      </c>
      <c r="S73" s="346">
        <f>R73/W73*100</f>
        <v>120.39473684210526</v>
      </c>
      <c r="T73" s="492">
        <f>(H73/SQRT(22.5*W73*(H73/Z73))-1)*100</f>
        <v>96.48489964746321</v>
      </c>
      <c r="U73" s="27">
        <f>H73/W73</f>
        <v>27.315789473684212</v>
      </c>
      <c r="V73" s="408">
        <v>12</v>
      </c>
      <c r="W73" s="171">
        <v>1.52</v>
      </c>
      <c r="X73" s="178">
        <v>5.99</v>
      </c>
      <c r="Y73" s="171">
        <v>2.17</v>
      </c>
      <c r="Z73" s="171">
        <v>3.18</v>
      </c>
      <c r="AA73" s="178">
        <v>1.73</v>
      </c>
      <c r="AB73" s="171">
        <v>2.05</v>
      </c>
      <c r="AC73" s="196">
        <f>(AB73/AA73-1)*100</f>
        <v>18.497109826589586</v>
      </c>
      <c r="AD73" s="413">
        <v>2400</v>
      </c>
      <c r="AE73" s="171">
        <v>24.38</v>
      </c>
      <c r="AF73" s="171">
        <v>43.41</v>
      </c>
      <c r="AG73" s="292">
        <f t="shared" si="10"/>
        <v>70.30352748154228</v>
      </c>
      <c r="AH73" s="199">
        <f t="shared" si="11"/>
        <v>-4.353835521769163</v>
      </c>
      <c r="AI73" s="7"/>
      <c r="AJ73" s="378" t="s">
        <v>1035</v>
      </c>
      <c r="AK73" s="364">
        <f t="shared" si="12"/>
        <v>3.607503607503615</v>
      </c>
      <c r="AL73" s="365">
        <f>((AP73/AS73)^(1/3)-1)*100</f>
        <v>19.419325534814003</v>
      </c>
      <c r="AM73" s="365" t="s">
        <v>1035</v>
      </c>
      <c r="AN73" s="367" t="s">
        <v>1035</v>
      </c>
      <c r="AO73" s="351"/>
      <c r="AP73" s="306">
        <v>1.795</v>
      </c>
      <c r="AQ73" s="306">
        <v>1.7325</v>
      </c>
      <c r="AR73" s="28">
        <v>1.66</v>
      </c>
      <c r="AS73" s="28">
        <v>1.054</v>
      </c>
      <c r="AT73" s="299">
        <v>0</v>
      </c>
      <c r="AU73" s="299">
        <v>0</v>
      </c>
      <c r="AV73" s="299">
        <v>0</v>
      </c>
      <c r="AW73" s="299">
        <v>0</v>
      </c>
      <c r="AX73" s="299">
        <v>0</v>
      </c>
      <c r="AY73" s="299">
        <v>0</v>
      </c>
      <c r="AZ73" s="299">
        <v>0</v>
      </c>
      <c r="BA73" s="301">
        <v>0</v>
      </c>
    </row>
    <row r="74" spans="1:53" ht="11.25" customHeight="1">
      <c r="A74" s="25" t="s">
        <v>1290</v>
      </c>
      <c r="B74" s="26" t="s">
        <v>1291</v>
      </c>
      <c r="C74" s="33" t="s">
        <v>1336</v>
      </c>
      <c r="D74" s="135">
        <v>7</v>
      </c>
      <c r="E74" s="26">
        <v>342</v>
      </c>
      <c r="F74" s="65" t="s">
        <v>1500</v>
      </c>
      <c r="G74" s="57" t="s">
        <v>1500</v>
      </c>
      <c r="H74" s="219">
        <v>17.1</v>
      </c>
      <c r="I74" s="346">
        <f>(R74/H74)*100</f>
        <v>4.210526315789473</v>
      </c>
      <c r="J74" s="145">
        <v>0.17</v>
      </c>
      <c r="K74" s="145">
        <v>0.18</v>
      </c>
      <c r="L74" s="93">
        <f t="shared" si="9"/>
        <v>5.88235294117645</v>
      </c>
      <c r="M74" s="161">
        <v>40479</v>
      </c>
      <c r="N74" s="31">
        <v>40483</v>
      </c>
      <c r="O74" s="32">
        <v>40497</v>
      </c>
      <c r="P74" s="104" t="s">
        <v>471</v>
      </c>
      <c r="Q74" s="472" t="s">
        <v>1197</v>
      </c>
      <c r="R74" s="343">
        <f>K74*4</f>
        <v>0.72</v>
      </c>
      <c r="S74" s="346">
        <f>R74/W74*100</f>
        <v>73.46938775510205</v>
      </c>
      <c r="T74" s="492">
        <f>(H74/SQRT(22.5*W74*(H74/Z74))-1)*100</f>
        <v>-10.62575817361684</v>
      </c>
      <c r="U74" s="27">
        <f>H74/W74</f>
        <v>17.448979591836736</v>
      </c>
      <c r="V74" s="408">
        <v>12</v>
      </c>
      <c r="W74" s="171">
        <v>0.98</v>
      </c>
      <c r="X74" s="178" t="s">
        <v>1156</v>
      </c>
      <c r="Y74" s="171">
        <v>2.63</v>
      </c>
      <c r="Z74" s="171">
        <v>1.03</v>
      </c>
      <c r="AA74" s="178">
        <v>1.6</v>
      </c>
      <c r="AB74" s="171">
        <v>2.05</v>
      </c>
      <c r="AC74" s="196">
        <f>(AB74/AA74-1)*100</f>
        <v>28.12499999999998</v>
      </c>
      <c r="AD74" s="413">
        <v>56</v>
      </c>
      <c r="AE74" s="171">
        <v>15.65</v>
      </c>
      <c r="AF74" s="171">
        <v>18.01</v>
      </c>
      <c r="AG74" s="292">
        <f t="shared" si="10"/>
        <v>9.265175718849846</v>
      </c>
      <c r="AH74" s="199">
        <f t="shared" si="11"/>
        <v>-5.052748473070516</v>
      </c>
      <c r="AI74" s="7"/>
      <c r="AJ74" s="378" t="s">
        <v>1035</v>
      </c>
      <c r="AK74" s="364">
        <f t="shared" si="12"/>
        <v>1.4705882352941124</v>
      </c>
      <c r="AL74" s="365">
        <f>((AP74/AS74)^(1/3)-1)*100</f>
        <v>2.5391482425586975</v>
      </c>
      <c r="AM74" s="365">
        <f>((AP74/AU74)^(1/5)-1)*100</f>
        <v>6.653673185724296</v>
      </c>
      <c r="AN74" s="367" t="s">
        <v>1035</v>
      </c>
      <c r="AO74" s="351"/>
      <c r="AP74" s="306">
        <v>0.69</v>
      </c>
      <c r="AQ74" s="306">
        <v>0.68</v>
      </c>
      <c r="AR74" s="28">
        <v>0.67</v>
      </c>
      <c r="AS74" s="28">
        <v>0.64</v>
      </c>
      <c r="AT74" s="28">
        <v>0.6</v>
      </c>
      <c r="AU74" s="28">
        <v>0.5</v>
      </c>
      <c r="AV74" s="28">
        <v>0.11</v>
      </c>
      <c r="AW74" s="299">
        <v>0</v>
      </c>
      <c r="AX74" s="299">
        <v>0</v>
      </c>
      <c r="AY74" s="299">
        <v>0</v>
      </c>
      <c r="AZ74" s="299">
        <v>0</v>
      </c>
      <c r="BA74" s="301">
        <v>0</v>
      </c>
    </row>
    <row r="75" spans="1:53" ht="11.25" customHeight="1">
      <c r="A75" s="25" t="s">
        <v>1522</v>
      </c>
      <c r="B75" s="26" t="s">
        <v>1523</v>
      </c>
      <c r="C75" s="33" t="s">
        <v>1799</v>
      </c>
      <c r="D75" s="135">
        <v>5</v>
      </c>
      <c r="E75" s="26">
        <v>428</v>
      </c>
      <c r="F75" s="65" t="s">
        <v>1500</v>
      </c>
      <c r="G75" s="57" t="s">
        <v>1500</v>
      </c>
      <c r="H75" s="219">
        <v>22.01</v>
      </c>
      <c r="I75" s="346">
        <f>(R75/H75)*100</f>
        <v>1.9990913221263062</v>
      </c>
      <c r="J75" s="306">
        <v>0.21</v>
      </c>
      <c r="K75" s="145">
        <v>0.22</v>
      </c>
      <c r="L75" s="93">
        <f t="shared" si="9"/>
        <v>4.761904761904767</v>
      </c>
      <c r="M75" s="161">
        <v>40511</v>
      </c>
      <c r="N75" s="31">
        <v>40513</v>
      </c>
      <c r="O75" s="32">
        <v>40536</v>
      </c>
      <c r="P75" s="30" t="s">
        <v>1539</v>
      </c>
      <c r="Q75" s="102" t="s">
        <v>524</v>
      </c>
      <c r="R75" s="343">
        <f>K75*2</f>
        <v>0.44</v>
      </c>
      <c r="S75" s="346">
        <f>R75/W75*100</f>
        <v>29.72972972972973</v>
      </c>
      <c r="T75" s="492">
        <f>(H75/SQRT(22.5*W75*(H75/Z75))-1)*100</f>
        <v>12.651899453362292</v>
      </c>
      <c r="U75" s="27">
        <f>H75/W75</f>
        <v>14.871621621621623</v>
      </c>
      <c r="V75" s="408">
        <v>7</v>
      </c>
      <c r="W75" s="171">
        <v>1.48</v>
      </c>
      <c r="X75" s="178" t="s">
        <v>1156</v>
      </c>
      <c r="Y75" s="171">
        <v>0.58</v>
      </c>
      <c r="Z75" s="171">
        <v>1.92</v>
      </c>
      <c r="AA75" s="178">
        <v>1.56</v>
      </c>
      <c r="AB75" s="171">
        <v>1.68</v>
      </c>
      <c r="AC75" s="196">
        <f>(AB75/AA75-1)*100</f>
        <v>7.692307692307687</v>
      </c>
      <c r="AD75" s="332">
        <v>93</v>
      </c>
      <c r="AE75" s="171">
        <v>11.35</v>
      </c>
      <c r="AF75" s="171">
        <v>22.84</v>
      </c>
      <c r="AG75" s="292">
        <f t="shared" si="10"/>
        <v>93.920704845815</v>
      </c>
      <c r="AH75" s="199">
        <f t="shared" si="11"/>
        <v>-3.6339754816112007</v>
      </c>
      <c r="AI75" s="7"/>
      <c r="AJ75" s="378">
        <f>AM75/AN75</f>
        <v>1.666555932522184</v>
      </c>
      <c r="AK75" s="364">
        <f t="shared" si="12"/>
        <v>4.878048780487809</v>
      </c>
      <c r="AL75" s="365">
        <f>((AP75/AS75)^(1/3)-1)*100</f>
        <v>6.957162865418498</v>
      </c>
      <c r="AM75" s="365">
        <f>((AP75/AU75)^(1/5)-1)*100</f>
        <v>5.837195242258253</v>
      </c>
      <c r="AN75" s="367">
        <f>((AP75/AZ75)^(1/10)-1)*100</f>
        <v>3.5025498564720703</v>
      </c>
      <c r="AO75" s="351"/>
      <c r="AP75" s="306">
        <v>0.43</v>
      </c>
      <c r="AQ75" s="306">
        <v>0.41</v>
      </c>
      <c r="AR75" s="28">
        <v>0.37</v>
      </c>
      <c r="AS75" s="28">
        <v>0.35143</v>
      </c>
      <c r="AT75" s="28">
        <v>0.34286</v>
      </c>
      <c r="AU75" s="299">
        <v>0.3238</v>
      </c>
      <c r="AV75" s="299">
        <v>0.3238</v>
      </c>
      <c r="AW75" s="28">
        <v>0.3238</v>
      </c>
      <c r="AX75" s="299">
        <v>0.30476</v>
      </c>
      <c r="AY75" s="299">
        <v>0.30476</v>
      </c>
      <c r="AZ75" s="299">
        <v>0.30476</v>
      </c>
      <c r="BA75" s="301">
        <v>0.30476</v>
      </c>
    </row>
    <row r="76" spans="1:53" ht="11.25" customHeight="1">
      <c r="A76" s="34" t="s">
        <v>1805</v>
      </c>
      <c r="B76" s="36" t="s">
        <v>1806</v>
      </c>
      <c r="C76" s="122" t="s">
        <v>1344</v>
      </c>
      <c r="D76" s="136">
        <v>8</v>
      </c>
      <c r="E76" s="26">
        <v>299</v>
      </c>
      <c r="F76" s="46" t="s">
        <v>1030</v>
      </c>
      <c r="G76" s="48" t="s">
        <v>1030</v>
      </c>
      <c r="H76" s="220">
        <v>39.36</v>
      </c>
      <c r="I76" s="348">
        <f>(R76/H76)*100</f>
        <v>3.2520325203252036</v>
      </c>
      <c r="J76" s="307">
        <v>0.315</v>
      </c>
      <c r="K76" s="144">
        <v>0.32</v>
      </c>
      <c r="L76" s="207">
        <f t="shared" si="9"/>
        <v>1.5873015873015817</v>
      </c>
      <c r="M76" s="322">
        <v>40541</v>
      </c>
      <c r="N76" s="50">
        <v>40543</v>
      </c>
      <c r="O76" s="40">
        <v>40574</v>
      </c>
      <c r="P76" s="49" t="s">
        <v>499</v>
      </c>
      <c r="Q76" s="36"/>
      <c r="R76" s="274">
        <f>K76*4</f>
        <v>1.28</v>
      </c>
      <c r="S76" s="348">
        <f>R76/W76*100</f>
        <v>34.50134770889488</v>
      </c>
      <c r="T76" s="492">
        <f>(H76/SQRT(22.5*W76*(H76/Z76))-1)*100</f>
        <v>-24.778852546250263</v>
      </c>
      <c r="U76" s="37">
        <f>H76/W76</f>
        <v>10.609164420485175</v>
      </c>
      <c r="V76" s="409">
        <v>12</v>
      </c>
      <c r="W76" s="172">
        <v>3.71</v>
      </c>
      <c r="X76" s="180">
        <v>4.08</v>
      </c>
      <c r="Y76" s="172">
        <v>1.03</v>
      </c>
      <c r="Z76" s="172">
        <v>1.2</v>
      </c>
      <c r="AA76" s="180">
        <v>2.8</v>
      </c>
      <c r="AB76" s="172">
        <v>2.67</v>
      </c>
      <c r="AC76" s="198">
        <f>(AB76/AA76-1)*100</f>
        <v>-4.642857142857137</v>
      </c>
      <c r="AD76" s="415">
        <v>12820</v>
      </c>
      <c r="AE76" s="172">
        <v>31.06</v>
      </c>
      <c r="AF76" s="172">
        <v>40.15</v>
      </c>
      <c r="AG76" s="294">
        <f t="shared" si="10"/>
        <v>26.722472633612366</v>
      </c>
      <c r="AH76" s="201">
        <f t="shared" si="11"/>
        <v>-1.967621419676212</v>
      </c>
      <c r="AI76" s="7"/>
      <c r="AJ76" s="378">
        <f>AM76/AN76</f>
        <v>3.7086733598314523</v>
      </c>
      <c r="AK76" s="370">
        <f t="shared" si="12"/>
        <v>1.6129032258064502</v>
      </c>
      <c r="AL76" s="371">
        <f>((AP76/AS76)^(1/3)-1)*100</f>
        <v>2.7947304270344864</v>
      </c>
      <c r="AM76" s="371">
        <f>((AP76/AU76)^(1/5)-1)*100</f>
        <v>4.730724775551032</v>
      </c>
      <c r="AN76" s="372">
        <f>((AP76/AZ76)^(1/10)-1)*100</f>
        <v>1.2755841015251956</v>
      </c>
      <c r="AO76" s="351"/>
      <c r="AP76" s="306">
        <v>1.26</v>
      </c>
      <c r="AQ76" s="306">
        <v>1.24</v>
      </c>
      <c r="AR76" s="28">
        <v>1.22</v>
      </c>
      <c r="AS76" s="28">
        <v>1.16</v>
      </c>
      <c r="AT76" s="28">
        <v>1.08</v>
      </c>
      <c r="AU76" s="28">
        <v>1</v>
      </c>
      <c r="AV76" s="28">
        <v>0.8</v>
      </c>
      <c r="AW76" s="299">
        <v>0</v>
      </c>
      <c r="AX76" s="299">
        <v>0</v>
      </c>
      <c r="AY76" s="299">
        <v>0</v>
      </c>
      <c r="AZ76" s="28">
        <v>1.11</v>
      </c>
      <c r="BA76" s="121">
        <v>1.07</v>
      </c>
    </row>
    <row r="77" spans="1:53" ht="11.25" customHeight="1">
      <c r="A77" s="15" t="s">
        <v>1094</v>
      </c>
      <c r="B77" s="16" t="s">
        <v>1095</v>
      </c>
      <c r="C77" s="278" t="s">
        <v>1344</v>
      </c>
      <c r="D77" s="134">
        <v>8</v>
      </c>
      <c r="E77" s="26">
        <v>317</v>
      </c>
      <c r="F77" s="88" t="s">
        <v>1500</v>
      </c>
      <c r="G77" s="58" t="s">
        <v>1500</v>
      </c>
      <c r="H77" s="218">
        <v>55.24</v>
      </c>
      <c r="I77" s="346">
        <f>(R77/H77)*100</f>
        <v>3.7467414916727013</v>
      </c>
      <c r="J77" s="146">
        <v>0.769</v>
      </c>
      <c r="K77" s="146">
        <v>1.03485</v>
      </c>
      <c r="L77" s="107">
        <f t="shared" si="9"/>
        <v>34.570871261378414</v>
      </c>
      <c r="M77" s="120">
        <v>40666</v>
      </c>
      <c r="N77" s="22">
        <v>40668</v>
      </c>
      <c r="O77" s="23">
        <v>40672</v>
      </c>
      <c r="P77" s="21" t="s">
        <v>1543</v>
      </c>
      <c r="Q77" s="444" t="s">
        <v>1166</v>
      </c>
      <c r="R77" s="344">
        <f>K77*2</f>
        <v>2.0697</v>
      </c>
      <c r="S77" s="346">
        <f>R77/W77*100</f>
        <v>49.278571428571425</v>
      </c>
      <c r="T77" s="494">
        <f>(H77/SQRT(22.5*W77*(H77/Z77))-1)*100</f>
        <v>28.845750854374373</v>
      </c>
      <c r="U77" s="18">
        <f>H77/W77</f>
        <v>13.152380952380952</v>
      </c>
      <c r="V77" s="408">
        <v>12</v>
      </c>
      <c r="W77" s="194">
        <v>4.2</v>
      </c>
      <c r="X77" s="193">
        <v>4.76</v>
      </c>
      <c r="Y77" s="194">
        <v>2.88</v>
      </c>
      <c r="Z77" s="194">
        <v>2.84</v>
      </c>
      <c r="AA77" s="193">
        <v>4.17</v>
      </c>
      <c r="AB77" s="194">
        <v>4.56</v>
      </c>
      <c r="AC77" s="197">
        <f>(AB77/AA77-1)*100</f>
        <v>9.352517985611497</v>
      </c>
      <c r="AD77" s="414">
        <v>15100</v>
      </c>
      <c r="AE77" s="194">
        <v>44.02</v>
      </c>
      <c r="AF77" s="194">
        <v>58.42</v>
      </c>
      <c r="AG77" s="293">
        <f t="shared" si="10"/>
        <v>25.4884143571104</v>
      </c>
      <c r="AH77" s="200">
        <f t="shared" si="11"/>
        <v>-5.443341321465251</v>
      </c>
      <c r="AI77" s="7"/>
      <c r="AJ77" s="377">
        <f>AM77/AN77</f>
        <v>0.9230630477965039</v>
      </c>
      <c r="AK77" s="364">
        <f t="shared" si="12"/>
        <v>45.643939393939384</v>
      </c>
      <c r="AL77" s="365">
        <f>((AP77/AS77)^(1/3)-1)*100</f>
        <v>26.266359457374232</v>
      </c>
      <c r="AM77" s="365">
        <f>((AP77/AU77)^(1/5)-1)*100</f>
        <v>48.21889633612122</v>
      </c>
      <c r="AN77" s="367">
        <f>((AP77/AZ77)^(1/10)-1)*100</f>
        <v>52.23792291461269</v>
      </c>
      <c r="AO77" s="350"/>
      <c r="AP77" s="303">
        <v>1.538</v>
      </c>
      <c r="AQ77" s="303">
        <v>1.056</v>
      </c>
      <c r="AR77" s="19">
        <v>0.929</v>
      </c>
      <c r="AS77" s="19">
        <v>0.764</v>
      </c>
      <c r="AT77" s="19">
        <v>0.328</v>
      </c>
      <c r="AU77" s="19">
        <v>0.215</v>
      </c>
      <c r="AV77" s="19">
        <v>0.073</v>
      </c>
      <c r="AW77" s="304">
        <v>0.008</v>
      </c>
      <c r="AX77" s="304">
        <v>0.04</v>
      </c>
      <c r="AY77" s="19">
        <v>0.048</v>
      </c>
      <c r="AZ77" s="304">
        <v>0.023</v>
      </c>
      <c r="BA77" s="297">
        <v>0.127</v>
      </c>
    </row>
    <row r="78" spans="1:53" ht="11.25" customHeight="1">
      <c r="A78" s="25" t="s">
        <v>1936</v>
      </c>
      <c r="B78" s="26" t="s">
        <v>1937</v>
      </c>
      <c r="C78" s="109" t="s">
        <v>1662</v>
      </c>
      <c r="D78" s="135">
        <v>7</v>
      </c>
      <c r="E78" s="26">
        <v>365</v>
      </c>
      <c r="F78" s="65" t="s">
        <v>1500</v>
      </c>
      <c r="G78" s="57" t="s">
        <v>1500</v>
      </c>
      <c r="H78" s="219">
        <v>42.14</v>
      </c>
      <c r="I78" s="346">
        <f>(R78/H78)*100</f>
        <v>5.3156146179401995</v>
      </c>
      <c r="J78" s="145">
        <v>0.54</v>
      </c>
      <c r="K78" s="145">
        <v>0.56</v>
      </c>
      <c r="L78" s="93">
        <f t="shared" si="9"/>
        <v>3.703703703703698</v>
      </c>
      <c r="M78" s="161">
        <v>40667</v>
      </c>
      <c r="N78" s="31">
        <v>40669</v>
      </c>
      <c r="O78" s="32">
        <v>40682</v>
      </c>
      <c r="P78" s="30" t="s">
        <v>497</v>
      </c>
      <c r="Q78" s="26"/>
      <c r="R78" s="343">
        <f>K78*4</f>
        <v>2.24</v>
      </c>
      <c r="S78" s="346">
        <f>R78/W78*100</f>
        <v>298.6666666666667</v>
      </c>
      <c r="T78" s="497">
        <f>(H78/SQRT(22.5*W78*(H78/Z78))-1)*100</f>
        <v>1514.0209370343327</v>
      </c>
      <c r="U78" s="27">
        <f>H78/W78</f>
        <v>56.18666666666667</v>
      </c>
      <c r="V78" s="408">
        <v>12</v>
      </c>
      <c r="W78" s="171">
        <v>0.75</v>
      </c>
      <c r="X78" s="178">
        <v>2.87</v>
      </c>
      <c r="Y78" s="171">
        <v>1.39</v>
      </c>
      <c r="Z78" s="171">
        <v>104.32</v>
      </c>
      <c r="AA78" s="178">
        <v>1.81</v>
      </c>
      <c r="AB78" s="171">
        <v>2.27</v>
      </c>
      <c r="AC78" s="196">
        <f>(AB78/AA78-1)*100</f>
        <v>25.41436464088398</v>
      </c>
      <c r="AD78" s="413">
        <v>9400</v>
      </c>
      <c r="AE78" s="171">
        <v>29.49</v>
      </c>
      <c r="AF78" s="171">
        <v>46.3</v>
      </c>
      <c r="AG78" s="292">
        <f t="shared" si="10"/>
        <v>42.895896914208215</v>
      </c>
      <c r="AH78" s="199">
        <f t="shared" si="11"/>
        <v>-8.984881209503232</v>
      </c>
      <c r="AI78" s="7"/>
      <c r="AJ78" s="378" t="s">
        <v>1035</v>
      </c>
      <c r="AK78" s="364">
        <f t="shared" si="12"/>
        <v>2.6128266033254244</v>
      </c>
      <c r="AL78" s="365">
        <f>((AP78/AS78)^(1/3)-1)*100</f>
        <v>13.972345622349348</v>
      </c>
      <c r="AM78" s="365" t="s">
        <v>1035</v>
      </c>
      <c r="AN78" s="367" t="s">
        <v>1035</v>
      </c>
      <c r="AO78" s="351"/>
      <c r="AP78" s="306">
        <v>2.16</v>
      </c>
      <c r="AQ78" s="306">
        <v>2.105</v>
      </c>
      <c r="AR78" s="28">
        <v>1.95</v>
      </c>
      <c r="AS78" s="28">
        <v>1.459</v>
      </c>
      <c r="AT78" s="28">
        <v>0.609</v>
      </c>
      <c r="AU78" s="299">
        <v>0</v>
      </c>
      <c r="AV78" s="299">
        <v>0</v>
      </c>
      <c r="AW78" s="299">
        <v>0</v>
      </c>
      <c r="AX78" s="299">
        <v>0</v>
      </c>
      <c r="AY78" s="299">
        <v>0</v>
      </c>
      <c r="AZ78" s="299">
        <v>0</v>
      </c>
      <c r="BA78" s="301">
        <v>0</v>
      </c>
    </row>
    <row r="79" spans="1:53" ht="11.25" customHeight="1">
      <c r="A79" s="25" t="s">
        <v>1234</v>
      </c>
      <c r="B79" s="26" t="s">
        <v>1235</v>
      </c>
      <c r="C79" s="33" t="s">
        <v>1336</v>
      </c>
      <c r="D79" s="135">
        <v>7</v>
      </c>
      <c r="E79" s="26">
        <v>351</v>
      </c>
      <c r="F79" s="65" t="s">
        <v>1500</v>
      </c>
      <c r="G79" s="57" t="s">
        <v>1500</v>
      </c>
      <c r="H79" s="219">
        <v>18.72</v>
      </c>
      <c r="I79" s="346">
        <f>(R79/H79)*100</f>
        <v>2.2435897435897436</v>
      </c>
      <c r="J79" s="145">
        <v>0.1</v>
      </c>
      <c r="K79" s="145">
        <v>0.105</v>
      </c>
      <c r="L79" s="93">
        <f t="shared" si="9"/>
        <v>4.999999999999982</v>
      </c>
      <c r="M79" s="161">
        <v>40578</v>
      </c>
      <c r="N79" s="31">
        <v>40582</v>
      </c>
      <c r="O79" s="32">
        <v>40603</v>
      </c>
      <c r="P79" s="30" t="s">
        <v>460</v>
      </c>
      <c r="Q79" s="26"/>
      <c r="R79" s="343">
        <f>K79*4</f>
        <v>0.42</v>
      </c>
      <c r="S79" s="346">
        <f>R79/W79*100</f>
        <v>38.532110091743114</v>
      </c>
      <c r="T79" s="492">
        <f>(H79/SQRT(22.5*W79*(H79/Z79))-1)*100</f>
        <v>5.566188637679992</v>
      </c>
      <c r="U79" s="27">
        <f>H79/W79</f>
        <v>17.1743119266055</v>
      </c>
      <c r="V79" s="408">
        <v>12</v>
      </c>
      <c r="W79" s="171">
        <v>1.09</v>
      </c>
      <c r="X79" s="178" t="s">
        <v>1500</v>
      </c>
      <c r="Y79" s="171">
        <v>2.82</v>
      </c>
      <c r="Z79" s="171">
        <v>1.46</v>
      </c>
      <c r="AA79" s="178" t="s">
        <v>1500</v>
      </c>
      <c r="AB79" s="171" t="s">
        <v>1500</v>
      </c>
      <c r="AC79" s="196" t="s">
        <v>1035</v>
      </c>
      <c r="AD79" s="332">
        <v>176</v>
      </c>
      <c r="AE79" s="171">
        <v>10.03</v>
      </c>
      <c r="AF79" s="171">
        <v>18.99</v>
      </c>
      <c r="AG79" s="292">
        <f t="shared" si="10"/>
        <v>86.64007976071785</v>
      </c>
      <c r="AH79" s="199">
        <f t="shared" si="11"/>
        <v>-1.4218009478672964</v>
      </c>
      <c r="AI79" s="7"/>
      <c r="AJ79" s="378" t="s">
        <v>1035</v>
      </c>
      <c r="AK79" s="364">
        <f t="shared" si="12"/>
        <v>5.263157894736836</v>
      </c>
      <c r="AL79" s="365">
        <f>((AP79/AS79)^(1/3)-1)*100</f>
        <v>7.721734501594191</v>
      </c>
      <c r="AM79" s="365">
        <f>((AP79/AU79)^(1/5)-1)*100</f>
        <v>10.756634324829006</v>
      </c>
      <c r="AN79" s="367" t="s">
        <v>1035</v>
      </c>
      <c r="AO79" s="351"/>
      <c r="AP79" s="306">
        <v>0.4</v>
      </c>
      <c r="AQ79" s="306">
        <v>0.38</v>
      </c>
      <c r="AR79" s="28">
        <v>0.36</v>
      </c>
      <c r="AS79" s="28">
        <v>0.32</v>
      </c>
      <c r="AT79" s="28">
        <v>0.28</v>
      </c>
      <c r="AU79" s="28">
        <v>0.24</v>
      </c>
      <c r="AV79" s="299">
        <v>0</v>
      </c>
      <c r="AW79" s="299">
        <v>0</v>
      </c>
      <c r="AX79" s="299">
        <v>0</v>
      </c>
      <c r="AY79" s="299">
        <v>0</v>
      </c>
      <c r="AZ79" s="299">
        <v>0</v>
      </c>
      <c r="BA79" s="301">
        <v>0</v>
      </c>
    </row>
    <row r="80" spans="1:53" ht="11.25" customHeight="1">
      <c r="A80" s="25" t="s">
        <v>707</v>
      </c>
      <c r="B80" s="26" t="s">
        <v>1366</v>
      </c>
      <c r="C80" s="33" t="s">
        <v>1422</v>
      </c>
      <c r="D80" s="135">
        <v>5</v>
      </c>
      <c r="E80" s="26">
        <v>433</v>
      </c>
      <c r="F80" s="65" t="s">
        <v>1500</v>
      </c>
      <c r="G80" s="57" t="s">
        <v>1500</v>
      </c>
      <c r="H80" s="219">
        <v>16.79</v>
      </c>
      <c r="I80" s="547">
        <f>(R80/H80)*100</f>
        <v>1.429422275163788</v>
      </c>
      <c r="J80" s="306">
        <v>0.05</v>
      </c>
      <c r="K80" s="145">
        <v>0.06</v>
      </c>
      <c r="L80" s="93">
        <f t="shared" si="9"/>
        <v>19.999999999999996</v>
      </c>
      <c r="M80" s="161">
        <v>40569</v>
      </c>
      <c r="N80" s="31">
        <v>40571</v>
      </c>
      <c r="O80" s="32">
        <v>40585</v>
      </c>
      <c r="P80" s="30" t="s">
        <v>469</v>
      </c>
      <c r="Q80" s="26"/>
      <c r="R80" s="343">
        <f>K80*4</f>
        <v>0.24</v>
      </c>
      <c r="S80" s="346">
        <f>R80/W80*100</f>
        <v>28.235294117647058</v>
      </c>
      <c r="T80" s="492">
        <f>(H80/SQRT(22.5*W80*(H80/Z80))-1)*100</f>
        <v>143.791725103126</v>
      </c>
      <c r="U80" s="27">
        <f>H80/W80</f>
        <v>19.75294117647059</v>
      </c>
      <c r="V80" s="408">
        <v>6</v>
      </c>
      <c r="W80" s="171">
        <v>0.85</v>
      </c>
      <c r="X80" s="178" t="s">
        <v>1156</v>
      </c>
      <c r="Y80" s="171">
        <v>5.96</v>
      </c>
      <c r="Z80" s="171">
        <v>6.77</v>
      </c>
      <c r="AA80" s="178" t="s">
        <v>1156</v>
      </c>
      <c r="AB80" s="171" t="s">
        <v>1156</v>
      </c>
      <c r="AC80" s="196" t="s">
        <v>1035</v>
      </c>
      <c r="AD80" s="413">
        <v>392</v>
      </c>
      <c r="AE80" s="171">
        <v>9.3</v>
      </c>
      <c r="AF80" s="171">
        <v>17.85</v>
      </c>
      <c r="AG80" s="292">
        <f t="shared" si="10"/>
        <v>80.53763440860213</v>
      </c>
      <c r="AH80" s="199">
        <f t="shared" si="11"/>
        <v>-5.938375350140069</v>
      </c>
      <c r="AI80" s="7"/>
      <c r="AJ80" s="378" t="s">
        <v>1035</v>
      </c>
      <c r="AK80" s="364">
        <f t="shared" si="12"/>
        <v>66.66666666666667</v>
      </c>
      <c r="AL80" s="365">
        <f>((AP80/AS80)^(1/3)-1)*100</f>
        <v>99.99999999999997</v>
      </c>
      <c r="AM80" s="365" t="s">
        <v>1035</v>
      </c>
      <c r="AN80" s="367" t="s">
        <v>1035</v>
      </c>
      <c r="AO80" s="351"/>
      <c r="AP80" s="306">
        <v>0.2</v>
      </c>
      <c r="AQ80" s="308">
        <v>0.12</v>
      </c>
      <c r="AR80" s="28">
        <v>0.11</v>
      </c>
      <c r="AS80" s="28">
        <v>0.025</v>
      </c>
      <c r="AT80" s="299">
        <v>0</v>
      </c>
      <c r="AU80" s="299">
        <v>0</v>
      </c>
      <c r="AV80" s="299">
        <v>0</v>
      </c>
      <c r="AW80" s="299">
        <v>0</v>
      </c>
      <c r="AX80" s="299">
        <v>0</v>
      </c>
      <c r="AY80" s="299">
        <v>0</v>
      </c>
      <c r="AZ80" s="299">
        <v>0</v>
      </c>
      <c r="BA80" s="301">
        <v>0</v>
      </c>
    </row>
    <row r="81" spans="1:53" ht="11.25" customHeight="1">
      <c r="A81" s="34" t="s">
        <v>1825</v>
      </c>
      <c r="B81" s="36" t="s">
        <v>1826</v>
      </c>
      <c r="C81" s="122" t="s">
        <v>1666</v>
      </c>
      <c r="D81" s="136">
        <v>7</v>
      </c>
      <c r="E81" s="26">
        <v>358</v>
      </c>
      <c r="F81" s="46" t="s">
        <v>1030</v>
      </c>
      <c r="G81" s="48" t="s">
        <v>1030</v>
      </c>
      <c r="H81" s="220">
        <v>58.75</v>
      </c>
      <c r="I81" s="346">
        <f>(R81/H81)*100</f>
        <v>2.553191489361702</v>
      </c>
      <c r="J81" s="307">
        <v>0.3</v>
      </c>
      <c r="K81" s="144">
        <v>0.375</v>
      </c>
      <c r="L81" s="94">
        <f t="shared" si="9"/>
        <v>25</v>
      </c>
      <c r="M81" s="322">
        <v>40631</v>
      </c>
      <c r="N81" s="50">
        <v>40633</v>
      </c>
      <c r="O81" s="40">
        <v>40648</v>
      </c>
      <c r="P81" s="49" t="s">
        <v>466</v>
      </c>
      <c r="Q81" s="36"/>
      <c r="R81" s="274">
        <f>K81*4</f>
        <v>1.5</v>
      </c>
      <c r="S81" s="346">
        <f>R81/W81*100</f>
        <v>110.29411764705881</v>
      </c>
      <c r="T81" s="493">
        <f>(H81/SQRT(22.5*W81*(H81/Z81))-1)*100</f>
        <v>283.9934639966634</v>
      </c>
      <c r="U81" s="37">
        <f>H81/W81</f>
        <v>43.1985294117647</v>
      </c>
      <c r="V81" s="409">
        <v>12</v>
      </c>
      <c r="W81" s="172">
        <v>1.36</v>
      </c>
      <c r="X81" s="180">
        <v>1.74</v>
      </c>
      <c r="Y81" s="172">
        <v>3.6</v>
      </c>
      <c r="Z81" s="172">
        <v>7.68</v>
      </c>
      <c r="AA81" s="180">
        <v>3.87</v>
      </c>
      <c r="AB81" s="172">
        <v>4.12</v>
      </c>
      <c r="AC81" s="198">
        <f>(AB81/AA81-1)*100</f>
        <v>6.459948320413433</v>
      </c>
      <c r="AD81" s="415">
        <v>1830</v>
      </c>
      <c r="AE81" s="172">
        <v>46.61</v>
      </c>
      <c r="AF81" s="172">
        <v>60.63</v>
      </c>
      <c r="AG81" s="294">
        <f t="shared" si="10"/>
        <v>26.045912894228707</v>
      </c>
      <c r="AH81" s="201">
        <f t="shared" si="11"/>
        <v>-3.100775193798454</v>
      </c>
      <c r="AI81" s="7"/>
      <c r="AJ81" s="378" t="s">
        <v>1035</v>
      </c>
      <c r="AK81" s="364">
        <f t="shared" si="12"/>
        <v>19.999999999999996</v>
      </c>
      <c r="AL81" s="365">
        <f>((AP81/AS81)^(1/3)-1)*100</f>
        <v>31.7267512016699</v>
      </c>
      <c r="AM81" s="365">
        <f>((AP81/AU81)^(1/5)-1)*100</f>
        <v>68.82417596882202</v>
      </c>
      <c r="AN81" s="367">
        <f>((AP81/AZ81)^(1/10)-1)*100</f>
        <v>-2.9714248100138785</v>
      </c>
      <c r="AO81" s="352"/>
      <c r="AP81" s="309">
        <v>1.2</v>
      </c>
      <c r="AQ81" s="307">
        <v>1</v>
      </c>
      <c r="AR81" s="38">
        <v>0.75</v>
      </c>
      <c r="AS81" s="38">
        <v>0.525</v>
      </c>
      <c r="AT81" s="38">
        <v>0.25</v>
      </c>
      <c r="AU81" s="38">
        <v>0.0875</v>
      </c>
      <c r="AV81" s="300">
        <v>0.0375</v>
      </c>
      <c r="AW81" s="38">
        <v>1.96</v>
      </c>
      <c r="AX81" s="38">
        <v>1.87</v>
      </c>
      <c r="AY81" s="38">
        <v>1.75</v>
      </c>
      <c r="AZ81" s="38">
        <v>1.6225</v>
      </c>
      <c r="BA81" s="298">
        <v>1.518</v>
      </c>
    </row>
    <row r="82" spans="1:53" ht="11.25" customHeight="1">
      <c r="A82" s="15" t="s">
        <v>774</v>
      </c>
      <c r="B82" s="16" t="s">
        <v>775</v>
      </c>
      <c r="C82" s="278" t="s">
        <v>1657</v>
      </c>
      <c r="D82" s="134">
        <v>5</v>
      </c>
      <c r="E82" s="26">
        <v>442</v>
      </c>
      <c r="F82" s="88" t="s">
        <v>1500</v>
      </c>
      <c r="G82" s="58" t="s">
        <v>1500</v>
      </c>
      <c r="H82" s="218">
        <v>55.35</v>
      </c>
      <c r="I82" s="345">
        <f>(R82/H82)*100</f>
        <v>5.4923215898825655</v>
      </c>
      <c r="J82" s="303">
        <v>0.759</v>
      </c>
      <c r="K82" s="146">
        <v>0.76</v>
      </c>
      <c r="L82" s="130">
        <f t="shared" si="9"/>
        <v>0.13175230566535578</v>
      </c>
      <c r="M82" s="120">
        <v>40667</v>
      </c>
      <c r="N82" s="22">
        <v>40669</v>
      </c>
      <c r="O82" s="23">
        <v>40676</v>
      </c>
      <c r="P82" s="426" t="s">
        <v>453</v>
      </c>
      <c r="Q82" s="148" t="s">
        <v>1924</v>
      </c>
      <c r="R82" s="344">
        <f>K82*4</f>
        <v>3.04</v>
      </c>
      <c r="S82" s="345">
        <f>R82/W82*100</f>
        <v>608</v>
      </c>
      <c r="T82" s="492">
        <f>(H82/SQRT(22.5*W82*(H82/Z82))-1)*100</f>
        <v>227.4996183203883</v>
      </c>
      <c r="U82" s="18">
        <f>H82/W82</f>
        <v>110.7</v>
      </c>
      <c r="V82" s="408">
        <v>12</v>
      </c>
      <c r="W82" s="194">
        <v>0.5</v>
      </c>
      <c r="X82" s="193">
        <v>4.47</v>
      </c>
      <c r="Y82" s="194">
        <v>9.93</v>
      </c>
      <c r="Z82" s="194">
        <v>2.18</v>
      </c>
      <c r="AA82" s="193">
        <v>2.48</v>
      </c>
      <c r="AB82" s="194">
        <v>3.05</v>
      </c>
      <c r="AC82" s="197">
        <f>(AB82/AA82-1)*100</f>
        <v>22.983870967741925</v>
      </c>
      <c r="AD82" s="414">
        <v>1890</v>
      </c>
      <c r="AE82" s="194">
        <v>28.01</v>
      </c>
      <c r="AF82" s="194">
        <v>59.95</v>
      </c>
      <c r="AG82" s="293">
        <f t="shared" si="10"/>
        <v>97.60799714387718</v>
      </c>
      <c r="AH82" s="200">
        <f t="shared" si="11"/>
        <v>-7.673060884070059</v>
      </c>
      <c r="AI82" s="7"/>
      <c r="AJ82" s="377" t="s">
        <v>1035</v>
      </c>
      <c r="AK82" s="368">
        <f t="shared" si="12"/>
        <v>0.5315614617940279</v>
      </c>
      <c r="AL82" s="369">
        <f>((AP82/AS82)^(1/3)-1)*100</f>
        <v>16.373982906303787</v>
      </c>
      <c r="AM82" s="369" t="s">
        <v>1035</v>
      </c>
      <c r="AN82" s="366" t="s">
        <v>1035</v>
      </c>
      <c r="AO82" s="351"/>
      <c r="AP82" s="306">
        <v>3.026</v>
      </c>
      <c r="AQ82" s="306">
        <v>3.01</v>
      </c>
      <c r="AR82" s="28">
        <v>2.67</v>
      </c>
      <c r="AS82" s="28">
        <v>1.92</v>
      </c>
      <c r="AT82" s="28">
        <v>0</v>
      </c>
      <c r="AU82" s="28">
        <v>0</v>
      </c>
      <c r="AV82" s="299">
        <v>0</v>
      </c>
      <c r="AW82" s="299">
        <v>0</v>
      </c>
      <c r="AX82" s="299">
        <v>0</v>
      </c>
      <c r="AY82" s="299">
        <v>0</v>
      </c>
      <c r="AZ82" s="299">
        <v>0</v>
      </c>
      <c r="BA82" s="301">
        <v>0</v>
      </c>
    </row>
    <row r="83" spans="1:53" ht="11.25" customHeight="1">
      <c r="A83" s="96" t="s">
        <v>1407</v>
      </c>
      <c r="B83" s="26" t="s">
        <v>1376</v>
      </c>
      <c r="C83" s="109" t="s">
        <v>1663</v>
      </c>
      <c r="D83" s="135">
        <v>5</v>
      </c>
      <c r="E83" s="26">
        <v>444</v>
      </c>
      <c r="F83" s="65" t="s">
        <v>1500</v>
      </c>
      <c r="G83" s="57" t="s">
        <v>1500</v>
      </c>
      <c r="H83" s="219">
        <v>25.71</v>
      </c>
      <c r="I83" s="346">
        <f>(R83/H83)*100</f>
        <v>7.429015947102294</v>
      </c>
      <c r="J83" s="306">
        <v>0.4725</v>
      </c>
      <c r="K83" s="145">
        <v>0.4775</v>
      </c>
      <c r="L83" s="116">
        <f t="shared" si="9"/>
        <v>1.0582010582010692</v>
      </c>
      <c r="M83" s="161">
        <v>40669</v>
      </c>
      <c r="N83" s="31">
        <v>40673</v>
      </c>
      <c r="O83" s="32">
        <v>40676</v>
      </c>
      <c r="P83" s="104" t="s">
        <v>453</v>
      </c>
      <c r="Q83" s="102" t="s">
        <v>1924</v>
      </c>
      <c r="R83" s="343">
        <f>K83*4</f>
        <v>1.91</v>
      </c>
      <c r="S83" s="347">
        <f>R83/W83*100</f>
        <v>-214.60674157303367</v>
      </c>
      <c r="T83" s="492" t="s">
        <v>1035</v>
      </c>
      <c r="U83" s="27">
        <f>H83/W83</f>
        <v>-28.8876404494382</v>
      </c>
      <c r="V83" s="408">
        <v>12</v>
      </c>
      <c r="W83" s="171">
        <v>-0.89</v>
      </c>
      <c r="X83" s="178">
        <v>35.9</v>
      </c>
      <c r="Y83" s="171">
        <v>3.26</v>
      </c>
      <c r="Z83" s="171">
        <v>2.45</v>
      </c>
      <c r="AA83" s="178">
        <v>0.24</v>
      </c>
      <c r="AB83" s="171">
        <v>0.6</v>
      </c>
      <c r="AC83" s="196">
        <f>(AB83/AA83-1)*100</f>
        <v>150</v>
      </c>
      <c r="AD83" s="413">
        <v>826</v>
      </c>
      <c r="AE83" s="171">
        <v>19.19</v>
      </c>
      <c r="AF83" s="171">
        <v>31.35</v>
      </c>
      <c r="AG83" s="292">
        <f t="shared" si="10"/>
        <v>33.976029181865556</v>
      </c>
      <c r="AH83" s="199">
        <f t="shared" si="11"/>
        <v>-17.99043062200957</v>
      </c>
      <c r="AI83" s="7"/>
      <c r="AJ83" s="378" t="s">
        <v>1035</v>
      </c>
      <c r="AK83" s="364">
        <f t="shared" si="12"/>
        <v>0.2702702702702675</v>
      </c>
      <c r="AL83" s="365">
        <f>((AP83/AS83)^(1/3)-1)*100</f>
        <v>10.429244801319992</v>
      </c>
      <c r="AM83" s="365" t="s">
        <v>1035</v>
      </c>
      <c r="AN83" s="367" t="s">
        <v>1035</v>
      </c>
      <c r="AO83" s="351"/>
      <c r="AP83" s="306">
        <v>1.855</v>
      </c>
      <c r="AQ83" s="308">
        <v>1.85</v>
      </c>
      <c r="AR83" s="28">
        <v>1.7375</v>
      </c>
      <c r="AS83" s="28">
        <v>1.3775</v>
      </c>
      <c r="AT83" s="299">
        <v>0</v>
      </c>
      <c r="AU83" s="299">
        <v>0</v>
      </c>
      <c r="AV83" s="299">
        <v>0</v>
      </c>
      <c r="AW83" s="299">
        <v>0</v>
      </c>
      <c r="AX83" s="299">
        <v>0</v>
      </c>
      <c r="AY83" s="299">
        <v>0</v>
      </c>
      <c r="AZ83" s="299">
        <v>0</v>
      </c>
      <c r="BA83" s="301">
        <v>0</v>
      </c>
    </row>
    <row r="84" spans="1:53" ht="11.25" customHeight="1">
      <c r="A84" s="25" t="s">
        <v>128</v>
      </c>
      <c r="B84" s="26" t="s">
        <v>129</v>
      </c>
      <c r="C84" s="33" t="s">
        <v>516</v>
      </c>
      <c r="D84" s="135">
        <v>9</v>
      </c>
      <c r="E84" s="26">
        <v>250</v>
      </c>
      <c r="F84" s="44" t="s">
        <v>1003</v>
      </c>
      <c r="G84" s="45" t="s">
        <v>1003</v>
      </c>
      <c r="H84" s="219">
        <v>93.64</v>
      </c>
      <c r="I84" s="547">
        <f>(R84/H84)*100</f>
        <v>0.5126014523707817</v>
      </c>
      <c r="J84" s="145">
        <v>0.11</v>
      </c>
      <c r="K84" s="145">
        <v>0.12</v>
      </c>
      <c r="L84" s="93">
        <f t="shared" si="9"/>
        <v>9.090909090909083</v>
      </c>
      <c r="M84" s="161">
        <v>40344</v>
      </c>
      <c r="N84" s="31">
        <v>40346</v>
      </c>
      <c r="O84" s="32">
        <v>40360</v>
      </c>
      <c r="P84" s="30" t="s">
        <v>450</v>
      </c>
      <c r="Q84" s="26"/>
      <c r="R84" s="343">
        <f>K84*4</f>
        <v>0.48</v>
      </c>
      <c r="S84" s="346">
        <f>R84/W84*100</f>
        <v>11.566265060240962</v>
      </c>
      <c r="T84" s="492">
        <f>(H84/SQRT(22.5*W84*(H84/Z84))-1)*100</f>
        <v>40.19852056043962</v>
      </c>
      <c r="U84" s="27">
        <f>H84/W84</f>
        <v>22.563855421686746</v>
      </c>
      <c r="V84" s="408">
        <v>5</v>
      </c>
      <c r="W84" s="171">
        <v>4.15</v>
      </c>
      <c r="X84" s="178">
        <v>1.16</v>
      </c>
      <c r="Y84" s="171">
        <v>0.76</v>
      </c>
      <c r="Z84" s="171">
        <v>1.96</v>
      </c>
      <c r="AA84" s="178">
        <v>4.91</v>
      </c>
      <c r="AB84" s="171">
        <v>6.52</v>
      </c>
      <c r="AC84" s="196">
        <f>(AB84/AA84-1)*100</f>
        <v>32.790224032586536</v>
      </c>
      <c r="AD84" s="413">
        <v>29680</v>
      </c>
      <c r="AE84" s="171">
        <v>69.78</v>
      </c>
      <c r="AF84" s="171">
        <v>98.52</v>
      </c>
      <c r="AG84" s="292">
        <f t="shared" si="10"/>
        <v>34.19317856119232</v>
      </c>
      <c r="AH84" s="199">
        <f t="shared" si="11"/>
        <v>-4.953308972797397</v>
      </c>
      <c r="AI84" s="7"/>
      <c r="AJ84" s="378" t="s">
        <v>1035</v>
      </c>
      <c r="AK84" s="364">
        <f t="shared" si="12"/>
        <v>6.818181818181812</v>
      </c>
      <c r="AL84" s="365">
        <f>((AP84/AS84)^(1/3)-1)*100</f>
        <v>6.417017658182589</v>
      </c>
      <c r="AM84" s="365">
        <f>((AP84/AU84)^(1/5)-1)*100</f>
        <v>8.679400183142283</v>
      </c>
      <c r="AN84" s="367" t="s">
        <v>1035</v>
      </c>
      <c r="AO84" s="351"/>
      <c r="AP84" s="306">
        <v>0.47</v>
      </c>
      <c r="AQ84" s="308">
        <v>0.44</v>
      </c>
      <c r="AR84" s="28">
        <v>0.43</v>
      </c>
      <c r="AS84" s="28">
        <v>0.39</v>
      </c>
      <c r="AT84" s="28">
        <v>0.35</v>
      </c>
      <c r="AU84" s="28">
        <v>0.31</v>
      </c>
      <c r="AV84" s="28">
        <v>0.27</v>
      </c>
      <c r="AW84" s="28">
        <v>0.21</v>
      </c>
      <c r="AX84" s="28">
        <v>0.15</v>
      </c>
      <c r="AY84" s="299">
        <v>0</v>
      </c>
      <c r="AZ84" s="299">
        <v>0</v>
      </c>
      <c r="BA84" s="301">
        <v>0</v>
      </c>
    </row>
    <row r="85" spans="1:53" ht="11.25" customHeight="1">
      <c r="A85" s="25" t="s">
        <v>1351</v>
      </c>
      <c r="B85" s="26" t="s">
        <v>1352</v>
      </c>
      <c r="C85" s="33" t="s">
        <v>1417</v>
      </c>
      <c r="D85" s="135">
        <v>5</v>
      </c>
      <c r="E85" s="26">
        <v>437</v>
      </c>
      <c r="F85" s="44" t="s">
        <v>1030</v>
      </c>
      <c r="G85" s="45" t="s">
        <v>1030</v>
      </c>
      <c r="H85" s="219">
        <v>121.23</v>
      </c>
      <c r="I85" s="547">
        <f>(R85/H85)*100</f>
        <v>1.0558442629712117</v>
      </c>
      <c r="J85" s="145">
        <v>0.29</v>
      </c>
      <c r="K85" s="145">
        <v>0.32</v>
      </c>
      <c r="L85" s="93">
        <f t="shared" si="9"/>
        <v>10.344827586206918</v>
      </c>
      <c r="M85" s="161">
        <v>40631</v>
      </c>
      <c r="N85" s="31">
        <v>40633</v>
      </c>
      <c r="O85" s="32">
        <v>40647</v>
      </c>
      <c r="P85" s="30" t="s">
        <v>498</v>
      </c>
      <c r="Q85" s="26"/>
      <c r="R85" s="343">
        <f>K85*4</f>
        <v>1.28</v>
      </c>
      <c r="S85" s="346">
        <f>R85/W85*100</f>
        <v>17.827298050139277</v>
      </c>
      <c r="T85" s="492">
        <f>(H85/SQRT(22.5*W85*(H85/Z85))-1)*100</f>
        <v>50.04177691210374</v>
      </c>
      <c r="U85" s="27">
        <f>H85/W85</f>
        <v>16.884401114206128</v>
      </c>
      <c r="V85" s="408">
        <v>12</v>
      </c>
      <c r="W85" s="171">
        <v>7.18</v>
      </c>
      <c r="X85" s="178">
        <v>1.31</v>
      </c>
      <c r="Y85" s="171">
        <v>1.65</v>
      </c>
      <c r="Z85" s="171">
        <v>3</v>
      </c>
      <c r="AA85" s="178">
        <v>7.83</v>
      </c>
      <c r="AB85" s="171">
        <v>9.21</v>
      </c>
      <c r="AC85" s="196">
        <f>(AB85/AA85-1)*100</f>
        <v>17.624521072796952</v>
      </c>
      <c r="AD85" s="413">
        <v>6770</v>
      </c>
      <c r="AE85" s="171">
        <v>81.35</v>
      </c>
      <c r="AF85" s="171">
        <v>135.72</v>
      </c>
      <c r="AG85" s="292">
        <f t="shared" si="10"/>
        <v>49.02274124154888</v>
      </c>
      <c r="AH85" s="199">
        <f t="shared" si="11"/>
        <v>-10.676392572944293</v>
      </c>
      <c r="AI85" s="7"/>
      <c r="AJ85" s="378" t="s">
        <v>1035</v>
      </c>
      <c r="AK85" s="364">
        <f t="shared" si="12"/>
        <v>7.547169811320731</v>
      </c>
      <c r="AL85" s="365">
        <f>((AP85/AS85)^(1/3)-1)*100</f>
        <v>36.32142352200898</v>
      </c>
      <c r="AM85" s="365" t="s">
        <v>1035</v>
      </c>
      <c r="AN85" s="367" t="s">
        <v>1035</v>
      </c>
      <c r="AO85" s="351"/>
      <c r="AP85" s="306">
        <v>1.14</v>
      </c>
      <c r="AQ85" s="306">
        <v>1.06</v>
      </c>
      <c r="AR85" s="28">
        <v>0.9</v>
      </c>
      <c r="AS85" s="28">
        <v>0.45</v>
      </c>
      <c r="AT85" s="299">
        <v>0</v>
      </c>
      <c r="AU85" s="299">
        <v>0</v>
      </c>
      <c r="AV85" s="299">
        <v>0</v>
      </c>
      <c r="AW85" s="299">
        <v>0</v>
      </c>
      <c r="AX85" s="299">
        <v>0</v>
      </c>
      <c r="AY85" s="299">
        <v>0</v>
      </c>
      <c r="AZ85" s="299">
        <v>0</v>
      </c>
      <c r="BA85" s="301">
        <v>0</v>
      </c>
    </row>
    <row r="86" spans="1:53" ht="11.25" customHeight="1">
      <c r="A86" s="34" t="s">
        <v>782</v>
      </c>
      <c r="B86" s="36" t="s">
        <v>783</v>
      </c>
      <c r="C86" s="41" t="s">
        <v>1332</v>
      </c>
      <c r="D86" s="136">
        <v>5</v>
      </c>
      <c r="E86" s="26">
        <v>421</v>
      </c>
      <c r="F86" s="74" t="s">
        <v>1500</v>
      </c>
      <c r="G86" s="75" t="s">
        <v>1500</v>
      </c>
      <c r="H86" s="220">
        <v>31.63</v>
      </c>
      <c r="I86" s="548">
        <f>(R86/H86)*100</f>
        <v>1.2013910844135314</v>
      </c>
      <c r="J86" s="144">
        <v>0.075</v>
      </c>
      <c r="K86" s="144">
        <v>0.095</v>
      </c>
      <c r="L86" s="94">
        <f t="shared" si="9"/>
        <v>26.666666666666682</v>
      </c>
      <c r="M86" s="322">
        <v>40435</v>
      </c>
      <c r="N86" s="50">
        <v>40437</v>
      </c>
      <c r="O86" s="40">
        <v>40451</v>
      </c>
      <c r="P86" s="49" t="s">
        <v>449</v>
      </c>
      <c r="Q86" s="36"/>
      <c r="R86" s="274">
        <f>K86*4</f>
        <v>0.38</v>
      </c>
      <c r="S86" s="348">
        <f>R86/W86*100</f>
        <v>19</v>
      </c>
      <c r="T86" s="492">
        <f>(H86/SQRT(22.5*W86*(H86/Z86))-1)*100</f>
        <v>-10.485010566199948</v>
      </c>
      <c r="U86" s="37">
        <f>H86/W86</f>
        <v>15.815</v>
      </c>
      <c r="V86" s="409">
        <v>6</v>
      </c>
      <c r="W86" s="172">
        <v>2</v>
      </c>
      <c r="X86" s="180">
        <v>1.59</v>
      </c>
      <c r="Y86" s="172">
        <v>0.69</v>
      </c>
      <c r="Z86" s="172">
        <v>1.14</v>
      </c>
      <c r="AA86" s="180">
        <v>1.66</v>
      </c>
      <c r="AB86" s="172">
        <v>1.91</v>
      </c>
      <c r="AC86" s="198">
        <f>(AB86/AA86-1)*100</f>
        <v>15.060240963855431</v>
      </c>
      <c r="AD86" s="333">
        <v>592</v>
      </c>
      <c r="AE86" s="172">
        <v>19.28</v>
      </c>
      <c r="AF86" s="172">
        <v>34.9</v>
      </c>
      <c r="AG86" s="294">
        <f t="shared" si="10"/>
        <v>64.05601659751035</v>
      </c>
      <c r="AH86" s="201">
        <f t="shared" si="11"/>
        <v>-9.369627507163322</v>
      </c>
      <c r="AI86" s="7"/>
      <c r="AJ86" s="379">
        <f>AM86/AN86</f>
        <v>2.1712189423586534</v>
      </c>
      <c r="AK86" s="370">
        <f aca="true" t="shared" si="13" ref="AK86:AK102">((AP86/AQ86)^(1/1)-1)*100</f>
        <v>17.24137931034484</v>
      </c>
      <c r="AL86" s="371">
        <f>((AP86/AS86)^(1/3)-1)*100</f>
        <v>23.614325642206314</v>
      </c>
      <c r="AM86" s="371">
        <f>((AP86/AU86)^(1/5)-1)*100</f>
        <v>37.175381093971936</v>
      </c>
      <c r="AN86" s="372">
        <f>((AP86/AZ86)^(1/10)-1)*100</f>
        <v>17.121894235865188</v>
      </c>
      <c r="AO86" s="351"/>
      <c r="AP86" s="306">
        <v>0.34</v>
      </c>
      <c r="AQ86" s="306">
        <v>0.29</v>
      </c>
      <c r="AR86" s="28">
        <v>0.24</v>
      </c>
      <c r="AS86" s="28">
        <v>0.18</v>
      </c>
      <c r="AT86" s="28">
        <v>0.115</v>
      </c>
      <c r="AU86" s="299">
        <v>0.07</v>
      </c>
      <c r="AV86" s="299">
        <v>0.07</v>
      </c>
      <c r="AW86" s="299">
        <v>0.07</v>
      </c>
      <c r="AX86" s="299">
        <v>0.07</v>
      </c>
      <c r="AY86" s="299">
        <v>0.07</v>
      </c>
      <c r="AZ86" s="299">
        <v>0.07</v>
      </c>
      <c r="BA86" s="301">
        <v>0.07</v>
      </c>
    </row>
    <row r="87" spans="1:53" ht="11.25" customHeight="1">
      <c r="A87" s="15" t="s">
        <v>13</v>
      </c>
      <c r="B87" s="16" t="s">
        <v>14</v>
      </c>
      <c r="C87" s="278" t="s">
        <v>1678</v>
      </c>
      <c r="D87" s="134">
        <v>7</v>
      </c>
      <c r="E87" s="26">
        <v>359</v>
      </c>
      <c r="F87" s="88" t="s">
        <v>1500</v>
      </c>
      <c r="G87" s="58" t="s">
        <v>1500</v>
      </c>
      <c r="H87" s="218">
        <v>19.4</v>
      </c>
      <c r="I87" s="346">
        <f>(R87/H87)*100</f>
        <v>2.3195876288659796</v>
      </c>
      <c r="J87" s="146">
        <v>0.1</v>
      </c>
      <c r="K87" s="146">
        <v>0.1125</v>
      </c>
      <c r="L87" s="107">
        <f t="shared" si="9"/>
        <v>12.5</v>
      </c>
      <c r="M87" s="120">
        <v>40637</v>
      </c>
      <c r="N87" s="22">
        <v>40639</v>
      </c>
      <c r="O87" s="23">
        <v>40660</v>
      </c>
      <c r="P87" s="21" t="s">
        <v>1544</v>
      </c>
      <c r="Q87" s="16"/>
      <c r="R87" s="344">
        <f>K87*4</f>
        <v>0.45</v>
      </c>
      <c r="S87" s="346">
        <f>R87/W87*100</f>
        <v>24.456521739130434</v>
      </c>
      <c r="T87" s="494">
        <f>(H87/SQRT(22.5*W87*(H87/Z87))-1)*100</f>
        <v>17.97199372879914</v>
      </c>
      <c r="U87" s="18">
        <f>H87/W87</f>
        <v>10.543478260869565</v>
      </c>
      <c r="V87" s="408">
        <v>1</v>
      </c>
      <c r="W87" s="194">
        <v>1.84</v>
      </c>
      <c r="X87" s="193">
        <v>1.41</v>
      </c>
      <c r="Y87" s="194">
        <v>0.77</v>
      </c>
      <c r="Z87" s="194">
        <v>2.97</v>
      </c>
      <c r="AA87" s="193">
        <v>1.46</v>
      </c>
      <c r="AB87" s="194">
        <v>1.75</v>
      </c>
      <c r="AC87" s="197">
        <f>(AB87/AA87-1)*100</f>
        <v>19.863013698630148</v>
      </c>
      <c r="AD87" s="414">
        <v>11310</v>
      </c>
      <c r="AE87" s="194">
        <v>16.62</v>
      </c>
      <c r="AF87" s="194">
        <v>23.73</v>
      </c>
      <c r="AG87" s="293">
        <f t="shared" si="10"/>
        <v>16.726835138387468</v>
      </c>
      <c r="AH87" s="200">
        <f t="shared" si="11"/>
        <v>-18.24694479561737</v>
      </c>
      <c r="AI87" s="7"/>
      <c r="AJ87" s="377">
        <f>AM87/AN87</f>
        <v>1.2512291189898503</v>
      </c>
      <c r="AK87" s="364">
        <f t="shared" si="13"/>
        <v>13.235294117647056</v>
      </c>
      <c r="AL87" s="365">
        <f>((AP87/AS87)^(1/3)-1)*100</f>
        <v>6.3580216278751545</v>
      </c>
      <c r="AM87" s="365">
        <f>((AP87/AU87)^(1/5)-1)*100</f>
        <v>19.573800863209613</v>
      </c>
      <c r="AN87" s="367">
        <f>((AP87/AZ87)^(1/10)-1)*100</f>
        <v>15.643658356522305</v>
      </c>
      <c r="AO87" s="350"/>
      <c r="AP87" s="146">
        <v>0.385</v>
      </c>
      <c r="AQ87" s="354">
        <v>0.34</v>
      </c>
      <c r="AR87" s="19">
        <v>0.335</v>
      </c>
      <c r="AS87" s="304">
        <v>0.32</v>
      </c>
      <c r="AT87" s="19">
        <v>0.285</v>
      </c>
      <c r="AU87" s="19">
        <v>0.1575</v>
      </c>
      <c r="AV87" s="304">
        <v>0.09</v>
      </c>
      <c r="AW87" s="304">
        <v>0.09</v>
      </c>
      <c r="AX87" s="304">
        <v>0.09</v>
      </c>
      <c r="AY87" s="304">
        <v>0.09</v>
      </c>
      <c r="AZ87" s="19">
        <v>0.09</v>
      </c>
      <c r="BA87" s="297">
        <v>0.081</v>
      </c>
    </row>
    <row r="88" spans="1:53" ht="11.25" customHeight="1">
      <c r="A88" s="25" t="s">
        <v>1279</v>
      </c>
      <c r="B88" s="26" t="s">
        <v>1280</v>
      </c>
      <c r="C88" s="33" t="s">
        <v>1424</v>
      </c>
      <c r="D88" s="135">
        <v>5</v>
      </c>
      <c r="E88" s="26">
        <v>413</v>
      </c>
      <c r="F88" s="44" t="s">
        <v>1030</v>
      </c>
      <c r="G88" s="57" t="s">
        <v>1500</v>
      </c>
      <c r="H88" s="219">
        <v>11.5</v>
      </c>
      <c r="I88" s="346">
        <f>(R88/H88)*100</f>
        <v>4.695652173913044</v>
      </c>
      <c r="J88" s="306">
        <v>0.04</v>
      </c>
      <c r="K88" s="145">
        <v>0.045</v>
      </c>
      <c r="L88" s="93">
        <f t="shared" si="9"/>
        <v>12.5</v>
      </c>
      <c r="M88" s="321">
        <v>39916</v>
      </c>
      <c r="N88" s="71">
        <v>39918</v>
      </c>
      <c r="O88" s="72">
        <v>39933</v>
      </c>
      <c r="P88" s="30" t="s">
        <v>459</v>
      </c>
      <c r="Q88" s="26" t="s">
        <v>1540</v>
      </c>
      <c r="R88" s="343">
        <f>K88*12</f>
        <v>0.54</v>
      </c>
      <c r="S88" s="346">
        <f>R88/W88*100</f>
        <v>58.06451612903226</v>
      </c>
      <c r="T88" s="492">
        <f>(H88/SQRT(22.5*W88*(H88/Z88))-1)*100</f>
        <v>-18.79050499570235</v>
      </c>
      <c r="U88" s="27">
        <f>H88/W88</f>
        <v>12.365591397849462</v>
      </c>
      <c r="V88" s="408">
        <v>12</v>
      </c>
      <c r="W88" s="171">
        <v>0.93</v>
      </c>
      <c r="X88" s="178" t="s">
        <v>1156</v>
      </c>
      <c r="Y88" s="171">
        <v>0.96</v>
      </c>
      <c r="Z88" s="171">
        <v>1.2</v>
      </c>
      <c r="AA88" s="178">
        <v>0.8</v>
      </c>
      <c r="AB88" s="171">
        <v>0.82</v>
      </c>
      <c r="AC88" s="196">
        <f>(AB88/AA88-1)*100</f>
        <v>2.499999999999991</v>
      </c>
      <c r="AD88" s="332">
        <v>94</v>
      </c>
      <c r="AE88" s="171">
        <v>9.76</v>
      </c>
      <c r="AF88" s="171">
        <v>12.85</v>
      </c>
      <c r="AG88" s="292">
        <f t="shared" si="10"/>
        <v>17.82786885245902</v>
      </c>
      <c r="AH88" s="199">
        <f t="shared" si="11"/>
        <v>-10.505836575875485</v>
      </c>
      <c r="AI88" s="7"/>
      <c r="AJ88" s="485">
        <f>AM88/AN88</f>
        <v>16.34286294061969</v>
      </c>
      <c r="AK88" s="364">
        <f t="shared" si="13"/>
        <v>1.8867924528301883</v>
      </c>
      <c r="AL88" s="365">
        <f>((AP88/AS88)^(1/3)-1)*100</f>
        <v>9.913374454883561</v>
      </c>
      <c r="AM88" s="365">
        <f>((AP88/AU88)^(1/5)-1)*100</f>
        <v>82.50474017757112</v>
      </c>
      <c r="AN88" s="367">
        <f>((AP88/AZ88)^(1/10)-1)*100</f>
        <v>5.048365177958392</v>
      </c>
      <c r="AO88" s="351"/>
      <c r="AP88" s="308">
        <v>0.54</v>
      </c>
      <c r="AQ88" s="306">
        <v>0.53</v>
      </c>
      <c r="AR88" s="28">
        <v>0.46</v>
      </c>
      <c r="AS88" s="28">
        <v>0.40667</v>
      </c>
      <c r="AT88" s="28">
        <v>0.28</v>
      </c>
      <c r="AU88" s="28">
        <v>0.02667</v>
      </c>
      <c r="AV88" s="299">
        <v>0</v>
      </c>
      <c r="AW88" s="299">
        <v>0.09</v>
      </c>
      <c r="AX88" s="28">
        <v>0.35667000000000004</v>
      </c>
      <c r="AY88" s="28">
        <v>0.34337</v>
      </c>
      <c r="AZ88" s="28">
        <v>0.32999</v>
      </c>
      <c r="BA88" s="121">
        <v>0.31667</v>
      </c>
    </row>
    <row r="89" spans="1:53" ht="11.25" customHeight="1">
      <c r="A89" s="25" t="s">
        <v>940</v>
      </c>
      <c r="B89" s="26" t="s">
        <v>941</v>
      </c>
      <c r="C89" s="33" t="s">
        <v>1443</v>
      </c>
      <c r="D89" s="135">
        <v>7</v>
      </c>
      <c r="E89" s="26">
        <v>335</v>
      </c>
      <c r="F89" s="44" t="s">
        <v>1030</v>
      </c>
      <c r="G89" s="45" t="s">
        <v>1030</v>
      </c>
      <c r="H89" s="219">
        <v>39.77</v>
      </c>
      <c r="I89" s="346">
        <f>(R89/H89)*100</f>
        <v>2.816193110384712</v>
      </c>
      <c r="J89" s="306">
        <v>0.245</v>
      </c>
      <c r="K89" s="145">
        <v>0.28</v>
      </c>
      <c r="L89" s="93">
        <f t="shared" si="9"/>
        <v>14.285714285714302</v>
      </c>
      <c r="M89" s="161">
        <v>40367</v>
      </c>
      <c r="N89" s="31">
        <v>40371</v>
      </c>
      <c r="O89" s="32">
        <v>40392</v>
      </c>
      <c r="P89" s="30" t="s">
        <v>1541</v>
      </c>
      <c r="Q89" s="26"/>
      <c r="R89" s="343">
        <f>K89*4</f>
        <v>1.12</v>
      </c>
      <c r="S89" s="346">
        <f>R89/W89*100</f>
        <v>44.62151394422312</v>
      </c>
      <c r="T89" s="492">
        <f>(H89/SQRT(22.5*W89*(H89/Z89))-1)*100</f>
        <v>73.60873004121945</v>
      </c>
      <c r="U89" s="27">
        <f>H89/W89</f>
        <v>15.844621513944226</v>
      </c>
      <c r="V89" s="408">
        <v>5</v>
      </c>
      <c r="W89" s="171">
        <v>2.51</v>
      </c>
      <c r="X89" s="178">
        <v>2.08</v>
      </c>
      <c r="Y89" s="171">
        <v>1.68</v>
      </c>
      <c r="Z89" s="171">
        <v>4.28</v>
      </c>
      <c r="AA89" s="178">
        <v>2.48</v>
      </c>
      <c r="AB89" s="171">
        <v>2.68</v>
      </c>
      <c r="AC89" s="196">
        <f>(AB89/AA89-1)*100</f>
        <v>8.064516129032274</v>
      </c>
      <c r="AD89" s="413">
        <v>25390</v>
      </c>
      <c r="AE89" s="171">
        <v>33.11</v>
      </c>
      <c r="AF89" s="171">
        <v>40</v>
      </c>
      <c r="AG89" s="292">
        <f t="shared" si="10"/>
        <v>20.114768951978267</v>
      </c>
      <c r="AH89" s="199">
        <f t="shared" si="11"/>
        <v>-0.5749999999999922</v>
      </c>
      <c r="AI89" s="7"/>
      <c r="AJ89" s="378">
        <f>AM89/AN89</f>
        <v>1.55815397830363</v>
      </c>
      <c r="AK89" s="364">
        <f t="shared" si="13"/>
        <v>16.666666666666675</v>
      </c>
      <c r="AL89" s="365">
        <f>((AP89/AS89)^(1/3)-1)*100</f>
        <v>11.376073306093648</v>
      </c>
      <c r="AM89" s="365">
        <f>((AP89/AU89)^(1/5)-1)*100</f>
        <v>10.408336122422824</v>
      </c>
      <c r="AN89" s="367">
        <f>((AP89/AZ89)^(1/10)-1)*100</f>
        <v>6.679914993866287</v>
      </c>
      <c r="AO89" s="351"/>
      <c r="AP89" s="306">
        <v>1.05</v>
      </c>
      <c r="AQ89" s="306">
        <v>0.9</v>
      </c>
      <c r="AR89" s="28">
        <v>0.825</v>
      </c>
      <c r="AS89" s="28">
        <v>0.76</v>
      </c>
      <c r="AT89" s="28">
        <v>0.69</v>
      </c>
      <c r="AU89" s="28">
        <v>0.64</v>
      </c>
      <c r="AV89" s="28">
        <v>0.585</v>
      </c>
      <c r="AW89" s="299">
        <v>0.55</v>
      </c>
      <c r="AX89" s="299">
        <v>0.55</v>
      </c>
      <c r="AY89" s="299">
        <v>0.55</v>
      </c>
      <c r="AZ89" s="299">
        <v>0.55</v>
      </c>
      <c r="BA89" s="301">
        <v>0.55</v>
      </c>
    </row>
    <row r="90" spans="1:53" ht="11.25" customHeight="1">
      <c r="A90" s="25" t="s">
        <v>1118</v>
      </c>
      <c r="B90" s="26" t="s">
        <v>1119</v>
      </c>
      <c r="C90" s="109" t="s">
        <v>1657</v>
      </c>
      <c r="D90" s="135">
        <v>8</v>
      </c>
      <c r="E90" s="26">
        <v>318</v>
      </c>
      <c r="F90" s="65" t="s">
        <v>1500</v>
      </c>
      <c r="G90" s="57" t="s">
        <v>1500</v>
      </c>
      <c r="H90" s="219">
        <v>27.43</v>
      </c>
      <c r="I90" s="346">
        <f>(R90/H90)*100</f>
        <v>5.942398833394093</v>
      </c>
      <c r="J90" s="306">
        <v>0.4</v>
      </c>
      <c r="K90" s="145">
        <v>0.4075</v>
      </c>
      <c r="L90" s="116">
        <f t="shared" si="9"/>
        <v>1.8749999999999822</v>
      </c>
      <c r="M90" s="161">
        <v>40662</v>
      </c>
      <c r="N90" s="31">
        <v>40666</v>
      </c>
      <c r="O90" s="32">
        <v>40676</v>
      </c>
      <c r="P90" s="104" t="s">
        <v>453</v>
      </c>
      <c r="Q90" s="102" t="s">
        <v>1924</v>
      </c>
      <c r="R90" s="343">
        <f>K90*4</f>
        <v>1.63</v>
      </c>
      <c r="S90" s="346">
        <f>R90/W90*100</f>
        <v>313.4615384615384</v>
      </c>
      <c r="T90" s="492">
        <f>(H90/SQRT(22.5*W90*(H90/Z90))-1)*100</f>
        <v>150.6613474612931</v>
      </c>
      <c r="U90" s="27">
        <f>H90/W90</f>
        <v>52.75</v>
      </c>
      <c r="V90" s="408">
        <v>12</v>
      </c>
      <c r="W90" s="171">
        <v>0.52</v>
      </c>
      <c r="X90" s="178">
        <v>3.71</v>
      </c>
      <c r="Y90" s="171">
        <v>0.75</v>
      </c>
      <c r="Z90" s="171">
        <v>2.68</v>
      </c>
      <c r="AA90" s="178">
        <v>1.11</v>
      </c>
      <c r="AB90" s="171">
        <v>1.32</v>
      </c>
      <c r="AC90" s="196">
        <f>(AB90/AA90-1)*100</f>
        <v>18.918918918918905</v>
      </c>
      <c r="AD90" s="413">
        <v>1770</v>
      </c>
      <c r="AE90" s="171">
        <v>16.46</v>
      </c>
      <c r="AF90" s="171">
        <v>29.83</v>
      </c>
      <c r="AG90" s="292">
        <f t="shared" si="10"/>
        <v>66.6464155528554</v>
      </c>
      <c r="AH90" s="199">
        <f t="shared" si="11"/>
        <v>-8.04559168622192</v>
      </c>
      <c r="AI90" s="7"/>
      <c r="AJ90" s="378" t="s">
        <v>1035</v>
      </c>
      <c r="AK90" s="364">
        <f t="shared" si="13"/>
        <v>9.157509157509146</v>
      </c>
      <c r="AL90" s="365">
        <f aca="true" t="shared" si="14" ref="AL90:AL121">((AP90/AS90)^(1/3)-1)*100</f>
        <v>17.01308782012354</v>
      </c>
      <c r="AM90" s="365">
        <f>((AP90/AU90)^(1/5)-1)*100</f>
        <v>19.555975310708362</v>
      </c>
      <c r="AN90" s="367">
        <f>((AP90/AZ90)^(1/10)-1)*100</f>
        <v>-1.76265272371674</v>
      </c>
      <c r="AO90" s="351"/>
      <c r="AP90" s="306">
        <v>1.49</v>
      </c>
      <c r="AQ90" s="306">
        <v>1.365</v>
      </c>
      <c r="AR90" s="28">
        <v>1.2225</v>
      </c>
      <c r="AS90" s="28">
        <v>0.93</v>
      </c>
      <c r="AT90" s="28">
        <v>0.74</v>
      </c>
      <c r="AU90" s="28">
        <v>0.61</v>
      </c>
      <c r="AV90" s="28">
        <v>0.6</v>
      </c>
      <c r="AW90" s="299">
        <v>0.35</v>
      </c>
      <c r="AX90" s="299">
        <v>0.8</v>
      </c>
      <c r="AY90" s="299">
        <v>0.8</v>
      </c>
      <c r="AZ90" s="299">
        <v>1.78</v>
      </c>
      <c r="BA90" s="301">
        <v>2</v>
      </c>
    </row>
    <row r="91" spans="1:53" ht="11.25" customHeight="1">
      <c r="A91" s="34" t="s">
        <v>132</v>
      </c>
      <c r="B91" s="36" t="s">
        <v>133</v>
      </c>
      <c r="C91" s="41" t="s">
        <v>1343</v>
      </c>
      <c r="D91" s="136">
        <v>7</v>
      </c>
      <c r="E91" s="26">
        <v>334</v>
      </c>
      <c r="F91" s="46" t="s">
        <v>1030</v>
      </c>
      <c r="G91" s="48" t="s">
        <v>1030</v>
      </c>
      <c r="H91" s="220">
        <v>66.12</v>
      </c>
      <c r="I91" s="346">
        <f>(R91/H91)*100</f>
        <v>2.540834845735027</v>
      </c>
      <c r="J91" s="144">
        <v>0.38</v>
      </c>
      <c r="K91" s="144">
        <v>0.42</v>
      </c>
      <c r="L91" s="94">
        <f t="shared" si="9"/>
        <v>10.526315789473673</v>
      </c>
      <c r="M91" s="322">
        <v>40345</v>
      </c>
      <c r="N91" s="50">
        <v>40347</v>
      </c>
      <c r="O91" s="40">
        <v>40360</v>
      </c>
      <c r="P91" s="49" t="s">
        <v>450</v>
      </c>
      <c r="Q91" s="36"/>
      <c r="R91" s="274">
        <f>K91*4</f>
        <v>1.68</v>
      </c>
      <c r="S91" s="346">
        <f>R91/W91*100</f>
        <v>35.146443514644346</v>
      </c>
      <c r="T91" s="493">
        <f>(H91/SQRT(22.5*W91*(H91/Z91))-1)*100</f>
        <v>21.722184081740046</v>
      </c>
      <c r="U91" s="37">
        <f>H91/W91</f>
        <v>13.832635983263598</v>
      </c>
      <c r="V91" s="409">
        <v>10</v>
      </c>
      <c r="W91" s="172">
        <v>4.78</v>
      </c>
      <c r="X91" s="180">
        <v>1.62</v>
      </c>
      <c r="Y91" s="172">
        <v>0.83</v>
      </c>
      <c r="Z91" s="172">
        <v>2.41</v>
      </c>
      <c r="AA91" s="180">
        <v>4.71</v>
      </c>
      <c r="AB91" s="172">
        <v>5.36</v>
      </c>
      <c r="AC91" s="198">
        <f>(AB91/AA91-1)*100</f>
        <v>13.800424628450102</v>
      </c>
      <c r="AD91" s="415">
        <v>3120</v>
      </c>
      <c r="AE91" s="172">
        <v>53.04</v>
      </c>
      <c r="AF91" s="172">
        <v>67.02</v>
      </c>
      <c r="AG91" s="294">
        <f t="shared" si="10"/>
        <v>24.660633484162904</v>
      </c>
      <c r="AH91" s="201">
        <f t="shared" si="11"/>
        <v>-1.3428827215756365</v>
      </c>
      <c r="AI91" s="7"/>
      <c r="AJ91" s="379">
        <f>AM91/AN91</f>
        <v>1.6034431820192756</v>
      </c>
      <c r="AK91" s="364">
        <f t="shared" si="13"/>
        <v>5.263157894736836</v>
      </c>
      <c r="AL91" s="365">
        <f t="shared" si="14"/>
        <v>20.25709773288682</v>
      </c>
      <c r="AM91" s="365">
        <f>((AP91/AU91)^(1/5)-1)*100</f>
        <v>31.95079107728942</v>
      </c>
      <c r="AN91" s="367">
        <f>((AP91/AZ91)^(1/10)-1)*100</f>
        <v>19.926363113816482</v>
      </c>
      <c r="AO91" s="352"/>
      <c r="AP91" s="307">
        <v>1.6</v>
      </c>
      <c r="AQ91" s="309">
        <v>1.52</v>
      </c>
      <c r="AR91" s="38">
        <v>1.32</v>
      </c>
      <c r="AS91" s="38">
        <v>0.92</v>
      </c>
      <c r="AT91" s="38">
        <v>0.6</v>
      </c>
      <c r="AU91" s="38">
        <v>0.4</v>
      </c>
      <c r="AV91" s="38">
        <v>0.3</v>
      </c>
      <c r="AW91" s="300">
        <v>0.28</v>
      </c>
      <c r="AX91" s="300">
        <v>0.28</v>
      </c>
      <c r="AY91" s="38">
        <v>0.27</v>
      </c>
      <c r="AZ91" s="38">
        <v>0.26</v>
      </c>
      <c r="BA91" s="298">
        <v>0.25</v>
      </c>
    </row>
    <row r="92" spans="1:53" ht="11.25" customHeight="1">
      <c r="A92" s="15" t="s">
        <v>134</v>
      </c>
      <c r="B92" s="16" t="s">
        <v>135</v>
      </c>
      <c r="C92" s="24" t="s">
        <v>1443</v>
      </c>
      <c r="D92" s="134">
        <v>7</v>
      </c>
      <c r="E92" s="26">
        <v>371</v>
      </c>
      <c r="F92" s="42" t="s">
        <v>1030</v>
      </c>
      <c r="G92" s="43" t="s">
        <v>1003</v>
      </c>
      <c r="H92" s="218">
        <v>54.92</v>
      </c>
      <c r="I92" s="345">
        <f>(R92/H92)*100</f>
        <v>3.4959941733430444</v>
      </c>
      <c r="J92" s="303">
        <v>0.45</v>
      </c>
      <c r="K92" s="146">
        <v>0.48</v>
      </c>
      <c r="L92" s="107">
        <f t="shared" si="9"/>
        <v>6.666666666666665</v>
      </c>
      <c r="M92" s="120">
        <v>40716</v>
      </c>
      <c r="N92" s="22">
        <v>40718</v>
      </c>
      <c r="O92" s="23">
        <v>40734</v>
      </c>
      <c r="P92" s="21" t="s">
        <v>1545</v>
      </c>
      <c r="Q92" s="16"/>
      <c r="R92" s="344">
        <f>K92*4</f>
        <v>1.92</v>
      </c>
      <c r="S92" s="345">
        <f>R92/W92*100</f>
        <v>62.745098039215684</v>
      </c>
      <c r="T92" s="492">
        <f>(H92/SQRT(22.5*W92*(H92/Z92))-1)*100</f>
        <v>130.4891076779333</v>
      </c>
      <c r="U92" s="18">
        <f>H92/W92</f>
        <v>17.947712418300654</v>
      </c>
      <c r="V92" s="408">
        <v>4</v>
      </c>
      <c r="W92" s="194">
        <v>3.06</v>
      </c>
      <c r="X92" s="193">
        <v>2.22</v>
      </c>
      <c r="Y92" s="194">
        <v>1.64</v>
      </c>
      <c r="Z92" s="194">
        <v>6.66</v>
      </c>
      <c r="AA92" s="193">
        <v>3.33</v>
      </c>
      <c r="AB92" s="194">
        <v>3.57</v>
      </c>
      <c r="AC92" s="197">
        <f>(AB92/AA92-1)*100</f>
        <v>7.2072072072072</v>
      </c>
      <c r="AD92" s="414">
        <v>17670</v>
      </c>
      <c r="AE92" s="194">
        <v>42.88</v>
      </c>
      <c r="AF92" s="194">
        <v>54.8</v>
      </c>
      <c r="AG92" s="293">
        <f t="shared" si="10"/>
        <v>28.07835820895522</v>
      </c>
      <c r="AH92" s="200">
        <f t="shared" si="11"/>
        <v>0.21897810218978933</v>
      </c>
      <c r="AI92" s="7"/>
      <c r="AJ92" s="377">
        <f>AM92/AN92</f>
        <v>5.402406880761867</v>
      </c>
      <c r="AK92" s="368">
        <f t="shared" si="13"/>
        <v>4.191616766467066</v>
      </c>
      <c r="AL92" s="369">
        <f t="shared" si="14"/>
        <v>6.022684771084141</v>
      </c>
      <c r="AM92" s="369">
        <f>((AP92/AU92)^(1/5)-1)*100</f>
        <v>8.26116028305066</v>
      </c>
      <c r="AN92" s="366">
        <f>((AP92/AZ92)^(1/10)-1)*100</f>
        <v>1.529162920414029</v>
      </c>
      <c r="AO92" s="351"/>
      <c r="AP92" s="306">
        <v>1.74</v>
      </c>
      <c r="AQ92" s="306">
        <v>1.67</v>
      </c>
      <c r="AR92" s="28">
        <v>1.59</v>
      </c>
      <c r="AS92" s="28">
        <v>1.46</v>
      </c>
      <c r="AT92" s="28">
        <v>1.3</v>
      </c>
      <c r="AU92" s="28">
        <v>1.17</v>
      </c>
      <c r="AV92" s="299">
        <v>1.11</v>
      </c>
      <c r="AW92" s="299">
        <v>1.25</v>
      </c>
      <c r="AX92" s="28">
        <v>1.62</v>
      </c>
      <c r="AY92" s="28">
        <v>1.5825</v>
      </c>
      <c r="AZ92" s="28">
        <v>1.495</v>
      </c>
      <c r="BA92" s="121">
        <v>1.395</v>
      </c>
    </row>
    <row r="93" spans="1:53" ht="11.25" customHeight="1">
      <c r="A93" s="25" t="s">
        <v>1313</v>
      </c>
      <c r="B93" s="26" t="s">
        <v>1314</v>
      </c>
      <c r="C93" s="33" t="s">
        <v>1333</v>
      </c>
      <c r="D93" s="135">
        <v>7</v>
      </c>
      <c r="E93" s="26">
        <v>353</v>
      </c>
      <c r="F93" s="65" t="s">
        <v>1500</v>
      </c>
      <c r="G93" s="57" t="s">
        <v>1500</v>
      </c>
      <c r="H93" s="219">
        <v>41.06</v>
      </c>
      <c r="I93" s="346">
        <f>(R93/H93)*100</f>
        <v>2.679006332196785</v>
      </c>
      <c r="J93" s="145">
        <v>0.25</v>
      </c>
      <c r="K93" s="145">
        <v>0.275</v>
      </c>
      <c r="L93" s="93">
        <f t="shared" si="9"/>
        <v>10.000000000000009</v>
      </c>
      <c r="M93" s="161">
        <v>40613</v>
      </c>
      <c r="N93" s="31">
        <v>40617</v>
      </c>
      <c r="O93" s="32">
        <v>40631</v>
      </c>
      <c r="P93" s="104" t="s">
        <v>502</v>
      </c>
      <c r="Q93" s="450"/>
      <c r="R93" s="343">
        <f>K93*4</f>
        <v>1.1</v>
      </c>
      <c r="S93" s="346">
        <f>R93/W93*100</f>
        <v>35.36977491961415</v>
      </c>
      <c r="T93" s="492">
        <f>(H93/SQRT(22.5*W93*(H93/Z93))-1)*100</f>
        <v>-33.66104124205022</v>
      </c>
      <c r="U93" s="27">
        <f>H93/W93</f>
        <v>13.202572347266882</v>
      </c>
      <c r="V93" s="408">
        <v>12</v>
      </c>
      <c r="W93" s="171">
        <v>3.11</v>
      </c>
      <c r="X93" s="178">
        <v>1.7</v>
      </c>
      <c r="Y93" s="171">
        <v>0.58</v>
      </c>
      <c r="Z93" s="171">
        <v>0.75</v>
      </c>
      <c r="AA93" s="178">
        <v>2.65</v>
      </c>
      <c r="AB93" s="171">
        <v>3.65</v>
      </c>
      <c r="AC93" s="196">
        <f>(AB93/AA93-1)*100</f>
        <v>37.73584905660377</v>
      </c>
      <c r="AD93" s="413">
        <v>1870</v>
      </c>
      <c r="AE93" s="171">
        <v>39.24</v>
      </c>
      <c r="AF93" s="171">
        <v>48.95</v>
      </c>
      <c r="AG93" s="292">
        <f t="shared" si="10"/>
        <v>4.638124362895005</v>
      </c>
      <c r="AH93" s="199">
        <f t="shared" si="11"/>
        <v>-16.118488253319715</v>
      </c>
      <c r="AI93" s="7"/>
      <c r="AJ93" s="378">
        <f>AM93/AN93</f>
        <v>2.1486983549970335</v>
      </c>
      <c r="AK93" s="364">
        <f t="shared" si="13"/>
        <v>33.33333333333333</v>
      </c>
      <c r="AL93" s="365">
        <f t="shared" si="14"/>
        <v>35.72088082974534</v>
      </c>
      <c r="AM93" s="365">
        <f>((AP93/AU93)^(1/5)-1)*100</f>
        <v>31.95079107728942</v>
      </c>
      <c r="AN93" s="367">
        <f>((AP93/AZ93)^(1/10)-1)*100</f>
        <v>14.869835499703509</v>
      </c>
      <c r="AO93" s="351"/>
      <c r="AP93" s="306">
        <v>1</v>
      </c>
      <c r="AQ93" s="306">
        <v>0.75</v>
      </c>
      <c r="AR93" s="28">
        <v>0.45</v>
      </c>
      <c r="AS93" s="28">
        <v>0.4</v>
      </c>
      <c r="AT93" s="28">
        <v>0.3</v>
      </c>
      <c r="AU93" s="28">
        <v>0.25</v>
      </c>
      <c r="AV93" s="299">
        <v>0</v>
      </c>
      <c r="AW93" s="299">
        <v>0</v>
      </c>
      <c r="AX93" s="299">
        <v>0</v>
      </c>
      <c r="AY93" s="299">
        <v>0.25</v>
      </c>
      <c r="AZ93" s="299">
        <v>0.25</v>
      </c>
      <c r="BA93" s="121">
        <v>0.25</v>
      </c>
    </row>
    <row r="94" spans="1:53" ht="11.25" customHeight="1">
      <c r="A94" s="25" t="s">
        <v>1815</v>
      </c>
      <c r="B94" s="26" t="s">
        <v>1816</v>
      </c>
      <c r="C94" s="33" t="s">
        <v>1126</v>
      </c>
      <c r="D94" s="135">
        <v>9</v>
      </c>
      <c r="E94" s="26">
        <v>252</v>
      </c>
      <c r="F94" s="44" t="s">
        <v>1030</v>
      </c>
      <c r="G94" s="45" t="s">
        <v>1030</v>
      </c>
      <c r="H94" s="219">
        <v>49.44</v>
      </c>
      <c r="I94" s="346">
        <f>(R94/H94)*100</f>
        <v>2.022653721682848</v>
      </c>
      <c r="J94" s="145">
        <v>0.22</v>
      </c>
      <c r="K94" s="145">
        <v>0.25</v>
      </c>
      <c r="L94" s="93">
        <f t="shared" si="9"/>
        <v>13.636363636363647</v>
      </c>
      <c r="M94" s="161">
        <v>40427</v>
      </c>
      <c r="N94" s="31">
        <v>40429</v>
      </c>
      <c r="O94" s="32">
        <v>40438</v>
      </c>
      <c r="P94" s="30" t="s">
        <v>511</v>
      </c>
      <c r="Q94" s="26"/>
      <c r="R94" s="343">
        <f>K94*4</f>
        <v>1</v>
      </c>
      <c r="S94" s="346">
        <f>R94/W94*100</f>
        <v>21.231422505307858</v>
      </c>
      <c r="T94" s="492">
        <f>(H94/SQRT(22.5*W94*(H94/Z94))-1)*100</f>
        <v>7.12851182906038</v>
      </c>
      <c r="U94" s="27">
        <f>H94/W94</f>
        <v>10.496815286624203</v>
      </c>
      <c r="V94" s="408">
        <v>6</v>
      </c>
      <c r="W94" s="171">
        <v>4.71</v>
      </c>
      <c r="X94" s="178">
        <v>1.13</v>
      </c>
      <c r="Y94" s="171">
        <v>1.09</v>
      </c>
      <c r="Z94" s="171">
        <v>2.46</v>
      </c>
      <c r="AA94" s="178">
        <v>4.89</v>
      </c>
      <c r="AB94" s="171">
        <v>5.16</v>
      </c>
      <c r="AC94" s="196">
        <f>(AB94/AA94-1)*100</f>
        <v>5.521472392638049</v>
      </c>
      <c r="AD94" s="413">
        <v>6290</v>
      </c>
      <c r="AE94" s="171">
        <v>40.24</v>
      </c>
      <c r="AF94" s="171">
        <v>53.39</v>
      </c>
      <c r="AG94" s="292">
        <f t="shared" si="10"/>
        <v>22.86282306163021</v>
      </c>
      <c r="AH94" s="199">
        <f t="shared" si="11"/>
        <v>-7.398389211462826</v>
      </c>
      <c r="AI94" s="7"/>
      <c r="AJ94" s="378">
        <f>AM94/AN94</f>
        <v>1.0912254625030366</v>
      </c>
      <c r="AK94" s="364">
        <f t="shared" si="13"/>
        <v>11.904761904761907</v>
      </c>
      <c r="AL94" s="365">
        <f t="shared" si="14"/>
        <v>21.81707576337102</v>
      </c>
      <c r="AM94" s="365">
        <f>((AP94/AU94)^(1/5)-1)*100</f>
        <v>27.40719795539961</v>
      </c>
      <c r="AN94" s="367">
        <f>((AP94/AZ94)^(1/10)-1)*100</f>
        <v>25.115980974759687</v>
      </c>
      <c r="AO94" s="351"/>
      <c r="AP94" s="306">
        <v>0.94</v>
      </c>
      <c r="AQ94" s="306">
        <v>0.84</v>
      </c>
      <c r="AR94" s="28">
        <v>0.7</v>
      </c>
      <c r="AS94" s="28">
        <v>0.52</v>
      </c>
      <c r="AT94" s="28">
        <v>0.38</v>
      </c>
      <c r="AU94" s="28">
        <v>0.28</v>
      </c>
      <c r="AV94" s="28">
        <v>0.22</v>
      </c>
      <c r="AW94" s="28">
        <v>0.18</v>
      </c>
      <c r="AX94" s="28">
        <v>0.13</v>
      </c>
      <c r="AY94" s="299">
        <v>0.1</v>
      </c>
      <c r="AZ94" s="299">
        <v>0.1</v>
      </c>
      <c r="BA94" s="301">
        <v>0.385</v>
      </c>
    </row>
    <row r="95" spans="1:53" ht="11.25" customHeight="1">
      <c r="A95" s="25" t="s">
        <v>173</v>
      </c>
      <c r="B95" s="26" t="s">
        <v>174</v>
      </c>
      <c r="C95" s="33" t="s">
        <v>1428</v>
      </c>
      <c r="D95" s="135">
        <v>8</v>
      </c>
      <c r="E95" s="26">
        <v>319</v>
      </c>
      <c r="F95" s="44" t="s">
        <v>1030</v>
      </c>
      <c r="G95" s="45" t="s">
        <v>1030</v>
      </c>
      <c r="H95" s="219">
        <v>45.74</v>
      </c>
      <c r="I95" s="346">
        <f>(R95/H95)*100</f>
        <v>2.623524267599475</v>
      </c>
      <c r="J95" s="306">
        <v>0.25</v>
      </c>
      <c r="K95" s="145">
        <v>0.3</v>
      </c>
      <c r="L95" s="93">
        <f t="shared" si="9"/>
        <v>19.999999999999996</v>
      </c>
      <c r="M95" s="161">
        <v>40661</v>
      </c>
      <c r="N95" s="31">
        <v>40665</v>
      </c>
      <c r="O95" s="32">
        <v>40679</v>
      </c>
      <c r="P95" s="104" t="s">
        <v>500</v>
      </c>
      <c r="Q95" s="26"/>
      <c r="R95" s="343">
        <f>K95*4</f>
        <v>1.2</v>
      </c>
      <c r="S95" s="346">
        <f>R95/W95*100</f>
        <v>48.192771084337345</v>
      </c>
      <c r="T95" s="492">
        <f>(H95/SQRT(22.5*W95*(H95/Z95))-1)*100</f>
        <v>82.28643528542486</v>
      </c>
      <c r="U95" s="27">
        <f>H95/W95</f>
        <v>18.369477911646584</v>
      </c>
      <c r="V95" s="408">
        <v>12</v>
      </c>
      <c r="W95" s="171">
        <v>2.49</v>
      </c>
      <c r="X95" s="178">
        <v>1.12</v>
      </c>
      <c r="Y95" s="171">
        <v>1.55</v>
      </c>
      <c r="Z95" s="171">
        <v>4.07</v>
      </c>
      <c r="AA95" s="178">
        <v>3.07</v>
      </c>
      <c r="AB95" s="171">
        <v>3.55</v>
      </c>
      <c r="AC95" s="196">
        <f>(AB95/AA95-1)*100</f>
        <v>15.63517915309447</v>
      </c>
      <c r="AD95" s="413">
        <v>6230</v>
      </c>
      <c r="AE95" s="171">
        <v>37.39</v>
      </c>
      <c r="AF95" s="171">
        <v>50.17</v>
      </c>
      <c r="AG95" s="292">
        <f t="shared" si="10"/>
        <v>22.33217437817599</v>
      </c>
      <c r="AH95" s="199">
        <f t="shared" si="11"/>
        <v>-8.82997807454654</v>
      </c>
      <c r="AI95" s="7"/>
      <c r="AJ95" s="378">
        <f>AM95/AN95</f>
        <v>1.5966361146486994</v>
      </c>
      <c r="AK95" s="364">
        <f t="shared" si="13"/>
        <v>18.74999999999998</v>
      </c>
      <c r="AL95" s="365">
        <f t="shared" si="14"/>
        <v>16.553177619681136</v>
      </c>
      <c r="AM95" s="365">
        <f>((AP95/AU95)^(1/5)-1)*100</f>
        <v>23.549767674362563</v>
      </c>
      <c r="AN95" s="367">
        <f>((AP95/AZ95)^(1/10)-1)*100</f>
        <v>14.749614804713417</v>
      </c>
      <c r="AO95" s="351"/>
      <c r="AP95" s="523">
        <v>0.95</v>
      </c>
      <c r="AQ95" s="306">
        <v>0.8</v>
      </c>
      <c r="AR95" s="28">
        <v>0.76</v>
      </c>
      <c r="AS95" s="28">
        <v>0.6</v>
      </c>
      <c r="AT95" s="28">
        <v>0.42</v>
      </c>
      <c r="AU95" s="28">
        <v>0.33</v>
      </c>
      <c r="AV95" s="28">
        <v>0.21</v>
      </c>
      <c r="AW95" s="299">
        <v>0.12</v>
      </c>
      <c r="AX95" s="299">
        <v>0.12</v>
      </c>
      <c r="AY95" s="299">
        <v>0.12</v>
      </c>
      <c r="AZ95" s="28">
        <v>0.24</v>
      </c>
      <c r="BA95" s="121">
        <v>0.23332999999999998</v>
      </c>
    </row>
    <row r="96" spans="1:53" ht="11.25" customHeight="1">
      <c r="A96" s="34" t="s">
        <v>1827</v>
      </c>
      <c r="B96" s="36" t="s">
        <v>1828</v>
      </c>
      <c r="C96" s="41" t="s">
        <v>1441</v>
      </c>
      <c r="D96" s="136">
        <v>6</v>
      </c>
      <c r="E96" s="26">
        <v>387</v>
      </c>
      <c r="F96" s="46" t="s">
        <v>1030</v>
      </c>
      <c r="G96" s="48" t="s">
        <v>1030</v>
      </c>
      <c r="H96" s="220">
        <v>43.55</v>
      </c>
      <c r="I96" s="548">
        <f>(R96/H96)*100</f>
        <v>1.3777267508610793</v>
      </c>
      <c r="J96" s="144">
        <v>0.28</v>
      </c>
      <c r="K96" s="144">
        <v>0.3</v>
      </c>
      <c r="L96" s="94">
        <f t="shared" si="9"/>
        <v>7.14285714285714</v>
      </c>
      <c r="M96" s="322">
        <v>40443</v>
      </c>
      <c r="N96" s="50">
        <v>40445</v>
      </c>
      <c r="O96" s="40">
        <v>40459</v>
      </c>
      <c r="P96" s="49" t="s">
        <v>1546</v>
      </c>
      <c r="Q96" s="284" t="s">
        <v>524</v>
      </c>
      <c r="R96" s="274">
        <f>K96*2</f>
        <v>0.6</v>
      </c>
      <c r="S96" s="348">
        <f>R96/W96*100</f>
        <v>25.862068965517242</v>
      </c>
      <c r="T96" s="492">
        <f>(H96/SQRT(22.5*W96*(H96/Z96))-1)*100</f>
        <v>63.13763786719755</v>
      </c>
      <c r="U96" s="37">
        <f>H96/W96</f>
        <v>18.771551724137932</v>
      </c>
      <c r="V96" s="409">
        <v>3</v>
      </c>
      <c r="W96" s="172">
        <v>2.32</v>
      </c>
      <c r="X96" s="180" t="s">
        <v>1156</v>
      </c>
      <c r="Y96" s="172">
        <v>1.61</v>
      </c>
      <c r="Z96" s="172">
        <v>3.19</v>
      </c>
      <c r="AA96" s="180" t="s">
        <v>1156</v>
      </c>
      <c r="AB96" s="172" t="s">
        <v>1156</v>
      </c>
      <c r="AC96" s="198" t="s">
        <v>1035</v>
      </c>
      <c r="AD96" s="333">
        <v>449</v>
      </c>
      <c r="AE96" s="172">
        <v>23.72</v>
      </c>
      <c r="AF96" s="172">
        <v>50.18</v>
      </c>
      <c r="AG96" s="294">
        <f t="shared" si="10"/>
        <v>83.60033726812816</v>
      </c>
      <c r="AH96" s="201">
        <f t="shared" si="11"/>
        <v>-13.212435233160628</v>
      </c>
      <c r="AI96" s="7"/>
      <c r="AJ96" s="378">
        <f>AM96/AN96</f>
        <v>1.5765269681269476</v>
      </c>
      <c r="AK96" s="370">
        <f t="shared" si="13"/>
        <v>6.25</v>
      </c>
      <c r="AL96" s="371">
        <f t="shared" si="14"/>
        <v>13.915728978525355</v>
      </c>
      <c r="AM96" s="371">
        <f>((AP96/AU96)^(1/5)-1)*100</f>
        <v>12.34275325950922</v>
      </c>
      <c r="AN96" s="372">
        <f>((AP96/AZ96)^(1/10)-1)*100</f>
        <v>7.829078416700663</v>
      </c>
      <c r="AO96" s="351"/>
      <c r="AP96" s="306">
        <v>0.68</v>
      </c>
      <c r="AQ96" s="306">
        <v>0.64</v>
      </c>
      <c r="AR96" s="28">
        <v>0.5</v>
      </c>
      <c r="AS96" s="28">
        <v>0.46</v>
      </c>
      <c r="AT96" s="28">
        <v>0.42</v>
      </c>
      <c r="AU96" s="28">
        <v>0.38</v>
      </c>
      <c r="AV96" s="299">
        <v>0.36</v>
      </c>
      <c r="AW96" s="28">
        <v>0.36</v>
      </c>
      <c r="AX96" s="299">
        <v>0.3</v>
      </c>
      <c r="AY96" s="299">
        <v>0.3</v>
      </c>
      <c r="AZ96" s="28">
        <v>0.32</v>
      </c>
      <c r="BA96" s="121">
        <v>0.115</v>
      </c>
    </row>
    <row r="97" spans="1:53" ht="11.25" customHeight="1">
      <c r="A97" s="15" t="s">
        <v>1198</v>
      </c>
      <c r="B97" s="16" t="s">
        <v>1199</v>
      </c>
      <c r="C97" s="24" t="s">
        <v>1332</v>
      </c>
      <c r="D97" s="134">
        <v>9</v>
      </c>
      <c r="E97" s="26">
        <v>265</v>
      </c>
      <c r="F97" s="88" t="s">
        <v>1500</v>
      </c>
      <c r="G97" s="58" t="s">
        <v>1500</v>
      </c>
      <c r="H97" s="218">
        <v>17.06</v>
      </c>
      <c r="I97" s="346">
        <f>(R97/H97)*100</f>
        <v>3.663540445486518</v>
      </c>
      <c r="J97" s="303">
        <v>0.15533</v>
      </c>
      <c r="K97" s="146">
        <v>0.15625</v>
      </c>
      <c r="L97" s="130">
        <f t="shared" si="9"/>
        <v>0.5922873881413881</v>
      </c>
      <c r="M97" s="120">
        <v>40583</v>
      </c>
      <c r="N97" s="22">
        <v>40585</v>
      </c>
      <c r="O97" s="23">
        <v>40606</v>
      </c>
      <c r="P97" s="21" t="s">
        <v>472</v>
      </c>
      <c r="Q97" s="442"/>
      <c r="R97" s="344">
        <f>K97*4</f>
        <v>0.625</v>
      </c>
      <c r="S97" s="346">
        <f>R97/W97*100</f>
        <v>120.1923076923077</v>
      </c>
      <c r="T97" s="494">
        <f>(H97/SQRT(22.5*W97*(H97/Z97))-1)*100</f>
        <v>175.35835237417845</v>
      </c>
      <c r="U97" s="18">
        <f>H97/W97</f>
        <v>32.80769230769231</v>
      </c>
      <c r="V97" s="408">
        <v>12</v>
      </c>
      <c r="W97" s="194">
        <v>0.52</v>
      </c>
      <c r="X97" s="193">
        <v>1.71</v>
      </c>
      <c r="Y97" s="194">
        <v>1.39</v>
      </c>
      <c r="Z97" s="194">
        <v>5.2</v>
      </c>
      <c r="AA97" s="193">
        <v>0.59</v>
      </c>
      <c r="AB97" s="194">
        <v>0.72</v>
      </c>
      <c r="AC97" s="197">
        <f>(AB97/AA97-1)*100</f>
        <v>22.033898305084755</v>
      </c>
      <c r="AD97" s="414">
        <v>1130</v>
      </c>
      <c r="AE97" s="194">
        <v>12.27</v>
      </c>
      <c r="AF97" s="194">
        <v>18.37</v>
      </c>
      <c r="AG97" s="293">
        <f t="shared" si="10"/>
        <v>39.03830480847596</v>
      </c>
      <c r="AH97" s="200">
        <f t="shared" si="11"/>
        <v>-7.131192161132292</v>
      </c>
      <c r="AI97" s="7"/>
      <c r="AJ97" s="377" t="s">
        <v>1035</v>
      </c>
      <c r="AK97" s="364">
        <f t="shared" si="13"/>
        <v>21.08122352178057</v>
      </c>
      <c r="AL97" s="365">
        <f t="shared" si="14"/>
        <v>28.731678490279265</v>
      </c>
      <c r="AM97" s="365">
        <f>((AP97/AU97)^(1/5)-1)*100</f>
        <v>37.17977762723799</v>
      </c>
      <c r="AN97" s="367" t="s">
        <v>1035</v>
      </c>
      <c r="AO97" s="350"/>
      <c r="AP97" s="303">
        <v>0.59733</v>
      </c>
      <c r="AQ97" s="303">
        <v>0.49333</v>
      </c>
      <c r="AR97" s="19">
        <v>0.38667000000000007</v>
      </c>
      <c r="AS97" s="19">
        <v>0.28</v>
      </c>
      <c r="AT97" s="19">
        <v>0.20445000000000002</v>
      </c>
      <c r="AU97" s="19">
        <v>0.12296000000000001</v>
      </c>
      <c r="AV97" s="19">
        <v>0.07802</v>
      </c>
      <c r="AW97" s="19">
        <v>0.02568</v>
      </c>
      <c r="AX97" s="304">
        <v>0</v>
      </c>
      <c r="AY97" s="304">
        <v>0</v>
      </c>
      <c r="AZ97" s="304">
        <v>0</v>
      </c>
      <c r="BA97" s="305">
        <v>0</v>
      </c>
    </row>
    <row r="98" spans="1:53" ht="11.25" customHeight="1">
      <c r="A98" s="25" t="s">
        <v>1202</v>
      </c>
      <c r="B98" s="26" t="s">
        <v>1203</v>
      </c>
      <c r="C98" s="109" t="s">
        <v>1657</v>
      </c>
      <c r="D98" s="135">
        <v>7</v>
      </c>
      <c r="E98" s="26">
        <v>361</v>
      </c>
      <c r="F98" s="65" t="s">
        <v>1500</v>
      </c>
      <c r="G98" s="57" t="s">
        <v>1500</v>
      </c>
      <c r="H98" s="219">
        <v>55.03</v>
      </c>
      <c r="I98" s="346">
        <f>(R98/H98)*100</f>
        <v>6.214791931673632</v>
      </c>
      <c r="J98" s="145">
        <v>0.845</v>
      </c>
      <c r="K98" s="145">
        <v>0.855</v>
      </c>
      <c r="L98" s="116">
        <f t="shared" si="9"/>
        <v>1.183431952662728</v>
      </c>
      <c r="M98" s="161">
        <v>40667</v>
      </c>
      <c r="N98" s="31">
        <v>40669</v>
      </c>
      <c r="O98" s="32">
        <v>40676</v>
      </c>
      <c r="P98" s="104" t="s">
        <v>453</v>
      </c>
      <c r="Q98" s="102" t="s">
        <v>1924</v>
      </c>
      <c r="R98" s="343">
        <f>K98*4</f>
        <v>3.42</v>
      </c>
      <c r="S98" s="346">
        <f>R98/W98*100</f>
        <v>150</v>
      </c>
      <c r="T98" s="492">
        <f>(H98/SQRT(22.5*W98*(H98/Z98))-1)*100</f>
        <v>125.49153586895012</v>
      </c>
      <c r="U98" s="27">
        <f>H98/W98</f>
        <v>24.135964912280706</v>
      </c>
      <c r="V98" s="408">
        <v>12</v>
      </c>
      <c r="W98" s="171">
        <v>2.28</v>
      </c>
      <c r="X98" s="178">
        <v>4.36</v>
      </c>
      <c r="Y98" s="171">
        <v>6.51</v>
      </c>
      <c r="Z98" s="171">
        <v>4.74</v>
      </c>
      <c r="AA98" s="178">
        <v>2.5</v>
      </c>
      <c r="AB98" s="171">
        <v>2.73</v>
      </c>
      <c r="AC98" s="196">
        <f>(AB98/AA98-1)*100</f>
        <v>9.200000000000008</v>
      </c>
      <c r="AD98" s="413">
        <v>1210</v>
      </c>
      <c r="AE98" s="171">
        <v>38.69</v>
      </c>
      <c r="AF98" s="171">
        <v>61.05</v>
      </c>
      <c r="AG98" s="292">
        <f t="shared" si="10"/>
        <v>42.23313517704834</v>
      </c>
      <c r="AH98" s="199">
        <f t="shared" si="11"/>
        <v>-9.860769860769855</v>
      </c>
      <c r="AI98" s="7"/>
      <c r="AJ98" s="378" t="s">
        <v>1035</v>
      </c>
      <c r="AK98" s="364">
        <f t="shared" si="13"/>
        <v>5.12820512820511</v>
      </c>
      <c r="AL98" s="365">
        <f t="shared" si="14"/>
        <v>5.604611060062603</v>
      </c>
      <c r="AM98" s="365">
        <f>((AP98/AU98)^(1/5)-1)*100</f>
        <v>22.791186375164042</v>
      </c>
      <c r="AN98" s="367" t="s">
        <v>1035</v>
      </c>
      <c r="AO98" s="351"/>
      <c r="AP98" s="306">
        <v>3.28</v>
      </c>
      <c r="AQ98" s="306">
        <v>3.12</v>
      </c>
      <c r="AR98" s="28">
        <v>2.96</v>
      </c>
      <c r="AS98" s="28">
        <v>2.785</v>
      </c>
      <c r="AT98" s="28">
        <v>2.585</v>
      </c>
      <c r="AU98" s="28">
        <v>1.175</v>
      </c>
      <c r="AV98" s="299">
        <v>0</v>
      </c>
      <c r="AW98" s="299">
        <v>0</v>
      </c>
      <c r="AX98" s="299">
        <v>0</v>
      </c>
      <c r="AY98" s="299">
        <v>0</v>
      </c>
      <c r="AZ98" s="299">
        <v>0</v>
      </c>
      <c r="BA98" s="301">
        <v>0</v>
      </c>
    </row>
    <row r="99" spans="1:53" ht="11.25" customHeight="1">
      <c r="A99" s="25" t="s">
        <v>175</v>
      </c>
      <c r="B99" s="26" t="s">
        <v>176</v>
      </c>
      <c r="C99" s="33" t="s">
        <v>1333</v>
      </c>
      <c r="D99" s="135">
        <v>9</v>
      </c>
      <c r="E99" s="26">
        <v>268</v>
      </c>
      <c r="F99" s="44" t="s">
        <v>1003</v>
      </c>
      <c r="G99" s="45" t="s">
        <v>1003</v>
      </c>
      <c r="H99" s="219">
        <v>53.16</v>
      </c>
      <c r="I99" s="547">
        <f>(R99/H99)*100</f>
        <v>1.3544018058690745</v>
      </c>
      <c r="J99" s="306">
        <v>0.14</v>
      </c>
      <c r="K99" s="145">
        <v>0.18</v>
      </c>
      <c r="L99" s="93">
        <f t="shared" si="9"/>
        <v>28.57142857142856</v>
      </c>
      <c r="M99" s="161">
        <v>40611</v>
      </c>
      <c r="N99" s="31">
        <v>40613</v>
      </c>
      <c r="O99" s="32">
        <v>40627</v>
      </c>
      <c r="P99" s="104" t="s">
        <v>1216</v>
      </c>
      <c r="Q99" s="26"/>
      <c r="R99" s="343">
        <f>K99*4</f>
        <v>0.72</v>
      </c>
      <c r="S99" s="346">
        <f>R99/W99*100</f>
        <v>10.714285714285714</v>
      </c>
      <c r="T99" s="492">
        <f>(H99/SQRT(22.5*W99*(H99/Z99))-1)*100</f>
        <v>-41.00242135719224</v>
      </c>
      <c r="U99" s="27">
        <f>H99/W99</f>
        <v>7.910714285714286</v>
      </c>
      <c r="V99" s="408">
        <v>12</v>
      </c>
      <c r="W99" s="171">
        <v>6.72</v>
      </c>
      <c r="X99" s="178">
        <v>1.45</v>
      </c>
      <c r="Y99" s="171">
        <v>0.66</v>
      </c>
      <c r="Z99" s="171">
        <v>0.99</v>
      </c>
      <c r="AA99" s="178">
        <v>3.64</v>
      </c>
      <c r="AB99" s="171">
        <v>3.87</v>
      </c>
      <c r="AC99" s="196">
        <f>(AB99/AA99-1)*100</f>
        <v>6.318681318681318</v>
      </c>
      <c r="AD99" s="332">
        <v>659</v>
      </c>
      <c r="AE99" s="171">
        <v>44.04</v>
      </c>
      <c r="AF99" s="171">
        <v>64.6</v>
      </c>
      <c r="AG99" s="292">
        <f t="shared" si="10"/>
        <v>20.70844686648501</v>
      </c>
      <c r="AH99" s="199">
        <f t="shared" si="11"/>
        <v>-17.708978328173373</v>
      </c>
      <c r="AI99" s="7"/>
      <c r="AJ99" s="378" t="s">
        <v>1035</v>
      </c>
      <c r="AK99" s="364">
        <f t="shared" si="13"/>
        <v>16.666666666666675</v>
      </c>
      <c r="AL99" s="365">
        <f t="shared" si="14"/>
        <v>15.867554829548336</v>
      </c>
      <c r="AM99" s="365">
        <f>((AP99/AU99)^(1/5)-1)*100</f>
        <v>18.466445254224407</v>
      </c>
      <c r="AN99" s="367" t="s">
        <v>1035</v>
      </c>
      <c r="AO99" s="351"/>
      <c r="AP99" s="306">
        <v>0.56</v>
      </c>
      <c r="AQ99" s="306">
        <v>0.48</v>
      </c>
      <c r="AR99" s="28">
        <v>0.44</v>
      </c>
      <c r="AS99" s="28">
        <v>0.36</v>
      </c>
      <c r="AT99" s="28">
        <v>0.3</v>
      </c>
      <c r="AU99" s="28">
        <v>0.24</v>
      </c>
      <c r="AV99" s="299">
        <v>0.22</v>
      </c>
      <c r="AW99" s="28">
        <v>0.165</v>
      </c>
      <c r="AX99" s="299">
        <v>0</v>
      </c>
      <c r="AY99" s="299">
        <v>0</v>
      </c>
      <c r="AZ99" s="299">
        <v>0</v>
      </c>
      <c r="BA99" s="301">
        <v>0</v>
      </c>
    </row>
    <row r="100" spans="1:53" ht="11.25" customHeight="1">
      <c r="A100" s="25" t="s">
        <v>391</v>
      </c>
      <c r="B100" s="26" t="s">
        <v>392</v>
      </c>
      <c r="C100" s="109" t="s">
        <v>1667</v>
      </c>
      <c r="D100" s="135">
        <v>8</v>
      </c>
      <c r="E100" s="26">
        <v>329</v>
      </c>
      <c r="F100" s="44" t="s">
        <v>1003</v>
      </c>
      <c r="G100" s="45" t="s">
        <v>1003</v>
      </c>
      <c r="H100" s="219">
        <v>22.51</v>
      </c>
      <c r="I100" s="346">
        <f>(R100/H100)*100</f>
        <v>3.731674811195024</v>
      </c>
      <c r="J100" s="145">
        <v>0.1812</v>
      </c>
      <c r="K100" s="145">
        <v>0.21</v>
      </c>
      <c r="L100" s="93">
        <f t="shared" si="9"/>
        <v>15.89403973509933</v>
      </c>
      <c r="M100" s="161">
        <v>40759</v>
      </c>
      <c r="N100" s="31">
        <v>40763</v>
      </c>
      <c r="O100" s="32">
        <v>40787</v>
      </c>
      <c r="P100" s="30" t="s">
        <v>460</v>
      </c>
      <c r="Q100" s="285" t="s">
        <v>930</v>
      </c>
      <c r="R100" s="343">
        <f>K100*4</f>
        <v>0.84</v>
      </c>
      <c r="S100" s="346">
        <f>R100/W100*100</f>
        <v>39.25233644859813</v>
      </c>
      <c r="T100" s="492">
        <f>(H100/SQRT(22.5*W100*(H100/Z100))-1)*100</f>
        <v>8.108441384796826</v>
      </c>
      <c r="U100" s="27">
        <f>H100/W100</f>
        <v>10.518691588785046</v>
      </c>
      <c r="V100" s="408">
        <v>12</v>
      </c>
      <c r="W100" s="171">
        <v>2.14</v>
      </c>
      <c r="X100" s="178">
        <v>0.84</v>
      </c>
      <c r="Y100" s="171">
        <v>2.55</v>
      </c>
      <c r="Z100" s="171">
        <v>2.5</v>
      </c>
      <c r="AA100" s="178">
        <v>2.29</v>
      </c>
      <c r="AB100" s="171">
        <v>2.39</v>
      </c>
      <c r="AC100" s="196">
        <f>(AB100/AA100-1)*100</f>
        <v>4.366812227074246</v>
      </c>
      <c r="AD100" s="413">
        <v>119350</v>
      </c>
      <c r="AE100" s="171">
        <v>17.6</v>
      </c>
      <c r="AF100" s="171">
        <v>23.96</v>
      </c>
      <c r="AG100" s="292">
        <f t="shared" si="10"/>
        <v>27.897727272727273</v>
      </c>
      <c r="AH100" s="199">
        <f t="shared" si="11"/>
        <v>-6.05175292153589</v>
      </c>
      <c r="AI100" s="7"/>
      <c r="AJ100" s="378">
        <f>AM100/AN100</f>
        <v>0.5904263609979271</v>
      </c>
      <c r="AK100" s="364">
        <f t="shared" si="13"/>
        <v>12.5</v>
      </c>
      <c r="AL100" s="365">
        <f t="shared" si="14"/>
        <v>11.868894208139679</v>
      </c>
      <c r="AM100" s="365">
        <f>((AP100/AU100)^(1/5)-1)*100</f>
        <v>14.50860244617913</v>
      </c>
      <c r="AN100" s="367">
        <f>((AP100/AZ100)^(1/10)-1)*100</f>
        <v>24.57309396155174</v>
      </c>
      <c r="AO100" s="351"/>
      <c r="AP100" s="306">
        <v>0.63</v>
      </c>
      <c r="AQ100" s="306">
        <v>0.56</v>
      </c>
      <c r="AR100" s="28">
        <v>0.5475</v>
      </c>
      <c r="AS100" s="28">
        <v>0.45</v>
      </c>
      <c r="AT100" s="28">
        <v>0.4</v>
      </c>
      <c r="AU100" s="28">
        <v>0.32</v>
      </c>
      <c r="AV100" s="28">
        <v>0.16</v>
      </c>
      <c r="AW100" s="299">
        <v>0.08</v>
      </c>
      <c r="AX100" s="299">
        <v>0.08</v>
      </c>
      <c r="AY100" s="28">
        <v>0.08</v>
      </c>
      <c r="AZ100" s="28">
        <v>0.07</v>
      </c>
      <c r="BA100" s="121">
        <v>0.06</v>
      </c>
    </row>
    <row r="101" spans="1:53" ht="11.25" customHeight="1">
      <c r="A101" s="34" t="s">
        <v>1567</v>
      </c>
      <c r="B101" s="36" t="s">
        <v>1568</v>
      </c>
      <c r="C101" s="41" t="s">
        <v>1443</v>
      </c>
      <c r="D101" s="136">
        <v>8</v>
      </c>
      <c r="E101" s="26">
        <v>292</v>
      </c>
      <c r="F101" s="46" t="s">
        <v>1030</v>
      </c>
      <c r="G101" s="48" t="s">
        <v>1030</v>
      </c>
      <c r="H101" s="220">
        <v>64.06</v>
      </c>
      <c r="I101" s="547">
        <f>(R101/H101)*100</f>
        <v>1.6859194505151422</v>
      </c>
      <c r="J101" s="307">
        <v>0.25</v>
      </c>
      <c r="K101" s="144">
        <v>0.27</v>
      </c>
      <c r="L101" s="94">
        <f t="shared" si="9"/>
        <v>8.000000000000007</v>
      </c>
      <c r="M101" s="322">
        <v>40441</v>
      </c>
      <c r="N101" s="50">
        <v>40443</v>
      </c>
      <c r="O101" s="40">
        <v>40457</v>
      </c>
      <c r="P101" s="49" t="s">
        <v>477</v>
      </c>
      <c r="Q101" s="36"/>
      <c r="R101" s="274">
        <f>K101*4</f>
        <v>1.08</v>
      </c>
      <c r="S101" s="346">
        <f>R101/W101*100</f>
        <v>30.945558739255013</v>
      </c>
      <c r="T101" s="493">
        <f>(H101/SQRT(22.5*W101*(H101/Z101))-1)*100</f>
        <v>95.39453878746357</v>
      </c>
      <c r="U101" s="37">
        <f>H101/W101</f>
        <v>18.355300859598852</v>
      </c>
      <c r="V101" s="409">
        <v>12</v>
      </c>
      <c r="W101" s="172">
        <v>3.49</v>
      </c>
      <c r="X101" s="180">
        <v>2.56</v>
      </c>
      <c r="Y101" s="172">
        <v>1.92</v>
      </c>
      <c r="Z101" s="172">
        <v>4.68</v>
      </c>
      <c r="AA101" s="180">
        <v>3.92</v>
      </c>
      <c r="AB101" s="172">
        <v>4.32</v>
      </c>
      <c r="AC101" s="198">
        <f>(AB101/AA101-1)*100</f>
        <v>10.204081632653072</v>
      </c>
      <c r="AD101" s="415">
        <v>5150</v>
      </c>
      <c r="AE101" s="172">
        <v>41.59</v>
      </c>
      <c r="AF101" s="172">
        <v>66.29</v>
      </c>
      <c r="AG101" s="294">
        <f t="shared" si="10"/>
        <v>54.027410435200764</v>
      </c>
      <c r="AH101" s="201">
        <f t="shared" si="11"/>
        <v>-3.3640066375018916</v>
      </c>
      <c r="AI101" s="7"/>
      <c r="AJ101" s="379">
        <f>AM101/AN101</f>
        <v>-1.8448766837445647</v>
      </c>
      <c r="AK101" s="364">
        <f t="shared" si="13"/>
        <v>2.0000000000000018</v>
      </c>
      <c r="AL101" s="365">
        <f t="shared" si="14"/>
        <v>5.85236691193558</v>
      </c>
      <c r="AM101" s="365">
        <f>((AP101/AU101)^(1/5)-1)*100</f>
        <v>7.214502590085092</v>
      </c>
      <c r="AN101" s="367">
        <f>((AP101/AZ101)^(1/10)-1)*100</f>
        <v>-3.9105608811976222</v>
      </c>
      <c r="AO101" s="352"/>
      <c r="AP101" s="307">
        <v>1.02</v>
      </c>
      <c r="AQ101" s="309">
        <v>1</v>
      </c>
      <c r="AR101" s="38">
        <v>0.94</v>
      </c>
      <c r="AS101" s="38">
        <v>0.86</v>
      </c>
      <c r="AT101" s="38">
        <v>0.74</v>
      </c>
      <c r="AU101" s="38">
        <v>0.72</v>
      </c>
      <c r="AV101" s="38">
        <v>0.67</v>
      </c>
      <c r="AW101" s="38">
        <v>0.62</v>
      </c>
      <c r="AX101" s="300">
        <v>0.6</v>
      </c>
      <c r="AY101" s="300">
        <v>0.6</v>
      </c>
      <c r="AZ101" s="300">
        <v>1.52</v>
      </c>
      <c r="BA101" s="298">
        <v>1.52</v>
      </c>
    </row>
    <row r="102" spans="1:53" ht="11.25" customHeight="1">
      <c r="A102" s="15" t="s">
        <v>1633</v>
      </c>
      <c r="B102" s="16" t="s">
        <v>1634</v>
      </c>
      <c r="C102" s="24" t="s">
        <v>1428</v>
      </c>
      <c r="D102" s="134">
        <v>6</v>
      </c>
      <c r="E102" s="26">
        <v>409</v>
      </c>
      <c r="F102" s="88" t="s">
        <v>1500</v>
      </c>
      <c r="G102" s="58" t="s">
        <v>1500</v>
      </c>
      <c r="H102" s="218">
        <v>28.61</v>
      </c>
      <c r="I102" s="546">
        <f>(R102/H102)*100</f>
        <v>0.6291506466270534</v>
      </c>
      <c r="J102" s="146">
        <v>0.16</v>
      </c>
      <c r="K102" s="146">
        <v>0.18</v>
      </c>
      <c r="L102" s="107">
        <f t="shared" si="9"/>
        <v>12.5</v>
      </c>
      <c r="M102" s="120">
        <v>40689</v>
      </c>
      <c r="N102" s="22">
        <v>40694</v>
      </c>
      <c r="O102" s="23">
        <v>40724</v>
      </c>
      <c r="P102" s="21" t="s">
        <v>1542</v>
      </c>
      <c r="Q102" s="26" t="s">
        <v>1538</v>
      </c>
      <c r="R102" s="344">
        <f>K102</f>
        <v>0.18</v>
      </c>
      <c r="S102" s="345">
        <f aca="true" t="shared" si="15" ref="S102:S156">R102/W102*100</f>
        <v>17.14285714285714</v>
      </c>
      <c r="T102" s="492">
        <f>(H102/SQRT(22.5*W102*(H102/Z102))-1)*100</f>
        <v>16.46140673742209</v>
      </c>
      <c r="U102" s="18">
        <f aca="true" t="shared" si="16" ref="U102:U156">H102/W102</f>
        <v>27.247619047619047</v>
      </c>
      <c r="V102" s="408">
        <v>11</v>
      </c>
      <c r="W102" s="194">
        <v>1.05</v>
      </c>
      <c r="X102" s="193">
        <v>1.3</v>
      </c>
      <c r="Y102" s="194">
        <v>2.11</v>
      </c>
      <c r="Z102" s="194">
        <v>1.12</v>
      </c>
      <c r="AA102" s="193">
        <v>1.7</v>
      </c>
      <c r="AB102" s="194">
        <v>1.91</v>
      </c>
      <c r="AC102" s="197">
        <f>(AB102/AA102-1)*100</f>
        <v>12.352941176470589</v>
      </c>
      <c r="AD102" s="414">
        <v>1370</v>
      </c>
      <c r="AE102" s="194">
        <v>22.34</v>
      </c>
      <c r="AF102" s="194">
        <v>32.32</v>
      </c>
      <c r="AG102" s="293">
        <f t="shared" si="10"/>
        <v>28.066248880931067</v>
      </c>
      <c r="AH102" s="200">
        <f t="shared" si="11"/>
        <v>-11.478960396039605</v>
      </c>
      <c r="AI102" s="7"/>
      <c r="AJ102" s="377">
        <f>AM102/AN102</f>
        <v>2.10305425242207</v>
      </c>
      <c r="AK102" s="368">
        <f t="shared" si="13"/>
        <v>14.28571428571428</v>
      </c>
      <c r="AL102" s="369">
        <f t="shared" si="14"/>
        <v>16.96070952851465</v>
      </c>
      <c r="AM102" s="369">
        <f>((AP102/AU102)^(1/5)-1)*100</f>
        <v>21.67286837864115</v>
      </c>
      <c r="AN102" s="366">
        <f>((AP102/AZ102)^(1/10)-1)*100</f>
        <v>10.30542524220699</v>
      </c>
      <c r="AO102" s="351"/>
      <c r="AP102" s="303">
        <v>0.16</v>
      </c>
      <c r="AQ102" s="303">
        <v>0.14</v>
      </c>
      <c r="AR102" s="19">
        <v>0.12</v>
      </c>
      <c r="AS102" s="19">
        <v>0.1</v>
      </c>
      <c r="AT102" s="19">
        <v>0.08</v>
      </c>
      <c r="AU102" s="304">
        <v>0.06</v>
      </c>
      <c r="AV102" s="304">
        <v>0.06</v>
      </c>
      <c r="AW102" s="304">
        <v>0.06</v>
      </c>
      <c r="AX102" s="304">
        <v>0.06</v>
      </c>
      <c r="AY102" s="304">
        <v>0.06</v>
      </c>
      <c r="AZ102" s="304">
        <v>0.06</v>
      </c>
      <c r="BA102" s="305">
        <v>0.06</v>
      </c>
    </row>
    <row r="103" spans="1:53" ht="11.25" customHeight="1">
      <c r="A103" s="25" t="s">
        <v>1864</v>
      </c>
      <c r="B103" s="26" t="s">
        <v>1865</v>
      </c>
      <c r="C103" s="33" t="s">
        <v>1344</v>
      </c>
      <c r="D103" s="135">
        <v>6</v>
      </c>
      <c r="E103" s="26">
        <v>383</v>
      </c>
      <c r="F103" s="65" t="s">
        <v>1500</v>
      </c>
      <c r="G103" s="57" t="s">
        <v>1500</v>
      </c>
      <c r="H103" s="219">
        <v>72.29</v>
      </c>
      <c r="I103" s="547">
        <f>(R103/H103)*100</f>
        <v>1.853645040807857</v>
      </c>
      <c r="J103" s="145">
        <v>0.32</v>
      </c>
      <c r="K103" s="145">
        <v>0.335</v>
      </c>
      <c r="L103" s="93">
        <f t="shared" si="9"/>
        <v>4.6875</v>
      </c>
      <c r="M103" s="161">
        <v>40420</v>
      </c>
      <c r="N103" s="31">
        <v>40422</v>
      </c>
      <c r="O103" s="32">
        <v>40436</v>
      </c>
      <c r="P103" s="30" t="s">
        <v>461</v>
      </c>
      <c r="Q103" s="26"/>
      <c r="R103" s="343">
        <f>K103*4</f>
        <v>1.34</v>
      </c>
      <c r="S103" s="346">
        <f>R103/W103*100</f>
        <v>44.966442953020135</v>
      </c>
      <c r="T103" s="492">
        <f>(H103/SQRT(22.5*W103*(H103/Z103))-1)*100</f>
        <v>85.16260463873249</v>
      </c>
      <c r="U103" s="27">
        <f>H103/W103</f>
        <v>24.25838926174497</v>
      </c>
      <c r="V103" s="408">
        <v>12</v>
      </c>
      <c r="W103" s="171">
        <v>2.98</v>
      </c>
      <c r="X103" s="178">
        <v>1.29</v>
      </c>
      <c r="Y103" s="171">
        <v>5.14</v>
      </c>
      <c r="Z103" s="171">
        <v>3.18</v>
      </c>
      <c r="AA103" s="178">
        <v>3.32</v>
      </c>
      <c r="AB103" s="171">
        <v>4.05</v>
      </c>
      <c r="AC103" s="196">
        <f>(AB103/AA103-1)*100</f>
        <v>21.987951807228924</v>
      </c>
      <c r="AD103" s="413">
        <v>3690</v>
      </c>
      <c r="AE103" s="171">
        <v>50.74</v>
      </c>
      <c r="AF103" s="171">
        <v>74.67</v>
      </c>
      <c r="AG103" s="292">
        <f aca="true" t="shared" si="17" ref="AG103:AG134">((H103-AE103)/AE103)*100</f>
        <v>42.47142294048089</v>
      </c>
      <c r="AH103" s="199">
        <f aca="true" t="shared" si="18" ref="AH103:AH134">((H103-AF103)/AF103)*100</f>
        <v>-3.187357707245206</v>
      </c>
      <c r="AI103" s="7"/>
      <c r="AJ103" s="378" t="s">
        <v>1035</v>
      </c>
      <c r="AK103" s="364">
        <f aca="true" t="shared" si="19" ref="AK103:AK127">((AP103/AQ103)^(1/1)-1)*100</f>
        <v>4.800000000000004</v>
      </c>
      <c r="AL103" s="365">
        <f t="shared" si="14"/>
        <v>5.0503775006566</v>
      </c>
      <c r="AM103" s="365">
        <f>((AP103/AU103)^(1/5)-1)*100</f>
        <v>20.06665137438386</v>
      </c>
      <c r="AN103" s="367" t="s">
        <v>1035</v>
      </c>
      <c r="AO103" s="351"/>
      <c r="AP103" s="306">
        <v>1.31</v>
      </c>
      <c r="AQ103" s="306">
        <v>1.25</v>
      </c>
      <c r="AR103" s="28">
        <v>1.19</v>
      </c>
      <c r="AS103" s="28">
        <v>1.13</v>
      </c>
      <c r="AT103" s="28">
        <v>1.075</v>
      </c>
      <c r="AU103" s="28">
        <v>0.525</v>
      </c>
      <c r="AV103" s="299">
        <v>0</v>
      </c>
      <c r="AW103" s="299">
        <v>0</v>
      </c>
      <c r="AX103" s="299">
        <v>0</v>
      </c>
      <c r="AY103" s="299">
        <v>0</v>
      </c>
      <c r="AZ103" s="299">
        <v>0</v>
      </c>
      <c r="BA103" s="301">
        <v>0</v>
      </c>
    </row>
    <row r="104" spans="1:53" ht="11.25" customHeight="1">
      <c r="A104" s="25" t="s">
        <v>167</v>
      </c>
      <c r="B104" s="26" t="s">
        <v>168</v>
      </c>
      <c r="C104" s="33" t="s">
        <v>1125</v>
      </c>
      <c r="D104" s="135">
        <v>8</v>
      </c>
      <c r="E104" s="26">
        <v>283</v>
      </c>
      <c r="F104" s="44" t="s">
        <v>1030</v>
      </c>
      <c r="G104" s="45" t="s">
        <v>1003</v>
      </c>
      <c r="H104" s="219">
        <v>57.62</v>
      </c>
      <c r="I104" s="547">
        <f>(R104/H104)*100</f>
        <v>1.7355085039916698</v>
      </c>
      <c r="J104" s="145">
        <v>0.2125</v>
      </c>
      <c r="K104" s="145">
        <v>0.25</v>
      </c>
      <c r="L104" s="93">
        <f t="shared" si="9"/>
        <v>17.647058823529417</v>
      </c>
      <c r="M104" s="321">
        <v>40238</v>
      </c>
      <c r="N104" s="71">
        <v>40240</v>
      </c>
      <c r="O104" s="72">
        <v>40269</v>
      </c>
      <c r="P104" s="30" t="s">
        <v>450</v>
      </c>
      <c r="Q104" s="285" t="s">
        <v>1868</v>
      </c>
      <c r="R104" s="343">
        <f>K104*4</f>
        <v>1</v>
      </c>
      <c r="S104" s="346">
        <f>R104/W104*100</f>
        <v>23.980815347721823</v>
      </c>
      <c r="T104" s="492">
        <f>(H104/SQRT(22.5*W104*(H104/Z104))-1)*100</f>
        <v>16.499343298901927</v>
      </c>
      <c r="U104" s="27">
        <f>H104/W104</f>
        <v>13.817745803357314</v>
      </c>
      <c r="V104" s="408">
        <v>12</v>
      </c>
      <c r="W104" s="171">
        <v>4.17</v>
      </c>
      <c r="X104" s="178">
        <v>1.21</v>
      </c>
      <c r="Y104" s="171">
        <v>0.94</v>
      </c>
      <c r="Z104" s="171">
        <v>2.21</v>
      </c>
      <c r="AA104" s="178">
        <v>4.79</v>
      </c>
      <c r="AB104" s="171">
        <v>5.16</v>
      </c>
      <c r="AC104" s="196">
        <f>(AB104/AA104-1)*100</f>
        <v>7.724425887265141</v>
      </c>
      <c r="AD104" s="413">
        <v>10610</v>
      </c>
      <c r="AE104" s="171">
        <v>42.05</v>
      </c>
      <c r="AF104" s="171">
        <v>64</v>
      </c>
      <c r="AG104" s="292">
        <f t="shared" si="17"/>
        <v>37.02734839476813</v>
      </c>
      <c r="AH104" s="199">
        <f t="shared" si="18"/>
        <v>-9.968750000000004</v>
      </c>
      <c r="AI104" s="7"/>
      <c r="AJ104" s="378">
        <f>AM104/AN104</f>
        <v>1.7718819001574557</v>
      </c>
      <c r="AK104" s="364">
        <f t="shared" si="19"/>
        <v>17.647058823529417</v>
      </c>
      <c r="AL104" s="365">
        <f t="shared" si="14"/>
        <v>21.321375160129328</v>
      </c>
      <c r="AM104" s="365">
        <f>((AP104/AU104)^(1/5)-1)*100</f>
        <v>22.67032046963888</v>
      </c>
      <c r="AN104" s="367">
        <f>((AP104/AZ104)^(1/10)-1)*100</f>
        <v>12.79448730054995</v>
      </c>
      <c r="AO104" s="351"/>
      <c r="AP104" s="306">
        <v>1</v>
      </c>
      <c r="AQ104" s="306">
        <v>0.85</v>
      </c>
      <c r="AR104" s="28">
        <v>0.7</v>
      </c>
      <c r="AS104" s="28">
        <v>0.56</v>
      </c>
      <c r="AT104" s="28">
        <v>0.44</v>
      </c>
      <c r="AU104" s="28">
        <v>0.36</v>
      </c>
      <c r="AV104" s="28">
        <v>0.34</v>
      </c>
      <c r="AW104" s="28">
        <v>0.32</v>
      </c>
      <c r="AX104" s="299">
        <v>0.3</v>
      </c>
      <c r="AY104" s="299">
        <v>0.3</v>
      </c>
      <c r="AZ104" s="299">
        <v>0.3</v>
      </c>
      <c r="BA104" s="301">
        <v>0.3</v>
      </c>
    </row>
    <row r="105" spans="1:53" ht="11.25" customHeight="1">
      <c r="A105" s="25" t="s">
        <v>1871</v>
      </c>
      <c r="B105" s="26" t="s">
        <v>1872</v>
      </c>
      <c r="C105" s="33" t="s">
        <v>1443</v>
      </c>
      <c r="D105" s="135">
        <v>7</v>
      </c>
      <c r="E105" s="26">
        <v>346</v>
      </c>
      <c r="F105" s="65" t="s">
        <v>1500</v>
      </c>
      <c r="G105" s="57" t="s">
        <v>1500</v>
      </c>
      <c r="H105" s="219">
        <v>51.52</v>
      </c>
      <c r="I105" s="547">
        <f>(R105/H105)*100</f>
        <v>0.9122670807453415</v>
      </c>
      <c r="J105" s="145">
        <v>0.1075</v>
      </c>
      <c r="K105" s="145">
        <v>0.1175</v>
      </c>
      <c r="L105" s="93">
        <f t="shared" si="9"/>
        <v>9.302325581395344</v>
      </c>
      <c r="M105" s="161">
        <v>40525</v>
      </c>
      <c r="N105" s="31">
        <v>40527</v>
      </c>
      <c r="O105" s="32">
        <v>40548</v>
      </c>
      <c r="P105" s="104" t="s">
        <v>476</v>
      </c>
      <c r="Q105" s="26"/>
      <c r="R105" s="343">
        <f>K105*4</f>
        <v>0.47</v>
      </c>
      <c r="S105" s="346">
        <f>R105/W105*100</f>
        <v>18.28793774319066</v>
      </c>
      <c r="T105" s="492">
        <f>(H105/SQRT(22.5*W105*(H105/Z105))-1)*100</f>
        <v>45.31293660938829</v>
      </c>
      <c r="U105" s="27">
        <f>H105/W105</f>
        <v>20.046692607003894</v>
      </c>
      <c r="V105" s="408">
        <v>9</v>
      </c>
      <c r="W105" s="171">
        <v>2.57</v>
      </c>
      <c r="X105" s="178" t="s">
        <v>1156</v>
      </c>
      <c r="Y105" s="171">
        <v>1.32</v>
      </c>
      <c r="Z105" s="171">
        <v>2.37</v>
      </c>
      <c r="AA105" s="178">
        <v>2.54</v>
      </c>
      <c r="AB105" s="171">
        <v>2.75</v>
      </c>
      <c r="AC105" s="196">
        <f>(AB105/AA105-1)*100</f>
        <v>8.267716535433077</v>
      </c>
      <c r="AD105" s="332">
        <v>957</v>
      </c>
      <c r="AE105" s="171">
        <v>37</v>
      </c>
      <c r="AF105" s="171">
        <v>53.44</v>
      </c>
      <c r="AG105" s="292">
        <f t="shared" si="17"/>
        <v>39.243243243243256</v>
      </c>
      <c r="AH105" s="199">
        <f t="shared" si="18"/>
        <v>-3.592814371257475</v>
      </c>
      <c r="AI105" s="7"/>
      <c r="AJ105" s="378" t="s">
        <v>1035</v>
      </c>
      <c r="AK105" s="364">
        <f t="shared" si="19"/>
        <v>10.256410256410241</v>
      </c>
      <c r="AL105" s="365">
        <f t="shared" si="14"/>
        <v>8.142526799205418</v>
      </c>
      <c r="AM105" s="365">
        <f>((AP105/AU105)^(1/5)-1)*100</f>
        <v>11.456573996486764</v>
      </c>
      <c r="AN105" s="367" t="s">
        <v>1035</v>
      </c>
      <c r="AO105" s="351"/>
      <c r="AP105" s="306">
        <v>0.43</v>
      </c>
      <c r="AQ105" s="306">
        <v>0.39</v>
      </c>
      <c r="AR105" s="28">
        <v>0.37</v>
      </c>
      <c r="AS105" s="28">
        <v>0.34</v>
      </c>
      <c r="AT105" s="28">
        <v>0.3</v>
      </c>
      <c r="AU105" s="28">
        <v>0.25</v>
      </c>
      <c r="AV105" s="299">
        <v>0</v>
      </c>
      <c r="AW105" s="299">
        <v>0</v>
      </c>
      <c r="AX105" s="299">
        <v>0</v>
      </c>
      <c r="AY105" s="299">
        <v>0</v>
      </c>
      <c r="AZ105" s="299">
        <v>0</v>
      </c>
      <c r="BA105" s="301">
        <v>0</v>
      </c>
    </row>
    <row r="106" spans="1:53" ht="11.25" customHeight="1">
      <c r="A106" s="34" t="s">
        <v>1228</v>
      </c>
      <c r="B106" s="36" t="s">
        <v>1229</v>
      </c>
      <c r="C106" s="41" t="s">
        <v>516</v>
      </c>
      <c r="D106" s="136">
        <v>8</v>
      </c>
      <c r="E106" s="26">
        <v>303</v>
      </c>
      <c r="F106" s="74" t="s">
        <v>1500</v>
      </c>
      <c r="G106" s="75" t="s">
        <v>1500</v>
      </c>
      <c r="H106" s="220">
        <v>45.85</v>
      </c>
      <c r="I106" s="548">
        <f>(R106/H106)*100</f>
        <v>1.1341330425299891</v>
      </c>
      <c r="J106" s="144">
        <v>0.12</v>
      </c>
      <c r="K106" s="144">
        <v>0.13</v>
      </c>
      <c r="L106" s="94">
        <f t="shared" si="9"/>
        <v>8.333333333333348</v>
      </c>
      <c r="M106" s="322">
        <v>40585</v>
      </c>
      <c r="N106" s="50">
        <v>40589</v>
      </c>
      <c r="O106" s="40">
        <v>40599</v>
      </c>
      <c r="P106" s="422" t="s">
        <v>1296</v>
      </c>
      <c r="Q106" s="36"/>
      <c r="R106" s="274">
        <f>K106*4</f>
        <v>0.52</v>
      </c>
      <c r="S106" s="348">
        <f>R106/W106*100</f>
        <v>31.137724550898206</v>
      </c>
      <c r="T106" s="492">
        <f>(H106/SQRT(22.5*W106*(H106/Z106))-1)*100</f>
        <v>244.2149988052937</v>
      </c>
      <c r="U106" s="37">
        <f>H106/W106</f>
        <v>27.455089820359284</v>
      </c>
      <c r="V106" s="409">
        <v>12</v>
      </c>
      <c r="W106" s="172">
        <v>1.67</v>
      </c>
      <c r="X106" s="180">
        <v>1.14</v>
      </c>
      <c r="Y106" s="172">
        <v>1.37</v>
      </c>
      <c r="Z106" s="172">
        <v>9.71</v>
      </c>
      <c r="AA106" s="180">
        <v>2.09</v>
      </c>
      <c r="AB106" s="172">
        <v>2.54</v>
      </c>
      <c r="AC106" s="198">
        <f>(AB106/AA106-1)*100</f>
        <v>21.53110047846891</v>
      </c>
      <c r="AD106" s="415">
        <v>5510</v>
      </c>
      <c r="AE106" s="172">
        <v>31.59</v>
      </c>
      <c r="AF106" s="172">
        <v>48.53</v>
      </c>
      <c r="AG106" s="294">
        <f t="shared" si="17"/>
        <v>45.14086736308959</v>
      </c>
      <c r="AH106" s="201">
        <f t="shared" si="18"/>
        <v>-5.522357304759941</v>
      </c>
      <c r="AI106" s="7"/>
      <c r="AJ106" s="379">
        <f>AM106/AN106</f>
        <v>0.3377710130979437</v>
      </c>
      <c r="AK106" s="370">
        <f t="shared" si="19"/>
        <v>9.090909090909083</v>
      </c>
      <c r="AL106" s="371">
        <f t="shared" si="14"/>
        <v>10.064241629820891</v>
      </c>
      <c r="AM106" s="371">
        <f>((AP106/AU106)^(1/5)-1)*100</f>
        <v>14.869835499703509</v>
      </c>
      <c r="AN106" s="372">
        <f>((AP106/AZ106)^(1/10)-1)*100</f>
        <v>44.02342096594207</v>
      </c>
      <c r="AO106" s="351"/>
      <c r="AP106" s="307">
        <v>0.48</v>
      </c>
      <c r="AQ106" s="307">
        <v>0.44</v>
      </c>
      <c r="AR106" s="38">
        <v>0.4</v>
      </c>
      <c r="AS106" s="38">
        <v>0.36</v>
      </c>
      <c r="AT106" s="38">
        <v>0.32</v>
      </c>
      <c r="AU106" s="38">
        <v>0.24</v>
      </c>
      <c r="AV106" s="38">
        <v>0.045</v>
      </c>
      <c r="AW106" s="300">
        <v>0</v>
      </c>
      <c r="AX106" s="300">
        <v>0</v>
      </c>
      <c r="AY106" s="300">
        <v>0</v>
      </c>
      <c r="AZ106" s="300">
        <v>0.0125</v>
      </c>
      <c r="BA106" s="298">
        <v>0.05</v>
      </c>
    </row>
    <row r="107" spans="1:53" ht="11.25" customHeight="1">
      <c r="A107" s="15" t="s">
        <v>942</v>
      </c>
      <c r="B107" s="16" t="s">
        <v>1932</v>
      </c>
      <c r="C107" s="24" t="s">
        <v>1443</v>
      </c>
      <c r="D107" s="134">
        <v>7</v>
      </c>
      <c r="E107" s="26">
        <v>374</v>
      </c>
      <c r="F107" s="42" t="s">
        <v>1030</v>
      </c>
      <c r="G107" s="43" t="s">
        <v>1030</v>
      </c>
      <c r="H107" s="218">
        <v>56.99</v>
      </c>
      <c r="I107" s="345">
        <f>(R107/H107)*100</f>
        <v>3.018073346201088</v>
      </c>
      <c r="J107" s="303">
        <v>0.405</v>
      </c>
      <c r="K107" s="146">
        <v>0.43</v>
      </c>
      <c r="L107" s="107">
        <f t="shared" si="9"/>
        <v>6.1728395061728225</v>
      </c>
      <c r="M107" s="120">
        <v>40785</v>
      </c>
      <c r="N107" s="22">
        <v>40787</v>
      </c>
      <c r="O107" s="23">
        <v>40801</v>
      </c>
      <c r="P107" s="21" t="s">
        <v>461</v>
      </c>
      <c r="Q107" s="527" t="s">
        <v>1107</v>
      </c>
      <c r="R107" s="344">
        <f>K107*4</f>
        <v>1.72</v>
      </c>
      <c r="S107" s="346">
        <f>R107/W107*100</f>
        <v>53.75</v>
      </c>
      <c r="T107" s="494">
        <f>(H107/SQRT(22.5*W107*(H107/Z107))-1)*100</f>
        <v>164.6699989294845</v>
      </c>
      <c r="U107" s="18">
        <f>H107/W107</f>
        <v>17.809375</v>
      </c>
      <c r="V107" s="408">
        <v>12</v>
      </c>
      <c r="W107" s="194">
        <v>3.2</v>
      </c>
      <c r="X107" s="193">
        <v>1.96</v>
      </c>
      <c r="Y107" s="194">
        <v>1.63</v>
      </c>
      <c r="Z107" s="194">
        <v>8.85</v>
      </c>
      <c r="AA107" s="193">
        <v>3.48</v>
      </c>
      <c r="AB107" s="194">
        <v>3.8</v>
      </c>
      <c r="AC107" s="197">
        <f>(AB107/AA107-1)*100</f>
        <v>9.195402298850563</v>
      </c>
      <c r="AD107" s="414">
        <v>20680</v>
      </c>
      <c r="AE107" s="194">
        <v>47.28</v>
      </c>
      <c r="AF107" s="194">
        <v>57.7</v>
      </c>
      <c r="AG107" s="293">
        <f t="shared" si="17"/>
        <v>20.537225042301184</v>
      </c>
      <c r="AH107" s="200">
        <f t="shared" si="18"/>
        <v>-1.230502599653381</v>
      </c>
      <c r="AI107" s="7"/>
      <c r="AJ107" s="378">
        <f>AM107/AN107</f>
        <v>1.8083255308738801</v>
      </c>
      <c r="AK107" s="364">
        <f t="shared" si="19"/>
        <v>9.090909090909104</v>
      </c>
      <c r="AL107" s="365">
        <f t="shared" si="14"/>
        <v>9.139288306110593</v>
      </c>
      <c r="AM107" s="365">
        <f>((AP107/AU107)^(1/5)-1)*100</f>
        <v>8.034818492488416</v>
      </c>
      <c r="AN107" s="367">
        <f>((AP107/AZ107)^(1/10)-1)*100</f>
        <v>4.4432367708736376</v>
      </c>
      <c r="AO107" s="350"/>
      <c r="AP107" s="306">
        <v>1.56</v>
      </c>
      <c r="AQ107" s="306">
        <v>1.43</v>
      </c>
      <c r="AR107" s="28">
        <v>1.3</v>
      </c>
      <c r="AS107" s="28">
        <v>1.2</v>
      </c>
      <c r="AT107" s="28">
        <v>1.14</v>
      </c>
      <c r="AU107" s="28">
        <v>1.06</v>
      </c>
      <c r="AV107" s="299">
        <v>1.01</v>
      </c>
      <c r="AW107" s="299">
        <v>1.01</v>
      </c>
      <c r="AX107" s="299">
        <v>1.01</v>
      </c>
      <c r="AY107" s="299">
        <v>1.01</v>
      </c>
      <c r="AZ107" s="28">
        <v>1.01</v>
      </c>
      <c r="BA107" s="121">
        <v>0.96</v>
      </c>
    </row>
    <row r="108" spans="1:53" ht="11.25" customHeight="1">
      <c r="A108" s="25" t="s">
        <v>1749</v>
      </c>
      <c r="B108" s="26" t="s">
        <v>1750</v>
      </c>
      <c r="C108" s="33" t="s">
        <v>516</v>
      </c>
      <c r="D108" s="135">
        <v>7</v>
      </c>
      <c r="E108" s="26">
        <v>333</v>
      </c>
      <c r="F108" s="65" t="s">
        <v>1500</v>
      </c>
      <c r="G108" s="57" t="s">
        <v>1500</v>
      </c>
      <c r="H108" s="219">
        <v>17.1</v>
      </c>
      <c r="I108" s="547">
        <f>(R108/H108)*100</f>
        <v>1.4035087719298245</v>
      </c>
      <c r="J108" s="306">
        <v>0.05</v>
      </c>
      <c r="K108" s="145">
        <v>0.06</v>
      </c>
      <c r="L108" s="93">
        <f t="shared" si="9"/>
        <v>19.999999999999996</v>
      </c>
      <c r="M108" s="321">
        <v>40331</v>
      </c>
      <c r="N108" s="71">
        <v>40333</v>
      </c>
      <c r="O108" s="72">
        <v>40354</v>
      </c>
      <c r="P108" s="30" t="s">
        <v>1216</v>
      </c>
      <c r="Q108" s="26"/>
      <c r="R108" s="343">
        <f>K108*4</f>
        <v>0.24</v>
      </c>
      <c r="S108" s="346">
        <f>R108/W108*100</f>
        <v>35.82089552238806</v>
      </c>
      <c r="T108" s="492">
        <f>(H108/SQRT(22.5*W108*(H108/Z108))-1)*100</f>
        <v>77.57907635250542</v>
      </c>
      <c r="U108" s="27">
        <f>H108/W108</f>
        <v>25.522388059701495</v>
      </c>
      <c r="V108" s="408">
        <v>12</v>
      </c>
      <c r="W108" s="171">
        <v>0.67</v>
      </c>
      <c r="X108" s="178">
        <v>1.57</v>
      </c>
      <c r="Y108" s="171">
        <v>1.9</v>
      </c>
      <c r="Z108" s="171">
        <v>2.78</v>
      </c>
      <c r="AA108" s="178">
        <v>0.79</v>
      </c>
      <c r="AB108" s="171">
        <v>1</v>
      </c>
      <c r="AC108" s="196">
        <f>(AB108/AA108-1)*100</f>
        <v>26.582278481012644</v>
      </c>
      <c r="AD108" s="413">
        <v>1430</v>
      </c>
      <c r="AE108" s="171">
        <v>16.58</v>
      </c>
      <c r="AF108" s="171">
        <v>22.3</v>
      </c>
      <c r="AG108" s="292">
        <f t="shared" si="17"/>
        <v>3.1363088057901276</v>
      </c>
      <c r="AH108" s="199">
        <f t="shared" si="18"/>
        <v>-23.31838565022421</v>
      </c>
      <c r="AI108" s="7"/>
      <c r="AJ108" s="378" t="s">
        <v>1035</v>
      </c>
      <c r="AK108" s="364">
        <f t="shared" si="19"/>
        <v>21.052631578947366</v>
      </c>
      <c r="AL108" s="365">
        <f t="shared" si="14"/>
        <v>27.872861448303944</v>
      </c>
      <c r="AM108" s="365">
        <f>((AP108/AU108)^(1/5)-1)*100</f>
        <v>33.95765582561905</v>
      </c>
      <c r="AN108" s="367" t="s">
        <v>1035</v>
      </c>
      <c r="AO108" s="351"/>
      <c r="AP108" s="306">
        <v>0.23</v>
      </c>
      <c r="AQ108" s="306">
        <v>0.19</v>
      </c>
      <c r="AR108" s="28">
        <v>0.15</v>
      </c>
      <c r="AS108" s="28">
        <v>0.11</v>
      </c>
      <c r="AT108" s="28">
        <v>0.08</v>
      </c>
      <c r="AU108" s="28">
        <v>0.05332</v>
      </c>
      <c r="AV108" s="28">
        <v>0.01333</v>
      </c>
      <c r="AW108" s="299">
        <v>0</v>
      </c>
      <c r="AX108" s="299">
        <v>0</v>
      </c>
      <c r="AY108" s="299">
        <v>0</v>
      </c>
      <c r="AZ108" s="299">
        <v>0</v>
      </c>
      <c r="BA108" s="301">
        <v>0</v>
      </c>
    </row>
    <row r="109" spans="1:53" ht="11.25" customHeight="1">
      <c r="A109" s="25" t="s">
        <v>970</v>
      </c>
      <c r="B109" s="26" t="s">
        <v>971</v>
      </c>
      <c r="C109" s="109" t="s">
        <v>1670</v>
      </c>
      <c r="D109" s="135">
        <v>5</v>
      </c>
      <c r="E109" s="26">
        <v>427</v>
      </c>
      <c r="F109" s="65" t="s">
        <v>1500</v>
      </c>
      <c r="G109" s="57" t="s">
        <v>1500</v>
      </c>
      <c r="H109" s="219">
        <v>24.82</v>
      </c>
      <c r="I109" s="547">
        <f>(R109/H109)*100</f>
        <v>1.69218372280419</v>
      </c>
      <c r="J109" s="145">
        <v>0.095</v>
      </c>
      <c r="K109" s="145">
        <v>0.105</v>
      </c>
      <c r="L109" s="93">
        <f t="shared" si="9"/>
        <v>10.526315789473673</v>
      </c>
      <c r="M109" s="161">
        <v>40493</v>
      </c>
      <c r="N109" s="31">
        <v>40497</v>
      </c>
      <c r="O109" s="32">
        <v>40513</v>
      </c>
      <c r="P109" s="30" t="s">
        <v>460</v>
      </c>
      <c r="Q109" s="26"/>
      <c r="R109" s="343">
        <f>K109*4</f>
        <v>0.42</v>
      </c>
      <c r="S109" s="346">
        <f>R109/W109*100</f>
        <v>24.137931034482758</v>
      </c>
      <c r="T109" s="492">
        <f>(H109/SQRT(22.5*W109*(H109/Z109))-1)*100</f>
        <v>35.35799937532855</v>
      </c>
      <c r="U109" s="27">
        <f>H109/W109</f>
        <v>14.264367816091955</v>
      </c>
      <c r="V109" s="408">
        <v>1</v>
      </c>
      <c r="W109" s="171">
        <v>1.74</v>
      </c>
      <c r="X109" s="178">
        <v>1.39</v>
      </c>
      <c r="Y109" s="171">
        <v>0.18</v>
      </c>
      <c r="Z109" s="171">
        <v>2.89</v>
      </c>
      <c r="AA109" s="178">
        <v>1.91</v>
      </c>
      <c r="AB109" s="171">
        <v>2.14</v>
      </c>
      <c r="AC109" s="196">
        <f>(AB109/AA109-1)*100</f>
        <v>12.041884816753946</v>
      </c>
      <c r="AD109" s="413">
        <v>15050</v>
      </c>
      <c r="AE109" s="171">
        <v>19.08</v>
      </c>
      <c r="AF109" s="171">
        <v>25.48</v>
      </c>
      <c r="AG109" s="292">
        <f t="shared" si="17"/>
        <v>30.083857442348023</v>
      </c>
      <c r="AH109" s="199">
        <f t="shared" si="18"/>
        <v>-2.5902668759811625</v>
      </c>
      <c r="AI109" s="7"/>
      <c r="AJ109" s="378" t="s">
        <v>1035</v>
      </c>
      <c r="AK109" s="364">
        <f t="shared" si="19"/>
        <v>6.849315068493156</v>
      </c>
      <c r="AL109" s="365">
        <f t="shared" si="14"/>
        <v>10.37961367337601</v>
      </c>
      <c r="AM109" s="365" t="s">
        <v>1035</v>
      </c>
      <c r="AN109" s="367" t="s">
        <v>1035</v>
      </c>
      <c r="AO109" s="351"/>
      <c r="AP109" s="306">
        <v>0.39</v>
      </c>
      <c r="AQ109" s="306">
        <v>0.365</v>
      </c>
      <c r="AR109" s="28">
        <v>0.345</v>
      </c>
      <c r="AS109" s="28">
        <v>0.29</v>
      </c>
      <c r="AT109" s="28">
        <v>0.195</v>
      </c>
      <c r="AU109" s="299">
        <v>0</v>
      </c>
      <c r="AV109" s="299">
        <v>0</v>
      </c>
      <c r="AW109" s="299">
        <v>0</v>
      </c>
      <c r="AX109" s="299">
        <v>0</v>
      </c>
      <c r="AY109" s="299">
        <v>0</v>
      </c>
      <c r="AZ109" s="299">
        <v>0</v>
      </c>
      <c r="BA109" s="301">
        <v>0</v>
      </c>
    </row>
    <row r="110" spans="1:53" ht="11.25" customHeight="1">
      <c r="A110" s="25" t="s">
        <v>1226</v>
      </c>
      <c r="B110" s="26" t="s">
        <v>1227</v>
      </c>
      <c r="C110" s="33" t="s">
        <v>517</v>
      </c>
      <c r="D110" s="135">
        <v>8</v>
      </c>
      <c r="E110" s="26">
        <v>308</v>
      </c>
      <c r="F110" s="65" t="s">
        <v>1500</v>
      </c>
      <c r="G110" s="57" t="s">
        <v>1500</v>
      </c>
      <c r="H110" s="219">
        <v>81.65</v>
      </c>
      <c r="I110" s="346">
        <f>(R110/H110)*100</f>
        <v>2.204531537048377</v>
      </c>
      <c r="J110" s="306">
        <v>0.4</v>
      </c>
      <c r="K110" s="145">
        <v>0.45</v>
      </c>
      <c r="L110" s="93">
        <f t="shared" si="9"/>
        <v>12.5</v>
      </c>
      <c r="M110" s="161">
        <v>40599</v>
      </c>
      <c r="N110" s="31">
        <v>40603</v>
      </c>
      <c r="O110" s="32">
        <v>40617</v>
      </c>
      <c r="P110" s="30" t="s">
        <v>461</v>
      </c>
      <c r="Q110" s="26"/>
      <c r="R110" s="343">
        <f>K110*4</f>
        <v>1.8</v>
      </c>
      <c r="S110" s="346">
        <f>R110/W110*100</f>
        <v>21.844660194174757</v>
      </c>
      <c r="T110" s="492">
        <f>(H110/SQRT(22.5*W110*(H110/Z110))-1)*100</f>
        <v>-24.919317040840593</v>
      </c>
      <c r="U110" s="27">
        <f>H110/W110</f>
        <v>9.908980582524272</v>
      </c>
      <c r="V110" s="408">
        <v>12</v>
      </c>
      <c r="W110" s="171">
        <v>8.24</v>
      </c>
      <c r="X110" s="178">
        <v>1.24</v>
      </c>
      <c r="Y110" s="171">
        <v>0.55</v>
      </c>
      <c r="Z110" s="171">
        <v>1.28</v>
      </c>
      <c r="AA110" s="178">
        <v>8.54</v>
      </c>
      <c r="AB110" s="171">
        <v>8.95</v>
      </c>
      <c r="AC110" s="196">
        <f>(AB110/AA110-1)*100</f>
        <v>4.800936768149877</v>
      </c>
      <c r="AD110" s="413">
        <v>8670</v>
      </c>
      <c r="AE110" s="171">
        <v>66.11</v>
      </c>
      <c r="AF110" s="171">
        <v>85.45</v>
      </c>
      <c r="AG110" s="292">
        <f t="shared" si="17"/>
        <v>23.506277416427178</v>
      </c>
      <c r="AH110" s="199">
        <f t="shared" si="18"/>
        <v>-4.44704505558806</v>
      </c>
      <c r="AI110" s="7"/>
      <c r="AJ110" s="378" t="s">
        <v>1035</v>
      </c>
      <c r="AK110" s="364">
        <f t="shared" si="19"/>
        <v>14.285714285714302</v>
      </c>
      <c r="AL110" s="365">
        <f t="shared" si="14"/>
        <v>16.96070952851465</v>
      </c>
      <c r="AM110" s="365">
        <f>((AP110/AU110)^(1/5)-1)*100</f>
        <v>26.19146889603865</v>
      </c>
      <c r="AN110" s="367" t="s">
        <v>1035</v>
      </c>
      <c r="AO110" s="351"/>
      <c r="AP110" s="306">
        <v>1.6</v>
      </c>
      <c r="AQ110" s="306">
        <v>1.4</v>
      </c>
      <c r="AR110" s="28">
        <v>1.2</v>
      </c>
      <c r="AS110" s="28">
        <v>1</v>
      </c>
      <c r="AT110" s="28">
        <v>0.75</v>
      </c>
      <c r="AU110" s="28">
        <v>0.5</v>
      </c>
      <c r="AV110" s="28">
        <v>0.4</v>
      </c>
      <c r="AW110" s="299">
        <v>0</v>
      </c>
      <c r="AX110" s="299">
        <v>0</v>
      </c>
      <c r="AY110" s="299">
        <v>0</v>
      </c>
      <c r="AZ110" s="299">
        <v>0</v>
      </c>
      <c r="BA110" s="301">
        <v>0</v>
      </c>
    </row>
    <row r="111" spans="1:53" ht="11.25" customHeight="1">
      <c r="A111" s="277" t="s">
        <v>1243</v>
      </c>
      <c r="B111" s="36" t="s">
        <v>1242</v>
      </c>
      <c r="C111" s="41" t="s">
        <v>1424</v>
      </c>
      <c r="D111" s="136">
        <v>8</v>
      </c>
      <c r="E111" s="26">
        <v>298</v>
      </c>
      <c r="F111" s="46" t="s">
        <v>1030</v>
      </c>
      <c r="G111" s="48" t="s">
        <v>1030</v>
      </c>
      <c r="H111" s="220">
        <v>37.61</v>
      </c>
      <c r="I111" s="348">
        <f>(R111/H111)*100</f>
        <v>4.307365062483382</v>
      </c>
      <c r="J111" s="144">
        <v>0.395</v>
      </c>
      <c r="K111" s="144">
        <v>0.405</v>
      </c>
      <c r="L111" s="94">
        <f t="shared" si="9"/>
        <v>2.5316455696202445</v>
      </c>
      <c r="M111" s="322">
        <v>40520</v>
      </c>
      <c r="N111" s="50">
        <v>40522</v>
      </c>
      <c r="O111" s="40">
        <v>40547</v>
      </c>
      <c r="P111" s="49" t="s">
        <v>464</v>
      </c>
      <c r="Q111" s="36"/>
      <c r="R111" s="274">
        <f>K111*4</f>
        <v>1.62</v>
      </c>
      <c r="S111" s="346">
        <f>R111/W111*100</f>
        <v>66.39344262295083</v>
      </c>
      <c r="T111" s="493">
        <f>(H111/SQRT(22.5*W111*(H111/Z111))-1)*100</f>
        <v>0.009653450265778574</v>
      </c>
      <c r="U111" s="37">
        <f>H111/W111</f>
        <v>15.413934426229508</v>
      </c>
      <c r="V111" s="409">
        <v>9</v>
      </c>
      <c r="W111" s="172">
        <v>2.44</v>
      </c>
      <c r="X111" s="180">
        <v>4.38</v>
      </c>
      <c r="Y111" s="172">
        <v>0.52</v>
      </c>
      <c r="Z111" s="172">
        <v>1.46</v>
      </c>
      <c r="AA111" s="180">
        <v>2.44</v>
      </c>
      <c r="AB111" s="172">
        <v>2.53</v>
      </c>
      <c r="AC111" s="198">
        <f>(AB111/AA111-1)*100</f>
        <v>3.688524590163933</v>
      </c>
      <c r="AD111" s="333">
        <v>843</v>
      </c>
      <c r="AE111" s="172">
        <v>31.65</v>
      </c>
      <c r="AF111" s="172">
        <v>39.99</v>
      </c>
      <c r="AG111" s="294">
        <f t="shared" si="17"/>
        <v>18.83096366508689</v>
      </c>
      <c r="AH111" s="201">
        <f t="shared" si="18"/>
        <v>-5.9514878719679984</v>
      </c>
      <c r="AI111" s="7"/>
      <c r="AJ111" s="378">
        <f>AM111/AN111</f>
        <v>1.6516948218357914</v>
      </c>
      <c r="AK111" s="364">
        <f t="shared" si="19"/>
        <v>2.5974025974025983</v>
      </c>
      <c r="AL111" s="365">
        <f t="shared" si="14"/>
        <v>2.6679153188025717</v>
      </c>
      <c r="AM111" s="365">
        <f>((AP111/AU111)^(1/5)-1)*100</f>
        <v>2.7437943119875463</v>
      </c>
      <c r="AN111" s="367">
        <f>((AP111/AZ111)^(1/10)-1)*100</f>
        <v>1.6611993182481077</v>
      </c>
      <c r="AO111" s="352"/>
      <c r="AP111" s="306">
        <v>1.58</v>
      </c>
      <c r="AQ111" s="306">
        <v>1.54</v>
      </c>
      <c r="AR111" s="28">
        <v>1.5</v>
      </c>
      <c r="AS111" s="28">
        <v>1.46</v>
      </c>
      <c r="AT111" s="28">
        <v>1.42</v>
      </c>
      <c r="AU111" s="28">
        <v>1.38</v>
      </c>
      <c r="AV111" s="28">
        <v>1.36</v>
      </c>
      <c r="AW111" s="299">
        <v>1.34</v>
      </c>
      <c r="AX111" s="299">
        <v>1.34</v>
      </c>
      <c r="AY111" s="299">
        <v>1.34</v>
      </c>
      <c r="AZ111" s="299">
        <v>1.34</v>
      </c>
      <c r="BA111" s="301">
        <v>1.34</v>
      </c>
    </row>
    <row r="112" spans="1:53" ht="11.25" customHeight="1">
      <c r="A112" s="15" t="s">
        <v>1101</v>
      </c>
      <c r="B112" s="16" t="s">
        <v>1102</v>
      </c>
      <c r="C112" s="24" t="s">
        <v>1336</v>
      </c>
      <c r="D112" s="134">
        <v>6</v>
      </c>
      <c r="E112" s="26">
        <v>395</v>
      </c>
      <c r="F112" s="88" t="s">
        <v>1500</v>
      </c>
      <c r="G112" s="58" t="s">
        <v>1500</v>
      </c>
      <c r="H112" s="218">
        <v>10.85</v>
      </c>
      <c r="I112" s="346">
        <f>(R112/H112)*100</f>
        <v>2.580645161290323</v>
      </c>
      <c r="J112" s="303">
        <v>0.06</v>
      </c>
      <c r="K112" s="146">
        <v>0.07</v>
      </c>
      <c r="L112" s="107">
        <f t="shared" si="9"/>
        <v>16.666666666666675</v>
      </c>
      <c r="M112" s="120">
        <v>40577</v>
      </c>
      <c r="N112" s="22">
        <v>40581</v>
      </c>
      <c r="O112" s="23">
        <v>40596</v>
      </c>
      <c r="P112" s="426" t="s">
        <v>298</v>
      </c>
      <c r="Q112" s="16"/>
      <c r="R112" s="344">
        <f>K112*4</f>
        <v>0.28</v>
      </c>
      <c r="S112" s="345">
        <f>R112/W112*100</f>
        <v>48.27586206896552</v>
      </c>
      <c r="T112" s="492">
        <f>(H112/SQRT(22.5*W112*(H112/Z112))-1)*100</f>
        <v>-5.680497338167212</v>
      </c>
      <c r="U112" s="18">
        <f>H112/W112</f>
        <v>18.70689655172414</v>
      </c>
      <c r="V112" s="408">
        <v>12</v>
      </c>
      <c r="W112" s="194">
        <v>0.58</v>
      </c>
      <c r="X112" s="193" t="s">
        <v>1500</v>
      </c>
      <c r="Y112" s="194">
        <v>3.98</v>
      </c>
      <c r="Z112" s="194">
        <v>1.07</v>
      </c>
      <c r="AA112" s="193" t="s">
        <v>1500</v>
      </c>
      <c r="AB112" s="194" t="s">
        <v>1500</v>
      </c>
      <c r="AC112" s="197" t="s">
        <v>1035</v>
      </c>
      <c r="AD112" s="430">
        <v>61</v>
      </c>
      <c r="AE112" s="194">
        <v>7.52</v>
      </c>
      <c r="AF112" s="194">
        <v>14</v>
      </c>
      <c r="AG112" s="293">
        <f t="shared" si="17"/>
        <v>44.28191489361703</v>
      </c>
      <c r="AH112" s="200">
        <f t="shared" si="18"/>
        <v>-22.500000000000004</v>
      </c>
      <c r="AI112" s="7"/>
      <c r="AJ112" s="377" t="s">
        <v>1035</v>
      </c>
      <c r="AK112" s="368">
        <f t="shared" si="19"/>
        <v>19.999999999999996</v>
      </c>
      <c r="AL112" s="369">
        <f t="shared" si="14"/>
        <v>22.674970759304223</v>
      </c>
      <c r="AM112" s="369" t="s">
        <v>1035</v>
      </c>
      <c r="AN112" s="366" t="s">
        <v>1035</v>
      </c>
      <c r="AO112" s="351"/>
      <c r="AP112" s="303">
        <v>0.24</v>
      </c>
      <c r="AQ112" s="354">
        <v>0.2</v>
      </c>
      <c r="AR112" s="19">
        <v>0.19</v>
      </c>
      <c r="AS112" s="19">
        <v>0.13</v>
      </c>
      <c r="AT112" s="19">
        <v>0.03</v>
      </c>
      <c r="AU112" s="304">
        <v>0</v>
      </c>
      <c r="AV112" s="304">
        <v>0</v>
      </c>
      <c r="AW112" s="304">
        <v>0</v>
      </c>
      <c r="AX112" s="304">
        <v>0</v>
      </c>
      <c r="AY112" s="304">
        <v>0</v>
      </c>
      <c r="AZ112" s="304">
        <v>0</v>
      </c>
      <c r="BA112" s="305">
        <v>0</v>
      </c>
    </row>
    <row r="113" spans="1:53" ht="11.25" customHeight="1">
      <c r="A113" s="95" t="s">
        <v>1721</v>
      </c>
      <c r="B113" s="26" t="s">
        <v>1722</v>
      </c>
      <c r="C113" s="33" t="s">
        <v>1332</v>
      </c>
      <c r="D113" s="135">
        <v>9</v>
      </c>
      <c r="E113" s="26">
        <v>258</v>
      </c>
      <c r="F113" s="65" t="s">
        <v>1500</v>
      </c>
      <c r="G113" s="57" t="s">
        <v>1500</v>
      </c>
      <c r="H113" s="219">
        <v>59.72</v>
      </c>
      <c r="I113" s="346">
        <f>(R113/H113)*100</f>
        <v>3.6838580040187545</v>
      </c>
      <c r="J113" s="306">
        <v>0.538</v>
      </c>
      <c r="K113" s="145">
        <v>0.55</v>
      </c>
      <c r="L113" s="93">
        <f t="shared" si="9"/>
        <v>2.230483271375472</v>
      </c>
      <c r="M113" s="161">
        <v>40520</v>
      </c>
      <c r="N113" s="31">
        <v>40522</v>
      </c>
      <c r="O113" s="32">
        <v>40546</v>
      </c>
      <c r="P113" s="30" t="s">
        <v>1769</v>
      </c>
      <c r="Q113" s="26"/>
      <c r="R113" s="343">
        <f>K113*4</f>
        <v>2.2</v>
      </c>
      <c r="S113" s="346">
        <f>R113/W113*100</f>
        <v>84.29118773946361</v>
      </c>
      <c r="T113" s="492">
        <f>(H113/SQRT(22.5*W113*(H113/Z113))-1)*100</f>
        <v>160.63733001012403</v>
      </c>
      <c r="U113" s="27">
        <f>H113/W113</f>
        <v>22.881226053639846</v>
      </c>
      <c r="V113" s="408">
        <v>9</v>
      </c>
      <c r="W113" s="171">
        <v>2.61</v>
      </c>
      <c r="X113" s="178">
        <v>1.82</v>
      </c>
      <c r="Y113" s="171">
        <v>4.81</v>
      </c>
      <c r="Z113" s="171">
        <v>6.68</v>
      </c>
      <c r="AA113" s="178">
        <v>2.73</v>
      </c>
      <c r="AB113" s="171">
        <v>2.98</v>
      </c>
      <c r="AC113" s="196">
        <f>(AB113/AA113-1)*100</f>
        <v>9.157509157509146</v>
      </c>
      <c r="AD113" s="332">
        <v>563</v>
      </c>
      <c r="AE113" s="171">
        <v>54.4</v>
      </c>
      <c r="AF113" s="171">
        <v>69.48</v>
      </c>
      <c r="AG113" s="292">
        <f t="shared" si="17"/>
        <v>9.779411764705884</v>
      </c>
      <c r="AH113" s="199">
        <f t="shared" si="18"/>
        <v>-14.047207829591255</v>
      </c>
      <c r="AI113" s="7"/>
      <c r="AJ113" s="378">
        <f>AM113/AN113</f>
        <v>1.0970805513297999</v>
      </c>
      <c r="AK113" s="364">
        <f t="shared" si="19"/>
        <v>2.3809523809523725</v>
      </c>
      <c r="AL113" s="365">
        <f t="shared" si="14"/>
        <v>4.206534447032539</v>
      </c>
      <c r="AM113" s="365">
        <f>((AP113/AU113)^(1/5)-1)*100</f>
        <v>4.808838399458915</v>
      </c>
      <c r="AN113" s="367">
        <f>((AP113/AZ113)^(1/10)-1)*100</f>
        <v>4.383304757002571</v>
      </c>
      <c r="AO113" s="351"/>
      <c r="AP113" s="306">
        <v>2.15</v>
      </c>
      <c r="AQ113" s="306">
        <v>2.1</v>
      </c>
      <c r="AR113" s="28">
        <v>2</v>
      </c>
      <c r="AS113" s="28">
        <v>1.9</v>
      </c>
      <c r="AT113" s="28">
        <v>1.8</v>
      </c>
      <c r="AU113" s="28">
        <v>1.7</v>
      </c>
      <c r="AV113" s="28">
        <v>1.6</v>
      </c>
      <c r="AW113" s="28">
        <v>1.5</v>
      </c>
      <c r="AX113" s="299">
        <v>1.4</v>
      </c>
      <c r="AY113" s="299">
        <v>1.4</v>
      </c>
      <c r="AZ113" s="299">
        <v>1.4</v>
      </c>
      <c r="BA113" s="301">
        <v>1.4</v>
      </c>
    </row>
    <row r="114" spans="1:53" ht="11.25" customHeight="1">
      <c r="A114" s="25" t="s">
        <v>1262</v>
      </c>
      <c r="B114" s="26" t="s">
        <v>1263</v>
      </c>
      <c r="C114" s="33" t="s">
        <v>516</v>
      </c>
      <c r="D114" s="135">
        <v>6</v>
      </c>
      <c r="E114" s="26">
        <v>380</v>
      </c>
      <c r="F114" s="65" t="s">
        <v>1500</v>
      </c>
      <c r="G114" s="57" t="s">
        <v>1500</v>
      </c>
      <c r="H114" s="219">
        <v>47.32</v>
      </c>
      <c r="I114" s="547">
        <f>(R114/H114)*100</f>
        <v>0.422654268808115</v>
      </c>
      <c r="J114" s="306">
        <v>0.045</v>
      </c>
      <c r="K114" s="145">
        <v>0.05</v>
      </c>
      <c r="L114" s="93">
        <f t="shared" si="9"/>
        <v>11.111111111111116</v>
      </c>
      <c r="M114" s="161">
        <v>40395</v>
      </c>
      <c r="N114" s="31">
        <v>40399</v>
      </c>
      <c r="O114" s="32">
        <v>40417</v>
      </c>
      <c r="P114" s="30" t="s">
        <v>508</v>
      </c>
      <c r="Q114" s="26"/>
      <c r="R114" s="343">
        <f>K114*4</f>
        <v>0.2</v>
      </c>
      <c r="S114" s="346">
        <f>R114/W114*100</f>
        <v>10.75268817204301</v>
      </c>
      <c r="T114" s="492">
        <f>(H114/SQRT(22.5*W114*(H114/Z114))-1)*100</f>
        <v>211.28991277729136</v>
      </c>
      <c r="U114" s="27">
        <f>H114/W114</f>
        <v>25.440860215053764</v>
      </c>
      <c r="V114" s="408">
        <v>12</v>
      </c>
      <c r="W114" s="171">
        <v>1.86</v>
      </c>
      <c r="X114" s="178">
        <v>1.37</v>
      </c>
      <c r="Y114" s="171">
        <v>0.93</v>
      </c>
      <c r="Z114" s="171">
        <v>8.57</v>
      </c>
      <c r="AA114" s="178">
        <v>2.2</v>
      </c>
      <c r="AB114" s="171">
        <v>2.6</v>
      </c>
      <c r="AC114" s="196">
        <f>(AB114/AA114-1)*100</f>
        <v>18.181818181818166</v>
      </c>
      <c r="AD114" s="413">
        <v>2270</v>
      </c>
      <c r="AE114" s="171">
        <v>35.1</v>
      </c>
      <c r="AF114" s="171">
        <v>48.31</v>
      </c>
      <c r="AG114" s="292">
        <f t="shared" si="17"/>
        <v>34.81481481481481</v>
      </c>
      <c r="AH114" s="199">
        <f t="shared" si="18"/>
        <v>-2.0492651624922416</v>
      </c>
      <c r="AI114" s="7"/>
      <c r="AJ114" s="378" t="s">
        <v>1035</v>
      </c>
      <c r="AK114" s="364">
        <f t="shared" si="19"/>
        <v>11.764705882352944</v>
      </c>
      <c r="AL114" s="365">
        <f t="shared" si="14"/>
        <v>12.06584689329877</v>
      </c>
      <c r="AM114" s="365">
        <f>((AP114/AU114)^(1/5)-1)*100</f>
        <v>30.604072496980052</v>
      </c>
      <c r="AN114" s="367" t="s">
        <v>1035</v>
      </c>
      <c r="AO114" s="351"/>
      <c r="AP114" s="306">
        <v>0.19</v>
      </c>
      <c r="AQ114" s="306">
        <v>0.17</v>
      </c>
      <c r="AR114" s="28">
        <v>0.155</v>
      </c>
      <c r="AS114" s="28">
        <v>0.135</v>
      </c>
      <c r="AT114" s="28">
        <v>0.11</v>
      </c>
      <c r="AU114" s="28">
        <v>0.05</v>
      </c>
      <c r="AV114" s="299">
        <v>0</v>
      </c>
      <c r="AW114" s="299">
        <v>0</v>
      </c>
      <c r="AX114" s="299">
        <v>0</v>
      </c>
      <c r="AY114" s="299">
        <v>0</v>
      </c>
      <c r="AZ114" s="299">
        <v>0</v>
      </c>
      <c r="BA114" s="301">
        <v>0</v>
      </c>
    </row>
    <row r="115" spans="1:53" ht="11.25" customHeight="1">
      <c r="A115" s="25" t="s">
        <v>1188</v>
      </c>
      <c r="B115" s="26" t="s">
        <v>1189</v>
      </c>
      <c r="C115" s="33" t="s">
        <v>1129</v>
      </c>
      <c r="D115" s="135">
        <v>8</v>
      </c>
      <c r="E115" s="26">
        <v>286</v>
      </c>
      <c r="F115" s="65" t="s">
        <v>1500</v>
      </c>
      <c r="G115" s="57" t="s">
        <v>1500</v>
      </c>
      <c r="H115" s="219">
        <v>67.08</v>
      </c>
      <c r="I115" s="547">
        <f>(R115/H115)*100</f>
        <v>0.5068574836016697</v>
      </c>
      <c r="J115" s="145">
        <v>0.08</v>
      </c>
      <c r="K115" s="145">
        <v>0.085</v>
      </c>
      <c r="L115" s="93">
        <f t="shared" si="9"/>
        <v>6.25</v>
      </c>
      <c r="M115" s="161">
        <v>40403</v>
      </c>
      <c r="N115" s="31">
        <v>40407</v>
      </c>
      <c r="O115" s="32">
        <v>40421</v>
      </c>
      <c r="P115" s="30" t="s">
        <v>510</v>
      </c>
      <c r="Q115" s="26"/>
      <c r="R115" s="343">
        <f>K115*4</f>
        <v>0.34</v>
      </c>
      <c r="S115" s="346">
        <f>R115/W115*100</f>
        <v>15.454545454545453</v>
      </c>
      <c r="T115" s="492">
        <f>(H115/SQRT(22.5*W115*(H115/Z115))-1)*100</f>
        <v>112.74882045750712</v>
      </c>
      <c r="U115" s="27">
        <f>H115/W115</f>
        <v>30.49090909090909</v>
      </c>
      <c r="V115" s="408">
        <v>8</v>
      </c>
      <c r="W115" s="171">
        <v>2.2</v>
      </c>
      <c r="X115" s="178">
        <v>1.15</v>
      </c>
      <c r="Y115" s="171">
        <v>2.09</v>
      </c>
      <c r="Z115" s="171">
        <v>3.34</v>
      </c>
      <c r="AA115" s="178">
        <v>2.68</v>
      </c>
      <c r="AB115" s="171">
        <v>2.96</v>
      </c>
      <c r="AC115" s="196">
        <f>(AB115/AA115-1)*100</f>
        <v>10.447761194029837</v>
      </c>
      <c r="AD115" s="332">
        <v>842</v>
      </c>
      <c r="AE115" s="171">
        <v>30.8</v>
      </c>
      <c r="AF115" s="171">
        <v>85.87</v>
      </c>
      <c r="AG115" s="292">
        <f t="shared" si="17"/>
        <v>117.7922077922078</v>
      </c>
      <c r="AH115" s="199">
        <f t="shared" si="18"/>
        <v>-21.881914521951792</v>
      </c>
      <c r="AI115" s="7"/>
      <c r="AJ115" s="378">
        <f>AM115/AN115</f>
        <v>0.8363054814040051</v>
      </c>
      <c r="AK115" s="364">
        <f t="shared" si="19"/>
        <v>6.451612903225823</v>
      </c>
      <c r="AL115" s="365">
        <f t="shared" si="14"/>
        <v>6.917810999860885</v>
      </c>
      <c r="AM115" s="365">
        <f>((AP115/AU115)^(1/5)-1)*100</f>
        <v>7.487316557532875</v>
      </c>
      <c r="AN115" s="367">
        <f>((AP115/AZ115)^(1/10)-1)*100</f>
        <v>8.952848838157834</v>
      </c>
      <c r="AO115" s="351"/>
      <c r="AP115" s="306">
        <v>0.33</v>
      </c>
      <c r="AQ115" s="306">
        <v>0.31</v>
      </c>
      <c r="AR115" s="28">
        <v>0.29</v>
      </c>
      <c r="AS115" s="28">
        <v>0.27</v>
      </c>
      <c r="AT115" s="28">
        <v>0.25</v>
      </c>
      <c r="AU115" s="28">
        <v>0.23</v>
      </c>
      <c r="AV115" s="28">
        <v>0.21</v>
      </c>
      <c r="AW115" s="28">
        <v>0.17</v>
      </c>
      <c r="AX115" s="299">
        <v>0.14</v>
      </c>
      <c r="AY115" s="299">
        <v>0.14</v>
      </c>
      <c r="AZ115" s="28">
        <v>0.14</v>
      </c>
      <c r="BA115" s="121">
        <v>0.13</v>
      </c>
    </row>
    <row r="116" spans="1:53" ht="11.25" customHeight="1">
      <c r="A116" s="34" t="s">
        <v>1811</v>
      </c>
      <c r="B116" s="36" t="s">
        <v>1812</v>
      </c>
      <c r="C116" s="41" t="s">
        <v>517</v>
      </c>
      <c r="D116" s="136">
        <v>8</v>
      </c>
      <c r="E116" s="26">
        <v>297</v>
      </c>
      <c r="F116" s="46" t="s">
        <v>1030</v>
      </c>
      <c r="G116" s="48" t="s">
        <v>1030</v>
      </c>
      <c r="H116" s="220">
        <v>77.9</v>
      </c>
      <c r="I116" s="346">
        <f>(R116/H116)*100</f>
        <v>3.8510911424903718</v>
      </c>
      <c r="J116" s="307">
        <v>0.63</v>
      </c>
      <c r="K116" s="144">
        <v>0.75</v>
      </c>
      <c r="L116" s="94">
        <f t="shared" si="9"/>
        <v>19.047619047619047</v>
      </c>
      <c r="M116" s="322">
        <v>40511</v>
      </c>
      <c r="N116" s="50">
        <v>40513</v>
      </c>
      <c r="O116" s="40">
        <v>40543</v>
      </c>
      <c r="P116" s="49" t="s">
        <v>463</v>
      </c>
      <c r="Q116" s="36"/>
      <c r="R116" s="274">
        <f>K116*4</f>
        <v>3</v>
      </c>
      <c r="S116" s="348">
        <f>R116/W116*100</f>
        <v>37.220843672456574</v>
      </c>
      <c r="T116" s="492">
        <f>(H116/SQRT(22.5*W116*(H116/Z116))-1)*100</f>
        <v>74.392007769458</v>
      </c>
      <c r="U116" s="37">
        <f>H116/W116</f>
        <v>9.665012406947891</v>
      </c>
      <c r="V116" s="409">
        <v>12</v>
      </c>
      <c r="W116" s="172">
        <v>8.06</v>
      </c>
      <c r="X116" s="180">
        <v>1.18</v>
      </c>
      <c r="Y116" s="172">
        <v>0.58</v>
      </c>
      <c r="Z116" s="172">
        <v>7.08</v>
      </c>
      <c r="AA116" s="180">
        <v>7.22</v>
      </c>
      <c r="AB116" s="172">
        <v>8.67</v>
      </c>
      <c r="AC116" s="198">
        <f>(AB116/AA116-1)*100</f>
        <v>20.08310249307479</v>
      </c>
      <c r="AD116" s="415">
        <v>27050</v>
      </c>
      <c r="AE116" s="172">
        <v>67.68</v>
      </c>
      <c r="AF116" s="172">
        <v>82.43</v>
      </c>
      <c r="AG116" s="294">
        <f t="shared" si="17"/>
        <v>15.100472813238767</v>
      </c>
      <c r="AH116" s="201">
        <f t="shared" si="18"/>
        <v>-5.495572000485261</v>
      </c>
      <c r="AI116" s="7"/>
      <c r="AJ116" s="379">
        <f>AM116/AN116</f>
        <v>1.0319155256105372</v>
      </c>
      <c r="AK116" s="370">
        <f t="shared" si="19"/>
        <v>12.820512820512842</v>
      </c>
      <c r="AL116" s="371">
        <f t="shared" si="14"/>
        <v>21.552024717571605</v>
      </c>
      <c r="AM116" s="371">
        <f>((AP116/AU116)^(1/5)-1)*100</f>
        <v>20.249402070384104</v>
      </c>
      <c r="AN116" s="372">
        <f>((AP116/AZ116)^(1/10)-1)*100</f>
        <v>19.623119885131544</v>
      </c>
      <c r="AO116" s="351"/>
      <c r="AP116" s="307">
        <v>2.64</v>
      </c>
      <c r="AQ116" s="307">
        <v>2.34</v>
      </c>
      <c r="AR116" s="38">
        <v>1.83</v>
      </c>
      <c r="AS116" s="38">
        <v>1.47</v>
      </c>
      <c r="AT116" s="38">
        <v>1.25</v>
      </c>
      <c r="AU116" s="38">
        <v>1.05</v>
      </c>
      <c r="AV116" s="38">
        <v>0.91</v>
      </c>
      <c r="AW116" s="38">
        <v>0.58</v>
      </c>
      <c r="AX116" s="300">
        <v>0.44</v>
      </c>
      <c r="AY116" s="300">
        <v>0.44</v>
      </c>
      <c r="AZ116" s="300">
        <v>0.44</v>
      </c>
      <c r="BA116" s="298">
        <v>0.88</v>
      </c>
    </row>
    <row r="117" spans="1:53" ht="11.25" customHeight="1">
      <c r="A117" s="150" t="s">
        <v>34</v>
      </c>
      <c r="B117" s="16" t="s">
        <v>33</v>
      </c>
      <c r="C117" s="278" t="s">
        <v>1667</v>
      </c>
      <c r="D117" s="134">
        <v>9</v>
      </c>
      <c r="E117" s="26">
        <v>251</v>
      </c>
      <c r="F117" s="88" t="s">
        <v>1500</v>
      </c>
      <c r="G117" s="58" t="s">
        <v>1500</v>
      </c>
      <c r="H117" s="218">
        <v>27.25</v>
      </c>
      <c r="I117" s="345">
        <f>(R117/H117)*100</f>
        <v>3.0825688073394497</v>
      </c>
      <c r="J117" s="303">
        <v>0.2</v>
      </c>
      <c r="K117" s="146">
        <v>0.21</v>
      </c>
      <c r="L117" s="107">
        <f t="shared" si="9"/>
        <v>4.999999999999982</v>
      </c>
      <c r="M117" s="120">
        <v>40408</v>
      </c>
      <c r="N117" s="22">
        <v>40410</v>
      </c>
      <c r="O117" s="23">
        <v>40428</v>
      </c>
      <c r="P117" s="21" t="s">
        <v>1524</v>
      </c>
      <c r="Q117" s="16"/>
      <c r="R117" s="344">
        <f>K117*4</f>
        <v>0.84</v>
      </c>
      <c r="S117" s="346">
        <f>R117/W117*100</f>
        <v>60.431654676258994</v>
      </c>
      <c r="T117" s="494">
        <f>(H117/SQRT(22.5*W117*(H117/Z117))-1)*100</f>
        <v>69.05246821739009</v>
      </c>
      <c r="U117" s="18">
        <f>H117/W117</f>
        <v>19.60431654676259</v>
      </c>
      <c r="V117" s="408">
        <v>6</v>
      </c>
      <c r="W117" s="194">
        <v>1.39</v>
      </c>
      <c r="X117" s="193">
        <v>0.92</v>
      </c>
      <c r="Y117" s="194">
        <v>3.35</v>
      </c>
      <c r="Z117" s="194">
        <v>3.28</v>
      </c>
      <c r="AA117" s="193">
        <v>1.7</v>
      </c>
      <c r="AB117" s="194">
        <v>1.83</v>
      </c>
      <c r="AC117" s="197">
        <f>(AB117/AA117-1)*100</f>
        <v>7.647058823529429</v>
      </c>
      <c r="AD117" s="414">
        <v>8050</v>
      </c>
      <c r="AE117" s="194">
        <v>15.67</v>
      </c>
      <c r="AF117" s="194">
        <v>28.44</v>
      </c>
      <c r="AG117" s="293">
        <f t="shared" si="17"/>
        <v>73.89917038927888</v>
      </c>
      <c r="AH117" s="200">
        <f t="shared" si="18"/>
        <v>-4.184247538677923</v>
      </c>
      <c r="AI117" s="7"/>
      <c r="AJ117" s="378" t="s">
        <v>1035</v>
      </c>
      <c r="AK117" s="364">
        <f t="shared" si="19"/>
        <v>2.499999999999991</v>
      </c>
      <c r="AL117" s="365">
        <f t="shared" si="14"/>
        <v>6.050743259324021</v>
      </c>
      <c r="AM117" s="365">
        <f>((AP117/AU117)^(1/5)-1)*100</f>
        <v>14.047293799473026</v>
      </c>
      <c r="AN117" s="367" t="s">
        <v>1035</v>
      </c>
      <c r="AO117" s="350"/>
      <c r="AP117" s="306">
        <v>0.82</v>
      </c>
      <c r="AQ117" s="308">
        <v>0.8</v>
      </c>
      <c r="AR117" s="28">
        <v>0.775</v>
      </c>
      <c r="AS117" s="28">
        <v>0.6875</v>
      </c>
      <c r="AT117" s="28">
        <v>0.5625</v>
      </c>
      <c r="AU117" s="28">
        <v>0.425</v>
      </c>
      <c r="AV117" s="28">
        <v>0.34</v>
      </c>
      <c r="AW117" s="28">
        <v>0.22</v>
      </c>
      <c r="AX117" s="28">
        <v>0.02</v>
      </c>
      <c r="AY117" s="299">
        <v>0</v>
      </c>
      <c r="AZ117" s="299">
        <v>0</v>
      </c>
      <c r="BA117" s="301">
        <v>0</v>
      </c>
    </row>
    <row r="118" spans="1:53" ht="11.25" customHeight="1">
      <c r="A118" s="95" t="s">
        <v>1097</v>
      </c>
      <c r="B118" s="26" t="s">
        <v>1098</v>
      </c>
      <c r="C118" s="109" t="s">
        <v>1668</v>
      </c>
      <c r="D118" s="135">
        <v>6</v>
      </c>
      <c r="E118" s="26">
        <v>392</v>
      </c>
      <c r="F118" s="44" t="s">
        <v>1030</v>
      </c>
      <c r="G118" s="45" t="s">
        <v>1003</v>
      </c>
      <c r="H118" s="219">
        <v>25.01</v>
      </c>
      <c r="I118" s="346">
        <f>(R118/H118)*100</f>
        <v>2.5589764094362257</v>
      </c>
      <c r="J118" s="306">
        <v>0.13</v>
      </c>
      <c r="K118" s="145">
        <v>0.16</v>
      </c>
      <c r="L118" s="93">
        <f t="shared" si="9"/>
        <v>23.076923076923084</v>
      </c>
      <c r="M118" s="161">
        <v>40498</v>
      </c>
      <c r="N118" s="31">
        <v>40500</v>
      </c>
      <c r="O118" s="32">
        <v>40521</v>
      </c>
      <c r="P118" s="30" t="s">
        <v>507</v>
      </c>
      <c r="Q118" s="26"/>
      <c r="R118" s="343">
        <f>K118*4</f>
        <v>0.64</v>
      </c>
      <c r="S118" s="346">
        <f>R118/W118*100</f>
        <v>25.396825396825395</v>
      </c>
      <c r="T118" s="492">
        <f>(H118/SQRT(22.5*W118*(H118/Z118))-1)*100</f>
        <v>31.326900709977103</v>
      </c>
      <c r="U118" s="27">
        <f>H118/W118</f>
        <v>9.924603174603176</v>
      </c>
      <c r="V118" s="408">
        <v>6</v>
      </c>
      <c r="W118" s="171">
        <v>2.52</v>
      </c>
      <c r="X118" s="178">
        <v>0.93</v>
      </c>
      <c r="Y118" s="171">
        <v>3.04</v>
      </c>
      <c r="Z118" s="171">
        <v>3.91</v>
      </c>
      <c r="AA118" s="178">
        <v>2.58</v>
      </c>
      <c r="AB118" s="171">
        <v>2.77</v>
      </c>
      <c r="AC118" s="196">
        <f>(AB118/AA118-1)*100</f>
        <v>7.364341085271309</v>
      </c>
      <c r="AD118" s="413">
        <v>210900</v>
      </c>
      <c r="AE118" s="171">
        <v>22.73</v>
      </c>
      <c r="AF118" s="171">
        <v>29.46</v>
      </c>
      <c r="AG118" s="292">
        <f t="shared" si="17"/>
        <v>10.030796304443472</v>
      </c>
      <c r="AH118" s="199">
        <f t="shared" si="18"/>
        <v>-15.105227427019685</v>
      </c>
      <c r="AI118" s="7"/>
      <c r="AJ118" s="378" t="s">
        <v>1035</v>
      </c>
      <c r="AK118" s="364">
        <f t="shared" si="19"/>
        <v>5.769230769230771</v>
      </c>
      <c r="AL118" s="365">
        <f t="shared" si="14"/>
        <v>10.287496281391139</v>
      </c>
      <c r="AM118" s="365">
        <f>((AP118/AU118)^(1/5)-1)*100</f>
        <v>11.440369201675926</v>
      </c>
      <c r="AN118" s="367" t="s">
        <v>1035</v>
      </c>
      <c r="AO118" s="351"/>
      <c r="AP118" s="306">
        <v>0.55</v>
      </c>
      <c r="AQ118" s="308">
        <v>0.52</v>
      </c>
      <c r="AR118" s="28">
        <v>0.46</v>
      </c>
      <c r="AS118" s="28">
        <v>0.41</v>
      </c>
      <c r="AT118" s="28">
        <v>0.37</v>
      </c>
      <c r="AU118" s="299">
        <v>0.32</v>
      </c>
      <c r="AV118" s="299">
        <v>0.16</v>
      </c>
      <c r="AW118" s="28">
        <v>0.24</v>
      </c>
      <c r="AX118" s="299">
        <v>0</v>
      </c>
      <c r="AY118" s="299">
        <v>0</v>
      </c>
      <c r="AZ118" s="299">
        <v>0</v>
      </c>
      <c r="BA118" s="301">
        <v>0</v>
      </c>
    </row>
    <row r="119" spans="1:53" ht="11.25" customHeight="1">
      <c r="A119" s="95" t="s">
        <v>1761</v>
      </c>
      <c r="B119" s="26" t="s">
        <v>1762</v>
      </c>
      <c r="C119" s="33" t="s">
        <v>1130</v>
      </c>
      <c r="D119" s="135">
        <v>9</v>
      </c>
      <c r="E119" s="26">
        <v>276</v>
      </c>
      <c r="F119" s="65" t="s">
        <v>1500</v>
      </c>
      <c r="G119" s="57" t="s">
        <v>1500</v>
      </c>
      <c r="H119" s="219">
        <v>14.83</v>
      </c>
      <c r="I119" s="346">
        <f>(R119/H119)*100</f>
        <v>2.697235333782873</v>
      </c>
      <c r="J119" s="306">
        <v>0.095</v>
      </c>
      <c r="K119" s="145">
        <v>0.1</v>
      </c>
      <c r="L119" s="93">
        <f t="shared" si="9"/>
        <v>5.263157894736836</v>
      </c>
      <c r="M119" s="161">
        <v>40667</v>
      </c>
      <c r="N119" s="31">
        <v>40669</v>
      </c>
      <c r="O119" s="32">
        <v>40683</v>
      </c>
      <c r="P119" s="104" t="s">
        <v>509</v>
      </c>
      <c r="Q119" s="26"/>
      <c r="R119" s="343">
        <f>K119*4</f>
        <v>0.4</v>
      </c>
      <c r="S119" s="346">
        <f>R119/W119*100</f>
        <v>43.956043956043956</v>
      </c>
      <c r="T119" s="492">
        <f>(H119/SQRT(22.5*W119*(H119/Z119))-1)*100</f>
        <v>38.803187234028556</v>
      </c>
      <c r="U119" s="27">
        <f>H119/W119</f>
        <v>16.296703296703296</v>
      </c>
      <c r="V119" s="408">
        <v>12</v>
      </c>
      <c r="W119" s="171">
        <v>0.91</v>
      </c>
      <c r="X119" s="178" t="s">
        <v>1500</v>
      </c>
      <c r="Y119" s="171">
        <v>2.37</v>
      </c>
      <c r="Z119" s="171">
        <v>2.66</v>
      </c>
      <c r="AA119" s="178" t="s">
        <v>1500</v>
      </c>
      <c r="AB119" s="171" t="s">
        <v>1500</v>
      </c>
      <c r="AC119" s="196" t="s">
        <v>1035</v>
      </c>
      <c r="AD119" s="332">
        <v>78</v>
      </c>
      <c r="AE119" s="171">
        <v>10.02</v>
      </c>
      <c r="AF119" s="171">
        <v>15.49</v>
      </c>
      <c r="AG119" s="292">
        <f t="shared" si="17"/>
        <v>48.00399201596807</v>
      </c>
      <c r="AH119" s="199">
        <f t="shared" si="18"/>
        <v>-4.260813428018078</v>
      </c>
      <c r="AI119" s="7"/>
      <c r="AJ119" s="378">
        <f>AM119/AN119</f>
        <v>1.0517910513841588</v>
      </c>
      <c r="AK119" s="364">
        <f t="shared" si="19"/>
        <v>4.166666666666674</v>
      </c>
      <c r="AL119" s="365">
        <f t="shared" si="14"/>
        <v>6.550753340344162</v>
      </c>
      <c r="AM119" s="365">
        <f>((AP119/AU119)^(1/5)-1)*100</f>
        <v>6.016789231717423</v>
      </c>
      <c r="AN119" s="367">
        <f>((AP119/AZ119)^(1/10)-1)*100</f>
        <v>5.720517610222409</v>
      </c>
      <c r="AO119" s="351"/>
      <c r="AP119" s="306">
        <v>0.375</v>
      </c>
      <c r="AQ119" s="306">
        <v>0.36</v>
      </c>
      <c r="AR119" s="28">
        <v>0.33</v>
      </c>
      <c r="AS119" s="28">
        <v>0.31</v>
      </c>
      <c r="AT119" s="28">
        <v>0.3</v>
      </c>
      <c r="AU119" s="28">
        <v>0.28</v>
      </c>
      <c r="AV119" s="299">
        <v>0.26</v>
      </c>
      <c r="AW119" s="28">
        <v>0.255</v>
      </c>
      <c r="AX119" s="299">
        <v>0.24</v>
      </c>
      <c r="AY119" s="28">
        <v>0.24</v>
      </c>
      <c r="AZ119" s="28">
        <v>0.215</v>
      </c>
      <c r="BA119" s="301">
        <v>0.2</v>
      </c>
    </row>
    <row r="120" spans="1:53" ht="11.25" customHeight="1">
      <c r="A120" s="95" t="s">
        <v>1224</v>
      </c>
      <c r="B120" s="26" t="s">
        <v>1225</v>
      </c>
      <c r="C120" s="33" t="s">
        <v>1131</v>
      </c>
      <c r="D120" s="135">
        <v>6</v>
      </c>
      <c r="E120" s="26">
        <v>393</v>
      </c>
      <c r="F120" s="65" t="s">
        <v>1500</v>
      </c>
      <c r="G120" s="57" t="s">
        <v>1500</v>
      </c>
      <c r="H120" s="219">
        <v>32.35</v>
      </c>
      <c r="I120" s="547">
        <f>(R120/H120)*100</f>
        <v>0.9891808346213292</v>
      </c>
      <c r="J120" s="145">
        <v>0.06</v>
      </c>
      <c r="K120" s="145">
        <v>0.08</v>
      </c>
      <c r="L120" s="93">
        <f t="shared" si="9"/>
        <v>33.33333333333335</v>
      </c>
      <c r="M120" s="161">
        <v>40513</v>
      </c>
      <c r="N120" s="31">
        <v>40515</v>
      </c>
      <c r="O120" s="32">
        <v>40525</v>
      </c>
      <c r="P120" s="30" t="s">
        <v>462</v>
      </c>
      <c r="Q120" s="285"/>
      <c r="R120" s="343">
        <f>K120*4</f>
        <v>0.32</v>
      </c>
      <c r="S120" s="346">
        <f>R120/W120*100</f>
        <v>22.222222222222225</v>
      </c>
      <c r="T120" s="492">
        <f>(H120/SQRT(22.5*W120*(H120/Z120))-1)*100</f>
        <v>86.671213568961</v>
      </c>
      <c r="U120" s="27">
        <f>H120/W120</f>
        <v>22.46527777777778</v>
      </c>
      <c r="V120" s="408">
        <v>3</v>
      </c>
      <c r="W120" s="171">
        <v>1.44</v>
      </c>
      <c r="X120" s="178">
        <v>0.96</v>
      </c>
      <c r="Y120" s="171">
        <v>1.54</v>
      </c>
      <c r="Z120" s="171">
        <v>3.49</v>
      </c>
      <c r="AA120" s="178">
        <v>1.71</v>
      </c>
      <c r="AB120" s="171">
        <v>1.97</v>
      </c>
      <c r="AC120" s="196">
        <f>(AB120/AA120-1)*100</f>
        <v>15.204678362573109</v>
      </c>
      <c r="AD120" s="413">
        <v>986</v>
      </c>
      <c r="AE120" s="171">
        <v>23.83</v>
      </c>
      <c r="AF120" s="171">
        <v>36.49</v>
      </c>
      <c r="AG120" s="292">
        <f t="shared" si="17"/>
        <v>35.75325220310535</v>
      </c>
      <c r="AH120" s="199">
        <f t="shared" si="18"/>
        <v>-11.345574129898603</v>
      </c>
      <c r="AI120" s="7"/>
      <c r="AJ120" s="378" t="s">
        <v>1035</v>
      </c>
      <c r="AK120" s="364">
        <f t="shared" si="19"/>
        <v>37.031276040219964</v>
      </c>
      <c r="AL120" s="365">
        <f t="shared" si="14"/>
        <v>20.148555321632355</v>
      </c>
      <c r="AM120" s="365">
        <f>((AP120/AU120)^(1/5)-1)*100</f>
        <v>40.88620041123865</v>
      </c>
      <c r="AN120" s="367" t="s">
        <v>1035</v>
      </c>
      <c r="AO120" s="351"/>
      <c r="AP120" s="306">
        <v>0.24667</v>
      </c>
      <c r="AQ120" s="306">
        <v>0.18001000000000003</v>
      </c>
      <c r="AR120" s="299">
        <v>0.16</v>
      </c>
      <c r="AS120" s="28">
        <v>0.14222</v>
      </c>
      <c r="AT120" s="28">
        <v>0.10666</v>
      </c>
      <c r="AU120" s="28">
        <v>0.04444</v>
      </c>
      <c r="AV120" s="299">
        <v>0</v>
      </c>
      <c r="AW120" s="299">
        <v>0</v>
      </c>
      <c r="AX120" s="299">
        <v>0</v>
      </c>
      <c r="AY120" s="299">
        <v>0</v>
      </c>
      <c r="AZ120" s="299">
        <v>0</v>
      </c>
      <c r="BA120" s="301">
        <v>0</v>
      </c>
    </row>
    <row r="121" spans="1:53" ht="11.25" customHeight="1">
      <c r="A121" s="113" t="s">
        <v>1959</v>
      </c>
      <c r="B121" s="36" t="s">
        <v>0</v>
      </c>
      <c r="C121" s="41" t="s">
        <v>1125</v>
      </c>
      <c r="D121" s="136">
        <v>8</v>
      </c>
      <c r="E121" s="26">
        <v>285</v>
      </c>
      <c r="F121" s="74" t="s">
        <v>1500</v>
      </c>
      <c r="G121" s="75" t="s">
        <v>1500</v>
      </c>
      <c r="H121" s="220">
        <v>69.51</v>
      </c>
      <c r="I121" s="548">
        <f>(R121/H121)*100</f>
        <v>1.2660048913825348</v>
      </c>
      <c r="J121" s="307">
        <v>0.2</v>
      </c>
      <c r="K121" s="144">
        <v>0.22</v>
      </c>
      <c r="L121" s="94">
        <f t="shared" si="9"/>
        <v>9.999999999999986</v>
      </c>
      <c r="M121" s="322">
        <v>40368</v>
      </c>
      <c r="N121" s="50">
        <v>40372</v>
      </c>
      <c r="O121" s="40">
        <v>40386</v>
      </c>
      <c r="P121" s="49" t="s">
        <v>1525</v>
      </c>
      <c r="Q121" s="36"/>
      <c r="R121" s="274">
        <f>K121*4</f>
        <v>0.88</v>
      </c>
      <c r="S121" s="346">
        <f>R121/W121*100</f>
        <v>30.136986301369863</v>
      </c>
      <c r="T121" s="493">
        <f>(H121/SQRT(22.5*W121*(H121/Z121))-1)*100</f>
        <v>122.0413799930629</v>
      </c>
      <c r="U121" s="37">
        <f>H121/W121</f>
        <v>23.804794520547947</v>
      </c>
      <c r="V121" s="409">
        <v>8</v>
      </c>
      <c r="W121" s="172">
        <v>2.92</v>
      </c>
      <c r="X121" s="180">
        <v>1.17</v>
      </c>
      <c r="Y121" s="172">
        <v>2.35</v>
      </c>
      <c r="Z121" s="172">
        <v>4.66</v>
      </c>
      <c r="AA121" s="180">
        <v>3.35</v>
      </c>
      <c r="AB121" s="172">
        <v>4.02</v>
      </c>
      <c r="AC121" s="198">
        <f>(AB121/AA121-1)*100</f>
        <v>19.99999999999997</v>
      </c>
      <c r="AD121" s="415">
        <v>4420</v>
      </c>
      <c r="AE121" s="172">
        <v>44.19</v>
      </c>
      <c r="AF121" s="172">
        <v>79.22</v>
      </c>
      <c r="AG121" s="294">
        <f t="shared" si="17"/>
        <v>57.298031228784815</v>
      </c>
      <c r="AH121" s="201">
        <f t="shared" si="18"/>
        <v>-12.257005806614483</v>
      </c>
      <c r="AI121" s="7"/>
      <c r="AJ121" s="378" t="s">
        <v>1035</v>
      </c>
      <c r="AK121" s="364">
        <f t="shared" si="19"/>
        <v>4.999999999999982</v>
      </c>
      <c r="AL121" s="365">
        <f t="shared" si="14"/>
        <v>7.297628793540634</v>
      </c>
      <c r="AM121" s="365">
        <f>((AP121/AU121)^(1/5)-1)*100</f>
        <v>12.79875101706811</v>
      </c>
      <c r="AN121" s="367" t="s">
        <v>1035</v>
      </c>
      <c r="AO121" s="352"/>
      <c r="AP121" s="306">
        <v>0.84</v>
      </c>
      <c r="AQ121" s="308">
        <v>0.8</v>
      </c>
      <c r="AR121" s="28">
        <v>0.76</v>
      </c>
      <c r="AS121" s="28">
        <v>0.68</v>
      </c>
      <c r="AT121" s="28">
        <v>0.56</v>
      </c>
      <c r="AU121" s="28">
        <v>0.46</v>
      </c>
      <c r="AV121" s="28">
        <v>0.34</v>
      </c>
      <c r="AW121" s="28">
        <v>0.1</v>
      </c>
      <c r="AX121" s="299">
        <v>0</v>
      </c>
      <c r="AY121" s="299">
        <v>0</v>
      </c>
      <c r="AZ121" s="299">
        <v>0</v>
      </c>
      <c r="BA121" s="301">
        <v>0</v>
      </c>
    </row>
    <row r="122" spans="1:53" ht="11.25" customHeight="1">
      <c r="A122" s="282" t="s">
        <v>1791</v>
      </c>
      <c r="B122" s="16" t="s">
        <v>1792</v>
      </c>
      <c r="C122" s="526" t="s">
        <v>742</v>
      </c>
      <c r="D122" s="134">
        <v>8</v>
      </c>
      <c r="E122" s="26">
        <v>328</v>
      </c>
      <c r="F122" s="88" t="s">
        <v>1500</v>
      </c>
      <c r="G122" s="58" t="s">
        <v>1500</v>
      </c>
      <c r="H122" s="218">
        <v>47.66</v>
      </c>
      <c r="I122" s="345">
        <f>(R122/H122)*100</f>
        <v>2.5178346621905163</v>
      </c>
      <c r="J122" s="146">
        <v>0.28</v>
      </c>
      <c r="K122" s="146">
        <v>0.3</v>
      </c>
      <c r="L122" s="107">
        <f t="shared" si="9"/>
        <v>7.14285714285714</v>
      </c>
      <c r="M122" s="120">
        <v>40722</v>
      </c>
      <c r="N122" s="22">
        <v>40724</v>
      </c>
      <c r="O122" s="23">
        <v>40787</v>
      </c>
      <c r="P122" s="21" t="s">
        <v>460</v>
      </c>
      <c r="Q122" s="16"/>
      <c r="R122" s="344">
        <f>K122*4</f>
        <v>1.2</v>
      </c>
      <c r="S122" s="345" t="s">
        <v>1035</v>
      </c>
      <c r="T122" s="492" t="s">
        <v>1035</v>
      </c>
      <c r="U122" s="18" t="s">
        <v>1035</v>
      </c>
      <c r="V122" s="408">
        <v>12</v>
      </c>
      <c r="W122" s="194" t="s">
        <v>1500</v>
      </c>
      <c r="X122" s="193">
        <v>1.23</v>
      </c>
      <c r="Y122" s="194" t="s">
        <v>1156</v>
      </c>
      <c r="Z122" s="194" t="s">
        <v>1156</v>
      </c>
      <c r="AA122" s="193">
        <v>3.21</v>
      </c>
      <c r="AB122" s="194">
        <v>3.53</v>
      </c>
      <c r="AC122" s="197">
        <f>(AB122/AA122-1)*100</f>
        <v>9.968847352024923</v>
      </c>
      <c r="AD122" s="414" t="s">
        <v>1156</v>
      </c>
      <c r="AE122" s="194">
        <v>33.02</v>
      </c>
      <c r="AF122" s="194">
        <v>49.35</v>
      </c>
      <c r="AG122" s="293">
        <f t="shared" si="17"/>
        <v>44.33676559660809</v>
      </c>
      <c r="AH122" s="200">
        <f t="shared" si="18"/>
        <v>-3.424518743667689</v>
      </c>
      <c r="AI122" s="7"/>
      <c r="AJ122" s="377" t="s">
        <v>1035</v>
      </c>
      <c r="AK122" s="368">
        <f t="shared" si="19"/>
        <v>8.000000000000007</v>
      </c>
      <c r="AL122" s="369">
        <f>((AP122/AS122)^(1/3)-1)*100</f>
        <v>11.457607795906144</v>
      </c>
      <c r="AM122" s="369">
        <f>((AP122/AU122)^(1/5)-1)*100</f>
        <v>14.44905555881899</v>
      </c>
      <c r="AN122" s="366" t="s">
        <v>1035</v>
      </c>
      <c r="AO122" s="351"/>
      <c r="AP122" s="303">
        <v>1.08</v>
      </c>
      <c r="AQ122" s="303">
        <v>1</v>
      </c>
      <c r="AR122" s="19">
        <v>0.9</v>
      </c>
      <c r="AS122" s="19">
        <v>0.78</v>
      </c>
      <c r="AT122" s="19">
        <v>0.66</v>
      </c>
      <c r="AU122" s="19">
        <v>0.55</v>
      </c>
      <c r="AV122" s="19">
        <v>0.375</v>
      </c>
      <c r="AW122" s="304">
        <v>0</v>
      </c>
      <c r="AX122" s="304">
        <v>0</v>
      </c>
      <c r="AY122" s="304">
        <v>0</v>
      </c>
      <c r="AZ122" s="304">
        <v>0</v>
      </c>
      <c r="BA122" s="305">
        <v>0</v>
      </c>
    </row>
    <row r="123" spans="1:53" ht="11.25" customHeight="1">
      <c r="A123" s="25" t="s">
        <v>1232</v>
      </c>
      <c r="B123" s="26" t="s">
        <v>1233</v>
      </c>
      <c r="C123" s="109" t="s">
        <v>1669</v>
      </c>
      <c r="D123" s="135">
        <v>9</v>
      </c>
      <c r="E123" s="26">
        <v>262</v>
      </c>
      <c r="F123" s="65" t="s">
        <v>1500</v>
      </c>
      <c r="G123" s="57" t="s">
        <v>1500</v>
      </c>
      <c r="H123" s="219">
        <v>29.2</v>
      </c>
      <c r="I123" s="547">
        <f>(R123/H123)*100</f>
        <v>1.3698630136986303</v>
      </c>
      <c r="J123" s="306">
        <v>0.08666666666666667</v>
      </c>
      <c r="K123" s="145">
        <v>0.1</v>
      </c>
      <c r="L123" s="93">
        <f t="shared" si="9"/>
        <v>15.384615384615397</v>
      </c>
      <c r="M123" s="161">
        <v>40576</v>
      </c>
      <c r="N123" s="31">
        <v>40578</v>
      </c>
      <c r="O123" s="32">
        <v>40595</v>
      </c>
      <c r="P123" s="30" t="s">
        <v>1210</v>
      </c>
      <c r="Q123" s="285"/>
      <c r="R123" s="343">
        <f>K123*4</f>
        <v>0.4</v>
      </c>
      <c r="S123" s="346">
        <f>R123/W123*100</f>
        <v>39.603960396039604</v>
      </c>
      <c r="T123" s="492">
        <f>(H123/SQRT(22.5*W123*(H123/Z123))-1)*100</f>
        <v>135.60329134180006</v>
      </c>
      <c r="U123" s="27">
        <f>H123/W123</f>
        <v>28.91089108910891</v>
      </c>
      <c r="V123" s="408">
        <v>12</v>
      </c>
      <c r="W123" s="171">
        <v>1.01</v>
      </c>
      <c r="X123" s="178">
        <v>2.14</v>
      </c>
      <c r="Y123" s="171">
        <v>3.73</v>
      </c>
      <c r="Z123" s="171">
        <v>4.32</v>
      </c>
      <c r="AA123" s="178">
        <v>1.12</v>
      </c>
      <c r="AB123" s="171">
        <v>1.43</v>
      </c>
      <c r="AC123" s="196">
        <f>(AB123/AA123-1)*100</f>
        <v>27.67857142857142</v>
      </c>
      <c r="AD123" s="413">
        <v>3480</v>
      </c>
      <c r="AE123" s="171">
        <v>18.59</v>
      </c>
      <c r="AF123" s="171">
        <v>33.2</v>
      </c>
      <c r="AG123" s="292">
        <f t="shared" si="17"/>
        <v>57.073695535233995</v>
      </c>
      <c r="AH123" s="199">
        <f t="shared" si="18"/>
        <v>-12.048192771084347</v>
      </c>
      <c r="AI123" s="7"/>
      <c r="AJ123" s="378" t="s">
        <v>1035</v>
      </c>
      <c r="AK123" s="364">
        <f t="shared" si="19"/>
        <v>8.333333333333325</v>
      </c>
      <c r="AL123" s="365">
        <f>((AP123/AS123)^(1/3)-1)*100</f>
        <v>15.21476602058922</v>
      </c>
      <c r="AM123" s="365">
        <f>((AP123/AU123)^(1/5)-1)*100</f>
        <v>21.05832751075947</v>
      </c>
      <c r="AN123" s="367" t="s">
        <v>1035</v>
      </c>
      <c r="AO123" s="351"/>
      <c r="AP123" s="306">
        <v>0.3466666666666667</v>
      </c>
      <c r="AQ123" s="306">
        <v>0.32</v>
      </c>
      <c r="AR123" s="28">
        <v>0.29333333333333333</v>
      </c>
      <c r="AS123" s="28">
        <v>0.22666666666666668</v>
      </c>
      <c r="AT123" s="28">
        <v>0.16</v>
      </c>
      <c r="AU123" s="299">
        <v>0.13333333333333333</v>
      </c>
      <c r="AV123" s="28">
        <v>0.12222</v>
      </c>
      <c r="AW123" s="28">
        <v>0.04444</v>
      </c>
      <c r="AX123" s="299">
        <v>0</v>
      </c>
      <c r="AY123" s="299">
        <v>0</v>
      </c>
      <c r="AZ123" s="299">
        <v>0</v>
      </c>
      <c r="BA123" s="301">
        <v>0</v>
      </c>
    </row>
    <row r="124" spans="1:53" ht="11.25" customHeight="1">
      <c r="A124" s="25" t="s">
        <v>417</v>
      </c>
      <c r="B124" s="26" t="s">
        <v>418</v>
      </c>
      <c r="C124" s="33" t="s">
        <v>1333</v>
      </c>
      <c r="D124" s="135">
        <v>7</v>
      </c>
      <c r="E124" s="26">
        <v>352</v>
      </c>
      <c r="F124" s="65" t="s">
        <v>1500</v>
      </c>
      <c r="G124" s="57" t="s">
        <v>1500</v>
      </c>
      <c r="H124" s="219">
        <v>21.59</v>
      </c>
      <c r="I124" s="547">
        <f>(R124/H124)*100</f>
        <v>1.667438628994905</v>
      </c>
      <c r="J124" s="145">
        <v>0.08</v>
      </c>
      <c r="K124" s="145">
        <v>0.09</v>
      </c>
      <c r="L124" s="93">
        <f t="shared" si="9"/>
        <v>12.5</v>
      </c>
      <c r="M124" s="161">
        <v>40609</v>
      </c>
      <c r="N124" s="31">
        <v>40611</v>
      </c>
      <c r="O124" s="32">
        <v>40620</v>
      </c>
      <c r="P124" s="104" t="s">
        <v>462</v>
      </c>
      <c r="Q124" s="26"/>
      <c r="R124" s="343">
        <f>K124*4</f>
        <v>0.36</v>
      </c>
      <c r="S124" s="346">
        <f>R124/W124*100</f>
        <v>18.274111675126903</v>
      </c>
      <c r="T124" s="492">
        <f>(H124/SQRT(22.5*W124*(H124/Z124))-1)*100</f>
        <v>-20.12008448661662</v>
      </c>
      <c r="U124" s="27">
        <f>H124/W124</f>
        <v>10.959390862944163</v>
      </c>
      <c r="V124" s="408">
        <v>12</v>
      </c>
      <c r="W124" s="171">
        <v>1.97</v>
      </c>
      <c r="X124" s="178">
        <v>0.95</v>
      </c>
      <c r="Y124" s="171">
        <v>0.99</v>
      </c>
      <c r="Z124" s="171">
        <v>1.31</v>
      </c>
      <c r="AA124" s="178">
        <v>1.92</v>
      </c>
      <c r="AB124" s="171">
        <v>2.11</v>
      </c>
      <c r="AC124" s="196">
        <f>(AB124/AA124-1)*100</f>
        <v>9.895833333333325</v>
      </c>
      <c r="AD124" s="332">
        <v>420</v>
      </c>
      <c r="AE124" s="171">
        <v>17.57</v>
      </c>
      <c r="AF124" s="171">
        <v>23</v>
      </c>
      <c r="AG124" s="292">
        <f t="shared" si="17"/>
        <v>22.879908935685826</v>
      </c>
      <c r="AH124" s="199">
        <f t="shared" si="18"/>
        <v>-6.130434782608696</v>
      </c>
      <c r="AI124" s="7"/>
      <c r="AJ124" s="378" t="s">
        <v>1035</v>
      </c>
      <c r="AK124" s="364">
        <f t="shared" si="19"/>
        <v>14.28571428571428</v>
      </c>
      <c r="AL124" s="365">
        <f>((AP124/AS124)^(1/3)-1)*100</f>
        <v>16.96070952851465</v>
      </c>
      <c r="AM124" s="365">
        <f>((AP124/AU124)^(1/5)-1)*100</f>
        <v>31.95079107728942</v>
      </c>
      <c r="AN124" s="367" t="s">
        <v>1035</v>
      </c>
      <c r="AO124" s="351"/>
      <c r="AP124" s="306">
        <v>0.32</v>
      </c>
      <c r="AQ124" s="306">
        <v>0.28</v>
      </c>
      <c r="AR124" s="28">
        <v>0.24</v>
      </c>
      <c r="AS124" s="28">
        <v>0.2</v>
      </c>
      <c r="AT124" s="299">
        <v>0.16</v>
      </c>
      <c r="AU124" s="28">
        <v>0.08</v>
      </c>
      <c r="AV124" s="299">
        <v>0</v>
      </c>
      <c r="AW124" s="299">
        <v>0</v>
      </c>
      <c r="AX124" s="299">
        <v>0</v>
      </c>
      <c r="AY124" s="299">
        <v>0</v>
      </c>
      <c r="AZ124" s="299">
        <v>0</v>
      </c>
      <c r="BA124" s="301">
        <v>0</v>
      </c>
    </row>
    <row r="125" spans="1:53" ht="11.25" customHeight="1">
      <c r="A125" s="25" t="s">
        <v>195</v>
      </c>
      <c r="B125" s="26" t="s">
        <v>196</v>
      </c>
      <c r="C125" s="33" t="s">
        <v>1452</v>
      </c>
      <c r="D125" s="135">
        <v>8</v>
      </c>
      <c r="E125" s="26">
        <v>309</v>
      </c>
      <c r="F125" s="65" t="s">
        <v>1500</v>
      </c>
      <c r="G125" s="57" t="s">
        <v>1500</v>
      </c>
      <c r="H125" s="219">
        <v>104.85</v>
      </c>
      <c r="I125" s="346">
        <f>(R125/H125)*100</f>
        <v>7.868383404864092</v>
      </c>
      <c r="J125" s="306">
        <v>8.15</v>
      </c>
      <c r="K125" s="145">
        <v>8.25</v>
      </c>
      <c r="L125" s="116">
        <f t="shared" si="9"/>
        <v>1.2269938650306678</v>
      </c>
      <c r="M125" s="161">
        <v>40604</v>
      </c>
      <c r="N125" s="31">
        <v>40606</v>
      </c>
      <c r="O125" s="32">
        <v>40617</v>
      </c>
      <c r="P125" s="30" t="s">
        <v>200</v>
      </c>
      <c r="Q125" s="435" t="s">
        <v>199</v>
      </c>
      <c r="R125" s="343">
        <f>K125</f>
        <v>8.25</v>
      </c>
      <c r="S125" s="346">
        <f>R125/W125*100</f>
        <v>91.7686318131257</v>
      </c>
      <c r="T125" s="492">
        <f>(H125/SQRT(22.5*W125*(H125/Z125))-1)*100</f>
        <v>11.07123249262376</v>
      </c>
      <c r="U125" s="27">
        <f>H125/W125</f>
        <v>11.662958843159064</v>
      </c>
      <c r="V125" s="408">
        <v>12</v>
      </c>
      <c r="W125" s="171">
        <v>8.99</v>
      </c>
      <c r="X125" s="178" t="s">
        <v>1156</v>
      </c>
      <c r="Y125" s="171">
        <v>1.48</v>
      </c>
      <c r="Z125" s="171">
        <v>2.38</v>
      </c>
      <c r="AA125" s="178" t="s">
        <v>1156</v>
      </c>
      <c r="AB125" s="171" t="s">
        <v>1156</v>
      </c>
      <c r="AC125" s="196" t="s">
        <v>1035</v>
      </c>
      <c r="AD125" s="413">
        <v>720</v>
      </c>
      <c r="AE125" s="171">
        <v>89.5</v>
      </c>
      <c r="AF125" s="171">
        <v>137</v>
      </c>
      <c r="AG125" s="292">
        <f t="shared" si="17"/>
        <v>17.150837988826808</v>
      </c>
      <c r="AH125" s="199">
        <f t="shared" si="18"/>
        <v>-23.46715328467154</v>
      </c>
      <c r="AI125" s="7"/>
      <c r="AJ125" s="378">
        <f>AM125/AN125</f>
        <v>2.568672957057565</v>
      </c>
      <c r="AK125" s="364">
        <f t="shared" si="19"/>
        <v>46.84684684684686</v>
      </c>
      <c r="AL125" s="365">
        <f>((AP125/AS125)^(1/3)-1)*100</f>
        <v>28.960884763624883</v>
      </c>
      <c r="AM125" s="365">
        <f>((AP125/AU125)^(1/5)-1)*100</f>
        <v>37.30559280684118</v>
      </c>
      <c r="AN125" s="367">
        <f>((AP125/AZ125)^(1/10)-1)*100</f>
        <v>14.523294101859907</v>
      </c>
      <c r="AO125" s="351"/>
      <c r="AP125" s="306">
        <v>8.15</v>
      </c>
      <c r="AQ125" s="306">
        <v>5.55</v>
      </c>
      <c r="AR125" s="28">
        <v>4.25</v>
      </c>
      <c r="AS125" s="28">
        <v>3.8</v>
      </c>
      <c r="AT125" s="28">
        <v>2.12</v>
      </c>
      <c r="AU125" s="28">
        <v>1.67</v>
      </c>
      <c r="AV125" s="28">
        <v>1.17</v>
      </c>
      <c r="AW125" s="299">
        <v>0.92</v>
      </c>
      <c r="AX125" s="299">
        <v>0.92</v>
      </c>
      <c r="AY125" s="299">
        <v>2</v>
      </c>
      <c r="AZ125" s="28">
        <v>2.1</v>
      </c>
      <c r="BA125" s="301">
        <v>2</v>
      </c>
    </row>
    <row r="126" spans="1:53" ht="11.25" customHeight="1">
      <c r="A126" s="34" t="s">
        <v>157</v>
      </c>
      <c r="B126" s="36" t="s">
        <v>158</v>
      </c>
      <c r="C126" s="41" t="s">
        <v>1332</v>
      </c>
      <c r="D126" s="136">
        <v>7</v>
      </c>
      <c r="E126" s="26">
        <v>354</v>
      </c>
      <c r="F126" s="74" t="s">
        <v>1500</v>
      </c>
      <c r="G126" s="75" t="s">
        <v>1500</v>
      </c>
      <c r="H126" s="220">
        <v>35.58</v>
      </c>
      <c r="I126" s="348">
        <f>(R126/H126)*100</f>
        <v>2.4732996065205173</v>
      </c>
      <c r="J126" s="144">
        <v>0.19</v>
      </c>
      <c r="K126" s="144">
        <v>0.22</v>
      </c>
      <c r="L126" s="94">
        <f t="shared" si="9"/>
        <v>15.789473684210531</v>
      </c>
      <c r="M126" s="322">
        <v>40604</v>
      </c>
      <c r="N126" s="50">
        <v>40606</v>
      </c>
      <c r="O126" s="40">
        <v>40633</v>
      </c>
      <c r="P126" s="49" t="s">
        <v>463</v>
      </c>
      <c r="Q126" s="36"/>
      <c r="R126" s="274">
        <f>K126*4</f>
        <v>0.88</v>
      </c>
      <c r="S126" s="348">
        <f t="shared" si="15"/>
        <v>67.69230769230768</v>
      </c>
      <c r="T126" s="492">
        <f>(H126/SQRT(22.5*W126*(H126/Z126))-1)*100</f>
        <v>137.31791940726868</v>
      </c>
      <c r="U126" s="37">
        <f t="shared" si="16"/>
        <v>27.369230769230768</v>
      </c>
      <c r="V126" s="409">
        <v>12</v>
      </c>
      <c r="W126" s="172">
        <v>1.3</v>
      </c>
      <c r="X126" s="180">
        <v>1.27</v>
      </c>
      <c r="Y126" s="172">
        <v>3.6</v>
      </c>
      <c r="Z126" s="172">
        <v>4.63</v>
      </c>
      <c r="AA126" s="180">
        <v>1.64</v>
      </c>
      <c r="AB126" s="172">
        <v>2.11</v>
      </c>
      <c r="AC126" s="198">
        <f>(AB126/AA126-1)*100</f>
        <v>28.65853658536586</v>
      </c>
      <c r="AD126" s="415">
        <v>239</v>
      </c>
      <c r="AE126" s="172">
        <v>21.45</v>
      </c>
      <c r="AF126" s="172">
        <v>35.8</v>
      </c>
      <c r="AG126" s="294">
        <f t="shared" si="17"/>
        <v>65.87412587412587</v>
      </c>
      <c r="AH126" s="201">
        <f t="shared" si="18"/>
        <v>-0.6145251396648013</v>
      </c>
      <c r="AI126" s="7"/>
      <c r="AJ126" s="378" t="s">
        <v>1035</v>
      </c>
      <c r="AK126" s="370">
        <f t="shared" si="19"/>
        <v>18.75</v>
      </c>
      <c r="AL126" s="371">
        <f>((AP126/AS126)^(1/3)-1)*100</f>
        <v>16.553177619681136</v>
      </c>
      <c r="AM126" s="371">
        <f>((AP126/AU126)^(1/5)-1)*100</f>
        <v>18.88654957871243</v>
      </c>
      <c r="AN126" s="372" t="s">
        <v>1035</v>
      </c>
      <c r="AO126" s="351"/>
      <c r="AP126" s="306">
        <v>0.76</v>
      </c>
      <c r="AQ126" s="306">
        <v>0.64</v>
      </c>
      <c r="AR126" s="28">
        <v>0.56</v>
      </c>
      <c r="AS126" s="28">
        <v>0.48</v>
      </c>
      <c r="AT126" s="28">
        <v>0.4</v>
      </c>
      <c r="AU126" s="28">
        <v>0.32</v>
      </c>
      <c r="AV126" s="299">
        <v>0</v>
      </c>
      <c r="AW126" s="299">
        <v>0</v>
      </c>
      <c r="AX126" s="299">
        <v>0</v>
      </c>
      <c r="AY126" s="299">
        <v>0</v>
      </c>
      <c r="AZ126" s="299">
        <v>0</v>
      </c>
      <c r="BA126" s="301">
        <v>0</v>
      </c>
    </row>
    <row r="127" spans="1:53" ht="11.25" customHeight="1">
      <c r="A127" s="15" t="s">
        <v>1759</v>
      </c>
      <c r="B127" s="16" t="s">
        <v>1760</v>
      </c>
      <c r="C127" s="278" t="s">
        <v>1667</v>
      </c>
      <c r="D127" s="134">
        <v>6</v>
      </c>
      <c r="E127" s="26">
        <v>388</v>
      </c>
      <c r="F127" s="88" t="s">
        <v>1500</v>
      </c>
      <c r="G127" s="58" t="s">
        <v>1500</v>
      </c>
      <c r="H127" s="218">
        <v>24.53</v>
      </c>
      <c r="I127" s="547">
        <f>(R127/H127)*100</f>
        <v>1.6306563391765185</v>
      </c>
      <c r="J127" s="303">
        <v>0.08</v>
      </c>
      <c r="K127" s="146">
        <v>0.1</v>
      </c>
      <c r="L127" s="107">
        <f t="shared" si="9"/>
        <v>25</v>
      </c>
      <c r="M127" s="120">
        <v>40437</v>
      </c>
      <c r="N127" s="22">
        <v>40441</v>
      </c>
      <c r="O127" s="23">
        <v>40463</v>
      </c>
      <c r="P127" s="21" t="s">
        <v>487</v>
      </c>
      <c r="Q127" s="527" t="s">
        <v>1694</v>
      </c>
      <c r="R127" s="344">
        <f>K127*4</f>
        <v>0.4</v>
      </c>
      <c r="S127" s="346">
        <f t="shared" si="15"/>
        <v>31.496062992125985</v>
      </c>
      <c r="T127" s="494">
        <f>(H127/SQRT(22.5*W127*(H127/Z127))-1)*100</f>
        <v>178.72758002576035</v>
      </c>
      <c r="U127" s="18">
        <f t="shared" si="16"/>
        <v>19.31496062992126</v>
      </c>
      <c r="V127" s="408">
        <v>5</v>
      </c>
      <c r="W127" s="194">
        <v>1.27</v>
      </c>
      <c r="X127" s="193">
        <v>2.14</v>
      </c>
      <c r="Y127" s="194">
        <v>3.8</v>
      </c>
      <c r="Z127" s="194">
        <v>9.05</v>
      </c>
      <c r="AA127" s="193">
        <v>1.21</v>
      </c>
      <c r="AB127" s="194">
        <v>1.23</v>
      </c>
      <c r="AC127" s="197">
        <f>(AB127/AA127-1)*100</f>
        <v>1.6528925619834656</v>
      </c>
      <c r="AD127" s="414">
        <v>5870</v>
      </c>
      <c r="AE127" s="194">
        <v>11.84</v>
      </c>
      <c r="AF127" s="194">
        <v>24.6</v>
      </c>
      <c r="AG127" s="293">
        <f t="shared" si="17"/>
        <v>107.17905405405406</v>
      </c>
      <c r="AH127" s="200">
        <f t="shared" si="18"/>
        <v>-0.28455284552845644</v>
      </c>
      <c r="AI127" s="7"/>
      <c r="AJ127" s="377" t="s">
        <v>1035</v>
      </c>
      <c r="AK127" s="364">
        <f t="shared" si="19"/>
        <v>6.25</v>
      </c>
      <c r="AL127" s="365">
        <f>((AP127/AS127)^(1/3)-1)*100</f>
        <v>28.56407953291178</v>
      </c>
      <c r="AM127" s="365">
        <f>((AP127/AU127)^(1/5)-1)*100</f>
        <v>33.56042305195701</v>
      </c>
      <c r="AN127" s="367" t="s">
        <v>1035</v>
      </c>
      <c r="AO127" s="350"/>
      <c r="AP127" s="303">
        <v>0.34</v>
      </c>
      <c r="AQ127" s="303">
        <v>0.32</v>
      </c>
      <c r="AR127" s="19">
        <v>0.24</v>
      </c>
      <c r="AS127" s="19">
        <v>0.16</v>
      </c>
      <c r="AT127" s="19">
        <v>0.12</v>
      </c>
      <c r="AU127" s="19">
        <v>0.08</v>
      </c>
      <c r="AV127" s="304">
        <v>0</v>
      </c>
      <c r="AW127" s="304">
        <v>0</v>
      </c>
      <c r="AX127" s="304">
        <v>0</v>
      </c>
      <c r="AY127" s="304">
        <v>0</v>
      </c>
      <c r="AZ127" s="304">
        <v>0</v>
      </c>
      <c r="BA127" s="305">
        <v>0</v>
      </c>
    </row>
    <row r="128" spans="1:53" ht="11.25" customHeight="1">
      <c r="A128" s="96" t="s">
        <v>1113</v>
      </c>
      <c r="B128" s="26" t="s">
        <v>1114</v>
      </c>
      <c r="C128" s="109" t="s">
        <v>1661</v>
      </c>
      <c r="D128" s="135">
        <v>8</v>
      </c>
      <c r="E128" s="26">
        <v>282</v>
      </c>
      <c r="F128" s="65" t="s">
        <v>1500</v>
      </c>
      <c r="G128" s="57" t="s">
        <v>1500</v>
      </c>
      <c r="H128" s="219">
        <v>32.29</v>
      </c>
      <c r="I128" s="346">
        <f>(R128/H128)*100</f>
        <v>6.689377516258904</v>
      </c>
      <c r="J128" s="306">
        <v>0.535</v>
      </c>
      <c r="K128" s="145">
        <v>0.54</v>
      </c>
      <c r="L128" s="116">
        <f t="shared" si="9"/>
        <v>0.9345794392523477</v>
      </c>
      <c r="M128" s="321">
        <v>39933</v>
      </c>
      <c r="N128" s="71">
        <v>39937</v>
      </c>
      <c r="O128" s="72">
        <v>39947</v>
      </c>
      <c r="P128" s="30" t="s">
        <v>480</v>
      </c>
      <c r="Q128" s="26"/>
      <c r="R128" s="343">
        <f>K128*4</f>
        <v>2.16</v>
      </c>
      <c r="S128" s="346">
        <f t="shared" si="15"/>
        <v>127.81065088757397</v>
      </c>
      <c r="T128" s="492">
        <f>(H128/SQRT(22.5*W128*(H128/Z128))-1)*100</f>
        <v>91.08809854872986</v>
      </c>
      <c r="U128" s="27">
        <f t="shared" si="16"/>
        <v>19.106508875739646</v>
      </c>
      <c r="V128" s="408">
        <v>12</v>
      </c>
      <c r="W128" s="171">
        <v>1.69</v>
      </c>
      <c r="X128" s="178">
        <v>4.68</v>
      </c>
      <c r="Y128" s="171">
        <v>10.57</v>
      </c>
      <c r="Z128" s="171">
        <v>4.3</v>
      </c>
      <c r="AA128" s="178">
        <v>1.71</v>
      </c>
      <c r="AB128" s="171">
        <v>2.13</v>
      </c>
      <c r="AC128" s="196">
        <f>(AB128/AA128-1)*100</f>
        <v>24.561403508771917</v>
      </c>
      <c r="AD128" s="413">
        <v>3420</v>
      </c>
      <c r="AE128" s="171">
        <v>21.03</v>
      </c>
      <c r="AF128" s="171">
        <v>37.8</v>
      </c>
      <c r="AG128" s="292">
        <f t="shared" si="17"/>
        <v>53.542558250118866</v>
      </c>
      <c r="AH128" s="199">
        <f t="shared" si="18"/>
        <v>-14.57671957671957</v>
      </c>
      <c r="AI128" s="7"/>
      <c r="AJ128" s="378" t="s">
        <v>1035</v>
      </c>
      <c r="AK128" s="364">
        <f aca="true" t="shared" si="20" ref="AK128:AK134">((AP128/AQ128)^(1/1)-1)*100</f>
        <v>0.23201856148493682</v>
      </c>
      <c r="AL128" s="365">
        <f>((AP128/AS128)^(1/3)-1)*100</f>
        <v>5.585892231130818</v>
      </c>
      <c r="AM128" s="365">
        <f>((AP128/AU128)^(1/5)-1)*100</f>
        <v>9.044338729914013</v>
      </c>
      <c r="AN128" s="367" t="s">
        <v>1035</v>
      </c>
      <c r="AO128" s="351"/>
      <c r="AP128" s="308">
        <v>2.16</v>
      </c>
      <c r="AQ128" s="306">
        <v>2.155</v>
      </c>
      <c r="AR128" s="28">
        <v>2.02</v>
      </c>
      <c r="AS128" s="28">
        <v>1.835</v>
      </c>
      <c r="AT128" s="28">
        <v>1.6115</v>
      </c>
      <c r="AU128" s="28">
        <v>1.4010000000000002</v>
      </c>
      <c r="AV128" s="28">
        <v>1.188</v>
      </c>
      <c r="AW128" s="28">
        <v>1.0035</v>
      </c>
      <c r="AX128" s="299">
        <v>0</v>
      </c>
      <c r="AY128" s="299">
        <v>0</v>
      </c>
      <c r="AZ128" s="299">
        <v>0</v>
      </c>
      <c r="BA128" s="301">
        <v>0</v>
      </c>
    </row>
    <row r="129" spans="1:53" ht="11.25" customHeight="1">
      <c r="A129" s="25" t="s">
        <v>1387</v>
      </c>
      <c r="B129" s="26" t="s">
        <v>1388</v>
      </c>
      <c r="C129" s="109" t="s">
        <v>1441</v>
      </c>
      <c r="D129" s="135">
        <v>6</v>
      </c>
      <c r="E129" s="26">
        <v>410</v>
      </c>
      <c r="F129" s="65" t="s">
        <v>1500</v>
      </c>
      <c r="G129" s="57" t="s">
        <v>1500</v>
      </c>
      <c r="H129" s="219">
        <v>174.22</v>
      </c>
      <c r="I129" s="547">
        <f>(R129/H129)*100</f>
        <v>1.3775685914361153</v>
      </c>
      <c r="J129" s="306">
        <v>0.44</v>
      </c>
      <c r="K129" s="145">
        <v>0.6</v>
      </c>
      <c r="L129" s="93">
        <f t="shared" si="9"/>
        <v>36.36363636363635</v>
      </c>
      <c r="M129" s="161">
        <v>40707</v>
      </c>
      <c r="N129" s="31">
        <v>40709</v>
      </c>
      <c r="O129" s="32">
        <v>40725</v>
      </c>
      <c r="P129" s="30" t="s">
        <v>450</v>
      </c>
      <c r="Q129" s="102" t="s">
        <v>1924</v>
      </c>
      <c r="R129" s="343">
        <f>K129*4</f>
        <v>2.4</v>
      </c>
      <c r="S129" s="346">
        <f t="shared" si="15"/>
        <v>18.633540372670808</v>
      </c>
      <c r="T129" s="492">
        <f>(H129/SQRT(22.5*W129*(H129/Z129))-1)*100</f>
        <v>66.29482329275393</v>
      </c>
      <c r="U129" s="27">
        <f t="shared" si="16"/>
        <v>13.526397515527949</v>
      </c>
      <c r="V129" s="408">
        <v>12</v>
      </c>
      <c r="W129" s="171">
        <v>12.88</v>
      </c>
      <c r="X129" s="178">
        <v>0.97</v>
      </c>
      <c r="Y129" s="171">
        <v>1.25</v>
      </c>
      <c r="Z129" s="171">
        <v>4.6</v>
      </c>
      <c r="AA129" s="178">
        <v>14.47</v>
      </c>
      <c r="AB129" s="171">
        <v>15.62</v>
      </c>
      <c r="AC129" s="196">
        <f>(AB129/AA129-1)*100</f>
        <v>7.947477539737369</v>
      </c>
      <c r="AD129" s="443">
        <v>2410</v>
      </c>
      <c r="AE129" s="171">
        <v>84.57</v>
      </c>
      <c r="AF129" s="171">
        <v>190.76</v>
      </c>
      <c r="AG129" s="292">
        <f t="shared" si="17"/>
        <v>106.0068582239565</v>
      </c>
      <c r="AH129" s="199">
        <f t="shared" si="18"/>
        <v>-8.670580834556507</v>
      </c>
      <c r="AI129" s="7"/>
      <c r="AJ129" s="378" t="s">
        <v>1035</v>
      </c>
      <c r="AK129" s="364">
        <f t="shared" si="20"/>
        <v>66.66666666666666</v>
      </c>
      <c r="AL129" s="365">
        <f>((AP129/AS129)^(1/3)-1)*100</f>
        <v>44.22495703074083</v>
      </c>
      <c r="AM129" s="365" t="s">
        <v>1035</v>
      </c>
      <c r="AN129" s="367" t="s">
        <v>1035</v>
      </c>
      <c r="AO129" s="351"/>
      <c r="AP129" s="306">
        <v>1.5</v>
      </c>
      <c r="AQ129" s="306">
        <v>0.9</v>
      </c>
      <c r="AR129" s="28">
        <v>0.8</v>
      </c>
      <c r="AS129" s="28">
        <v>0.5</v>
      </c>
      <c r="AT129" s="28">
        <v>0.375</v>
      </c>
      <c r="AU129" s="299">
        <v>0</v>
      </c>
      <c r="AV129" s="299">
        <v>0</v>
      </c>
      <c r="AW129" s="299">
        <v>0</v>
      </c>
      <c r="AX129" s="299">
        <v>0</v>
      </c>
      <c r="AY129" s="299">
        <v>0</v>
      </c>
      <c r="AZ129" s="299">
        <v>0.1875</v>
      </c>
      <c r="BA129" s="301">
        <v>0.25</v>
      </c>
    </row>
    <row r="130" spans="1:53" ht="11.25" customHeight="1">
      <c r="A130" s="95" t="s">
        <v>1240</v>
      </c>
      <c r="B130" s="26" t="s">
        <v>1241</v>
      </c>
      <c r="C130" s="33" t="s">
        <v>1456</v>
      </c>
      <c r="D130" s="135">
        <v>9</v>
      </c>
      <c r="E130" s="26">
        <v>257</v>
      </c>
      <c r="F130" s="44" t="s">
        <v>1003</v>
      </c>
      <c r="G130" s="45" t="s">
        <v>1003</v>
      </c>
      <c r="H130" s="219">
        <v>84.45</v>
      </c>
      <c r="I130" s="547">
        <f>(R130/H130)*100</f>
        <v>1.4683244523386618</v>
      </c>
      <c r="J130" s="306">
        <v>0.27</v>
      </c>
      <c r="K130" s="145">
        <v>0.31</v>
      </c>
      <c r="L130" s="93">
        <f t="shared" si="9"/>
        <v>14.814814814814813</v>
      </c>
      <c r="M130" s="161">
        <v>40514</v>
      </c>
      <c r="N130" s="31">
        <v>40518</v>
      </c>
      <c r="O130" s="32">
        <v>40542</v>
      </c>
      <c r="P130" s="30" t="s">
        <v>449</v>
      </c>
      <c r="Q130" s="26"/>
      <c r="R130" s="343">
        <f>K130*4</f>
        <v>1.24</v>
      </c>
      <c r="S130" s="346">
        <f t="shared" si="15"/>
        <v>29.453681710213775</v>
      </c>
      <c r="T130" s="492">
        <f>(H130/SQRT(22.5*W130*(H130/Z130))-1)*100</f>
        <v>90.01812640125976</v>
      </c>
      <c r="U130" s="27">
        <f t="shared" si="16"/>
        <v>20.05938242280285</v>
      </c>
      <c r="V130" s="408">
        <v>5</v>
      </c>
      <c r="W130" s="171">
        <v>4.21</v>
      </c>
      <c r="X130" s="178">
        <v>1.79</v>
      </c>
      <c r="Y130" s="171">
        <v>1.99</v>
      </c>
      <c r="Z130" s="171">
        <v>4.05</v>
      </c>
      <c r="AA130" s="178">
        <v>4.33</v>
      </c>
      <c r="AB130" s="171">
        <v>4.81</v>
      </c>
      <c r="AC130" s="196">
        <f>(AB130/AA130-1)*100</f>
        <v>11.085450346420323</v>
      </c>
      <c r="AD130" s="413">
        <v>40040</v>
      </c>
      <c r="AE130" s="171">
        <v>66.34</v>
      </c>
      <c r="AF130" s="171">
        <v>92.49</v>
      </c>
      <c r="AG130" s="292">
        <f t="shared" si="17"/>
        <v>27.298763943322278</v>
      </c>
      <c r="AH130" s="199">
        <f t="shared" si="18"/>
        <v>-8.692831657476475</v>
      </c>
      <c r="AI130" s="7"/>
      <c r="AJ130" s="378">
        <f>AM130/AN130</f>
        <v>0.96922636307317</v>
      </c>
      <c r="AK130" s="364">
        <f t="shared" si="20"/>
        <v>9.80392156862746</v>
      </c>
      <c r="AL130" s="365">
        <f>((AP130/AS130)^(1/3)-1)*100</f>
        <v>12.576944033486814</v>
      </c>
      <c r="AM130" s="365">
        <f>((AP130/AU130)^(1/5)-1)*100</f>
        <v>16.141767384673344</v>
      </c>
      <c r="AN130" s="367">
        <f>((AP130/AZ130)^(1/10)-1)*100</f>
        <v>16.654280155455027</v>
      </c>
      <c r="AO130" s="351"/>
      <c r="AP130" s="306">
        <v>1.12</v>
      </c>
      <c r="AQ130" s="306">
        <v>1.02</v>
      </c>
      <c r="AR130" s="28">
        <v>0.94</v>
      </c>
      <c r="AS130" s="28">
        <v>0.785</v>
      </c>
      <c r="AT130" s="28">
        <v>0.65</v>
      </c>
      <c r="AU130" s="28">
        <v>0.53</v>
      </c>
      <c r="AV130" s="28">
        <v>0.425</v>
      </c>
      <c r="AW130" s="28">
        <v>0.31</v>
      </c>
      <c r="AX130" s="28">
        <v>0.25</v>
      </c>
      <c r="AY130" s="299">
        <v>0.24</v>
      </c>
      <c r="AZ130" s="299">
        <v>0.24</v>
      </c>
      <c r="BA130" s="301">
        <v>0.24</v>
      </c>
    </row>
    <row r="131" spans="1:53" ht="11.25" customHeight="1">
      <c r="A131" s="34" t="s">
        <v>744</v>
      </c>
      <c r="B131" s="36" t="s">
        <v>745</v>
      </c>
      <c r="C131" s="41" t="s">
        <v>1337</v>
      </c>
      <c r="D131" s="136">
        <v>9</v>
      </c>
      <c r="E131" s="26">
        <v>254</v>
      </c>
      <c r="F131" s="46" t="s">
        <v>1003</v>
      </c>
      <c r="G131" s="48" t="s">
        <v>1003</v>
      </c>
      <c r="H131" s="220">
        <v>23.49</v>
      </c>
      <c r="I131" s="346">
        <f>(R131/H131)*100</f>
        <v>2.9450830140485316</v>
      </c>
      <c r="J131" s="144">
        <v>0.3124</v>
      </c>
      <c r="K131" s="144">
        <v>0.3459</v>
      </c>
      <c r="L131" s="94">
        <f t="shared" si="9"/>
        <v>10.723431498079371</v>
      </c>
      <c r="M131" s="322">
        <v>40448</v>
      </c>
      <c r="N131" s="50">
        <v>40450</v>
      </c>
      <c r="O131" s="40">
        <v>40513</v>
      </c>
      <c r="P131" s="49" t="s">
        <v>513</v>
      </c>
      <c r="Q131" s="434" t="s">
        <v>1167</v>
      </c>
      <c r="R131" s="274">
        <f>K131*2</f>
        <v>0.6918</v>
      </c>
      <c r="S131" s="346">
        <f t="shared" si="15"/>
        <v>28.945606694560666</v>
      </c>
      <c r="T131" s="493">
        <f>(H131/SQRT(22.5*W131*(H131/Z131))-1)*100</f>
        <v>-47.9588190100527</v>
      </c>
      <c r="U131" s="37">
        <f t="shared" si="16"/>
        <v>9.828451882845187</v>
      </c>
      <c r="V131" s="409">
        <v>3</v>
      </c>
      <c r="W131" s="172">
        <v>2.39</v>
      </c>
      <c r="X131" s="180">
        <v>2.03</v>
      </c>
      <c r="Y131" s="172">
        <v>0.49</v>
      </c>
      <c r="Z131" s="172">
        <v>0.62</v>
      </c>
      <c r="AA131" s="180">
        <v>2.31</v>
      </c>
      <c r="AB131" s="172">
        <v>2.39</v>
      </c>
      <c r="AC131" s="198">
        <f>(AB131/AA131-1)*100</f>
        <v>3.463203463203457</v>
      </c>
      <c r="AD131" s="415">
        <v>62160</v>
      </c>
      <c r="AE131" s="172">
        <v>19.59</v>
      </c>
      <c r="AF131" s="172">
        <v>25.18</v>
      </c>
      <c r="AG131" s="294">
        <f t="shared" si="17"/>
        <v>19.908116385911175</v>
      </c>
      <c r="AH131" s="201">
        <f t="shared" si="18"/>
        <v>-6.711675933280387</v>
      </c>
      <c r="AI131" s="7"/>
      <c r="AJ131" s="379">
        <f>AM131/AN131</f>
        <v>1.713051237849831</v>
      </c>
      <c r="AK131" s="364">
        <f t="shared" si="20"/>
        <v>10.723431498079371</v>
      </c>
      <c r="AL131" s="365">
        <f>((AP131/AS131)^(1/3)-1)*100</f>
        <v>23.868170913256126</v>
      </c>
      <c r="AM131" s="365">
        <f>((AP131/AU131)^(1/5)-1)*100</f>
        <v>23.37666832550149</v>
      </c>
      <c r="AN131" s="367">
        <f>((AP131/AZ131)^(1/10)-1)*100</f>
        <v>13.646216650730869</v>
      </c>
      <c r="AO131" s="352"/>
      <c r="AP131" s="307">
        <v>0.6918</v>
      </c>
      <c r="AQ131" s="307">
        <v>0.6248</v>
      </c>
      <c r="AR131" s="38">
        <v>0.5055000000000001</v>
      </c>
      <c r="AS131" s="38">
        <v>0.364</v>
      </c>
      <c r="AT131" s="38">
        <v>0.2869</v>
      </c>
      <c r="AU131" s="38">
        <v>0.242</v>
      </c>
      <c r="AV131" s="38">
        <v>0.2411</v>
      </c>
      <c r="AW131" s="38">
        <v>0.19697</v>
      </c>
      <c r="AX131" s="38">
        <v>0.17474</v>
      </c>
      <c r="AY131" s="300">
        <v>0.16949999999999998</v>
      </c>
      <c r="AZ131" s="300">
        <v>0.1925</v>
      </c>
      <c r="BA131" s="298">
        <v>0.3631</v>
      </c>
    </row>
    <row r="132" spans="1:53" ht="11.25" customHeight="1">
      <c r="A132" s="282" t="s">
        <v>1942</v>
      </c>
      <c r="B132" s="16" t="s">
        <v>1943</v>
      </c>
      <c r="C132" s="24" t="s">
        <v>1124</v>
      </c>
      <c r="D132" s="134">
        <v>7</v>
      </c>
      <c r="E132" s="26">
        <v>343</v>
      </c>
      <c r="F132" s="88" t="s">
        <v>1500</v>
      </c>
      <c r="G132" s="58" t="s">
        <v>1500</v>
      </c>
      <c r="H132" s="218">
        <v>41.87</v>
      </c>
      <c r="I132" s="546">
        <f>(R132/H132)*100</f>
        <v>1.2868402197277287</v>
      </c>
      <c r="J132" s="303">
        <v>0.1314</v>
      </c>
      <c r="K132" s="146">
        <v>0.1347</v>
      </c>
      <c r="L132" s="107">
        <f t="shared" si="9"/>
        <v>2.511415525114158</v>
      </c>
      <c r="M132" s="120">
        <v>40486</v>
      </c>
      <c r="N132" s="22">
        <v>40490</v>
      </c>
      <c r="O132" s="23">
        <v>40500</v>
      </c>
      <c r="P132" s="21" t="s">
        <v>497</v>
      </c>
      <c r="Q132" s="148" t="s">
        <v>523</v>
      </c>
      <c r="R132" s="344">
        <f>K132*4</f>
        <v>0.5388</v>
      </c>
      <c r="S132" s="345">
        <f t="shared" si="15"/>
        <v>30.100558659217874</v>
      </c>
      <c r="T132" s="492">
        <f>(H132/SQRT(22.5*W132*(H132/Z132))-1)*100</f>
        <v>23.19983715838876</v>
      </c>
      <c r="U132" s="18">
        <f t="shared" si="16"/>
        <v>23.391061452513963</v>
      </c>
      <c r="V132" s="408">
        <v>12</v>
      </c>
      <c r="W132" s="194">
        <v>1.79</v>
      </c>
      <c r="X132" s="193">
        <v>1.79</v>
      </c>
      <c r="Y132" s="194">
        <v>4.12</v>
      </c>
      <c r="Z132" s="194">
        <v>1.46</v>
      </c>
      <c r="AA132" s="193">
        <v>2.06</v>
      </c>
      <c r="AB132" s="194">
        <v>3.97</v>
      </c>
      <c r="AC132" s="197">
        <f>(AB132/AA132-1)*100</f>
        <v>92.71844660194175</v>
      </c>
      <c r="AD132" s="414">
        <v>10560</v>
      </c>
      <c r="AE132" s="194">
        <v>26.23</v>
      </c>
      <c r="AF132" s="194">
        <v>46.72</v>
      </c>
      <c r="AG132" s="293">
        <f t="shared" si="17"/>
        <v>59.62638200533738</v>
      </c>
      <c r="AH132" s="200">
        <f t="shared" si="18"/>
        <v>-10.380993150684935</v>
      </c>
      <c r="AI132" s="7"/>
      <c r="AJ132" s="378" t="s">
        <v>1035</v>
      </c>
      <c r="AK132" s="368">
        <f t="shared" si="20"/>
        <v>68.12573202952632</v>
      </c>
      <c r="AL132" s="369">
        <f>((AP132/AS132)^(1/3)-1)*100</f>
        <v>37.00853008377991</v>
      </c>
      <c r="AM132" s="369">
        <f>((AP132/AU132)^(1/5)-1)*100</f>
        <v>43.90994676036024</v>
      </c>
      <c r="AN132" s="366" t="s">
        <v>1035</v>
      </c>
      <c r="AO132" s="351"/>
      <c r="AP132" s="306">
        <v>0.30862</v>
      </c>
      <c r="AQ132" s="306">
        <v>0.183565</v>
      </c>
      <c r="AR132" s="28">
        <v>0.16</v>
      </c>
      <c r="AS132" s="28">
        <v>0.12</v>
      </c>
      <c r="AT132" s="28">
        <v>0.08</v>
      </c>
      <c r="AU132" s="28">
        <v>0.05</v>
      </c>
      <c r="AV132" s="299">
        <v>0</v>
      </c>
      <c r="AW132" s="299">
        <v>0</v>
      </c>
      <c r="AX132" s="299">
        <v>0</v>
      </c>
      <c r="AY132" s="299">
        <v>0</v>
      </c>
      <c r="AZ132" s="299">
        <v>0</v>
      </c>
      <c r="BA132" s="301">
        <v>0</v>
      </c>
    </row>
    <row r="133" spans="1:53" ht="11.25" customHeight="1">
      <c r="A133" s="25" t="s">
        <v>1770</v>
      </c>
      <c r="B133" s="26" t="s">
        <v>1771</v>
      </c>
      <c r="C133" s="33" t="s">
        <v>517</v>
      </c>
      <c r="D133" s="135">
        <v>8</v>
      </c>
      <c r="E133" s="26">
        <v>322</v>
      </c>
      <c r="F133" s="44" t="s">
        <v>1030</v>
      </c>
      <c r="G133" s="45" t="s">
        <v>1030</v>
      </c>
      <c r="H133" s="219">
        <v>65.29</v>
      </c>
      <c r="I133" s="346">
        <f>(R133/H133)*100</f>
        <v>3.0632562413845914</v>
      </c>
      <c r="J133" s="306">
        <v>0.47</v>
      </c>
      <c r="K133" s="145">
        <v>0.5</v>
      </c>
      <c r="L133" s="93">
        <f t="shared" si="9"/>
        <v>6.382978723404253</v>
      </c>
      <c r="M133" s="161">
        <v>40689</v>
      </c>
      <c r="N133" s="31">
        <v>40694</v>
      </c>
      <c r="O133" s="32">
        <v>40705</v>
      </c>
      <c r="P133" s="104" t="s">
        <v>474</v>
      </c>
      <c r="Q133" s="26"/>
      <c r="R133" s="343">
        <f>K133*4</f>
        <v>2</v>
      </c>
      <c r="S133" s="346">
        <f t="shared" si="15"/>
        <v>28.24858757062147</v>
      </c>
      <c r="T133" s="492">
        <f>(H133/SQRT(22.5*W133*(H133/Z133))-1)*100</f>
        <v>-21.591873667629848</v>
      </c>
      <c r="U133" s="27">
        <f t="shared" si="16"/>
        <v>9.221751412429379</v>
      </c>
      <c r="V133" s="408">
        <v>12</v>
      </c>
      <c r="W133" s="171">
        <v>7.08</v>
      </c>
      <c r="X133" s="178">
        <v>0.87</v>
      </c>
      <c r="Y133" s="171">
        <v>0.55</v>
      </c>
      <c r="Z133" s="171">
        <v>1.5</v>
      </c>
      <c r="AA133" s="178">
        <v>6.71</v>
      </c>
      <c r="AB133" s="171">
        <v>7.14</v>
      </c>
      <c r="AC133" s="196">
        <f>(AB133/AA133-1)*100</f>
        <v>6.408345752608047</v>
      </c>
      <c r="AD133" s="413">
        <v>19110</v>
      </c>
      <c r="AE133" s="171">
        <v>53.5</v>
      </c>
      <c r="AF133" s="171">
        <v>72.5</v>
      </c>
      <c r="AG133" s="292">
        <f t="shared" si="17"/>
        <v>22.037383177570106</v>
      </c>
      <c r="AH133" s="199">
        <f t="shared" si="18"/>
        <v>-9.944827586206888</v>
      </c>
      <c r="AI133" s="7"/>
      <c r="AJ133" s="378">
        <f>AM133/AN133</f>
        <v>1.467398202217241</v>
      </c>
      <c r="AK133" s="364">
        <f t="shared" si="20"/>
        <v>8.875739644970416</v>
      </c>
      <c r="AL133" s="365">
        <f>((AP133/AS133)^(1/3)-1)*100</f>
        <v>7.527290514768614</v>
      </c>
      <c r="AM133" s="365">
        <f>((AP133/AU133)^(1/5)-1)*100</f>
        <v>12.745518925859244</v>
      </c>
      <c r="AN133" s="367">
        <f>((AP133/AZ133)^(1/10)-1)*100</f>
        <v>8.685794289921267</v>
      </c>
      <c r="AO133" s="351"/>
      <c r="AP133" s="306">
        <v>1.84</v>
      </c>
      <c r="AQ133" s="306">
        <v>1.69</v>
      </c>
      <c r="AR133" s="28">
        <v>1.57</v>
      </c>
      <c r="AS133" s="28">
        <v>1.48</v>
      </c>
      <c r="AT133" s="28">
        <v>1.16</v>
      </c>
      <c r="AU133" s="28">
        <v>1.01</v>
      </c>
      <c r="AV133" s="28">
        <v>0.89</v>
      </c>
      <c r="AW133" s="299">
        <v>0.8</v>
      </c>
      <c r="AX133" s="299">
        <v>0.8</v>
      </c>
      <c r="AY133" s="299">
        <v>0.8</v>
      </c>
      <c r="AZ133" s="299">
        <v>0.8</v>
      </c>
      <c r="BA133" s="301">
        <v>0.8</v>
      </c>
    </row>
    <row r="134" spans="1:53" ht="11.25" customHeight="1">
      <c r="A134" s="25" t="s">
        <v>746</v>
      </c>
      <c r="B134" s="26" t="s">
        <v>747</v>
      </c>
      <c r="C134" s="33" t="s">
        <v>1337</v>
      </c>
      <c r="D134" s="135">
        <v>9</v>
      </c>
      <c r="E134" s="26">
        <v>256</v>
      </c>
      <c r="F134" s="65" t="s">
        <v>1500</v>
      </c>
      <c r="G134" s="57" t="s">
        <v>1500</v>
      </c>
      <c r="H134" s="219">
        <v>18.61</v>
      </c>
      <c r="I134" s="346">
        <f>(R134/H134)*100</f>
        <v>3.194519075765718</v>
      </c>
      <c r="J134" s="145">
        <v>0.2704</v>
      </c>
      <c r="K134" s="145">
        <v>0.29725</v>
      </c>
      <c r="L134" s="93">
        <f t="shared" si="9"/>
        <v>9.929733727810675</v>
      </c>
      <c r="M134" s="161">
        <v>40448</v>
      </c>
      <c r="N134" s="31">
        <v>40450</v>
      </c>
      <c r="O134" s="32">
        <v>40532</v>
      </c>
      <c r="P134" s="30" t="s">
        <v>513</v>
      </c>
      <c r="Q134" s="435" t="s">
        <v>1167</v>
      </c>
      <c r="R134" s="343">
        <f>K134*2</f>
        <v>0.5945</v>
      </c>
      <c r="S134" s="346">
        <f t="shared" si="15"/>
        <v>40.71917808219178</v>
      </c>
      <c r="T134" s="492">
        <f>(H134/SQRT(22.5*W134*(H134/Z134))-1)*100</f>
        <v>-15.512828241319255</v>
      </c>
      <c r="U134" s="27">
        <f t="shared" si="16"/>
        <v>12.746575342465754</v>
      </c>
      <c r="V134" s="408">
        <v>3</v>
      </c>
      <c r="W134" s="171">
        <v>1.46</v>
      </c>
      <c r="X134" s="178">
        <v>3.15</v>
      </c>
      <c r="Y134" s="171">
        <v>1.44</v>
      </c>
      <c r="Z134" s="171">
        <v>1.26</v>
      </c>
      <c r="AA134" s="178">
        <v>1.48</v>
      </c>
      <c r="AB134" s="171">
        <v>1.53</v>
      </c>
      <c r="AC134" s="196">
        <f>(AB134/AA134-1)*100</f>
        <v>3.378378378378377</v>
      </c>
      <c r="AD134" s="413">
        <v>77170</v>
      </c>
      <c r="AE134" s="171">
        <v>14.47</v>
      </c>
      <c r="AF134" s="171">
        <v>19.23</v>
      </c>
      <c r="AG134" s="292">
        <f t="shared" si="17"/>
        <v>28.610919143054588</v>
      </c>
      <c r="AH134" s="199">
        <f t="shared" si="18"/>
        <v>-3.2241289651586116</v>
      </c>
      <c r="AI134" s="7"/>
      <c r="AJ134" s="378" t="s">
        <v>1035</v>
      </c>
      <c r="AK134" s="364">
        <f t="shared" si="20"/>
        <v>9.929733727810675</v>
      </c>
      <c r="AL134" s="365">
        <f>((AP134/AS134)^(1/3)-1)*100</f>
        <v>15.764513995969608</v>
      </c>
      <c r="AM134" s="365">
        <f>((AP134/AU134)^(1/5)-1)*100</f>
        <v>19.801708552910924</v>
      </c>
      <c r="AN134" s="367" t="s">
        <v>1035</v>
      </c>
      <c r="AO134" s="351"/>
      <c r="AP134" s="306">
        <v>0.5945</v>
      </c>
      <c r="AQ134" s="306">
        <v>0.5408</v>
      </c>
      <c r="AR134" s="28">
        <v>0.4688</v>
      </c>
      <c r="AS134" s="28">
        <v>0.3832</v>
      </c>
      <c r="AT134" s="28">
        <v>0.3176</v>
      </c>
      <c r="AU134" s="28">
        <v>0.2409</v>
      </c>
      <c r="AV134" s="28">
        <v>0.17470000000000002</v>
      </c>
      <c r="AW134" s="28">
        <v>0.083</v>
      </c>
      <c r="AX134" s="28">
        <v>0.0076</v>
      </c>
      <c r="AY134" s="299">
        <v>0</v>
      </c>
      <c r="AZ134" s="299">
        <v>0</v>
      </c>
      <c r="BA134" s="301">
        <v>0</v>
      </c>
    </row>
    <row r="135" spans="1:53" ht="11.25" customHeight="1">
      <c r="A135" s="25" t="s">
        <v>1507</v>
      </c>
      <c r="B135" s="26" t="s">
        <v>1508</v>
      </c>
      <c r="C135" s="109" t="s">
        <v>1659</v>
      </c>
      <c r="D135" s="135">
        <v>5</v>
      </c>
      <c r="E135" s="26">
        <v>425</v>
      </c>
      <c r="F135" s="65" t="s">
        <v>1500</v>
      </c>
      <c r="G135" s="57" t="s">
        <v>1500</v>
      </c>
      <c r="H135" s="219">
        <v>36.26</v>
      </c>
      <c r="I135" s="346">
        <f>(R135/H135)*100</f>
        <v>5.2950910093767245</v>
      </c>
      <c r="J135" s="306">
        <v>0.46</v>
      </c>
      <c r="K135" s="145">
        <v>0.48</v>
      </c>
      <c r="L135" s="93">
        <f aca="true" t="shared" si="21" ref="L135:L198">((K135/J135)-1)*100</f>
        <v>4.347826086956519</v>
      </c>
      <c r="M135" s="161">
        <v>40479</v>
      </c>
      <c r="N135" s="31">
        <v>40483</v>
      </c>
      <c r="O135" s="32">
        <v>40492</v>
      </c>
      <c r="P135" s="30" t="s">
        <v>479</v>
      </c>
      <c r="Q135" s="26"/>
      <c r="R135" s="343">
        <f>K135*4</f>
        <v>1.92</v>
      </c>
      <c r="S135" s="346">
        <f t="shared" si="15"/>
        <v>110.34482758620689</v>
      </c>
      <c r="T135" s="492">
        <f>(H135/SQRT(22.5*W135*(H135/Z135))-1)*100</f>
        <v>63.605137828500055</v>
      </c>
      <c r="U135" s="27">
        <f t="shared" si="16"/>
        <v>20.839080459770113</v>
      </c>
      <c r="V135" s="408">
        <v>12</v>
      </c>
      <c r="W135" s="171">
        <v>1.74</v>
      </c>
      <c r="X135" s="178">
        <v>4.46</v>
      </c>
      <c r="Y135" s="171">
        <v>22.42</v>
      </c>
      <c r="Z135" s="171">
        <v>2.89</v>
      </c>
      <c r="AA135" s="178">
        <v>1.63</v>
      </c>
      <c r="AB135" s="171">
        <v>1.88</v>
      </c>
      <c r="AC135" s="196">
        <f>(AB135/AA135-1)*100</f>
        <v>15.337423312883436</v>
      </c>
      <c r="AD135" s="413">
        <v>1540</v>
      </c>
      <c r="AE135" s="171">
        <v>26.58</v>
      </c>
      <c r="AF135" s="171">
        <v>39.98</v>
      </c>
      <c r="AG135" s="292">
        <f aca="true" t="shared" si="22" ref="AG135:AG166">((H135-AE135)/AE135)*100</f>
        <v>36.418359668924005</v>
      </c>
      <c r="AH135" s="199">
        <f aca="true" t="shared" si="23" ref="AH135:AH166">((H135-AF135)/AF135)*100</f>
        <v>-9.30465232616308</v>
      </c>
      <c r="AI135" s="7"/>
      <c r="AJ135" s="378" t="s">
        <v>1035</v>
      </c>
      <c r="AK135" s="364">
        <f aca="true" t="shared" si="24" ref="AK135:AK166">((AP135/AQ135)^(1/1)-1)*100</f>
        <v>5.797101449275344</v>
      </c>
      <c r="AL135" s="365">
        <f>((AP135/AS135)^(1/3)-1)*100</f>
        <v>10.845829267732498</v>
      </c>
      <c r="AM135" s="365" t="s">
        <v>1035</v>
      </c>
      <c r="AN135" s="367" t="s">
        <v>1035</v>
      </c>
      <c r="AO135" s="351"/>
      <c r="AP135" s="306">
        <v>1.825</v>
      </c>
      <c r="AQ135" s="306">
        <v>1.725</v>
      </c>
      <c r="AR135" s="28">
        <v>1.51</v>
      </c>
      <c r="AS135" s="28">
        <v>1.34</v>
      </c>
      <c r="AT135" s="28">
        <v>0.257</v>
      </c>
      <c r="AU135" s="299">
        <v>0</v>
      </c>
      <c r="AV135" s="299">
        <v>0</v>
      </c>
      <c r="AW135" s="299">
        <v>0</v>
      </c>
      <c r="AX135" s="299">
        <v>0</v>
      </c>
      <c r="AY135" s="299">
        <v>0</v>
      </c>
      <c r="AZ135" s="299">
        <v>0</v>
      </c>
      <c r="BA135" s="301">
        <v>0</v>
      </c>
    </row>
    <row r="136" spans="1:53" ht="11.25" customHeight="1">
      <c r="A136" s="34" t="s">
        <v>411</v>
      </c>
      <c r="B136" s="36" t="s">
        <v>412</v>
      </c>
      <c r="C136" s="41" t="s">
        <v>1124</v>
      </c>
      <c r="D136" s="136">
        <v>9</v>
      </c>
      <c r="E136" s="26">
        <v>270</v>
      </c>
      <c r="F136" s="46" t="s">
        <v>1030</v>
      </c>
      <c r="G136" s="48" t="s">
        <v>1030</v>
      </c>
      <c r="H136" s="220">
        <v>107.85</v>
      </c>
      <c r="I136" s="548">
        <f>(R136/H136)*100</f>
        <v>1.7060732498840985</v>
      </c>
      <c r="J136" s="144">
        <v>0.38</v>
      </c>
      <c r="K136" s="144">
        <v>0.46</v>
      </c>
      <c r="L136" s="94">
        <f t="shared" si="21"/>
        <v>21.052631578947366</v>
      </c>
      <c r="M136" s="322">
        <v>40610</v>
      </c>
      <c r="N136" s="50">
        <v>40612</v>
      </c>
      <c r="O136" s="40">
        <v>40648</v>
      </c>
      <c r="P136" s="49" t="s">
        <v>466</v>
      </c>
      <c r="Q136" s="36"/>
      <c r="R136" s="274">
        <f>K136*4</f>
        <v>1.84</v>
      </c>
      <c r="S136" s="348">
        <f>R136/W136*100</f>
        <v>29.91869918699187</v>
      </c>
      <c r="T136" s="492">
        <f>(H136/SQRT(22.5*W136*(H136/Z136))-1)*100</f>
        <v>41.52977604297643</v>
      </c>
      <c r="U136" s="37">
        <f>H136/W136</f>
        <v>17.536585365853657</v>
      </c>
      <c r="V136" s="409">
        <v>12</v>
      </c>
      <c r="W136" s="172">
        <v>6.15</v>
      </c>
      <c r="X136" s="180">
        <v>1.1</v>
      </c>
      <c r="Y136" s="172">
        <v>4.3</v>
      </c>
      <c r="Z136" s="172">
        <v>2.57</v>
      </c>
      <c r="AA136" s="180">
        <v>8.6</v>
      </c>
      <c r="AB136" s="172">
        <v>9.7</v>
      </c>
      <c r="AC136" s="198">
        <f>(AB136/AA136-1)*100</f>
        <v>12.790697674418606</v>
      </c>
      <c r="AD136" s="415">
        <v>87670</v>
      </c>
      <c r="AE136" s="172">
        <v>72.13</v>
      </c>
      <c r="AF136" s="172">
        <v>117.89</v>
      </c>
      <c r="AG136" s="294">
        <f t="shared" si="22"/>
        <v>49.52169693608762</v>
      </c>
      <c r="AH136" s="201">
        <f t="shared" si="23"/>
        <v>-8.516413605903814</v>
      </c>
      <c r="AI136" s="7"/>
      <c r="AJ136" s="378">
        <f>AM136/AN136</f>
        <v>1.5728593198692402</v>
      </c>
      <c r="AK136" s="370">
        <f t="shared" si="24"/>
        <v>12.213740458015266</v>
      </c>
      <c r="AL136" s="371">
        <f>((AP136/AS136)^(1/3)-1)*100</f>
        <v>16.072630575731182</v>
      </c>
      <c r="AM136" s="371">
        <f>((AP136/AU136)^(1/5)-1)*100</f>
        <v>17.910240182314617</v>
      </c>
      <c r="AN136" s="372">
        <f>((AP136/AZ136)^(1/10)-1)*100</f>
        <v>11.38705792441983</v>
      </c>
      <c r="AO136" s="351"/>
      <c r="AP136" s="306">
        <v>1.47</v>
      </c>
      <c r="AQ136" s="306">
        <v>1.31</v>
      </c>
      <c r="AR136" s="28">
        <v>1.21</v>
      </c>
      <c r="AS136" s="28">
        <v>0.94</v>
      </c>
      <c r="AT136" s="28">
        <v>0.8</v>
      </c>
      <c r="AU136" s="28">
        <v>0.645</v>
      </c>
      <c r="AV136" s="28">
        <v>0.55</v>
      </c>
      <c r="AW136" s="28">
        <v>0.52</v>
      </c>
      <c r="AX136" s="299">
        <v>0.5</v>
      </c>
      <c r="AY136" s="299">
        <v>0.5</v>
      </c>
      <c r="AZ136" s="299">
        <v>0.5</v>
      </c>
      <c r="BA136" s="301">
        <v>0.5</v>
      </c>
    </row>
    <row r="137" spans="1:53" ht="11.25" customHeight="1">
      <c r="A137" s="15" t="s">
        <v>545</v>
      </c>
      <c r="B137" s="16" t="s">
        <v>546</v>
      </c>
      <c r="C137" s="24" t="s">
        <v>1132</v>
      </c>
      <c r="D137" s="134">
        <v>5</v>
      </c>
      <c r="E137" s="26">
        <v>432</v>
      </c>
      <c r="F137" s="42" t="s">
        <v>1030</v>
      </c>
      <c r="G137" s="43" t="s">
        <v>1030</v>
      </c>
      <c r="H137" s="218">
        <v>51.07</v>
      </c>
      <c r="I137" s="345">
        <f>(R137/H137)*100</f>
        <v>2.9371450949676916</v>
      </c>
      <c r="J137" s="303">
        <v>0.3625</v>
      </c>
      <c r="K137" s="146">
        <v>0.375</v>
      </c>
      <c r="L137" s="107">
        <f t="shared" si="21"/>
        <v>3.4482758620689724</v>
      </c>
      <c r="M137" s="120">
        <v>40549</v>
      </c>
      <c r="N137" s="22">
        <v>40553</v>
      </c>
      <c r="O137" s="23">
        <v>40571</v>
      </c>
      <c r="P137" s="21" t="s">
        <v>1544</v>
      </c>
      <c r="Q137" s="16"/>
      <c r="R137" s="344">
        <f>K137*4</f>
        <v>1.5</v>
      </c>
      <c r="S137" s="346">
        <f t="shared" si="15"/>
        <v>50.16722408026756</v>
      </c>
      <c r="T137" s="494">
        <f>(H137/SQRT(22.5*W137*(H137/Z137))-1)*100</f>
        <v>27.754234982356518</v>
      </c>
      <c r="U137" s="18">
        <f t="shared" si="16"/>
        <v>17.080267558528426</v>
      </c>
      <c r="V137" s="408">
        <v>12</v>
      </c>
      <c r="W137" s="194">
        <v>2.99</v>
      </c>
      <c r="X137" s="193">
        <v>2.23</v>
      </c>
      <c r="Y137" s="194">
        <v>1.35</v>
      </c>
      <c r="Z137" s="194">
        <v>2.15</v>
      </c>
      <c r="AA137" s="193">
        <v>3.17</v>
      </c>
      <c r="AB137" s="194">
        <v>3.66</v>
      </c>
      <c r="AC137" s="197">
        <f>(AB137/AA137-1)*100</f>
        <v>15.45741324921137</v>
      </c>
      <c r="AD137" s="529">
        <v>5000</v>
      </c>
      <c r="AE137" s="194">
        <v>34.63</v>
      </c>
      <c r="AF137" s="194">
        <v>53.5</v>
      </c>
      <c r="AG137" s="293">
        <f t="shared" si="22"/>
        <v>47.47328905573202</v>
      </c>
      <c r="AH137" s="200">
        <f t="shared" si="23"/>
        <v>-4.5420560747663545</v>
      </c>
      <c r="AI137" s="7"/>
      <c r="AJ137" s="377">
        <f>AM137/AN137</f>
        <v>2.0086758805981875</v>
      </c>
      <c r="AK137" s="364">
        <f t="shared" si="24"/>
        <v>2.1126760563380254</v>
      </c>
      <c r="AL137" s="365">
        <f>((AP137/AS137)^(1/3)-1)*100</f>
        <v>2.1589368426195854</v>
      </c>
      <c r="AM137" s="365">
        <f>((AP137/AU137)^(1/5)-1)*100</f>
        <v>1.7427032100487017</v>
      </c>
      <c r="AN137" s="367">
        <f>((AP137/AZ137)^(1/10)-1)*100</f>
        <v>0.8675880598166597</v>
      </c>
      <c r="AO137" s="350"/>
      <c r="AP137" s="303">
        <v>1.45</v>
      </c>
      <c r="AQ137" s="303">
        <v>1.42</v>
      </c>
      <c r="AR137" s="19">
        <v>1.39</v>
      </c>
      <c r="AS137" s="19">
        <v>1.36</v>
      </c>
      <c r="AT137" s="304">
        <v>1.33</v>
      </c>
      <c r="AU137" s="304">
        <v>1.33</v>
      </c>
      <c r="AV137" s="304">
        <v>1.33</v>
      </c>
      <c r="AW137" s="304">
        <v>1.33</v>
      </c>
      <c r="AX137" s="304">
        <v>1.33</v>
      </c>
      <c r="AY137" s="304">
        <v>1.33</v>
      </c>
      <c r="AZ137" s="304">
        <v>1.33</v>
      </c>
      <c r="BA137" s="305">
        <v>1.33</v>
      </c>
    </row>
    <row r="138" spans="1:53" ht="11.25" customHeight="1">
      <c r="A138" s="25" t="s">
        <v>657</v>
      </c>
      <c r="B138" s="26" t="s">
        <v>658</v>
      </c>
      <c r="C138" s="33" t="s">
        <v>1441</v>
      </c>
      <c r="D138" s="135">
        <v>8</v>
      </c>
      <c r="E138" s="26">
        <v>287</v>
      </c>
      <c r="F138" s="65" t="s">
        <v>1500</v>
      </c>
      <c r="G138" s="57" t="s">
        <v>1500</v>
      </c>
      <c r="H138" s="219">
        <v>22.28</v>
      </c>
      <c r="I138" s="346">
        <f>(R138/H138)*100</f>
        <v>2.8725314183123873</v>
      </c>
      <c r="J138" s="306">
        <v>0.15</v>
      </c>
      <c r="K138" s="145">
        <v>0.16</v>
      </c>
      <c r="L138" s="93">
        <f t="shared" si="21"/>
        <v>6.666666666666665</v>
      </c>
      <c r="M138" s="161">
        <v>40408</v>
      </c>
      <c r="N138" s="31">
        <v>40410</v>
      </c>
      <c r="O138" s="32">
        <v>40424</v>
      </c>
      <c r="P138" s="30" t="s">
        <v>484</v>
      </c>
      <c r="Q138" s="26"/>
      <c r="R138" s="343">
        <f>K138*4</f>
        <v>0.64</v>
      </c>
      <c r="S138" s="346">
        <f t="shared" si="15"/>
        <v>49.6124031007752</v>
      </c>
      <c r="T138" s="492">
        <f>(H138/SQRT(22.5*W138*(H138/Z138))-1)*100</f>
        <v>12.882215107211481</v>
      </c>
      <c r="U138" s="27">
        <f t="shared" si="16"/>
        <v>17.271317829457363</v>
      </c>
      <c r="V138" s="408">
        <v>7</v>
      </c>
      <c r="W138" s="171">
        <v>1.29</v>
      </c>
      <c r="X138" s="178" t="s">
        <v>1156</v>
      </c>
      <c r="Y138" s="171">
        <v>0.68</v>
      </c>
      <c r="Z138" s="171">
        <v>1.66</v>
      </c>
      <c r="AA138" s="178" t="s">
        <v>1156</v>
      </c>
      <c r="AB138" s="171" t="s">
        <v>1156</v>
      </c>
      <c r="AC138" s="196" t="s">
        <v>1035</v>
      </c>
      <c r="AD138" s="332">
        <v>158</v>
      </c>
      <c r="AE138" s="171">
        <v>18.73</v>
      </c>
      <c r="AF138" s="171">
        <v>23.53</v>
      </c>
      <c r="AG138" s="292">
        <f t="shared" si="22"/>
        <v>18.953550453817407</v>
      </c>
      <c r="AH138" s="199">
        <f t="shared" si="23"/>
        <v>-5.31236719082023</v>
      </c>
      <c r="AI138" s="7"/>
      <c r="AJ138" s="378">
        <f>AM138/AN138</f>
        <v>1.4412169504856691</v>
      </c>
      <c r="AK138" s="364">
        <f t="shared" si="24"/>
        <v>6.896551724137945</v>
      </c>
      <c r="AL138" s="365">
        <f>((AP138/AS138)^(1/3)-1)*100</f>
        <v>7.433707098896636</v>
      </c>
      <c r="AM138" s="365">
        <f>((AP138/AU138)^(1/5)-1)*100</f>
        <v>11.485359272536089</v>
      </c>
      <c r="AN138" s="367">
        <f>((AP138/AZ138)^(1/10)-1)*100</f>
        <v>7.969209124737042</v>
      </c>
      <c r="AO138" s="351"/>
      <c r="AP138" s="306">
        <v>0.62</v>
      </c>
      <c r="AQ138" s="306">
        <v>0.58</v>
      </c>
      <c r="AR138" s="28">
        <v>0.54</v>
      </c>
      <c r="AS138" s="28">
        <v>0.5</v>
      </c>
      <c r="AT138" s="28">
        <v>0.432</v>
      </c>
      <c r="AU138" s="28">
        <v>0.36</v>
      </c>
      <c r="AV138" s="28">
        <v>0.32799999999999996</v>
      </c>
      <c r="AW138" s="28">
        <v>0.296</v>
      </c>
      <c r="AX138" s="299">
        <v>0.288</v>
      </c>
      <c r="AY138" s="299">
        <v>0.288</v>
      </c>
      <c r="AZ138" s="299">
        <v>0.288</v>
      </c>
      <c r="BA138" s="301">
        <v>0.288</v>
      </c>
    </row>
    <row r="139" spans="1:53" ht="11.25" customHeight="1">
      <c r="A139" s="25" t="s">
        <v>943</v>
      </c>
      <c r="B139" s="26" t="s">
        <v>944</v>
      </c>
      <c r="C139" s="33" t="s">
        <v>1649</v>
      </c>
      <c r="D139" s="135">
        <v>9</v>
      </c>
      <c r="E139" s="26">
        <v>272</v>
      </c>
      <c r="F139" s="44" t="s">
        <v>1030</v>
      </c>
      <c r="G139" s="45" t="s">
        <v>1030</v>
      </c>
      <c r="H139" s="219">
        <v>21.29</v>
      </c>
      <c r="I139" s="346">
        <f>(R139/H139)*100</f>
        <v>7.139502113668389</v>
      </c>
      <c r="J139" s="145">
        <v>0.37</v>
      </c>
      <c r="K139" s="145">
        <v>0.38</v>
      </c>
      <c r="L139" s="93">
        <f t="shared" si="21"/>
        <v>2.7027027027026973</v>
      </c>
      <c r="M139" s="161">
        <v>40660</v>
      </c>
      <c r="N139" s="31">
        <v>40662</v>
      </c>
      <c r="O139" s="32">
        <v>40679</v>
      </c>
      <c r="P139" s="104" t="s">
        <v>500</v>
      </c>
      <c r="Q139" s="26"/>
      <c r="R139" s="343">
        <f>K139*4</f>
        <v>1.52</v>
      </c>
      <c r="S139" s="346">
        <f t="shared" si="15"/>
        <v>760</v>
      </c>
      <c r="T139" s="492">
        <f>(H139/SQRT(22.5*W139*(H139/Z139))-1)*100</f>
        <v>236.26411577145063</v>
      </c>
      <c r="U139" s="27">
        <f t="shared" si="16"/>
        <v>106.44999999999999</v>
      </c>
      <c r="V139" s="408">
        <v>12</v>
      </c>
      <c r="W139" s="171">
        <v>0.2</v>
      </c>
      <c r="X139" s="178">
        <v>2.22</v>
      </c>
      <c r="Y139" s="171">
        <v>7.95</v>
      </c>
      <c r="Z139" s="171">
        <v>2.39</v>
      </c>
      <c r="AA139" s="178">
        <v>1.77</v>
      </c>
      <c r="AB139" s="171">
        <v>1.92</v>
      </c>
      <c r="AC139" s="196">
        <f>(AB139/AA139-1)*100</f>
        <v>8.47457627118644</v>
      </c>
      <c r="AD139" s="413">
        <v>2160</v>
      </c>
      <c r="AE139" s="171">
        <v>18.07</v>
      </c>
      <c r="AF139" s="171">
        <v>24.46</v>
      </c>
      <c r="AG139" s="292">
        <f t="shared" si="22"/>
        <v>17.819590481460978</v>
      </c>
      <c r="AH139" s="199">
        <f t="shared" si="23"/>
        <v>-12.959934587080953</v>
      </c>
      <c r="AI139" s="7"/>
      <c r="AJ139" s="378">
        <f>AM139/AN139</f>
        <v>3.132131545670003</v>
      </c>
      <c r="AK139" s="364">
        <f t="shared" si="24"/>
        <v>14.166666666666682</v>
      </c>
      <c r="AL139" s="365">
        <f>((AP139/AS139)^(1/3)-1)*100</f>
        <v>8.251088135204409</v>
      </c>
      <c r="AM139" s="365">
        <f>((AP139/AU139)^(1/5)-1)*100</f>
        <v>10.017134281288387</v>
      </c>
      <c r="AN139" s="367">
        <f>((AP139/AZ139)^(1/10)-1)*100</f>
        <v>3.198184410593008</v>
      </c>
      <c r="AO139" s="351"/>
      <c r="AP139" s="306">
        <v>1.37</v>
      </c>
      <c r="AQ139" s="308">
        <v>1.2</v>
      </c>
      <c r="AR139" s="28">
        <v>1.19</v>
      </c>
      <c r="AS139" s="28">
        <v>1.08</v>
      </c>
      <c r="AT139" s="28">
        <v>0.96</v>
      </c>
      <c r="AU139" s="28">
        <v>0.85</v>
      </c>
      <c r="AV139" s="28">
        <v>0.72</v>
      </c>
      <c r="AW139" s="28">
        <v>0.15</v>
      </c>
      <c r="AX139" s="299">
        <v>0</v>
      </c>
      <c r="AY139" s="299">
        <v>0</v>
      </c>
      <c r="AZ139" s="299">
        <v>1</v>
      </c>
      <c r="BA139" s="121">
        <v>2.8</v>
      </c>
    </row>
    <row r="140" spans="1:53" ht="11.25" customHeight="1">
      <c r="A140" s="25" t="s">
        <v>396</v>
      </c>
      <c r="B140" s="26" t="s">
        <v>397</v>
      </c>
      <c r="C140" s="33" t="s">
        <v>1424</v>
      </c>
      <c r="D140" s="135">
        <v>9</v>
      </c>
      <c r="E140" s="26">
        <v>261</v>
      </c>
      <c r="F140" s="44" t="s">
        <v>1030</v>
      </c>
      <c r="G140" s="45" t="s">
        <v>1030</v>
      </c>
      <c r="H140" s="219">
        <v>71.09</v>
      </c>
      <c r="I140" s="346">
        <f>(R140/H140)*100</f>
        <v>2.9258686172457447</v>
      </c>
      <c r="J140" s="145">
        <v>0.48</v>
      </c>
      <c r="K140" s="145">
        <v>0.52</v>
      </c>
      <c r="L140" s="93">
        <f t="shared" si="21"/>
        <v>8.333333333333348</v>
      </c>
      <c r="M140" s="161">
        <v>40570</v>
      </c>
      <c r="N140" s="31">
        <v>40574</v>
      </c>
      <c r="O140" s="32">
        <v>40588</v>
      </c>
      <c r="P140" s="104" t="s">
        <v>480</v>
      </c>
      <c r="Q140" s="26"/>
      <c r="R140" s="343">
        <f>K140*4</f>
        <v>2.08</v>
      </c>
      <c r="S140" s="346">
        <f t="shared" si="15"/>
        <v>72.72727272727273</v>
      </c>
      <c r="T140" s="492">
        <f>(H140/SQRT(22.5*W140*(H140/Z140))-1)*100</f>
        <v>82.04996880579556</v>
      </c>
      <c r="U140" s="27">
        <f t="shared" si="16"/>
        <v>24.85664335664336</v>
      </c>
      <c r="V140" s="408">
        <v>12</v>
      </c>
      <c r="W140" s="171">
        <v>2.86</v>
      </c>
      <c r="X140" s="178">
        <v>2.28</v>
      </c>
      <c r="Y140" s="171">
        <v>0.58</v>
      </c>
      <c r="Z140" s="171">
        <v>3</v>
      </c>
      <c r="AA140" s="178">
        <v>3.21</v>
      </c>
      <c r="AB140" s="171">
        <v>3.55</v>
      </c>
      <c r="AC140" s="196">
        <f>(AB140/AA140-1)*100</f>
        <v>10.59190031152648</v>
      </c>
      <c r="AD140" s="413">
        <v>7620</v>
      </c>
      <c r="AE140" s="171">
        <v>41.79</v>
      </c>
      <c r="AF140" s="171">
        <v>71.13</v>
      </c>
      <c r="AG140" s="292">
        <f t="shared" si="22"/>
        <v>70.11246709739173</v>
      </c>
      <c r="AH140" s="199">
        <f t="shared" si="23"/>
        <v>-0.056235062561495915</v>
      </c>
      <c r="AI140" s="7"/>
      <c r="AJ140" s="378">
        <f>AM140/AN140</f>
        <v>0.9496314861920917</v>
      </c>
      <c r="AK140" s="364">
        <f t="shared" si="24"/>
        <v>10.97560975609757</v>
      </c>
      <c r="AL140" s="365">
        <f>((AP140/AS140)^(1/3)-1)*100</f>
        <v>9.139288306110593</v>
      </c>
      <c r="AM140" s="365">
        <f>((AP140/AU140)^(1/5)-1)*100</f>
        <v>10.7972491631519</v>
      </c>
      <c r="AN140" s="367">
        <f>((AP140/AZ140)^(1/10)-1)*100</f>
        <v>11.369935938463428</v>
      </c>
      <c r="AO140" s="351"/>
      <c r="AP140" s="306">
        <v>1.82</v>
      </c>
      <c r="AQ140" s="306">
        <v>1.64</v>
      </c>
      <c r="AR140" s="28">
        <v>1.56</v>
      </c>
      <c r="AS140" s="28">
        <v>1.4</v>
      </c>
      <c r="AT140" s="28">
        <v>1.22</v>
      </c>
      <c r="AU140" s="28">
        <v>1.09</v>
      </c>
      <c r="AV140" s="28">
        <v>0.88</v>
      </c>
      <c r="AW140" s="28">
        <v>0.69</v>
      </c>
      <c r="AX140" s="299">
        <v>0.62</v>
      </c>
      <c r="AY140" s="299">
        <v>0.62</v>
      </c>
      <c r="AZ140" s="299">
        <v>0.62</v>
      </c>
      <c r="BA140" s="301">
        <v>0.62</v>
      </c>
    </row>
    <row r="141" spans="1:53" ht="11.25" customHeight="1">
      <c r="A141" s="34" t="s">
        <v>1192</v>
      </c>
      <c r="B141" s="36" t="s">
        <v>1193</v>
      </c>
      <c r="C141" s="122" t="s">
        <v>1657</v>
      </c>
      <c r="D141" s="136">
        <v>6</v>
      </c>
      <c r="E141" s="26">
        <v>401</v>
      </c>
      <c r="F141" s="74" t="s">
        <v>1500</v>
      </c>
      <c r="G141" s="75" t="s">
        <v>1500</v>
      </c>
      <c r="H141" s="220">
        <v>83.34</v>
      </c>
      <c r="I141" s="348">
        <f>(R141/H141)*100</f>
        <v>5.519558435325173</v>
      </c>
      <c r="J141" s="144">
        <v>1.14</v>
      </c>
      <c r="K141" s="144">
        <v>1.15</v>
      </c>
      <c r="L141" s="207">
        <f t="shared" si="21"/>
        <v>0.8771929824561431</v>
      </c>
      <c r="M141" s="322">
        <v>40660</v>
      </c>
      <c r="N141" s="50">
        <v>40662</v>
      </c>
      <c r="O141" s="40">
        <v>40676</v>
      </c>
      <c r="P141" s="422" t="s">
        <v>453</v>
      </c>
      <c r="Q141" s="284" t="s">
        <v>1924</v>
      </c>
      <c r="R141" s="274">
        <f>K141*4</f>
        <v>4.6</v>
      </c>
      <c r="S141" s="346">
        <f t="shared" si="15"/>
        <v>112.46943765281172</v>
      </c>
      <c r="T141" s="493">
        <f>(H141/SQRT(22.5*W141*(H141/Z141))-1)*100</f>
        <v>55.79059357501266</v>
      </c>
      <c r="U141" s="37">
        <f t="shared" si="16"/>
        <v>20.376528117359413</v>
      </c>
      <c r="V141" s="409">
        <v>12</v>
      </c>
      <c r="W141" s="172">
        <v>4.09</v>
      </c>
      <c r="X141" s="180">
        <v>2.66</v>
      </c>
      <c r="Y141" s="172">
        <v>0.94</v>
      </c>
      <c r="Z141" s="172">
        <v>2.68</v>
      </c>
      <c r="AA141" s="180">
        <v>4.31</v>
      </c>
      <c r="AB141" s="172">
        <v>4.46</v>
      </c>
      <c r="AC141" s="198">
        <f>(AB141/AA141-1)*100</f>
        <v>3.480278422273786</v>
      </c>
      <c r="AD141" s="415">
        <v>8490</v>
      </c>
      <c r="AE141" s="172">
        <v>58.12</v>
      </c>
      <c r="AF141" s="172">
        <v>86.5</v>
      </c>
      <c r="AG141" s="294">
        <f t="shared" si="22"/>
        <v>43.39298004129389</v>
      </c>
      <c r="AH141" s="201">
        <f t="shared" si="23"/>
        <v>-3.653179190751441</v>
      </c>
      <c r="AI141" s="7"/>
      <c r="AJ141" s="378">
        <f>AM141/AN141</f>
        <v>1.2847395409961377</v>
      </c>
      <c r="AK141" s="364">
        <f t="shared" si="24"/>
        <v>3.002309468822162</v>
      </c>
      <c r="AL141" s="365">
        <f>((AP141/AS141)^(1/3)-1)*100</f>
        <v>3.8685165039637592</v>
      </c>
      <c r="AM141" s="365">
        <f>((AP141/AU141)^(1/5)-1)*100</f>
        <v>6.865365650505417</v>
      </c>
      <c r="AN141" s="367">
        <f>((AP141/AZ141)^(1/10)-1)*100</f>
        <v>5.343780144870669</v>
      </c>
      <c r="AO141" s="352"/>
      <c r="AP141" s="306">
        <v>4.46</v>
      </c>
      <c r="AQ141" s="306">
        <v>4.33</v>
      </c>
      <c r="AR141" s="28">
        <v>4.205</v>
      </c>
      <c r="AS141" s="28">
        <v>3.98</v>
      </c>
      <c r="AT141" s="28">
        <v>3.6</v>
      </c>
      <c r="AU141" s="299">
        <v>3.2</v>
      </c>
      <c r="AV141" s="299">
        <v>3.2</v>
      </c>
      <c r="AW141" s="299">
        <v>3.2</v>
      </c>
      <c r="AX141" s="28">
        <v>3.2</v>
      </c>
      <c r="AY141" s="28">
        <v>2.9875</v>
      </c>
      <c r="AZ141" s="28">
        <v>2.65</v>
      </c>
      <c r="BA141" s="121">
        <v>2.44</v>
      </c>
    </row>
    <row r="142" spans="1:53" ht="11.25" customHeight="1">
      <c r="A142" s="15" t="s">
        <v>1789</v>
      </c>
      <c r="B142" s="16" t="s">
        <v>1790</v>
      </c>
      <c r="C142" s="24" t="s">
        <v>1417</v>
      </c>
      <c r="D142" s="134">
        <v>7</v>
      </c>
      <c r="E142" s="26">
        <v>350</v>
      </c>
      <c r="F142" s="42" t="s">
        <v>1030</v>
      </c>
      <c r="G142" s="43" t="s">
        <v>1030</v>
      </c>
      <c r="H142" s="218">
        <v>56.1</v>
      </c>
      <c r="I142" s="547">
        <f>(R142/H142)*100</f>
        <v>1.24777183600713</v>
      </c>
      <c r="J142" s="303">
        <v>0.16</v>
      </c>
      <c r="K142" s="146">
        <v>0.175</v>
      </c>
      <c r="L142" s="107">
        <f t="shared" si="21"/>
        <v>9.375</v>
      </c>
      <c r="M142" s="120">
        <v>40578</v>
      </c>
      <c r="N142" s="22">
        <v>40582</v>
      </c>
      <c r="O142" s="23">
        <v>40597</v>
      </c>
      <c r="P142" s="21" t="s">
        <v>501</v>
      </c>
      <c r="Q142" s="16"/>
      <c r="R142" s="344">
        <f>K142*4</f>
        <v>0.7</v>
      </c>
      <c r="S142" s="345">
        <f t="shared" si="15"/>
        <v>30.434782608695656</v>
      </c>
      <c r="T142" s="492">
        <f>(H142/SQRT(22.5*W142*(H142/Z142))-1)*100</f>
        <v>126.20242313442192</v>
      </c>
      <c r="U142" s="18">
        <f t="shared" si="16"/>
        <v>24.39130434782609</v>
      </c>
      <c r="V142" s="408">
        <v>7</v>
      </c>
      <c r="W142" s="194">
        <v>2.3</v>
      </c>
      <c r="X142" s="193">
        <v>1.69</v>
      </c>
      <c r="Y142" s="194">
        <v>2.51</v>
      </c>
      <c r="Z142" s="194">
        <v>4.72</v>
      </c>
      <c r="AA142" s="193">
        <v>2.85</v>
      </c>
      <c r="AB142" s="194">
        <v>3.22</v>
      </c>
      <c r="AC142" s="197">
        <f>(AB142/AA142-1)*100</f>
        <v>12.982456140350873</v>
      </c>
      <c r="AD142" s="414">
        <v>6510</v>
      </c>
      <c r="AE142" s="194">
        <v>31.84</v>
      </c>
      <c r="AF142" s="194">
        <v>59.5</v>
      </c>
      <c r="AG142" s="293">
        <f t="shared" si="22"/>
        <v>76.19346733668341</v>
      </c>
      <c r="AH142" s="200">
        <f t="shared" si="23"/>
        <v>-5.714285714285712</v>
      </c>
      <c r="AI142" s="7"/>
      <c r="AJ142" s="377" t="s">
        <v>1035</v>
      </c>
      <c r="AK142" s="368">
        <f t="shared" si="24"/>
        <v>10.344827586206918</v>
      </c>
      <c r="AL142" s="369">
        <f>((AP142/AS142)^(1/3)-1)*100</f>
        <v>10.064241629820891</v>
      </c>
      <c r="AM142" s="369">
        <f>((AP142/AU142)^(1/5)-1)*100</f>
        <v>9.856054330611762</v>
      </c>
      <c r="AN142" s="366">
        <f>((AP142/AZ142)^(1/10)-1)*100</f>
        <v>-0.3072436244311083</v>
      </c>
      <c r="AO142" s="351"/>
      <c r="AP142" s="303">
        <v>0.64</v>
      </c>
      <c r="AQ142" s="303">
        <v>0.58</v>
      </c>
      <c r="AR142" s="19">
        <v>0.51</v>
      </c>
      <c r="AS142" s="19">
        <v>0.48</v>
      </c>
      <c r="AT142" s="19">
        <v>0.44</v>
      </c>
      <c r="AU142" s="19">
        <v>0.4</v>
      </c>
      <c r="AV142" s="304">
        <v>0.36</v>
      </c>
      <c r="AW142" s="304">
        <v>0.36</v>
      </c>
      <c r="AX142" s="304">
        <v>0.44</v>
      </c>
      <c r="AY142" s="19">
        <v>0.68</v>
      </c>
      <c r="AZ142" s="19">
        <v>0.66</v>
      </c>
      <c r="BA142" s="297">
        <v>0.64</v>
      </c>
    </row>
    <row r="143" spans="1:53" ht="11.25" customHeight="1">
      <c r="A143" s="25" t="s">
        <v>1370</v>
      </c>
      <c r="B143" s="26" t="s">
        <v>1371</v>
      </c>
      <c r="C143" s="33" t="s">
        <v>1422</v>
      </c>
      <c r="D143" s="135">
        <v>5</v>
      </c>
      <c r="E143" s="26">
        <v>436</v>
      </c>
      <c r="F143" s="65" t="s">
        <v>1500</v>
      </c>
      <c r="G143" s="57" t="s">
        <v>1500</v>
      </c>
      <c r="H143" s="219">
        <v>12.43</v>
      </c>
      <c r="I143" s="346">
        <f>(R143/H143)*100</f>
        <v>8.688656476267097</v>
      </c>
      <c r="J143" s="145">
        <v>0.26</v>
      </c>
      <c r="K143" s="145">
        <v>0.27</v>
      </c>
      <c r="L143" s="93">
        <f t="shared" si="21"/>
        <v>3.8461538461538547</v>
      </c>
      <c r="M143" s="161">
        <v>40613</v>
      </c>
      <c r="N143" s="31">
        <v>40617</v>
      </c>
      <c r="O143" s="32">
        <v>40634</v>
      </c>
      <c r="P143" s="30" t="s">
        <v>450</v>
      </c>
      <c r="Q143" s="26"/>
      <c r="R143" s="343">
        <f>K143*4</f>
        <v>1.08</v>
      </c>
      <c r="S143" s="346">
        <f t="shared" si="15"/>
        <v>77.14285714285715</v>
      </c>
      <c r="T143" s="492">
        <f>(H143/SQRT(22.5*W143*(H143/Z143))-1)*100</f>
        <v>-34.416659103285966</v>
      </c>
      <c r="U143" s="27">
        <f t="shared" si="16"/>
        <v>8.878571428571428</v>
      </c>
      <c r="V143" s="408">
        <v>9</v>
      </c>
      <c r="W143" s="171">
        <v>1.4</v>
      </c>
      <c r="X143" s="178">
        <v>2.02</v>
      </c>
      <c r="Y143" s="171">
        <v>7.39</v>
      </c>
      <c r="Z143" s="171">
        <v>1.09</v>
      </c>
      <c r="AA143" s="178">
        <v>1.21</v>
      </c>
      <c r="AB143" s="171">
        <v>1.23</v>
      </c>
      <c r="AC143" s="196">
        <f>(AB143/AA143-1)*100</f>
        <v>1.6528925619834656</v>
      </c>
      <c r="AD143" s="413">
        <v>567</v>
      </c>
      <c r="AE143" s="171">
        <v>9.14</v>
      </c>
      <c r="AF143" s="171">
        <v>13.19</v>
      </c>
      <c r="AG143" s="292">
        <f t="shared" si="22"/>
        <v>35.99562363238511</v>
      </c>
      <c r="AH143" s="199">
        <f t="shared" si="23"/>
        <v>-5.7619408642911285</v>
      </c>
      <c r="AI143" s="7"/>
      <c r="AJ143" s="378" t="s">
        <v>1035</v>
      </c>
      <c r="AK143" s="364">
        <f t="shared" si="24"/>
        <v>7.291666666666674</v>
      </c>
      <c r="AL143" s="365">
        <f>((AP143/AS143)^(1/3)-1)*100</f>
        <v>41.96400448322506</v>
      </c>
      <c r="AM143" s="365" t="s">
        <v>1035</v>
      </c>
      <c r="AN143" s="367" t="s">
        <v>1035</v>
      </c>
      <c r="AO143" s="351"/>
      <c r="AP143" s="306">
        <v>1.03</v>
      </c>
      <c r="AQ143" s="308">
        <v>0.96</v>
      </c>
      <c r="AR143" s="28">
        <v>0.9</v>
      </c>
      <c r="AS143" s="28">
        <v>0.36</v>
      </c>
      <c r="AT143" s="299">
        <v>0</v>
      </c>
      <c r="AU143" s="299">
        <v>0</v>
      </c>
      <c r="AV143" s="299">
        <v>0</v>
      </c>
      <c r="AW143" s="299">
        <v>0</v>
      </c>
      <c r="AX143" s="299">
        <v>0</v>
      </c>
      <c r="AY143" s="299">
        <v>0</v>
      </c>
      <c r="AZ143" s="299">
        <v>0</v>
      </c>
      <c r="BA143" s="301">
        <v>0</v>
      </c>
    </row>
    <row r="144" spans="1:53" ht="11.25" customHeight="1">
      <c r="A144" s="25" t="s">
        <v>1311</v>
      </c>
      <c r="B144" s="26" t="s">
        <v>1312</v>
      </c>
      <c r="C144" s="33" t="s">
        <v>1331</v>
      </c>
      <c r="D144" s="135">
        <v>8</v>
      </c>
      <c r="E144" s="26">
        <v>296</v>
      </c>
      <c r="F144" s="65" t="s">
        <v>1500</v>
      </c>
      <c r="G144" s="57" t="s">
        <v>1500</v>
      </c>
      <c r="H144" s="219">
        <v>85.56</v>
      </c>
      <c r="I144" s="547">
        <f>(R144/H144)*100</f>
        <v>0.3272557269752221</v>
      </c>
      <c r="J144" s="306">
        <v>0.0625</v>
      </c>
      <c r="K144" s="145">
        <v>0.07</v>
      </c>
      <c r="L144" s="93">
        <f t="shared" si="21"/>
        <v>12.00000000000001</v>
      </c>
      <c r="M144" s="161">
        <v>40506</v>
      </c>
      <c r="N144" s="31">
        <v>40508</v>
      </c>
      <c r="O144" s="32">
        <v>40526</v>
      </c>
      <c r="P144" s="30" t="s">
        <v>485</v>
      </c>
      <c r="Q144" s="26"/>
      <c r="R144" s="343">
        <f>K144*4</f>
        <v>0.28</v>
      </c>
      <c r="S144" s="346">
        <f t="shared" si="15"/>
        <v>8.668730650154801</v>
      </c>
      <c r="T144" s="492">
        <f>(H144/SQRT(22.5*W144*(H144/Z144))-1)*100</f>
        <v>155.38639051901785</v>
      </c>
      <c r="U144" s="27">
        <f t="shared" si="16"/>
        <v>26.489164086687307</v>
      </c>
      <c r="V144" s="408">
        <v>6</v>
      </c>
      <c r="W144" s="171">
        <v>3.23</v>
      </c>
      <c r="X144" s="178">
        <v>1.59</v>
      </c>
      <c r="Y144" s="171">
        <v>2.95</v>
      </c>
      <c r="Z144" s="171">
        <v>5.54</v>
      </c>
      <c r="AA144" s="178">
        <v>3.98</v>
      </c>
      <c r="AB144" s="171">
        <v>4.56</v>
      </c>
      <c r="AC144" s="196">
        <f>(AB144/AA144-1)*100</f>
        <v>14.572864321608026</v>
      </c>
      <c r="AD144" s="413">
        <v>7930</v>
      </c>
      <c r="AE144" s="171">
        <v>54.58</v>
      </c>
      <c r="AF144" s="171">
        <v>92.3</v>
      </c>
      <c r="AG144" s="292">
        <f t="shared" si="22"/>
        <v>56.7607182117992</v>
      </c>
      <c r="AH144" s="199">
        <f t="shared" si="23"/>
        <v>-7.302275189599127</v>
      </c>
      <c r="AI144" s="7"/>
      <c r="AJ144" s="378" t="s">
        <v>1035</v>
      </c>
      <c r="AK144" s="364">
        <f t="shared" si="24"/>
        <v>13.186813186813184</v>
      </c>
      <c r="AL144" s="365">
        <f>((AP144/AS144)^(1/3)-1)*100</f>
        <v>11.652512828061102</v>
      </c>
      <c r="AM144" s="365">
        <f>((AP144/AU144)^(1/5)-1)*100</f>
        <v>9.64397542334481</v>
      </c>
      <c r="AN144" s="367" t="s">
        <v>1035</v>
      </c>
      <c r="AO144" s="351"/>
      <c r="AP144" s="306">
        <v>0.2575</v>
      </c>
      <c r="AQ144" s="306">
        <v>0.2275</v>
      </c>
      <c r="AR144" s="28">
        <v>0.205</v>
      </c>
      <c r="AS144" s="28">
        <v>0.185</v>
      </c>
      <c r="AT144" s="28">
        <v>0.1725</v>
      </c>
      <c r="AU144" s="28">
        <v>0.1625</v>
      </c>
      <c r="AV144" s="28">
        <v>0.145</v>
      </c>
      <c r="AW144" s="28">
        <v>0.11</v>
      </c>
      <c r="AX144" s="299">
        <v>0</v>
      </c>
      <c r="AY144" s="299">
        <v>0</v>
      </c>
      <c r="AZ144" s="299">
        <v>0</v>
      </c>
      <c r="BA144" s="301">
        <v>0</v>
      </c>
    </row>
    <row r="145" spans="1:53" ht="11.25" customHeight="1">
      <c r="A145" s="25" t="s">
        <v>148</v>
      </c>
      <c r="B145" s="26" t="s">
        <v>149</v>
      </c>
      <c r="C145" s="33" t="s">
        <v>1132</v>
      </c>
      <c r="D145" s="135">
        <v>6</v>
      </c>
      <c r="E145" s="26">
        <v>376</v>
      </c>
      <c r="F145" s="44" t="s">
        <v>1030</v>
      </c>
      <c r="G145" s="45" t="s">
        <v>1003</v>
      </c>
      <c r="H145" s="219">
        <v>43.38</v>
      </c>
      <c r="I145" s="346">
        <f>(R145/H145)*100</f>
        <v>4.195481788842784</v>
      </c>
      <c r="J145" s="306">
        <v>0.42</v>
      </c>
      <c r="K145" s="145">
        <v>0.455</v>
      </c>
      <c r="L145" s="93">
        <f t="shared" si="21"/>
        <v>8.333333333333348</v>
      </c>
      <c r="M145" s="321">
        <v>40266</v>
      </c>
      <c r="N145" s="71">
        <v>40268</v>
      </c>
      <c r="O145" s="72">
        <v>40283</v>
      </c>
      <c r="P145" s="30" t="s">
        <v>466</v>
      </c>
      <c r="Q145" s="26"/>
      <c r="R145" s="343">
        <f>K145*4</f>
        <v>1.82</v>
      </c>
      <c r="S145" s="346">
        <f t="shared" si="15"/>
        <v>68.67924528301887</v>
      </c>
      <c r="T145" s="492">
        <f>(H145/SQRT(22.5*W145*(H145/Z145))-1)*100</f>
        <v>4.466298619075282</v>
      </c>
      <c r="U145" s="27">
        <f t="shared" si="16"/>
        <v>16.369811320754717</v>
      </c>
      <c r="V145" s="408">
        <v>12</v>
      </c>
      <c r="W145" s="171">
        <v>2.65</v>
      </c>
      <c r="X145" s="178">
        <v>2.42</v>
      </c>
      <c r="Y145" s="171">
        <v>1.22</v>
      </c>
      <c r="Z145" s="171">
        <v>1.5</v>
      </c>
      <c r="AA145" s="178">
        <v>3.56</v>
      </c>
      <c r="AB145" s="171">
        <v>3.76</v>
      </c>
      <c r="AC145" s="196">
        <f>(AB145/AA145-1)*100</f>
        <v>5.617977528089879</v>
      </c>
      <c r="AD145" s="413">
        <v>17180</v>
      </c>
      <c r="AE145" s="171">
        <v>39.87</v>
      </c>
      <c r="AF145" s="171">
        <v>48.63</v>
      </c>
      <c r="AG145" s="292">
        <f t="shared" si="22"/>
        <v>8.803611738148998</v>
      </c>
      <c r="AH145" s="199">
        <f t="shared" si="23"/>
        <v>-10.795805058605797</v>
      </c>
      <c r="AI145" s="7"/>
      <c r="AJ145" s="378">
        <f>AM145/AN145</f>
        <v>3.6233600091831044</v>
      </c>
      <c r="AK145" s="364">
        <f t="shared" si="24"/>
        <v>8.18181818181818</v>
      </c>
      <c r="AL145" s="365">
        <f>((AP145/AS145)^(1/3)-1)*100</f>
        <v>8.178187981278873</v>
      </c>
      <c r="AM145" s="365">
        <f>((AP145/AU145)^(1/5)-1)*100</f>
        <v>14.67774439855727</v>
      </c>
      <c r="AN145" s="367">
        <f>((AP145/AZ145)^(1/10)-1)*100</f>
        <v>4.050865594740172</v>
      </c>
      <c r="AO145" s="351"/>
      <c r="AP145" s="306">
        <v>1.785</v>
      </c>
      <c r="AQ145" s="306">
        <v>1.65</v>
      </c>
      <c r="AR145" s="28">
        <v>1.53</v>
      </c>
      <c r="AS145" s="28">
        <v>1.41</v>
      </c>
      <c r="AT145" s="28">
        <v>1.32</v>
      </c>
      <c r="AU145" s="28">
        <v>0.9</v>
      </c>
      <c r="AV145" s="299">
        <v>0</v>
      </c>
      <c r="AW145" s="299">
        <v>0</v>
      </c>
      <c r="AX145" s="299">
        <v>0</v>
      </c>
      <c r="AY145" s="299">
        <v>0.3</v>
      </c>
      <c r="AZ145" s="299">
        <v>1.2</v>
      </c>
      <c r="BA145" s="301">
        <v>1.2</v>
      </c>
    </row>
    <row r="146" spans="1:53" ht="11.25" customHeight="1">
      <c r="A146" s="34" t="s">
        <v>520</v>
      </c>
      <c r="B146" s="36" t="s">
        <v>521</v>
      </c>
      <c r="C146" s="122" t="s">
        <v>1677</v>
      </c>
      <c r="D146" s="136">
        <v>6</v>
      </c>
      <c r="E146" s="26">
        <v>378</v>
      </c>
      <c r="F146" s="74" t="s">
        <v>1500</v>
      </c>
      <c r="G146" s="75" t="s">
        <v>1500</v>
      </c>
      <c r="H146" s="220">
        <v>28.85</v>
      </c>
      <c r="I146" s="346">
        <f>(R146/H146)*100</f>
        <v>2.0797227036395145</v>
      </c>
      <c r="J146" s="307">
        <v>0.1419</v>
      </c>
      <c r="K146" s="144">
        <v>0.15</v>
      </c>
      <c r="L146" s="94">
        <f t="shared" si="21"/>
        <v>5.708245243128962</v>
      </c>
      <c r="M146" s="339">
        <v>40340</v>
      </c>
      <c r="N146" s="340">
        <v>40344</v>
      </c>
      <c r="O146" s="341">
        <v>40358</v>
      </c>
      <c r="P146" s="49" t="s">
        <v>502</v>
      </c>
      <c r="Q146" s="36"/>
      <c r="R146" s="274">
        <f>K146*4</f>
        <v>0.6</v>
      </c>
      <c r="S146" s="348">
        <f t="shared" si="15"/>
        <v>49.586776859504134</v>
      </c>
      <c r="T146" s="492">
        <f>(H146/SQRT(22.5*W146*(H146/Z146))-1)*100</f>
        <v>74.08926074594811</v>
      </c>
      <c r="U146" s="37">
        <f t="shared" si="16"/>
        <v>23.842975206611573</v>
      </c>
      <c r="V146" s="409">
        <v>12</v>
      </c>
      <c r="W146" s="172">
        <v>1.21</v>
      </c>
      <c r="X146" s="180">
        <v>1.04</v>
      </c>
      <c r="Y146" s="172">
        <v>2.15</v>
      </c>
      <c r="Z146" s="172">
        <v>2.86</v>
      </c>
      <c r="AA146" s="180">
        <v>1.6</v>
      </c>
      <c r="AB146" s="172">
        <v>1.88</v>
      </c>
      <c r="AC146" s="198">
        <f>(AB146/AA146-1)*100</f>
        <v>17.499999999999982</v>
      </c>
      <c r="AD146" s="415">
        <v>3270</v>
      </c>
      <c r="AE146" s="172">
        <v>22.71</v>
      </c>
      <c r="AF146" s="172">
        <v>32.26</v>
      </c>
      <c r="AG146" s="294">
        <f t="shared" si="22"/>
        <v>27.036547776309998</v>
      </c>
      <c r="AH146" s="201">
        <f t="shared" si="23"/>
        <v>-10.570365778053308</v>
      </c>
      <c r="AI146" s="7"/>
      <c r="AJ146" s="379" t="s">
        <v>1035</v>
      </c>
      <c r="AK146" s="370">
        <f t="shared" si="24"/>
        <v>8.825151682294518</v>
      </c>
      <c r="AL146" s="371">
        <f>((AP146/AS146)^(1/3)-1)*100</f>
        <v>48.787605410498045</v>
      </c>
      <c r="AM146" s="371">
        <f>((AP146/AU146)^(1/5)-1)*100</f>
        <v>90.40723171641505</v>
      </c>
      <c r="AN146" s="372" t="s">
        <v>1035</v>
      </c>
      <c r="AO146" s="351"/>
      <c r="AP146" s="307">
        <v>0.5919</v>
      </c>
      <c r="AQ146" s="307">
        <v>0.5439</v>
      </c>
      <c r="AR146" s="38">
        <v>0.4021</v>
      </c>
      <c r="AS146" s="38">
        <v>0.1797</v>
      </c>
      <c r="AT146" s="38">
        <v>0.0993</v>
      </c>
      <c r="AU146" s="38">
        <v>0.02365</v>
      </c>
      <c r="AV146" s="300">
        <v>0</v>
      </c>
      <c r="AW146" s="300">
        <v>0</v>
      </c>
      <c r="AX146" s="300">
        <v>0</v>
      </c>
      <c r="AY146" s="300">
        <v>0</v>
      </c>
      <c r="AZ146" s="300">
        <v>0</v>
      </c>
      <c r="BA146" s="328">
        <v>0</v>
      </c>
    </row>
    <row r="147" spans="1:53" ht="11.25" customHeight="1">
      <c r="A147" s="15" t="s">
        <v>1269</v>
      </c>
      <c r="B147" s="16" t="s">
        <v>1270</v>
      </c>
      <c r="C147" s="24" t="s">
        <v>1344</v>
      </c>
      <c r="D147" s="134">
        <v>6</v>
      </c>
      <c r="E147" s="26">
        <v>411</v>
      </c>
      <c r="F147" s="88" t="s">
        <v>1500</v>
      </c>
      <c r="G147" s="58" t="s">
        <v>1500</v>
      </c>
      <c r="H147" s="218">
        <v>25.97</v>
      </c>
      <c r="I147" s="345">
        <f>(R147/H147)*100</f>
        <v>4.081632653061225</v>
      </c>
      <c r="J147" s="303">
        <v>0.26</v>
      </c>
      <c r="K147" s="146">
        <v>0.265</v>
      </c>
      <c r="L147" s="130">
        <f t="shared" si="21"/>
        <v>1.9230769230769162</v>
      </c>
      <c r="M147" s="120">
        <v>40716</v>
      </c>
      <c r="N147" s="22">
        <v>40718</v>
      </c>
      <c r="O147" s="23">
        <v>40739</v>
      </c>
      <c r="P147" s="21" t="s">
        <v>466</v>
      </c>
      <c r="Q147" s="16"/>
      <c r="R147" s="344">
        <f>K147*4</f>
        <v>1.06</v>
      </c>
      <c r="S147" s="346">
        <f t="shared" si="15"/>
        <v>47.74774774774775</v>
      </c>
      <c r="T147" s="494">
        <f>(H147/SQRT(22.5*W147*(H147/Z147))-1)*100</f>
        <v>-21.67340774005897</v>
      </c>
      <c r="U147" s="18">
        <f t="shared" si="16"/>
        <v>11.698198198198197</v>
      </c>
      <c r="V147" s="408">
        <v>12</v>
      </c>
      <c r="W147" s="194">
        <v>2.22</v>
      </c>
      <c r="X147" s="193">
        <v>2.88</v>
      </c>
      <c r="Y147" s="194">
        <v>1.07</v>
      </c>
      <c r="Z147" s="194">
        <v>1.18</v>
      </c>
      <c r="AA147" s="193">
        <v>2.02</v>
      </c>
      <c r="AB147" s="194">
        <v>1.91</v>
      </c>
      <c r="AC147" s="197">
        <f>(AB147/AA147-1)*100</f>
        <v>-5.44554455445545</v>
      </c>
      <c r="AD147" s="414">
        <v>1960</v>
      </c>
      <c r="AE147" s="194">
        <v>18.08</v>
      </c>
      <c r="AF147" s="194">
        <v>25.9</v>
      </c>
      <c r="AG147" s="293">
        <f t="shared" si="22"/>
        <v>43.63938053097346</v>
      </c>
      <c r="AH147" s="200">
        <f t="shared" si="23"/>
        <v>0.2702702702702714</v>
      </c>
      <c r="AI147" s="7"/>
      <c r="AJ147" s="377" t="s">
        <v>1035</v>
      </c>
      <c r="AK147" s="364">
        <f t="shared" si="24"/>
        <v>3.0000000000000027</v>
      </c>
      <c r="AL147" s="365">
        <f>((AP147/AS147)^(1/3)-1)*100</f>
        <v>3.8364421660247228</v>
      </c>
      <c r="AM147" s="365" t="s">
        <v>1035</v>
      </c>
      <c r="AN147" s="367" t="s">
        <v>1035</v>
      </c>
      <c r="AO147" s="350"/>
      <c r="AP147" s="303">
        <v>1.03</v>
      </c>
      <c r="AQ147" s="303">
        <v>1</v>
      </c>
      <c r="AR147" s="19">
        <v>0.96</v>
      </c>
      <c r="AS147" s="19">
        <v>0.92</v>
      </c>
      <c r="AT147" s="19">
        <v>0.45</v>
      </c>
      <c r="AU147" s="304">
        <v>0</v>
      </c>
      <c r="AV147" s="304">
        <v>0</v>
      </c>
      <c r="AW147" s="304">
        <v>0</v>
      </c>
      <c r="AX147" s="304">
        <v>0</v>
      </c>
      <c r="AY147" s="304">
        <v>0</v>
      </c>
      <c r="AZ147" s="304">
        <v>0</v>
      </c>
      <c r="BA147" s="305">
        <v>0</v>
      </c>
    </row>
    <row r="148" spans="1:53" ht="11.25" customHeight="1">
      <c r="A148" s="25" t="s">
        <v>594</v>
      </c>
      <c r="B148" s="26" t="s">
        <v>595</v>
      </c>
      <c r="C148" s="33" t="s">
        <v>1344</v>
      </c>
      <c r="D148" s="135">
        <v>9</v>
      </c>
      <c r="E148" s="26">
        <v>249</v>
      </c>
      <c r="F148" s="44" t="s">
        <v>1030</v>
      </c>
      <c r="G148" s="45" t="s">
        <v>1030</v>
      </c>
      <c r="H148" s="219">
        <v>28.19</v>
      </c>
      <c r="I148" s="346">
        <f>(R148/H148)*100</f>
        <v>4.966300106420716</v>
      </c>
      <c r="J148" s="306">
        <v>0.345</v>
      </c>
      <c r="K148" s="145">
        <v>0.35</v>
      </c>
      <c r="L148" s="116">
        <f t="shared" si="21"/>
        <v>1.449275362318847</v>
      </c>
      <c r="M148" s="321">
        <v>40245</v>
      </c>
      <c r="N148" s="71">
        <v>40247</v>
      </c>
      <c r="O148" s="72">
        <v>40269</v>
      </c>
      <c r="P148" s="30" t="s">
        <v>450</v>
      </c>
      <c r="Q148" s="26"/>
      <c r="R148" s="343">
        <f>K148*4</f>
        <v>1.4</v>
      </c>
      <c r="S148" s="346">
        <f t="shared" si="15"/>
        <v>59.32203389830508</v>
      </c>
      <c r="T148" s="492">
        <f>(H148/SQRT(22.5*W148*(H148/Z148))-1)*100</f>
        <v>-8.414057115261242</v>
      </c>
      <c r="U148" s="27">
        <f t="shared" si="16"/>
        <v>11.944915254237289</v>
      </c>
      <c r="V148" s="408">
        <v>12</v>
      </c>
      <c r="W148" s="171">
        <v>2.36</v>
      </c>
      <c r="X148" s="543">
        <v>-106.3</v>
      </c>
      <c r="Y148" s="171">
        <v>1.91</v>
      </c>
      <c r="Z148" s="171">
        <v>1.58</v>
      </c>
      <c r="AA148" s="178">
        <v>2.61</v>
      </c>
      <c r="AB148" s="171">
        <v>2.46</v>
      </c>
      <c r="AC148" s="196">
        <f>(AB148/AA148-1)*100</f>
        <v>-5.747126436781603</v>
      </c>
      <c r="AD148" s="413">
        <v>16270</v>
      </c>
      <c r="AE148" s="171">
        <v>24.1</v>
      </c>
      <c r="AF148" s="171">
        <v>28.38</v>
      </c>
      <c r="AG148" s="292">
        <f t="shared" si="22"/>
        <v>16.97095435684647</v>
      </c>
      <c r="AH148" s="199">
        <f t="shared" si="23"/>
        <v>-0.6694855532064755</v>
      </c>
      <c r="AI148" s="7"/>
      <c r="AJ148" s="378">
        <f>AM148/AN148</f>
        <v>0.7683508392513382</v>
      </c>
      <c r="AK148" s="364">
        <f t="shared" si="24"/>
        <v>1.449275362318847</v>
      </c>
      <c r="AL148" s="365">
        <f>((AP148/AS148)^(1/3)-1)*100</f>
        <v>4.694227078317392</v>
      </c>
      <c r="AM148" s="365">
        <f>((AP148/AU148)^(1/5)-1)*100</f>
        <v>7.8378847447948985</v>
      </c>
      <c r="AN148" s="367">
        <f>((AP148/AZ148)^(1/10)-1)*100</f>
        <v>10.2009190911172</v>
      </c>
      <c r="AO148" s="351"/>
      <c r="AP148" s="306">
        <v>1.4</v>
      </c>
      <c r="AQ148" s="306">
        <v>1.38</v>
      </c>
      <c r="AR148" s="28">
        <v>1.34</v>
      </c>
      <c r="AS148" s="28">
        <v>1.22</v>
      </c>
      <c r="AT148" s="28">
        <v>1.1</v>
      </c>
      <c r="AU148" s="28">
        <v>0.96</v>
      </c>
      <c r="AV148" s="28">
        <v>0.82</v>
      </c>
      <c r="AW148" s="28">
        <v>0.77</v>
      </c>
      <c r="AX148" s="28">
        <v>0.72</v>
      </c>
      <c r="AY148" s="299">
        <v>0.53</v>
      </c>
      <c r="AZ148" s="28">
        <v>0.53</v>
      </c>
      <c r="BA148" s="121">
        <v>0.5</v>
      </c>
    </row>
    <row r="149" spans="1:53" ht="11.25" customHeight="1">
      <c r="A149" s="25" t="s">
        <v>1288</v>
      </c>
      <c r="B149" s="26" t="s">
        <v>1289</v>
      </c>
      <c r="C149" s="33" t="s">
        <v>1132</v>
      </c>
      <c r="D149" s="135">
        <v>7</v>
      </c>
      <c r="E149" s="26">
        <v>330</v>
      </c>
      <c r="F149" s="44" t="s">
        <v>1030</v>
      </c>
      <c r="G149" s="45" t="s">
        <v>1030</v>
      </c>
      <c r="H149" s="219">
        <v>33.5</v>
      </c>
      <c r="I149" s="346">
        <f>(R149/H149)*100</f>
        <v>4.089552238805971</v>
      </c>
      <c r="J149" s="145">
        <v>0.3325</v>
      </c>
      <c r="K149" s="145">
        <v>0.3425</v>
      </c>
      <c r="L149" s="93">
        <f t="shared" si="21"/>
        <v>3.007518796992481</v>
      </c>
      <c r="M149" s="321">
        <v>40245</v>
      </c>
      <c r="N149" s="71">
        <v>40247</v>
      </c>
      <c r="O149" s="72">
        <v>40268</v>
      </c>
      <c r="P149" s="30" t="s">
        <v>463</v>
      </c>
      <c r="Q149" s="26"/>
      <c r="R149" s="343">
        <f>K149*4</f>
        <v>1.37</v>
      </c>
      <c r="S149" s="346">
        <f t="shared" si="15"/>
        <v>43.63057324840764</v>
      </c>
      <c r="T149" s="492">
        <f>(H149/SQRT(22.5*W149*(H149/Z149))-1)*100</f>
        <v>-10.482143861759653</v>
      </c>
      <c r="U149" s="27">
        <f t="shared" si="16"/>
        <v>10.668789808917197</v>
      </c>
      <c r="V149" s="408">
        <v>12</v>
      </c>
      <c r="W149" s="171">
        <v>3.14</v>
      </c>
      <c r="X149" s="544">
        <v>-1254</v>
      </c>
      <c r="Y149" s="171">
        <v>1.46</v>
      </c>
      <c r="Z149" s="171">
        <v>1.69</v>
      </c>
      <c r="AA149" s="178">
        <v>2.65</v>
      </c>
      <c r="AB149" s="171">
        <v>2.51</v>
      </c>
      <c r="AC149" s="196">
        <f>(AB149/AA149-1)*100</f>
        <v>-5.283018867924538</v>
      </c>
      <c r="AD149" s="413">
        <v>16950</v>
      </c>
      <c r="AE149" s="171">
        <v>30.12</v>
      </c>
      <c r="AF149" s="171">
        <v>34.93</v>
      </c>
      <c r="AG149" s="292">
        <f t="shared" si="22"/>
        <v>11.221779548472773</v>
      </c>
      <c r="AH149" s="199">
        <f t="shared" si="23"/>
        <v>-4.0939020898940734</v>
      </c>
      <c r="AI149" s="7"/>
      <c r="AJ149" s="378">
        <f>AM149/AN149</f>
        <v>1.7083164419583192</v>
      </c>
      <c r="AK149" s="364">
        <f t="shared" si="24"/>
        <v>3.007518796992481</v>
      </c>
      <c r="AL149" s="365">
        <f>((AP149/AS149)^(1/3)-1)*100</f>
        <v>5.401041380784233</v>
      </c>
      <c r="AM149" s="365">
        <f>((AP149/AU149)^(1/5)-1)*100</f>
        <v>4.111932758460823</v>
      </c>
      <c r="AN149" s="367">
        <f>((AP149/AZ149)^(1/10)-1)*100</f>
        <v>2.407008828965629</v>
      </c>
      <c r="AO149" s="351"/>
      <c r="AP149" s="306">
        <v>1.37</v>
      </c>
      <c r="AQ149" s="306">
        <v>1.33</v>
      </c>
      <c r="AR149" s="28">
        <v>1.29</v>
      </c>
      <c r="AS149" s="28">
        <v>1.17</v>
      </c>
      <c r="AT149" s="28">
        <v>1.14</v>
      </c>
      <c r="AU149" s="28">
        <v>1.12</v>
      </c>
      <c r="AV149" s="28">
        <v>1.1</v>
      </c>
      <c r="AW149" s="299">
        <v>1.08</v>
      </c>
      <c r="AX149" s="299">
        <v>1.08</v>
      </c>
      <c r="AY149" s="299">
        <v>1.08</v>
      </c>
      <c r="AZ149" s="299">
        <v>1.08</v>
      </c>
      <c r="BA149" s="301">
        <v>1.08</v>
      </c>
    </row>
    <row r="150" spans="1:53" ht="11.25" customHeight="1">
      <c r="A150" s="25" t="s">
        <v>150</v>
      </c>
      <c r="B150" s="26" t="s">
        <v>151</v>
      </c>
      <c r="C150" s="33" t="s">
        <v>1126</v>
      </c>
      <c r="D150" s="135">
        <v>9</v>
      </c>
      <c r="E150" s="26">
        <v>279</v>
      </c>
      <c r="F150" s="44" t="s">
        <v>1030</v>
      </c>
      <c r="G150" s="45" t="s">
        <v>1003</v>
      </c>
      <c r="H150" s="219">
        <v>58.59</v>
      </c>
      <c r="I150" s="547">
        <f>(R150/H150)*100</f>
        <v>1.4678272742788872</v>
      </c>
      <c r="J150" s="306">
        <v>0.19</v>
      </c>
      <c r="K150" s="145">
        <v>0.215</v>
      </c>
      <c r="L150" s="93">
        <f t="shared" si="21"/>
        <v>13.157894736842103</v>
      </c>
      <c r="M150" s="161">
        <v>40688</v>
      </c>
      <c r="N150" s="31">
        <v>40690</v>
      </c>
      <c r="O150" s="32">
        <v>40718</v>
      </c>
      <c r="P150" s="104" t="s">
        <v>1539</v>
      </c>
      <c r="Q150" s="296"/>
      <c r="R150" s="343">
        <f>K150*4</f>
        <v>0.86</v>
      </c>
      <c r="S150" s="346">
        <f t="shared" si="15"/>
        <v>37.391304347826086</v>
      </c>
      <c r="T150" s="492">
        <f>(H150/SQRT(22.5*W150*(H150/Z150))-1)*100</f>
        <v>108.2360700492718</v>
      </c>
      <c r="U150" s="27">
        <f t="shared" si="16"/>
        <v>25.473913043478266</v>
      </c>
      <c r="V150" s="408">
        <v>9</v>
      </c>
      <c r="W150" s="171">
        <v>2.3</v>
      </c>
      <c r="X150" s="178">
        <v>1.05</v>
      </c>
      <c r="Y150" s="171">
        <v>7.43</v>
      </c>
      <c r="Z150" s="171">
        <v>3.83</v>
      </c>
      <c r="AA150" s="178">
        <v>3.12</v>
      </c>
      <c r="AB150" s="171">
        <v>3.47</v>
      </c>
      <c r="AC150" s="196">
        <f>(AB150/AA150-1)*100</f>
        <v>11.217948717948723</v>
      </c>
      <c r="AD150" s="413">
        <v>97820</v>
      </c>
      <c r="AE150" s="171">
        <v>31.63</v>
      </c>
      <c r="AF150" s="171">
        <v>59.84</v>
      </c>
      <c r="AG150" s="292">
        <f t="shared" si="22"/>
        <v>85.23553588365478</v>
      </c>
      <c r="AH150" s="199">
        <f t="shared" si="23"/>
        <v>-2.088903743315508</v>
      </c>
      <c r="AI150" s="7"/>
      <c r="AJ150" s="378" t="s">
        <v>1035</v>
      </c>
      <c r="AK150" s="364">
        <f t="shared" si="24"/>
        <v>10.447761194029837</v>
      </c>
      <c r="AL150" s="365">
        <f>((AP150/AS150)^(1/3)-1)*100</f>
        <v>11.07406172153178</v>
      </c>
      <c r="AM150" s="365">
        <f>((AP150/AU150)^(1/5)-1)*100</f>
        <v>16.828973416570705</v>
      </c>
      <c r="AN150" s="367" t="s">
        <v>1035</v>
      </c>
      <c r="AO150" s="351"/>
      <c r="AP150" s="306">
        <v>0.74</v>
      </c>
      <c r="AQ150" s="306">
        <v>0.67</v>
      </c>
      <c r="AR150" s="28">
        <v>0.62</v>
      </c>
      <c r="AS150" s="28">
        <v>0.54</v>
      </c>
      <c r="AT150" s="28">
        <v>0.45</v>
      </c>
      <c r="AU150" s="28">
        <v>0.34</v>
      </c>
      <c r="AV150" s="28">
        <v>0.225</v>
      </c>
      <c r="AW150" s="28">
        <v>0.12</v>
      </c>
      <c r="AX150" s="299">
        <v>0</v>
      </c>
      <c r="AY150" s="299">
        <v>0</v>
      </c>
      <c r="AZ150" s="299">
        <v>0</v>
      </c>
      <c r="BA150" s="301">
        <v>0</v>
      </c>
    </row>
    <row r="151" spans="1:53" ht="11.25" customHeight="1">
      <c r="A151" s="34" t="s">
        <v>152</v>
      </c>
      <c r="B151" s="36" t="s">
        <v>153</v>
      </c>
      <c r="C151" s="41" t="s">
        <v>517</v>
      </c>
      <c r="D151" s="136">
        <v>7</v>
      </c>
      <c r="E151" s="26">
        <v>360</v>
      </c>
      <c r="F151" s="46" t="s">
        <v>1030</v>
      </c>
      <c r="G151" s="48" t="s">
        <v>1030</v>
      </c>
      <c r="H151" s="220">
        <v>50.38</v>
      </c>
      <c r="I151" s="348">
        <f>(R151/H151)*100</f>
        <v>3.414053195712584</v>
      </c>
      <c r="J151" s="307">
        <v>0.375</v>
      </c>
      <c r="K151" s="144">
        <v>0.43</v>
      </c>
      <c r="L151" s="94">
        <f t="shared" si="21"/>
        <v>14.666666666666671</v>
      </c>
      <c r="M151" s="322">
        <v>40637</v>
      </c>
      <c r="N151" s="50">
        <v>40639</v>
      </c>
      <c r="O151" s="40">
        <v>40661</v>
      </c>
      <c r="P151" s="422" t="s">
        <v>1544</v>
      </c>
      <c r="Q151" s="36"/>
      <c r="R151" s="274">
        <f>K151*4</f>
        <v>1.72</v>
      </c>
      <c r="S151" s="346">
        <f t="shared" si="15"/>
        <v>36.51804670912951</v>
      </c>
      <c r="T151" s="493">
        <f>(H151/SQRT(22.5*W151*(H151/Z151))-1)*100</f>
        <v>-10.366424415068343</v>
      </c>
      <c r="U151" s="37">
        <f t="shared" si="16"/>
        <v>10.696390658174098</v>
      </c>
      <c r="V151" s="409">
        <v>12</v>
      </c>
      <c r="W151" s="172">
        <v>4.71</v>
      </c>
      <c r="X151" s="180">
        <v>1.1</v>
      </c>
      <c r="Y151" s="172">
        <v>0.71</v>
      </c>
      <c r="Z151" s="172">
        <v>1.69</v>
      </c>
      <c r="AA151" s="180">
        <v>4.88</v>
      </c>
      <c r="AB151" s="172">
        <v>5.55</v>
      </c>
      <c r="AC151" s="198">
        <f>(AB151/AA151-1)*100</f>
        <v>13.72950819672132</v>
      </c>
      <c r="AD151" s="415">
        <v>17940</v>
      </c>
      <c r="AE151" s="172">
        <v>42.65</v>
      </c>
      <c r="AF151" s="172">
        <v>53.76</v>
      </c>
      <c r="AG151" s="294">
        <f t="shared" si="22"/>
        <v>18.12426729191091</v>
      </c>
      <c r="AH151" s="201">
        <f t="shared" si="23"/>
        <v>-6.2872023809523725</v>
      </c>
      <c r="AI151" s="7"/>
      <c r="AJ151" s="378">
        <f>AM151/AN151</f>
        <v>0.09667516279317018</v>
      </c>
      <c r="AK151" s="364">
        <f t="shared" si="24"/>
        <v>18.595041322314067</v>
      </c>
      <c r="AL151" s="365">
        <f>((AP151/AS151)^(1/3)-1)*100</f>
        <v>12.606107535136847</v>
      </c>
      <c r="AM151" s="365">
        <f>((AP151/AU151)^(1/5)-1)*100</f>
        <v>10.782379709834222</v>
      </c>
      <c r="AN151" s="367">
        <f>((AP151/AZ151)^(1/10)-1)*100</f>
        <v>111.53205640731505</v>
      </c>
      <c r="AO151" s="352"/>
      <c r="AP151" s="307">
        <v>1.435</v>
      </c>
      <c r="AQ151" s="307">
        <v>1.21</v>
      </c>
      <c r="AR151" s="38">
        <v>1.095</v>
      </c>
      <c r="AS151" s="38">
        <v>1.005</v>
      </c>
      <c r="AT151" s="38">
        <v>0.94</v>
      </c>
      <c r="AU151" s="38">
        <v>0.86</v>
      </c>
      <c r="AV151" s="300">
        <v>0.8</v>
      </c>
      <c r="AW151" s="38">
        <v>0.8</v>
      </c>
      <c r="AX151" s="38">
        <v>0.2006</v>
      </c>
      <c r="AY151" s="300">
        <v>0.0008</v>
      </c>
      <c r="AZ151" s="300">
        <v>0.0008</v>
      </c>
      <c r="BA151" s="328">
        <v>0.0008</v>
      </c>
    </row>
    <row r="152" spans="1:53" ht="11.25" customHeight="1">
      <c r="A152" s="15" t="s">
        <v>424</v>
      </c>
      <c r="B152" s="16" t="s">
        <v>425</v>
      </c>
      <c r="C152" s="24" t="s">
        <v>1128</v>
      </c>
      <c r="D152" s="134">
        <v>7</v>
      </c>
      <c r="E152" s="26">
        <v>373</v>
      </c>
      <c r="F152" s="88" t="s">
        <v>1500</v>
      </c>
      <c r="G152" s="58" t="s">
        <v>1500</v>
      </c>
      <c r="H152" s="218">
        <v>69</v>
      </c>
      <c r="I152" s="546">
        <f>(R152/H152)*100</f>
        <v>1.0434782608695652</v>
      </c>
      <c r="J152" s="146">
        <v>0.17</v>
      </c>
      <c r="K152" s="146">
        <v>0.18</v>
      </c>
      <c r="L152" s="107">
        <f t="shared" si="21"/>
        <v>5.88235294117645</v>
      </c>
      <c r="M152" s="120">
        <v>40723</v>
      </c>
      <c r="N152" s="22">
        <v>40725</v>
      </c>
      <c r="O152" s="23">
        <v>40739</v>
      </c>
      <c r="P152" s="426" t="s">
        <v>466</v>
      </c>
      <c r="Q152" s="16"/>
      <c r="R152" s="344">
        <f>K152*4</f>
        <v>0.72</v>
      </c>
      <c r="S152" s="345">
        <f t="shared" si="15"/>
        <v>18.7012987012987</v>
      </c>
      <c r="T152" s="492">
        <f>(H152/SQRT(22.5*W152*(H152/Z152))-1)*100</f>
        <v>22.371940308600855</v>
      </c>
      <c r="U152" s="18">
        <f t="shared" si="16"/>
        <v>17.92207792207792</v>
      </c>
      <c r="V152" s="408">
        <v>12</v>
      </c>
      <c r="W152" s="194">
        <v>3.85</v>
      </c>
      <c r="X152" s="193">
        <v>1.09</v>
      </c>
      <c r="Y152" s="194">
        <v>1.11</v>
      </c>
      <c r="Z152" s="194">
        <v>1.88</v>
      </c>
      <c r="AA152" s="193">
        <v>4.63</v>
      </c>
      <c r="AB152" s="194">
        <v>5.64</v>
      </c>
      <c r="AC152" s="197">
        <f>(AB152/AA152-1)*100</f>
        <v>21.81425485961124</v>
      </c>
      <c r="AD152" s="414">
        <v>2670</v>
      </c>
      <c r="AE152" s="194">
        <v>53.1</v>
      </c>
      <c r="AF152" s="194">
        <v>76.65</v>
      </c>
      <c r="AG152" s="293">
        <f t="shared" si="22"/>
        <v>29.943502824858754</v>
      </c>
      <c r="AH152" s="200">
        <f t="shared" si="23"/>
        <v>-9.98043052837574</v>
      </c>
      <c r="AI152" s="7"/>
      <c r="AJ152" s="377">
        <f>AM152/AN152</f>
        <v>1.7645438742589394</v>
      </c>
      <c r="AK152" s="368">
        <f t="shared" si="24"/>
        <v>3.125</v>
      </c>
      <c r="AL152" s="369">
        <f>((AP152/AS152)^(1/3)-1)*100</f>
        <v>4.401157562250901</v>
      </c>
      <c r="AM152" s="369">
        <f>((AP152/AU152)^(1/5)-1)*100</f>
        <v>5.709686837461603</v>
      </c>
      <c r="AN152" s="366">
        <f>((AP152/AZ152)^(1/10)-1)*100</f>
        <v>3.2357862679155636</v>
      </c>
      <c r="AO152" s="351"/>
      <c r="AP152" s="303">
        <v>0.66</v>
      </c>
      <c r="AQ152" s="354">
        <v>0.64</v>
      </c>
      <c r="AR152" s="19">
        <v>0.62</v>
      </c>
      <c r="AS152" s="19">
        <v>0.58</v>
      </c>
      <c r="AT152" s="19">
        <v>0.54</v>
      </c>
      <c r="AU152" s="19">
        <v>0.5</v>
      </c>
      <c r="AV152" s="304">
        <v>0.48</v>
      </c>
      <c r="AW152" s="304">
        <v>0.48</v>
      </c>
      <c r="AX152" s="304">
        <v>0.48</v>
      </c>
      <c r="AY152" s="304">
        <v>0.48</v>
      </c>
      <c r="AZ152" s="304">
        <v>0.48</v>
      </c>
      <c r="BA152" s="305">
        <v>0.48</v>
      </c>
    </row>
    <row r="153" spans="1:53" ht="11.25" customHeight="1">
      <c r="A153" s="25" t="s">
        <v>31</v>
      </c>
      <c r="B153" s="26" t="s">
        <v>32</v>
      </c>
      <c r="C153" s="33" t="s">
        <v>1799</v>
      </c>
      <c r="D153" s="135">
        <v>8</v>
      </c>
      <c r="E153" s="26">
        <v>293</v>
      </c>
      <c r="F153" s="65" t="s">
        <v>1500</v>
      </c>
      <c r="G153" s="57" t="s">
        <v>1500</v>
      </c>
      <c r="H153" s="219">
        <v>31.52</v>
      </c>
      <c r="I153" s="346">
        <f>(R153/H153)*100</f>
        <v>2.538071065989848</v>
      </c>
      <c r="J153" s="145">
        <v>0.19</v>
      </c>
      <c r="K153" s="145">
        <v>0.2</v>
      </c>
      <c r="L153" s="93">
        <f t="shared" si="21"/>
        <v>5.263157894736836</v>
      </c>
      <c r="M153" s="161">
        <v>40450</v>
      </c>
      <c r="N153" s="31">
        <v>40452</v>
      </c>
      <c r="O153" s="32">
        <v>40466</v>
      </c>
      <c r="P153" s="30" t="s">
        <v>466</v>
      </c>
      <c r="Q153" s="26"/>
      <c r="R153" s="343">
        <f>K153*4</f>
        <v>0.8</v>
      </c>
      <c r="S153" s="346">
        <f t="shared" si="15"/>
        <v>51.28205128205129</v>
      </c>
      <c r="T153" s="492">
        <f>(H153/SQRT(22.5*W153*(H153/Z153))-1)*100</f>
        <v>17.215558606727544</v>
      </c>
      <c r="U153" s="27">
        <f t="shared" si="16"/>
        <v>20.205128205128204</v>
      </c>
      <c r="V153" s="408">
        <v>12</v>
      </c>
      <c r="W153" s="171">
        <v>1.56</v>
      </c>
      <c r="X153" s="178">
        <v>1.13</v>
      </c>
      <c r="Y153" s="171">
        <v>1.47</v>
      </c>
      <c r="Z153" s="171">
        <v>1.53</v>
      </c>
      <c r="AA153" s="178">
        <v>1.89</v>
      </c>
      <c r="AB153" s="171">
        <v>2.14</v>
      </c>
      <c r="AC153" s="196">
        <f>(AB153/AA153-1)*100</f>
        <v>13.227513227513231</v>
      </c>
      <c r="AD153" s="413">
        <v>11950</v>
      </c>
      <c r="AE153" s="171">
        <v>27.7</v>
      </c>
      <c r="AF153" s="171">
        <v>33.1</v>
      </c>
      <c r="AG153" s="292">
        <f t="shared" si="22"/>
        <v>13.790613718411555</v>
      </c>
      <c r="AH153" s="199">
        <f t="shared" si="23"/>
        <v>-4.773413897280973</v>
      </c>
      <c r="AI153" s="7"/>
      <c r="AJ153" s="378" t="s">
        <v>1035</v>
      </c>
      <c r="AK153" s="364">
        <f t="shared" si="24"/>
        <v>1.3157894736842035</v>
      </c>
      <c r="AL153" s="365">
        <f>((AP153/AS153)^(1/3)-1)*100</f>
        <v>16.25953832984841</v>
      </c>
      <c r="AM153" s="365">
        <f>((AP153/AU153)^(1/5)-1)*100</f>
        <v>18.22879536419144</v>
      </c>
      <c r="AN153" s="367" t="s">
        <v>1035</v>
      </c>
      <c r="AO153" s="351"/>
      <c r="AP153" s="306">
        <v>0.77</v>
      </c>
      <c r="AQ153" s="308">
        <v>0.76</v>
      </c>
      <c r="AR153" s="28">
        <v>0.7</v>
      </c>
      <c r="AS153" s="28">
        <v>0.49001</v>
      </c>
      <c r="AT153" s="28">
        <v>0.38666</v>
      </c>
      <c r="AU153" s="28">
        <v>0.33333</v>
      </c>
      <c r="AV153" s="28">
        <v>0.2</v>
      </c>
      <c r="AW153" s="28">
        <v>0.04</v>
      </c>
      <c r="AX153" s="299">
        <v>0</v>
      </c>
      <c r="AY153" s="299">
        <v>0</v>
      </c>
      <c r="AZ153" s="299">
        <v>0</v>
      </c>
      <c r="BA153" s="301">
        <v>0</v>
      </c>
    </row>
    <row r="154" spans="1:53" ht="11.25" customHeight="1">
      <c r="A154" s="25" t="s">
        <v>1256</v>
      </c>
      <c r="B154" s="26" t="s">
        <v>1257</v>
      </c>
      <c r="C154" s="33" t="s">
        <v>1334</v>
      </c>
      <c r="D154" s="135">
        <v>7</v>
      </c>
      <c r="E154" s="26">
        <v>357</v>
      </c>
      <c r="F154" s="44" t="s">
        <v>1003</v>
      </c>
      <c r="G154" s="45" t="s">
        <v>1003</v>
      </c>
      <c r="H154" s="219">
        <v>39.78</v>
      </c>
      <c r="I154" s="346">
        <f>(R154/H154)*100</f>
        <v>5.329311211664153</v>
      </c>
      <c r="J154" s="306">
        <v>0.49</v>
      </c>
      <c r="K154" s="145">
        <v>0.53</v>
      </c>
      <c r="L154" s="93">
        <f t="shared" si="21"/>
        <v>8.163265306122458</v>
      </c>
      <c r="M154" s="161">
        <v>40610</v>
      </c>
      <c r="N154" s="31">
        <v>40612</v>
      </c>
      <c r="O154" s="32">
        <v>40634</v>
      </c>
      <c r="P154" s="30" t="s">
        <v>1769</v>
      </c>
      <c r="Q154" s="102"/>
      <c r="R154" s="343">
        <f>K154*4</f>
        <v>2.12</v>
      </c>
      <c r="S154" s="346">
        <f t="shared" si="15"/>
        <v>89.83050847457628</v>
      </c>
      <c r="T154" s="492">
        <f>(H154/SQRT(22.5*W154*(H154/Z154))-1)*100</f>
        <v>61.69546601192491</v>
      </c>
      <c r="U154" s="27">
        <f t="shared" si="16"/>
        <v>16.85593220338983</v>
      </c>
      <c r="V154" s="408">
        <v>12</v>
      </c>
      <c r="W154" s="171">
        <v>2.36</v>
      </c>
      <c r="X154" s="178">
        <v>2.19</v>
      </c>
      <c r="Y154" s="171">
        <v>2.69</v>
      </c>
      <c r="Z154" s="171">
        <v>3.49</v>
      </c>
      <c r="AA154" s="178">
        <v>2.67</v>
      </c>
      <c r="AB154" s="171">
        <v>2.84</v>
      </c>
      <c r="AC154" s="196">
        <f>(AB154/AA154-1)*100</f>
        <v>6.367041198501866</v>
      </c>
      <c r="AD154" s="413">
        <v>23190</v>
      </c>
      <c r="AE154" s="171">
        <v>25.22</v>
      </c>
      <c r="AF154" s="171">
        <v>39.72</v>
      </c>
      <c r="AG154" s="292">
        <f t="shared" si="22"/>
        <v>57.73195876288661</v>
      </c>
      <c r="AH154" s="199">
        <f t="shared" si="23"/>
        <v>0.15105740181269456</v>
      </c>
      <c r="AI154" s="7"/>
      <c r="AJ154" s="378">
        <f>AM154/AN154</f>
        <v>1.3146467404800422</v>
      </c>
      <c r="AK154" s="364">
        <f t="shared" si="24"/>
        <v>6.666666666666665</v>
      </c>
      <c r="AL154" s="365">
        <f aca="true" t="shared" si="25" ref="AL154:AL185">((AP154/AS154)^(1/3)-1)*100</f>
        <v>4.768955317164725</v>
      </c>
      <c r="AM154" s="365">
        <f>((AP154/AU154)^(1/5)-1)*100</f>
        <v>11.873108308569847</v>
      </c>
      <c r="AN154" s="367">
        <f>((AP154/AZ154)^(1/10)-1)*100</f>
        <v>9.031405884925704</v>
      </c>
      <c r="AO154" s="351"/>
      <c r="AP154" s="306">
        <v>1.84</v>
      </c>
      <c r="AQ154" s="306">
        <v>1.725</v>
      </c>
      <c r="AR154" s="28">
        <v>1.7</v>
      </c>
      <c r="AS154" s="28">
        <v>1.6</v>
      </c>
      <c r="AT154" s="28">
        <v>1.375</v>
      </c>
      <c r="AU154" s="28">
        <v>1.05</v>
      </c>
      <c r="AV154" s="299">
        <v>0.95</v>
      </c>
      <c r="AW154" s="28">
        <v>0.95</v>
      </c>
      <c r="AX154" s="28">
        <v>0.9312</v>
      </c>
      <c r="AY154" s="28">
        <v>0.825</v>
      </c>
      <c r="AZ154" s="28">
        <v>0.775</v>
      </c>
      <c r="BA154" s="121">
        <v>0.3875</v>
      </c>
    </row>
    <row r="155" spans="1:53" ht="11.25" customHeight="1">
      <c r="A155" s="25" t="s">
        <v>1858</v>
      </c>
      <c r="B155" s="26" t="s">
        <v>1859</v>
      </c>
      <c r="C155" s="33" t="s">
        <v>1424</v>
      </c>
      <c r="D155" s="135">
        <v>8</v>
      </c>
      <c r="E155" s="26">
        <v>300</v>
      </c>
      <c r="F155" s="44" t="s">
        <v>1030</v>
      </c>
      <c r="G155" s="45" t="s">
        <v>1030</v>
      </c>
      <c r="H155" s="219">
        <v>32.43</v>
      </c>
      <c r="I155" s="346">
        <f>(R155/H155)*100</f>
        <v>4.193647856922603</v>
      </c>
      <c r="J155" s="145">
        <v>0.33</v>
      </c>
      <c r="K155" s="145">
        <v>0.34</v>
      </c>
      <c r="L155" s="93">
        <f t="shared" si="21"/>
        <v>3.0303030303030276</v>
      </c>
      <c r="M155" s="161">
        <v>40555</v>
      </c>
      <c r="N155" s="31">
        <v>40557</v>
      </c>
      <c r="O155" s="32">
        <v>40575</v>
      </c>
      <c r="P155" s="30" t="s">
        <v>468</v>
      </c>
      <c r="Q155" s="26"/>
      <c r="R155" s="343">
        <f>K155*4</f>
        <v>1.36</v>
      </c>
      <c r="S155" s="346">
        <f t="shared" si="15"/>
        <v>71.2041884816754</v>
      </c>
      <c r="T155" s="492">
        <f>(H155/SQRT(22.5*W155*(H155/Z155))-1)*100</f>
        <v>6.392536052811004</v>
      </c>
      <c r="U155" s="27">
        <f t="shared" si="16"/>
        <v>16.979057591623036</v>
      </c>
      <c r="V155" s="408">
        <v>9</v>
      </c>
      <c r="W155" s="171">
        <v>1.91</v>
      </c>
      <c r="X155" s="178" t="s">
        <v>1500</v>
      </c>
      <c r="Y155" s="171">
        <v>1.11</v>
      </c>
      <c r="Z155" s="171">
        <v>1.5</v>
      </c>
      <c r="AA155" s="178" t="s">
        <v>1500</v>
      </c>
      <c r="AB155" s="171" t="s">
        <v>1500</v>
      </c>
      <c r="AC155" s="196" t="s">
        <v>1035</v>
      </c>
      <c r="AD155" s="332">
        <v>75</v>
      </c>
      <c r="AE155" s="171">
        <v>29.28</v>
      </c>
      <c r="AF155" s="171">
        <v>35.64</v>
      </c>
      <c r="AG155" s="292">
        <f t="shared" si="22"/>
        <v>10.75819672131147</v>
      </c>
      <c r="AH155" s="199">
        <f t="shared" si="23"/>
        <v>-9.006734006734009</v>
      </c>
      <c r="AI155" s="7"/>
      <c r="AJ155" s="378">
        <f>AM155/AN155</f>
        <v>1.2324741297916002</v>
      </c>
      <c r="AK155" s="364">
        <f t="shared" si="24"/>
        <v>3.125</v>
      </c>
      <c r="AL155" s="365">
        <f t="shared" si="25"/>
        <v>2.6608132217047276</v>
      </c>
      <c r="AM155" s="365">
        <f>((AP155/AU155)^(1/5)-1)*100</f>
        <v>2.2676755105512036</v>
      </c>
      <c r="AN155" s="367">
        <f>((AP155/AZ155)^(1/10)-1)*100</f>
        <v>1.839937614702425</v>
      </c>
      <c r="AO155" s="351"/>
      <c r="AP155" s="306">
        <v>1.32</v>
      </c>
      <c r="AQ155" s="306">
        <v>1.28</v>
      </c>
      <c r="AR155" s="28">
        <v>1.25</v>
      </c>
      <c r="AS155" s="28">
        <v>1.22</v>
      </c>
      <c r="AT155" s="28">
        <v>1.2</v>
      </c>
      <c r="AU155" s="299">
        <v>1.18</v>
      </c>
      <c r="AV155" s="28">
        <v>1.17</v>
      </c>
      <c r="AW155" s="299">
        <v>1.14</v>
      </c>
      <c r="AX155" s="28">
        <v>1.14</v>
      </c>
      <c r="AY155" s="28">
        <v>1.12</v>
      </c>
      <c r="AZ155" s="28">
        <v>1.1</v>
      </c>
      <c r="BA155" s="121">
        <v>1.08</v>
      </c>
    </row>
    <row r="156" spans="1:53" ht="11.25" customHeight="1">
      <c r="A156" s="34" t="s">
        <v>1875</v>
      </c>
      <c r="B156" s="36" t="s">
        <v>1919</v>
      </c>
      <c r="C156" s="41" t="s">
        <v>1332</v>
      </c>
      <c r="D156" s="136">
        <v>8</v>
      </c>
      <c r="E156" s="26">
        <v>288</v>
      </c>
      <c r="F156" s="74" t="s">
        <v>1500</v>
      </c>
      <c r="G156" s="75" t="s">
        <v>1500</v>
      </c>
      <c r="H156" s="220">
        <v>27.72</v>
      </c>
      <c r="I156" s="548">
        <f>(R156/H156)*100</f>
        <v>1.5151515151515151</v>
      </c>
      <c r="J156" s="144">
        <v>0.1</v>
      </c>
      <c r="K156" s="144">
        <v>0.105</v>
      </c>
      <c r="L156" s="94">
        <f t="shared" si="21"/>
        <v>4.999999999999982</v>
      </c>
      <c r="M156" s="322">
        <v>40408</v>
      </c>
      <c r="N156" s="50">
        <v>40410</v>
      </c>
      <c r="O156" s="40">
        <v>40431</v>
      </c>
      <c r="P156" s="49" t="s">
        <v>452</v>
      </c>
      <c r="Q156" s="36"/>
      <c r="R156" s="274">
        <f>K156*4</f>
        <v>0.42</v>
      </c>
      <c r="S156" s="348">
        <f t="shared" si="15"/>
        <v>63.63636363636363</v>
      </c>
      <c r="T156" s="492">
        <f>(H156/SQRT(22.5*W156*(H156/Z156))-1)*100</f>
        <v>199.95555226288664</v>
      </c>
      <c r="U156" s="37">
        <f t="shared" si="16"/>
        <v>41.99999999999999</v>
      </c>
      <c r="V156" s="409">
        <v>12</v>
      </c>
      <c r="W156" s="172">
        <v>0.66</v>
      </c>
      <c r="X156" s="180">
        <v>1.83</v>
      </c>
      <c r="Y156" s="172">
        <v>8.04</v>
      </c>
      <c r="Z156" s="172">
        <v>4.82</v>
      </c>
      <c r="AA156" s="180">
        <v>0.77</v>
      </c>
      <c r="AB156" s="172">
        <v>1.01</v>
      </c>
      <c r="AC156" s="198">
        <f>(AB156/AA156-1)*100</f>
        <v>31.168831168831158</v>
      </c>
      <c r="AD156" s="415">
        <v>2940</v>
      </c>
      <c r="AE156" s="172">
        <v>17.17</v>
      </c>
      <c r="AF156" s="172">
        <v>31.75</v>
      </c>
      <c r="AG156" s="294">
        <f t="shared" si="22"/>
        <v>61.44437973209084</v>
      </c>
      <c r="AH156" s="201">
        <f t="shared" si="23"/>
        <v>-12.692913385826776</v>
      </c>
      <c r="AI156" s="7"/>
      <c r="AJ156" s="379" t="s">
        <v>1035</v>
      </c>
      <c r="AK156" s="370">
        <f t="shared" si="24"/>
        <v>7.8947368421052655</v>
      </c>
      <c r="AL156" s="371">
        <f t="shared" si="25"/>
        <v>10.973904713454852</v>
      </c>
      <c r="AM156" s="371">
        <f>((AP156/AU156)^(1/5)-1)*100</f>
        <v>16.223092873092803</v>
      </c>
      <c r="AN156" s="372" t="s">
        <v>1035</v>
      </c>
      <c r="AO156" s="351"/>
      <c r="AP156" s="307">
        <v>0.41</v>
      </c>
      <c r="AQ156" s="307">
        <v>0.38</v>
      </c>
      <c r="AR156" s="38">
        <v>0.34</v>
      </c>
      <c r="AS156" s="38">
        <v>0.3</v>
      </c>
      <c r="AT156" s="38">
        <v>0.26</v>
      </c>
      <c r="AU156" s="38">
        <v>0.19334</v>
      </c>
      <c r="AV156" s="38">
        <v>0.12334</v>
      </c>
      <c r="AW156" s="38">
        <v>0.05</v>
      </c>
      <c r="AX156" s="300">
        <v>0</v>
      </c>
      <c r="AY156" s="300">
        <v>0</v>
      </c>
      <c r="AZ156" s="300">
        <v>0</v>
      </c>
      <c r="BA156" s="328">
        <v>0</v>
      </c>
    </row>
    <row r="157" spans="1:53" ht="11.25" customHeight="1">
      <c r="A157" s="15" t="s">
        <v>1152</v>
      </c>
      <c r="B157" s="16" t="s">
        <v>1153</v>
      </c>
      <c r="C157" s="24" t="s">
        <v>1417</v>
      </c>
      <c r="D157" s="134">
        <v>5</v>
      </c>
      <c r="E157" s="26">
        <v>434</v>
      </c>
      <c r="F157" s="42" t="s">
        <v>1030</v>
      </c>
      <c r="G157" s="43" t="s">
        <v>1030</v>
      </c>
      <c r="H157" s="218">
        <v>44.06</v>
      </c>
      <c r="I157" s="546">
        <f>(R157/H157)*100</f>
        <v>0.4085338175215615</v>
      </c>
      <c r="J157" s="146">
        <v>0.0425</v>
      </c>
      <c r="K157" s="146">
        <v>0.045</v>
      </c>
      <c r="L157" s="107">
        <f t="shared" si="21"/>
        <v>5.88235294117645</v>
      </c>
      <c r="M157" s="120">
        <v>40562</v>
      </c>
      <c r="N157" s="22">
        <v>40564</v>
      </c>
      <c r="O157" s="23">
        <v>40592</v>
      </c>
      <c r="P157" s="21" t="s">
        <v>275</v>
      </c>
      <c r="Q157" s="16"/>
      <c r="R157" s="344">
        <f>K157*4</f>
        <v>0.18</v>
      </c>
      <c r="S157" s="346">
        <f>R157/W157*100</f>
        <v>12.413793103448276</v>
      </c>
      <c r="T157" s="494">
        <f>(H157/SQRT(22.5*W157*(H157/Z157))-1)*100</f>
        <v>59.763618490266566</v>
      </c>
      <c r="U157" s="18">
        <f>H157/W157</f>
        <v>30.386206896551727</v>
      </c>
      <c r="V157" s="408">
        <v>8</v>
      </c>
      <c r="W157" s="194">
        <v>1.45</v>
      </c>
      <c r="X157" s="193">
        <v>2.4</v>
      </c>
      <c r="Y157" s="194">
        <v>2.79</v>
      </c>
      <c r="Z157" s="194">
        <v>1.89</v>
      </c>
      <c r="AA157" s="193">
        <v>2.21</v>
      </c>
      <c r="AB157" s="194">
        <v>2.72</v>
      </c>
      <c r="AC157" s="197">
        <f>(AB157/AA157-1)*100</f>
        <v>23.076923076923084</v>
      </c>
      <c r="AD157" s="414">
        <v>2000</v>
      </c>
      <c r="AE157" s="194">
        <v>20.23</v>
      </c>
      <c r="AF157" s="194">
        <v>47.5</v>
      </c>
      <c r="AG157" s="293">
        <f t="shared" si="22"/>
        <v>117.79535343549186</v>
      </c>
      <c r="AH157" s="200">
        <f t="shared" si="23"/>
        <v>-7.24210526315789</v>
      </c>
      <c r="AI157" s="7"/>
      <c r="AJ157" s="378">
        <f>AM157/AN157</f>
        <v>2.044493216110788</v>
      </c>
      <c r="AK157" s="364">
        <f t="shared" si="24"/>
        <v>6.25</v>
      </c>
      <c r="AL157" s="365">
        <f t="shared" si="25"/>
        <v>9.354129979287684</v>
      </c>
      <c r="AM157" s="365">
        <f>((AP157/AU157)^(1/5)-1)*100</f>
        <v>9.096607850144967</v>
      </c>
      <c r="AN157" s="367">
        <f>((AP157/AZ157)^(1/10)-1)*100</f>
        <v>4.449321611078427</v>
      </c>
      <c r="AO157" s="350"/>
      <c r="AP157" s="306">
        <v>0.17</v>
      </c>
      <c r="AQ157" s="306">
        <v>0.16</v>
      </c>
      <c r="AR157" s="28">
        <v>0.15</v>
      </c>
      <c r="AS157" s="28">
        <v>0.13</v>
      </c>
      <c r="AT157" s="299">
        <v>0.11</v>
      </c>
      <c r="AU157" s="299">
        <v>0.11</v>
      </c>
      <c r="AV157" s="299">
        <v>0.11</v>
      </c>
      <c r="AW157" s="299">
        <v>0.11</v>
      </c>
      <c r="AX157" s="299">
        <v>0.11</v>
      </c>
      <c r="AY157" s="299">
        <v>0.11</v>
      </c>
      <c r="AZ157" s="299">
        <v>0.11</v>
      </c>
      <c r="BA157" s="301">
        <v>0.11</v>
      </c>
    </row>
    <row r="158" spans="1:53" ht="11.25" customHeight="1">
      <c r="A158" s="25" t="s">
        <v>1294</v>
      </c>
      <c r="B158" s="26" t="s">
        <v>1295</v>
      </c>
      <c r="C158" s="33" t="s">
        <v>1332</v>
      </c>
      <c r="D158" s="135">
        <v>8</v>
      </c>
      <c r="E158" s="26">
        <v>306</v>
      </c>
      <c r="F158" s="65" t="s">
        <v>1500</v>
      </c>
      <c r="G158" s="57" t="s">
        <v>1500</v>
      </c>
      <c r="H158" s="219">
        <v>27.57</v>
      </c>
      <c r="I158" s="346">
        <f>(R158/H158)*100</f>
        <v>2.0311933260790718</v>
      </c>
      <c r="J158" s="306">
        <v>0.13</v>
      </c>
      <c r="K158" s="145">
        <v>0.14</v>
      </c>
      <c r="L158" s="93">
        <f t="shared" si="21"/>
        <v>7.692307692307709</v>
      </c>
      <c r="M158" s="161">
        <v>40597</v>
      </c>
      <c r="N158" s="31">
        <v>40599</v>
      </c>
      <c r="O158" s="32">
        <v>40617</v>
      </c>
      <c r="P158" s="104" t="s">
        <v>461</v>
      </c>
      <c r="Q158" s="26"/>
      <c r="R158" s="343">
        <f>K158*4</f>
        <v>0.56</v>
      </c>
      <c r="S158" s="346">
        <f>R158/W158*100</f>
        <v>98.24561403508774</v>
      </c>
      <c r="T158" s="492">
        <f>(H158/SQRT(22.5*W158*(H158/Z158))-1)*100</f>
        <v>221.5601587145314</v>
      </c>
      <c r="U158" s="27">
        <f>H158/W158</f>
        <v>48.36842105263158</v>
      </c>
      <c r="V158" s="408">
        <v>12</v>
      </c>
      <c r="W158" s="171">
        <v>0.57</v>
      </c>
      <c r="X158" s="178">
        <v>1.97</v>
      </c>
      <c r="Y158" s="171">
        <v>1.22</v>
      </c>
      <c r="Z158" s="171">
        <v>4.81</v>
      </c>
      <c r="AA158" s="178">
        <v>0.97</v>
      </c>
      <c r="AB158" s="171">
        <v>1.49</v>
      </c>
      <c r="AC158" s="196">
        <f>(AB158/AA158-1)*100</f>
        <v>53.60824742268042</v>
      </c>
      <c r="AD158" s="413">
        <v>4050</v>
      </c>
      <c r="AE158" s="171">
        <v>21.16</v>
      </c>
      <c r="AF158" s="171">
        <v>34.26</v>
      </c>
      <c r="AG158" s="292">
        <f t="shared" si="22"/>
        <v>30.293005671077506</v>
      </c>
      <c r="AH158" s="199">
        <f t="shared" si="23"/>
        <v>-19.52714535901926</v>
      </c>
      <c r="AI158" s="7"/>
      <c r="AJ158" s="378" t="s">
        <v>1035</v>
      </c>
      <c r="AK158" s="364">
        <f t="shared" si="24"/>
        <v>8.333333333333348</v>
      </c>
      <c r="AL158" s="365">
        <f t="shared" si="25"/>
        <v>9.139288306110593</v>
      </c>
      <c r="AM158" s="365">
        <f>((AP158/AU158)^(1/5)-1)*100</f>
        <v>13.179836563100178</v>
      </c>
      <c r="AN158" s="367" t="s">
        <v>1035</v>
      </c>
      <c r="AO158" s="351"/>
      <c r="AP158" s="306">
        <v>0.52</v>
      </c>
      <c r="AQ158" s="306">
        <v>0.48</v>
      </c>
      <c r="AR158" s="28">
        <v>0.44</v>
      </c>
      <c r="AS158" s="28">
        <v>0.4</v>
      </c>
      <c r="AT158" s="28">
        <v>0.32</v>
      </c>
      <c r="AU158" s="28">
        <v>0.28</v>
      </c>
      <c r="AV158" s="28">
        <v>0.18</v>
      </c>
      <c r="AW158" s="299">
        <v>0</v>
      </c>
      <c r="AX158" s="299">
        <v>0</v>
      </c>
      <c r="AY158" s="299">
        <v>0</v>
      </c>
      <c r="AZ158" s="299">
        <v>0</v>
      </c>
      <c r="BA158" s="301">
        <v>0</v>
      </c>
    </row>
    <row r="159" spans="1:53" ht="11.25" customHeight="1">
      <c r="A159" s="25" t="s">
        <v>1230</v>
      </c>
      <c r="B159" s="26" t="s">
        <v>1231</v>
      </c>
      <c r="C159" s="33" t="s">
        <v>1332</v>
      </c>
      <c r="D159" s="135">
        <v>9</v>
      </c>
      <c r="E159" s="26">
        <v>266</v>
      </c>
      <c r="F159" s="65" t="s">
        <v>1500</v>
      </c>
      <c r="G159" s="57" t="s">
        <v>1500</v>
      </c>
      <c r="H159" s="219">
        <v>20.12</v>
      </c>
      <c r="I159" s="547">
        <f>(R159/H159)*100</f>
        <v>1.3916500994035785</v>
      </c>
      <c r="J159" s="306">
        <v>0.06</v>
      </c>
      <c r="K159" s="145">
        <v>0.07</v>
      </c>
      <c r="L159" s="93">
        <f t="shared" si="21"/>
        <v>16.666666666666675</v>
      </c>
      <c r="M159" s="161">
        <v>40582</v>
      </c>
      <c r="N159" s="31">
        <v>40584</v>
      </c>
      <c r="O159" s="32">
        <v>40612</v>
      </c>
      <c r="P159" s="30" t="s">
        <v>452</v>
      </c>
      <c r="Q159" s="285"/>
      <c r="R159" s="343">
        <f>K159*4</f>
        <v>0.28</v>
      </c>
      <c r="S159" s="346">
        <f>R159/W159*100</f>
        <v>45.16129032258065</v>
      </c>
      <c r="T159" s="492">
        <f>(H159/SQRT(22.5*W159*(H159/Z159))-1)*100</f>
        <v>272.48983051235837</v>
      </c>
      <c r="U159" s="27">
        <f>H159/W159</f>
        <v>32.45161290322581</v>
      </c>
      <c r="V159" s="408">
        <v>12</v>
      </c>
      <c r="W159" s="171">
        <v>0.62</v>
      </c>
      <c r="X159" s="178">
        <v>2.94</v>
      </c>
      <c r="Y159" s="171">
        <v>2.51</v>
      </c>
      <c r="Z159" s="171">
        <v>9.62</v>
      </c>
      <c r="AA159" s="178">
        <v>0.67</v>
      </c>
      <c r="AB159" s="171">
        <v>0.74</v>
      </c>
      <c r="AC159" s="196">
        <f>(AB159/AA159-1)*100</f>
        <v>10.447761194029837</v>
      </c>
      <c r="AD159" s="413">
        <v>2970</v>
      </c>
      <c r="AE159" s="171">
        <v>13.36</v>
      </c>
      <c r="AF159" s="171">
        <v>21.19</v>
      </c>
      <c r="AG159" s="292">
        <f t="shared" si="22"/>
        <v>50.598802395209596</v>
      </c>
      <c r="AH159" s="199">
        <f t="shared" si="23"/>
        <v>-5.049551675318548</v>
      </c>
      <c r="AI159" s="7"/>
      <c r="AJ159" s="378">
        <f>AM159/AN159</f>
        <v>1.1111352932095764</v>
      </c>
      <c r="AK159" s="364">
        <f t="shared" si="24"/>
        <v>28.562245553889</v>
      </c>
      <c r="AL159" s="365">
        <f t="shared" si="25"/>
        <v>21.648094983139487</v>
      </c>
      <c r="AM159" s="365">
        <f>((AP159/AU159)^(1/5)-1)*100</f>
        <v>21.977980603893776</v>
      </c>
      <c r="AN159" s="367">
        <f>((AP159/AZ159)^(1/10)-1)*100</f>
        <v>19.779752059183675</v>
      </c>
      <c r="AO159" s="351"/>
      <c r="AP159" s="306">
        <v>0.24</v>
      </c>
      <c r="AQ159" s="306">
        <v>0.18668</v>
      </c>
      <c r="AR159" s="28">
        <v>0.168</v>
      </c>
      <c r="AS159" s="28">
        <v>0.13332</v>
      </c>
      <c r="AT159" s="28">
        <v>0.112</v>
      </c>
      <c r="AU159" s="28">
        <v>0.08888</v>
      </c>
      <c r="AV159" s="28">
        <v>0.07112</v>
      </c>
      <c r="AW159" s="28">
        <v>0.05924</v>
      </c>
      <c r="AX159" s="299">
        <v>0.03948</v>
      </c>
      <c r="AY159" s="299">
        <v>0.03948</v>
      </c>
      <c r="AZ159" s="299">
        <v>0.03948</v>
      </c>
      <c r="BA159" s="301">
        <v>0.03948</v>
      </c>
    </row>
    <row r="160" spans="1:53" ht="11.25" customHeight="1">
      <c r="A160" s="96" t="s">
        <v>111</v>
      </c>
      <c r="B160" s="26" t="s">
        <v>538</v>
      </c>
      <c r="C160" s="33" t="s">
        <v>1124</v>
      </c>
      <c r="D160" s="135">
        <v>5</v>
      </c>
      <c r="E160" s="26">
        <v>414</v>
      </c>
      <c r="F160" s="44" t="s">
        <v>1003</v>
      </c>
      <c r="G160" s="45" t="s">
        <v>1003</v>
      </c>
      <c r="H160" s="219">
        <v>71.43</v>
      </c>
      <c r="I160" s="346">
        <f>(R160/H160)*100</f>
        <v>4.703905921881562</v>
      </c>
      <c r="J160" s="145">
        <v>0.8</v>
      </c>
      <c r="K160" s="145">
        <v>0.84</v>
      </c>
      <c r="L160" s="93">
        <f t="shared" si="21"/>
        <v>4.999999999999982</v>
      </c>
      <c r="M160" s="321">
        <v>39939</v>
      </c>
      <c r="N160" s="71">
        <v>39941</v>
      </c>
      <c r="O160" s="72">
        <v>39974</v>
      </c>
      <c r="P160" s="30" t="s">
        <v>507</v>
      </c>
      <c r="Q160" s="102" t="s">
        <v>1170</v>
      </c>
      <c r="R160" s="343">
        <f>K160*4</f>
        <v>3.36</v>
      </c>
      <c r="S160" s="346">
        <f>R160/W160*100</f>
        <v>44.03669724770642</v>
      </c>
      <c r="T160" s="492" t="s">
        <v>1035</v>
      </c>
      <c r="U160" s="27">
        <f>H160/W160</f>
        <v>9.361730013106161</v>
      </c>
      <c r="V160" s="408">
        <v>12</v>
      </c>
      <c r="W160" s="171">
        <v>7.63</v>
      </c>
      <c r="X160" s="178" t="s">
        <v>1500</v>
      </c>
      <c r="Y160" s="171">
        <v>0.55</v>
      </c>
      <c r="Z160" s="171">
        <v>1.38</v>
      </c>
      <c r="AA160" s="178" t="s">
        <v>1500</v>
      </c>
      <c r="AB160" s="171" t="s">
        <v>1500</v>
      </c>
      <c r="AC160" s="196" t="s">
        <v>1035</v>
      </c>
      <c r="AD160" s="413">
        <v>221700</v>
      </c>
      <c r="AE160" s="171">
        <v>49.16</v>
      </c>
      <c r="AF160" s="171">
        <v>77.97</v>
      </c>
      <c r="AG160" s="292">
        <f t="shared" si="22"/>
        <v>45.301057770545185</v>
      </c>
      <c r="AH160" s="199">
        <f t="shared" si="23"/>
        <v>-8.387841477491333</v>
      </c>
      <c r="AI160" s="7"/>
      <c r="AJ160" s="378" t="s">
        <v>1035</v>
      </c>
      <c r="AK160" s="364">
        <f t="shared" si="24"/>
        <v>1.2048192771084265</v>
      </c>
      <c r="AL160" s="365">
        <f t="shared" si="25"/>
        <v>6.139650318612921</v>
      </c>
      <c r="AM160" s="365">
        <f>((AP160/AU160)^(1/5)-1)*100</f>
        <v>24.81024139836874</v>
      </c>
      <c r="AN160" s="367" t="s">
        <v>1035</v>
      </c>
      <c r="AO160" s="351"/>
      <c r="AP160" s="306">
        <v>3.36</v>
      </c>
      <c r="AQ160" s="306">
        <v>3.32</v>
      </c>
      <c r="AR160" s="28">
        <v>3.12</v>
      </c>
      <c r="AS160" s="28">
        <v>2.81</v>
      </c>
      <c r="AT160" s="28">
        <v>2.4473</v>
      </c>
      <c r="AU160" s="28">
        <v>1.1094</v>
      </c>
      <c r="AV160" s="299">
        <v>0</v>
      </c>
      <c r="AW160" s="299">
        <v>0</v>
      </c>
      <c r="AX160" s="299">
        <v>0</v>
      </c>
      <c r="AY160" s="299">
        <v>0</v>
      </c>
      <c r="AZ160" s="299">
        <v>0</v>
      </c>
      <c r="BA160" s="301">
        <v>0</v>
      </c>
    </row>
    <row r="161" spans="1:53" ht="11.25" customHeight="1">
      <c r="A161" s="277" t="s">
        <v>112</v>
      </c>
      <c r="B161" s="284" t="s">
        <v>110</v>
      </c>
      <c r="C161" s="41" t="s">
        <v>1124</v>
      </c>
      <c r="D161" s="136">
        <v>5</v>
      </c>
      <c r="E161" s="26">
        <v>415</v>
      </c>
      <c r="F161" s="46" t="s">
        <v>1003</v>
      </c>
      <c r="G161" s="48" t="s">
        <v>1003</v>
      </c>
      <c r="H161" s="220">
        <v>72.32</v>
      </c>
      <c r="I161" s="348">
        <f>(R161/H161)*100</f>
        <v>4.646017699115045</v>
      </c>
      <c r="J161" s="144">
        <v>0.8</v>
      </c>
      <c r="K161" s="144">
        <v>0.84</v>
      </c>
      <c r="L161" s="94">
        <f t="shared" si="21"/>
        <v>4.999999999999982</v>
      </c>
      <c r="M161" s="339">
        <v>39939</v>
      </c>
      <c r="N161" s="340">
        <v>39941</v>
      </c>
      <c r="O161" s="341">
        <v>39974</v>
      </c>
      <c r="P161" s="49" t="s">
        <v>507</v>
      </c>
      <c r="Q161" s="284" t="s">
        <v>1170</v>
      </c>
      <c r="R161" s="274">
        <f>K161*4</f>
        <v>3.36</v>
      </c>
      <c r="S161" s="346">
        <f>R161/W161*100</f>
        <v>44.03669724770642</v>
      </c>
      <c r="T161" s="493" t="s">
        <v>1035</v>
      </c>
      <c r="U161" s="37">
        <f>H161/W161</f>
        <v>9.478374836173</v>
      </c>
      <c r="V161" s="409">
        <v>12</v>
      </c>
      <c r="W161" s="172">
        <v>7.63</v>
      </c>
      <c r="X161" s="180" t="s">
        <v>1500</v>
      </c>
      <c r="Y161" s="172">
        <v>0.56</v>
      </c>
      <c r="Z161" s="172">
        <v>1.39</v>
      </c>
      <c r="AA161" s="180" t="s">
        <v>1500</v>
      </c>
      <c r="AB161" s="172" t="s">
        <v>1500</v>
      </c>
      <c r="AC161" s="198" t="s">
        <v>1035</v>
      </c>
      <c r="AD161" s="415">
        <v>224460</v>
      </c>
      <c r="AE161" s="172">
        <v>47.12</v>
      </c>
      <c r="AF161" s="172">
        <v>78.81</v>
      </c>
      <c r="AG161" s="294">
        <f t="shared" si="22"/>
        <v>53.48047538200339</v>
      </c>
      <c r="AH161" s="201">
        <f t="shared" si="23"/>
        <v>-8.234995558939232</v>
      </c>
      <c r="AI161" s="7"/>
      <c r="AJ161" s="378" t="s">
        <v>1035</v>
      </c>
      <c r="AK161" s="364">
        <f t="shared" si="24"/>
        <v>1.2048192771084265</v>
      </c>
      <c r="AL161" s="365">
        <f t="shared" si="25"/>
        <v>6.139650318612921</v>
      </c>
      <c r="AM161" s="365">
        <f>((AP161/AU161)^(1/5)-1)*100</f>
        <v>24.81024139836874</v>
      </c>
      <c r="AN161" s="367" t="s">
        <v>1035</v>
      </c>
      <c r="AO161" s="352"/>
      <c r="AP161" s="306">
        <v>3.36</v>
      </c>
      <c r="AQ161" s="306">
        <v>3.32</v>
      </c>
      <c r="AR161" s="28">
        <v>3.12</v>
      </c>
      <c r="AS161" s="28">
        <v>2.81</v>
      </c>
      <c r="AT161" s="28">
        <v>2.4473</v>
      </c>
      <c r="AU161" s="28">
        <v>1.1094</v>
      </c>
      <c r="AV161" s="299">
        <v>0</v>
      </c>
      <c r="AW161" s="299">
        <v>0</v>
      </c>
      <c r="AX161" s="299">
        <v>0</v>
      </c>
      <c r="AY161" s="299">
        <v>0</v>
      </c>
      <c r="AZ161" s="299">
        <v>0</v>
      </c>
      <c r="BA161" s="301">
        <v>0</v>
      </c>
    </row>
    <row r="162" spans="1:53" ht="11.25" customHeight="1">
      <c r="A162" s="15" t="s">
        <v>945</v>
      </c>
      <c r="B162" s="16" t="s">
        <v>946</v>
      </c>
      <c r="C162" s="24" t="s">
        <v>516</v>
      </c>
      <c r="D162" s="134">
        <v>6</v>
      </c>
      <c r="E162" s="26">
        <v>385</v>
      </c>
      <c r="F162" s="42" t="s">
        <v>1003</v>
      </c>
      <c r="G162" s="43" t="s">
        <v>1003</v>
      </c>
      <c r="H162" s="218">
        <v>55</v>
      </c>
      <c r="I162" s="547">
        <f>(R162/H162)*100</f>
        <v>1.9636363636363638</v>
      </c>
      <c r="J162" s="303">
        <v>0.25</v>
      </c>
      <c r="K162" s="146">
        <v>0.27</v>
      </c>
      <c r="L162" s="107">
        <f t="shared" si="21"/>
        <v>8.000000000000007</v>
      </c>
      <c r="M162" s="120">
        <v>40409</v>
      </c>
      <c r="N162" s="22">
        <v>40413</v>
      </c>
      <c r="O162" s="23">
        <v>40438</v>
      </c>
      <c r="P162" s="21" t="s">
        <v>511</v>
      </c>
      <c r="Q162" s="16"/>
      <c r="R162" s="344">
        <f>K162*4</f>
        <v>1.08</v>
      </c>
      <c r="S162" s="345">
        <f>R162/W162*100</f>
        <v>43.027888446215144</v>
      </c>
      <c r="T162" s="492">
        <f>(H162/SQRT(22.5*W162*(H162/Z162))-1)*100</f>
        <v>37.45295786698573</v>
      </c>
      <c r="U162" s="18">
        <f>H162/W162</f>
        <v>21.912350597609564</v>
      </c>
      <c r="V162" s="408">
        <v>12</v>
      </c>
      <c r="W162" s="194">
        <v>2.51</v>
      </c>
      <c r="X162" s="193">
        <v>1.45</v>
      </c>
      <c r="Y162" s="194">
        <v>0.52</v>
      </c>
      <c r="Z162" s="194">
        <v>1.94</v>
      </c>
      <c r="AA162" s="193">
        <v>3.05</v>
      </c>
      <c r="AB162" s="194">
        <v>3.81</v>
      </c>
      <c r="AC162" s="197">
        <f>(AB162/AA162-1)*100</f>
        <v>24.91803278688525</v>
      </c>
      <c r="AD162" s="414">
        <v>2820</v>
      </c>
      <c r="AE162" s="194">
        <v>37</v>
      </c>
      <c r="AF162" s="194">
        <v>55.67</v>
      </c>
      <c r="AG162" s="293">
        <f t="shared" si="22"/>
        <v>48.64864864864865</v>
      </c>
      <c r="AH162" s="200">
        <f t="shared" si="23"/>
        <v>-1.2035207472606462</v>
      </c>
      <c r="AI162" s="7"/>
      <c r="AJ162" s="377">
        <f>AM162/AN162</f>
        <v>1.7928130981711803</v>
      </c>
      <c r="AK162" s="368">
        <f t="shared" si="24"/>
        <v>6.25</v>
      </c>
      <c r="AL162" s="369">
        <f t="shared" si="25"/>
        <v>6.685884434218181</v>
      </c>
      <c r="AM162" s="369">
        <f>((AP162/AU162)^(1/5)-1)*100</f>
        <v>9.770094871374502</v>
      </c>
      <c r="AN162" s="366">
        <f>((AP162/AZ162)^(1/10)-1)*100</f>
        <v>5.449589185476622</v>
      </c>
      <c r="AO162" s="351"/>
      <c r="AP162" s="303">
        <v>1.02</v>
      </c>
      <c r="AQ162" s="303">
        <v>0.96</v>
      </c>
      <c r="AR162" s="19">
        <v>0.92</v>
      </c>
      <c r="AS162" s="19">
        <v>0.84</v>
      </c>
      <c r="AT162" s="19">
        <v>0.72</v>
      </c>
      <c r="AU162" s="19">
        <v>0.64</v>
      </c>
      <c r="AV162" s="304">
        <v>0.6</v>
      </c>
      <c r="AW162" s="304">
        <v>0.6</v>
      </c>
      <c r="AX162" s="304">
        <v>0.6</v>
      </c>
      <c r="AY162" s="304">
        <v>0.6</v>
      </c>
      <c r="AZ162" s="304">
        <v>0.6</v>
      </c>
      <c r="BA162" s="305">
        <v>0.6</v>
      </c>
    </row>
    <row r="163" spans="1:53" ht="11.25" customHeight="1">
      <c r="A163" s="25" t="s">
        <v>136</v>
      </c>
      <c r="B163" s="26" t="s">
        <v>137</v>
      </c>
      <c r="C163" s="109" t="s">
        <v>1670</v>
      </c>
      <c r="D163" s="135">
        <v>7</v>
      </c>
      <c r="E163" s="26">
        <v>372</v>
      </c>
      <c r="F163" s="44" t="s">
        <v>1003</v>
      </c>
      <c r="G163" s="45" t="s">
        <v>1003</v>
      </c>
      <c r="H163" s="219">
        <v>24.7</v>
      </c>
      <c r="I163" s="346">
        <f>(R163/H163)*100</f>
        <v>2.348178137651822</v>
      </c>
      <c r="J163" s="306">
        <v>0.12</v>
      </c>
      <c r="K163" s="145">
        <v>0.145</v>
      </c>
      <c r="L163" s="93">
        <f t="shared" si="21"/>
        <v>20.833333333333325</v>
      </c>
      <c r="M163" s="161">
        <v>40715</v>
      </c>
      <c r="N163" s="31">
        <v>40717</v>
      </c>
      <c r="O163" s="32">
        <v>40738</v>
      </c>
      <c r="P163" s="104" t="s">
        <v>498</v>
      </c>
      <c r="Q163" s="26"/>
      <c r="R163" s="343">
        <f>K163*4</f>
        <v>0.58</v>
      </c>
      <c r="S163" s="346">
        <f>R163/W163*100</f>
        <v>42.028985507246375</v>
      </c>
      <c r="T163" s="492">
        <f>(H163/SQRT(22.5*W163*(H163/Z163))-1)*100</f>
        <v>20.98362301169956</v>
      </c>
      <c r="U163" s="27">
        <f>H163/W163</f>
        <v>17.898550724637683</v>
      </c>
      <c r="V163" s="408">
        <v>12</v>
      </c>
      <c r="W163" s="171">
        <v>1.38</v>
      </c>
      <c r="X163" s="178">
        <v>1.35</v>
      </c>
      <c r="Y163" s="171">
        <v>0.22</v>
      </c>
      <c r="Z163" s="171">
        <v>1.84</v>
      </c>
      <c r="AA163" s="178">
        <v>1.73</v>
      </c>
      <c r="AB163" s="171">
        <v>1.96</v>
      </c>
      <c r="AC163" s="196">
        <f>(AB163/AA163-1)*100</f>
        <v>13.294797687861282</v>
      </c>
      <c r="AD163" s="413">
        <v>9040</v>
      </c>
      <c r="AE163" s="171">
        <v>18.73</v>
      </c>
      <c r="AF163" s="171">
        <v>25.43</v>
      </c>
      <c r="AG163" s="292">
        <f t="shared" si="22"/>
        <v>31.873998932194336</v>
      </c>
      <c r="AH163" s="199">
        <f t="shared" si="23"/>
        <v>-2.870625245772711</v>
      </c>
      <c r="AI163" s="7"/>
      <c r="AJ163" s="378" t="s">
        <v>1035</v>
      </c>
      <c r="AK163" s="364">
        <f t="shared" si="24"/>
        <v>20.547945205479444</v>
      </c>
      <c r="AL163" s="365">
        <f t="shared" si="25"/>
        <v>20.09907245527769</v>
      </c>
      <c r="AM163" s="365">
        <f>((AP163/AU163)^(1/5)-1)*100</f>
        <v>34.49016775452185</v>
      </c>
      <c r="AN163" s="367" t="s">
        <v>1035</v>
      </c>
      <c r="AO163" s="351"/>
      <c r="AP163" s="306">
        <v>0.44</v>
      </c>
      <c r="AQ163" s="306">
        <v>0.365</v>
      </c>
      <c r="AR163" s="28">
        <v>0.30300000000000005</v>
      </c>
      <c r="AS163" s="28">
        <v>0.254</v>
      </c>
      <c r="AT163" s="28">
        <v>0.21600000000000003</v>
      </c>
      <c r="AU163" s="28">
        <v>0.1</v>
      </c>
      <c r="AV163" s="299">
        <v>0</v>
      </c>
      <c r="AW163" s="299">
        <v>0</v>
      </c>
      <c r="AX163" s="299">
        <v>0</v>
      </c>
      <c r="AY163" s="299">
        <v>0</v>
      </c>
      <c r="AZ163" s="299">
        <v>0</v>
      </c>
      <c r="BA163" s="301">
        <v>0</v>
      </c>
    </row>
    <row r="164" spans="1:53" ht="11.25" customHeight="1">
      <c r="A164" s="25" t="s">
        <v>1258</v>
      </c>
      <c r="B164" s="26" t="s">
        <v>1259</v>
      </c>
      <c r="C164" s="33" t="s">
        <v>1443</v>
      </c>
      <c r="D164" s="135">
        <v>9</v>
      </c>
      <c r="E164" s="26">
        <v>253</v>
      </c>
      <c r="F164" s="44" t="s">
        <v>1003</v>
      </c>
      <c r="G164" s="45" t="s">
        <v>1003</v>
      </c>
      <c r="H164" s="219">
        <v>43.91</v>
      </c>
      <c r="I164" s="547">
        <f>(R164/H164)*100</f>
        <v>1.548622181735368</v>
      </c>
      <c r="J164" s="306">
        <v>0.15</v>
      </c>
      <c r="K164" s="145">
        <v>0.17</v>
      </c>
      <c r="L164" s="93">
        <f t="shared" si="21"/>
        <v>13.333333333333353</v>
      </c>
      <c r="M164" s="161">
        <v>40452</v>
      </c>
      <c r="N164" s="31">
        <v>40456</v>
      </c>
      <c r="O164" s="32">
        <v>40470</v>
      </c>
      <c r="P164" s="30" t="s">
        <v>296</v>
      </c>
      <c r="Q164" s="26"/>
      <c r="R164" s="343">
        <f>K164*4</f>
        <v>0.68</v>
      </c>
      <c r="S164" s="346">
        <f>R164/W164*100</f>
        <v>47.22222222222223</v>
      </c>
      <c r="T164" s="492">
        <f>(H164/SQRT(22.5*W164*(H164/Z164))-1)*100</f>
        <v>49.53786836140894</v>
      </c>
      <c r="U164" s="27">
        <f>H164/W164</f>
        <v>30.493055555555554</v>
      </c>
      <c r="V164" s="408">
        <v>10</v>
      </c>
      <c r="W164" s="171">
        <v>1.44</v>
      </c>
      <c r="X164" s="178">
        <v>-2.61</v>
      </c>
      <c r="Y164" s="171">
        <v>0.51</v>
      </c>
      <c r="Z164" s="171">
        <v>1.65</v>
      </c>
      <c r="AA164" s="178">
        <v>-1.87</v>
      </c>
      <c r="AB164" s="171">
        <v>3.05</v>
      </c>
      <c r="AC164" s="196">
        <f>(AB164/AA164-1)*100</f>
        <v>-263.10160427807483</v>
      </c>
      <c r="AD164" s="413">
        <v>972</v>
      </c>
      <c r="AE164" s="171">
        <v>38.17</v>
      </c>
      <c r="AF164" s="171">
        <v>55.67</v>
      </c>
      <c r="AG164" s="292">
        <f t="shared" si="22"/>
        <v>15.037987948650757</v>
      </c>
      <c r="AH164" s="199">
        <f t="shared" si="23"/>
        <v>-21.12448356385846</v>
      </c>
      <c r="AI164" s="7"/>
      <c r="AJ164" s="378">
        <f>AM164/AN164</f>
        <v>0.48759067185943733</v>
      </c>
      <c r="AK164" s="364">
        <f t="shared" si="24"/>
        <v>8.771929824561408</v>
      </c>
      <c r="AL164" s="365">
        <f t="shared" si="25"/>
        <v>7.433707098896636</v>
      </c>
      <c r="AM164" s="365">
        <f>((AP164/AU164)^(1/5)-1)*100</f>
        <v>8.100693430783124</v>
      </c>
      <c r="AN164" s="367">
        <f>((AP164/AZ164)^(1/10)-1)*100</f>
        <v>16.613716993171668</v>
      </c>
      <c r="AO164" s="351"/>
      <c r="AP164" s="306">
        <v>0.62</v>
      </c>
      <c r="AQ164" s="306">
        <v>0.57</v>
      </c>
      <c r="AR164" s="299">
        <v>0.56</v>
      </c>
      <c r="AS164" s="28">
        <v>0.5</v>
      </c>
      <c r="AT164" s="299">
        <v>0.48</v>
      </c>
      <c r="AU164" s="28">
        <v>0.42</v>
      </c>
      <c r="AV164" s="28">
        <v>0.32</v>
      </c>
      <c r="AW164" s="28">
        <v>0.27334</v>
      </c>
      <c r="AX164" s="28">
        <v>0.26668</v>
      </c>
      <c r="AY164" s="299">
        <v>0.13332</v>
      </c>
      <c r="AZ164" s="299">
        <v>0.13332</v>
      </c>
      <c r="BA164" s="301">
        <v>0.13332</v>
      </c>
    </row>
    <row r="165" spans="1:53" ht="11.25" customHeight="1">
      <c r="A165" s="25" t="s">
        <v>415</v>
      </c>
      <c r="B165" s="26" t="s">
        <v>416</v>
      </c>
      <c r="C165" s="33" t="s">
        <v>1424</v>
      </c>
      <c r="D165" s="135">
        <v>8</v>
      </c>
      <c r="E165" s="26">
        <v>314</v>
      </c>
      <c r="F165" s="44" t="s">
        <v>1030</v>
      </c>
      <c r="G165" s="45" t="s">
        <v>1030</v>
      </c>
      <c r="H165" s="219">
        <v>55.17</v>
      </c>
      <c r="I165" s="346">
        <f>(R165/H165)*100</f>
        <v>3.4801522566612286</v>
      </c>
      <c r="J165" s="145">
        <v>0.39</v>
      </c>
      <c r="K165" s="145">
        <v>0.48</v>
      </c>
      <c r="L165" s="93">
        <f t="shared" si="21"/>
        <v>23.076923076923062</v>
      </c>
      <c r="M165" s="161">
        <v>40618</v>
      </c>
      <c r="N165" s="31">
        <v>40620</v>
      </c>
      <c r="O165" s="32">
        <v>40648</v>
      </c>
      <c r="P165" s="30" t="s">
        <v>466</v>
      </c>
      <c r="Q165" s="26"/>
      <c r="R165" s="343">
        <f>K165*4</f>
        <v>1.92</v>
      </c>
      <c r="S165" s="346">
        <f>R165/W165*100</f>
        <v>52.892561983471076</v>
      </c>
      <c r="T165" s="492">
        <f>(H165/SQRT(22.5*W165*(H165/Z165))-1)*100</f>
        <v>-1.7177842160956303</v>
      </c>
      <c r="U165" s="27">
        <f>H165/W165</f>
        <v>15.198347107438018</v>
      </c>
      <c r="V165" s="408">
        <v>12</v>
      </c>
      <c r="W165" s="171">
        <v>3.63</v>
      </c>
      <c r="X165" s="178">
        <v>1.91</v>
      </c>
      <c r="Y165" s="171">
        <v>1.47</v>
      </c>
      <c r="Z165" s="171">
        <v>1.43</v>
      </c>
      <c r="AA165" s="178">
        <v>4.22</v>
      </c>
      <c r="AB165" s="171">
        <v>4.48</v>
      </c>
      <c r="AC165" s="196">
        <f>(AB165/AA165-1)*100</f>
        <v>6.161137440758302</v>
      </c>
      <c r="AD165" s="413">
        <v>13250</v>
      </c>
      <c r="AE165" s="171">
        <v>44.4</v>
      </c>
      <c r="AF165" s="171">
        <v>55.97</v>
      </c>
      <c r="AG165" s="292">
        <f t="shared" si="22"/>
        <v>24.256756756756765</v>
      </c>
      <c r="AH165" s="199">
        <f t="shared" si="23"/>
        <v>-1.429337144899048</v>
      </c>
      <c r="AI165" s="7"/>
      <c r="AJ165" s="378">
        <f>AM165/AN165</f>
        <v>2.1503636213828297</v>
      </c>
      <c r="AK165" s="364">
        <f t="shared" si="24"/>
        <v>2.6315789473684292</v>
      </c>
      <c r="AL165" s="365">
        <f t="shared" si="25"/>
        <v>8.244663738267333</v>
      </c>
      <c r="AM165" s="365">
        <f>((AP165/AU165)^(1/5)-1)*100</f>
        <v>6.85167022962101</v>
      </c>
      <c r="AN165" s="367">
        <f>((AP165/AZ165)^(1/10)-1)*100</f>
        <v>3.1862844783501876</v>
      </c>
      <c r="AO165" s="351"/>
      <c r="AP165" s="308">
        <v>1.56</v>
      </c>
      <c r="AQ165" s="306">
        <v>1.52</v>
      </c>
      <c r="AR165" s="28">
        <v>1.33</v>
      </c>
      <c r="AS165" s="28">
        <v>1.23</v>
      </c>
      <c r="AT165" s="28">
        <v>1.19</v>
      </c>
      <c r="AU165" s="28">
        <v>1.12</v>
      </c>
      <c r="AV165" s="299">
        <v>1</v>
      </c>
      <c r="AW165" s="299">
        <v>1</v>
      </c>
      <c r="AX165" s="299">
        <v>1</v>
      </c>
      <c r="AY165" s="299">
        <v>1</v>
      </c>
      <c r="AZ165" s="299">
        <v>1.14</v>
      </c>
      <c r="BA165" s="301">
        <v>1.56</v>
      </c>
    </row>
    <row r="166" spans="1:53" ht="11.25" customHeight="1">
      <c r="A166" s="34" t="s">
        <v>1829</v>
      </c>
      <c r="B166" s="36" t="s">
        <v>1830</v>
      </c>
      <c r="C166" s="122" t="s">
        <v>1666</v>
      </c>
      <c r="D166" s="136">
        <v>7</v>
      </c>
      <c r="E166" s="26">
        <v>341</v>
      </c>
      <c r="F166" s="46" t="s">
        <v>1030</v>
      </c>
      <c r="G166" s="48" t="s">
        <v>1030</v>
      </c>
      <c r="H166" s="220">
        <v>24.15</v>
      </c>
      <c r="I166" s="346">
        <f>(R166/H166)*100</f>
        <v>6.128364389233955</v>
      </c>
      <c r="J166" s="307">
        <v>0.36</v>
      </c>
      <c r="K166" s="144">
        <v>0.37</v>
      </c>
      <c r="L166" s="94">
        <f t="shared" si="21"/>
        <v>2.77777777777779</v>
      </c>
      <c r="M166" s="322">
        <v>40464</v>
      </c>
      <c r="N166" s="50">
        <v>40466</v>
      </c>
      <c r="O166" s="40">
        <v>40494</v>
      </c>
      <c r="P166" s="49" t="s">
        <v>470</v>
      </c>
      <c r="Q166" s="36"/>
      <c r="R166" s="274">
        <f>K166*4</f>
        <v>1.48</v>
      </c>
      <c r="S166" s="348">
        <f>R166/W166*100</f>
        <v>164.44444444444443</v>
      </c>
      <c r="T166" s="492">
        <f>(H166/SQRT(22.5*W166*(H166/Z166))-1)*100</f>
        <v>38.13573571484494</v>
      </c>
      <c r="U166" s="37">
        <f>H166/W166</f>
        <v>26.833333333333332</v>
      </c>
      <c r="V166" s="409">
        <v>12</v>
      </c>
      <c r="W166" s="172">
        <v>0.9</v>
      </c>
      <c r="X166" s="180">
        <v>1.86</v>
      </c>
      <c r="Y166" s="172">
        <v>9.49</v>
      </c>
      <c r="Z166" s="172">
        <v>1.6</v>
      </c>
      <c r="AA166" s="180">
        <v>1.82</v>
      </c>
      <c r="AB166" s="172">
        <v>1.93</v>
      </c>
      <c r="AC166" s="198">
        <f>(AB166/AA166-1)*100</f>
        <v>6.043956043956045</v>
      </c>
      <c r="AD166" s="415">
        <v>3430</v>
      </c>
      <c r="AE166" s="172">
        <v>19.31</v>
      </c>
      <c r="AF166" s="172">
        <v>25.28</v>
      </c>
      <c r="AG166" s="294">
        <f t="shared" si="22"/>
        <v>25.064733298808907</v>
      </c>
      <c r="AH166" s="201">
        <f t="shared" si="23"/>
        <v>-4.46993670886077</v>
      </c>
      <c r="AI166" s="7"/>
      <c r="AJ166" s="378">
        <f>AM166/AN166</f>
        <v>0.5169980988263648</v>
      </c>
      <c r="AK166" s="370">
        <f t="shared" si="24"/>
        <v>1.3986013986013957</v>
      </c>
      <c r="AL166" s="371">
        <f t="shared" si="25"/>
        <v>1.6630118634690882</v>
      </c>
      <c r="AM166" s="371">
        <f>((AP166/AU166)^(1/5)-1)*100</f>
        <v>2.5254316732103987</v>
      </c>
      <c r="AN166" s="372">
        <f>((AP166/AZ166)^(1/10)-1)*100</f>
        <v>4.884798762206999</v>
      </c>
      <c r="AO166" s="351"/>
      <c r="AP166" s="306">
        <v>1.45</v>
      </c>
      <c r="AQ166" s="306">
        <v>1.43</v>
      </c>
      <c r="AR166" s="299">
        <v>1.4</v>
      </c>
      <c r="AS166" s="28">
        <v>1.38</v>
      </c>
      <c r="AT166" s="28">
        <v>1.32</v>
      </c>
      <c r="AU166" s="299">
        <v>1.28</v>
      </c>
      <c r="AV166" s="28">
        <v>1.26</v>
      </c>
      <c r="AW166" s="299">
        <v>1.24</v>
      </c>
      <c r="AX166" s="28">
        <v>1.24</v>
      </c>
      <c r="AY166" s="299">
        <v>1.2</v>
      </c>
      <c r="AZ166" s="28">
        <v>0.9</v>
      </c>
      <c r="BA166" s="301">
        <v>0</v>
      </c>
    </row>
    <row r="167" spans="1:53" ht="11.25" customHeight="1">
      <c r="A167" s="15" t="s">
        <v>1755</v>
      </c>
      <c r="B167" s="16" t="s">
        <v>1756</v>
      </c>
      <c r="C167" s="24" t="s">
        <v>1443</v>
      </c>
      <c r="D167" s="134">
        <v>6</v>
      </c>
      <c r="E167" s="26">
        <v>396</v>
      </c>
      <c r="F167" s="42" t="s">
        <v>1030</v>
      </c>
      <c r="G167" s="43" t="s">
        <v>1030</v>
      </c>
      <c r="H167" s="218">
        <v>38.05</v>
      </c>
      <c r="I167" s="345">
        <f>(R167/H167)*100</f>
        <v>2.2076215505913273</v>
      </c>
      <c r="J167" s="306">
        <v>0.2</v>
      </c>
      <c r="K167" s="145">
        <v>0.21</v>
      </c>
      <c r="L167" s="107">
        <f t="shared" si="21"/>
        <v>4.999999999999982</v>
      </c>
      <c r="M167" s="120">
        <v>40581</v>
      </c>
      <c r="N167" s="22">
        <v>40583</v>
      </c>
      <c r="O167" s="23">
        <v>40603</v>
      </c>
      <c r="P167" s="21" t="s">
        <v>460</v>
      </c>
      <c r="Q167" s="26"/>
      <c r="R167" s="344">
        <f>K167*4</f>
        <v>0.84</v>
      </c>
      <c r="S167" s="346">
        <f>R167/W167*100</f>
        <v>37.83783783783783</v>
      </c>
      <c r="T167" s="494">
        <f>(H167/SQRT(22.5*W167*(H167/Z167))-1)*100</f>
        <v>17.42183735527174</v>
      </c>
      <c r="U167" s="18">
        <f>H167/W167</f>
        <v>17.139639639639636</v>
      </c>
      <c r="V167" s="408">
        <v>12</v>
      </c>
      <c r="W167" s="194">
        <v>2.22</v>
      </c>
      <c r="X167" s="193">
        <v>2.25</v>
      </c>
      <c r="Y167" s="194">
        <v>1.37</v>
      </c>
      <c r="Z167" s="194">
        <v>1.81</v>
      </c>
      <c r="AA167" s="193">
        <v>2.36</v>
      </c>
      <c r="AB167" s="194">
        <v>2.59</v>
      </c>
      <c r="AC167" s="197">
        <f>(AB167/AA167-1)*100</f>
        <v>9.745762711864403</v>
      </c>
      <c r="AD167" s="414">
        <v>1900</v>
      </c>
      <c r="AE167" s="194">
        <v>25.69</v>
      </c>
      <c r="AF167" s="194">
        <v>38.23</v>
      </c>
      <c r="AG167" s="293">
        <f aca="true" t="shared" si="26" ref="AG167:AG186">((H167-AE167)/AE167)*100</f>
        <v>48.11210587777344</v>
      </c>
      <c r="AH167" s="200">
        <f aca="true" t="shared" si="27" ref="AH167:AH186">((H167-AF167)/AF167)*100</f>
        <v>-0.4708344232278308</v>
      </c>
      <c r="AI167" s="7"/>
      <c r="AJ167" s="377">
        <f>AM167/AN167</f>
        <v>1.402455201699007</v>
      </c>
      <c r="AK167" s="364">
        <f aca="true" t="shared" si="28" ref="AK167:AK198">((AP167/AQ167)^(1/1)-1)*100</f>
        <v>3.9473684210526327</v>
      </c>
      <c r="AL167" s="365">
        <f t="shared" si="25"/>
        <v>5.125012277754548</v>
      </c>
      <c r="AM167" s="365">
        <f>((AP167/AU167)^(1/5)-1)*100</f>
        <v>5.656244096870955</v>
      </c>
      <c r="AN167" s="367">
        <f>((AP167/AZ167)^(1/10)-1)*100</f>
        <v>4.033101442398079</v>
      </c>
      <c r="AO167" s="350"/>
      <c r="AP167" s="303">
        <v>0.79</v>
      </c>
      <c r="AQ167" s="354">
        <v>0.76</v>
      </c>
      <c r="AR167" s="19">
        <v>0.74</v>
      </c>
      <c r="AS167" s="19">
        <v>0.68</v>
      </c>
      <c r="AT167" s="19">
        <v>0.61</v>
      </c>
      <c r="AU167" s="304">
        <v>0.6</v>
      </c>
      <c r="AV167" s="19">
        <v>0.6</v>
      </c>
      <c r="AW167" s="19">
        <v>0.59</v>
      </c>
      <c r="AX167" s="19">
        <v>0.54</v>
      </c>
      <c r="AY167" s="304">
        <v>0.532</v>
      </c>
      <c r="AZ167" s="19">
        <v>0.532</v>
      </c>
      <c r="BA167" s="297">
        <v>0.53</v>
      </c>
    </row>
    <row r="168" spans="1:53" ht="11.25" customHeight="1">
      <c r="A168" s="25" t="s">
        <v>1204</v>
      </c>
      <c r="B168" s="26" t="s">
        <v>1205</v>
      </c>
      <c r="C168" s="33" t="s">
        <v>1337</v>
      </c>
      <c r="D168" s="135">
        <v>9</v>
      </c>
      <c r="E168" s="26">
        <v>263</v>
      </c>
      <c r="F168" s="65" t="s">
        <v>1500</v>
      </c>
      <c r="G168" s="57" t="s">
        <v>1500</v>
      </c>
      <c r="H168" s="219">
        <v>21.43</v>
      </c>
      <c r="I168" s="346">
        <f>(R168/H168)*100</f>
        <v>4.292673821745217</v>
      </c>
      <c r="J168" s="145">
        <v>0.073</v>
      </c>
      <c r="K168" s="145">
        <v>0.07666</v>
      </c>
      <c r="L168" s="93">
        <f t="shared" si="21"/>
        <v>5.013698630137009</v>
      </c>
      <c r="M168" s="161">
        <v>40555</v>
      </c>
      <c r="N168" s="31">
        <v>40589</v>
      </c>
      <c r="O168" s="32">
        <v>40602</v>
      </c>
      <c r="P168" s="30" t="s">
        <v>297</v>
      </c>
      <c r="Q168" s="435" t="s">
        <v>1171</v>
      </c>
      <c r="R168" s="343">
        <f>K168*12</f>
        <v>0.9199200000000001</v>
      </c>
      <c r="S168" s="346">
        <f>R168/W168*100</f>
        <v>84.39633027522936</v>
      </c>
      <c r="T168" s="492">
        <f>(H168/SQRT(22.5*W168*(H168/Z168))-1)*100</f>
        <v>67.47851201801258</v>
      </c>
      <c r="U168" s="27">
        <f>H168/W168</f>
        <v>19.660550458715594</v>
      </c>
      <c r="V168" s="408">
        <v>8</v>
      </c>
      <c r="W168" s="171">
        <v>1.09</v>
      </c>
      <c r="X168" s="178">
        <v>2.19</v>
      </c>
      <c r="Y168" s="171">
        <v>2.15</v>
      </c>
      <c r="Z168" s="171">
        <v>3.21</v>
      </c>
      <c r="AA168" s="178">
        <v>1.52</v>
      </c>
      <c r="AB168" s="171">
        <v>1.64</v>
      </c>
      <c r="AC168" s="196">
        <f>(AB168/AA168-1)*100</f>
        <v>7.8947368421052655</v>
      </c>
      <c r="AD168" s="413">
        <v>9310</v>
      </c>
      <c r="AE168" s="171">
        <v>17.9</v>
      </c>
      <c r="AF168" s="171">
        <v>22.89</v>
      </c>
      <c r="AG168" s="292">
        <f t="shared" si="26"/>
        <v>19.72067039106146</v>
      </c>
      <c r="AH168" s="199">
        <f t="shared" si="27"/>
        <v>-6.378331148973354</v>
      </c>
      <c r="AI168" s="7"/>
      <c r="AJ168" s="378">
        <f>AM168/AN168</f>
        <v>1.1166686308244733</v>
      </c>
      <c r="AK168" s="364">
        <f t="shared" si="28"/>
        <v>15.782312925170029</v>
      </c>
      <c r="AL168" s="365">
        <f t="shared" si="25"/>
        <v>16.335239232339415</v>
      </c>
      <c r="AM168" s="365">
        <f>((AP168/AU168)^(1/5)-1)*100</f>
        <v>47.232907931781476</v>
      </c>
      <c r="AN168" s="367">
        <f>((AP168/AZ168)^(1/10)-1)*100</f>
        <v>42.29805210602886</v>
      </c>
      <c r="AO168" s="351"/>
      <c r="AP168" s="306">
        <v>0.8509999999999998</v>
      </c>
      <c r="AQ168" s="306">
        <v>0.735</v>
      </c>
      <c r="AR168" s="28">
        <v>0.6460000000000001</v>
      </c>
      <c r="AS168" s="28">
        <v>0.5404999999999999</v>
      </c>
      <c r="AT168" s="28">
        <v>0.2575</v>
      </c>
      <c r="AU168" s="28">
        <v>0.12299999999999998</v>
      </c>
      <c r="AV168" s="28">
        <v>0.11</v>
      </c>
      <c r="AW168" s="28">
        <v>0.055</v>
      </c>
      <c r="AX168" s="299">
        <v>0.025</v>
      </c>
      <c r="AY168" s="299">
        <v>0.025</v>
      </c>
      <c r="AZ168" s="28">
        <v>0.025</v>
      </c>
      <c r="BA168" s="121">
        <v>0.015</v>
      </c>
    </row>
    <row r="169" spans="1:53" ht="11.25" customHeight="1">
      <c r="A169" s="25" t="s">
        <v>1184</v>
      </c>
      <c r="B169" s="26" t="s">
        <v>1185</v>
      </c>
      <c r="C169" s="33" t="s">
        <v>1331</v>
      </c>
      <c r="D169" s="135">
        <v>7</v>
      </c>
      <c r="E169" s="26">
        <v>338</v>
      </c>
      <c r="F169" s="44" t="s">
        <v>1003</v>
      </c>
      <c r="G169" s="45" t="s">
        <v>1003</v>
      </c>
      <c r="H169" s="219">
        <v>95.59</v>
      </c>
      <c r="I169" s="547">
        <f>(R169/H169)*100</f>
        <v>0.3619625483837221</v>
      </c>
      <c r="J169" s="306">
        <v>0.1485</v>
      </c>
      <c r="K169" s="145">
        <v>0.173</v>
      </c>
      <c r="L169" s="93">
        <f t="shared" si="21"/>
        <v>16.498316498316502</v>
      </c>
      <c r="M169" s="161">
        <v>40429</v>
      </c>
      <c r="N169" s="31">
        <v>40431</v>
      </c>
      <c r="O169" s="32">
        <v>40458</v>
      </c>
      <c r="P169" s="30" t="s">
        <v>1546</v>
      </c>
      <c r="Q169" s="125" t="s">
        <v>1161</v>
      </c>
      <c r="R169" s="343">
        <f>K169*2</f>
        <v>0.346</v>
      </c>
      <c r="S169" s="346">
        <f>R169/W169*100</f>
        <v>30.619469026548675</v>
      </c>
      <c r="T169" s="492">
        <f>(H169/SQRT(22.5*W169*(H169/Z169))-1)*100</f>
        <v>735.5678125212424</v>
      </c>
      <c r="U169" s="27">
        <f>H169/W169</f>
        <v>84.59292035398231</v>
      </c>
      <c r="V169" s="408">
        <v>12</v>
      </c>
      <c r="W169" s="171">
        <v>1.13</v>
      </c>
      <c r="X169" s="178">
        <v>1.22</v>
      </c>
      <c r="Y169" s="171">
        <v>14.18</v>
      </c>
      <c r="Z169" s="171">
        <v>18.57</v>
      </c>
      <c r="AA169" s="178">
        <v>5.07</v>
      </c>
      <c r="AB169" s="171">
        <v>5.77</v>
      </c>
      <c r="AC169" s="196">
        <f>(AB169/AA169-1)*100</f>
        <v>13.806706114398404</v>
      </c>
      <c r="AD169" s="413">
        <v>52700</v>
      </c>
      <c r="AE169" s="171">
        <v>60.12</v>
      </c>
      <c r="AF169" s="171">
        <v>96.77</v>
      </c>
      <c r="AG169" s="292">
        <f t="shared" si="26"/>
        <v>58.998669328010656</v>
      </c>
      <c r="AH169" s="199">
        <f t="shared" si="27"/>
        <v>-1.2193861734008398</v>
      </c>
      <c r="AI169" s="7"/>
      <c r="AJ169" s="378" t="s">
        <v>1035</v>
      </c>
      <c r="AK169" s="364">
        <f t="shared" si="28"/>
        <v>16.498316498316502</v>
      </c>
      <c r="AL169" s="365">
        <f t="shared" si="25"/>
        <v>16.116679558721202</v>
      </c>
      <c r="AM169" s="365">
        <f>((AP169/AU169)^(1/5)-1)*100</f>
        <v>15.13728853690588</v>
      </c>
      <c r="AN169" s="367" t="s">
        <v>1035</v>
      </c>
      <c r="AO169" s="351"/>
      <c r="AP169" s="306">
        <v>0.346</v>
      </c>
      <c r="AQ169" s="308">
        <v>0.297</v>
      </c>
      <c r="AR169" s="28">
        <v>0.258</v>
      </c>
      <c r="AS169" s="28">
        <v>0.221</v>
      </c>
      <c r="AT169" s="28">
        <v>0.191</v>
      </c>
      <c r="AU169" s="28">
        <v>0.171</v>
      </c>
      <c r="AV169" s="28">
        <v>0.055</v>
      </c>
      <c r="AW169" s="299">
        <v>0</v>
      </c>
      <c r="AX169" s="299">
        <v>0</v>
      </c>
      <c r="AY169" s="299">
        <v>0</v>
      </c>
      <c r="AZ169" s="299">
        <v>0</v>
      </c>
      <c r="BA169" s="301">
        <v>0</v>
      </c>
    </row>
    <row r="170" spans="1:53" ht="11.25" customHeight="1">
      <c r="A170" s="25" t="s">
        <v>574</v>
      </c>
      <c r="B170" s="26" t="s">
        <v>575</v>
      </c>
      <c r="C170" s="33" t="s">
        <v>1343</v>
      </c>
      <c r="D170" s="135">
        <v>8</v>
      </c>
      <c r="E170" s="26">
        <v>310</v>
      </c>
      <c r="F170" s="65" t="s">
        <v>1500</v>
      </c>
      <c r="G170" s="57" t="s">
        <v>1500</v>
      </c>
      <c r="H170" s="219">
        <v>44.89</v>
      </c>
      <c r="I170" s="547">
        <f>(R170/H170)*100</f>
        <v>0.9801737580752953</v>
      </c>
      <c r="J170" s="306">
        <v>0.105</v>
      </c>
      <c r="K170" s="145">
        <v>0.11</v>
      </c>
      <c r="L170" s="93">
        <f t="shared" si="21"/>
        <v>4.761904761904767</v>
      </c>
      <c r="M170" s="161">
        <v>40603</v>
      </c>
      <c r="N170" s="31">
        <v>40605</v>
      </c>
      <c r="O170" s="32">
        <v>40619</v>
      </c>
      <c r="P170" s="104" t="s">
        <v>511</v>
      </c>
      <c r="Q170" s="26"/>
      <c r="R170" s="343">
        <f>K170*4</f>
        <v>0.44</v>
      </c>
      <c r="S170" s="346">
        <f>R170/W170*100</f>
        <v>22.916666666666668</v>
      </c>
      <c r="T170" s="492">
        <f>(H170/SQRT(22.5*W170*(H170/Z170))-1)*100</f>
        <v>133.78993023969508</v>
      </c>
      <c r="U170" s="27">
        <f>H170/W170</f>
        <v>23.380208333333336</v>
      </c>
      <c r="V170" s="408">
        <v>12</v>
      </c>
      <c r="W170" s="171">
        <v>1.92</v>
      </c>
      <c r="X170" s="178">
        <v>2.2</v>
      </c>
      <c r="Y170" s="171">
        <v>0.99</v>
      </c>
      <c r="Z170" s="171">
        <v>5.26</v>
      </c>
      <c r="AA170" s="178">
        <v>2.69</v>
      </c>
      <c r="AB170" s="171">
        <v>3.02</v>
      </c>
      <c r="AC170" s="196">
        <f>(AB170/AA170-1)*100</f>
        <v>12.267657992565063</v>
      </c>
      <c r="AD170" s="413">
        <v>3150</v>
      </c>
      <c r="AE170" s="171">
        <v>27.34</v>
      </c>
      <c r="AF170" s="171">
        <v>46.79</v>
      </c>
      <c r="AG170" s="292">
        <f t="shared" si="26"/>
        <v>64.19166057059255</v>
      </c>
      <c r="AH170" s="199">
        <f t="shared" si="27"/>
        <v>-4.060696730070525</v>
      </c>
      <c r="AI170" s="7"/>
      <c r="AJ170" s="378" t="s">
        <v>1035</v>
      </c>
      <c r="AK170" s="364">
        <f t="shared" si="28"/>
        <v>10.526315789473673</v>
      </c>
      <c r="AL170" s="365">
        <f t="shared" si="25"/>
        <v>9.487978497197226</v>
      </c>
      <c r="AM170" s="365">
        <f>((AP170/AU170)^(1/5)-1)*100</f>
        <v>15.996225865400127</v>
      </c>
      <c r="AN170" s="367" t="s">
        <v>1035</v>
      </c>
      <c r="AO170" s="351"/>
      <c r="AP170" s="306">
        <v>0.42</v>
      </c>
      <c r="AQ170" s="306">
        <v>0.38</v>
      </c>
      <c r="AR170" s="28">
        <v>0.34</v>
      </c>
      <c r="AS170" s="28">
        <v>0.32</v>
      </c>
      <c r="AT170" s="28">
        <v>0.24</v>
      </c>
      <c r="AU170" s="28">
        <v>0.2</v>
      </c>
      <c r="AV170" s="28">
        <v>0.1125</v>
      </c>
      <c r="AW170" s="299">
        <v>0</v>
      </c>
      <c r="AX170" s="299">
        <v>0</v>
      </c>
      <c r="AY170" s="299">
        <v>0</v>
      </c>
      <c r="AZ170" s="299">
        <v>0</v>
      </c>
      <c r="BA170" s="301">
        <v>0</v>
      </c>
    </row>
    <row r="171" spans="1:53" ht="11.25" customHeight="1">
      <c r="A171" s="34" t="s">
        <v>534</v>
      </c>
      <c r="B171" s="36" t="s">
        <v>535</v>
      </c>
      <c r="C171" s="41" t="s">
        <v>877</v>
      </c>
      <c r="D171" s="136">
        <v>5</v>
      </c>
      <c r="E171" s="26">
        <v>424</v>
      </c>
      <c r="F171" s="74" t="s">
        <v>1500</v>
      </c>
      <c r="G171" s="75" t="s">
        <v>1500</v>
      </c>
      <c r="H171" s="220">
        <v>56.08</v>
      </c>
      <c r="I171" s="548">
        <f>(R171/H171)*100</f>
        <v>1.3320256776034238</v>
      </c>
      <c r="J171" s="307">
        <v>0.3395</v>
      </c>
      <c r="K171" s="144">
        <v>0.3735</v>
      </c>
      <c r="L171" s="94">
        <f t="shared" si="21"/>
        <v>10.014727540500722</v>
      </c>
      <c r="M171" s="322">
        <v>40464</v>
      </c>
      <c r="N171" s="50">
        <v>40466</v>
      </c>
      <c r="O171" s="40">
        <v>40484</v>
      </c>
      <c r="P171" s="49" t="s">
        <v>272</v>
      </c>
      <c r="Q171" s="221" t="s">
        <v>1161</v>
      </c>
      <c r="R171" s="274">
        <f>K171*2</f>
        <v>0.747</v>
      </c>
      <c r="S171" s="346">
        <f>R171/W171*100</f>
        <v>21.71511627906977</v>
      </c>
      <c r="T171" s="493">
        <f>(H171/SQRT(22.5*W171*(H171/Z171))-1)*100</f>
        <v>54.86294682635224</v>
      </c>
      <c r="U171" s="37">
        <f>H171/W171</f>
        <v>16.302325581395348</v>
      </c>
      <c r="V171" s="409">
        <v>12</v>
      </c>
      <c r="W171" s="172">
        <v>3.44</v>
      </c>
      <c r="X171" s="180">
        <v>1.58</v>
      </c>
      <c r="Y171" s="172">
        <v>2.47</v>
      </c>
      <c r="Z171" s="172">
        <v>3.31</v>
      </c>
      <c r="AA171" s="180">
        <v>3.7</v>
      </c>
      <c r="AB171" s="172">
        <v>4.03</v>
      </c>
      <c r="AC171" s="198">
        <f>(AB171/AA171-1)*100</f>
        <v>8.918918918918916</v>
      </c>
      <c r="AD171" s="415">
        <v>9980</v>
      </c>
      <c r="AE171" s="172">
        <v>41.26</v>
      </c>
      <c r="AF171" s="172">
        <v>60.35</v>
      </c>
      <c r="AG171" s="294">
        <f t="shared" si="26"/>
        <v>35.91856519631605</v>
      </c>
      <c r="AH171" s="201">
        <f t="shared" si="27"/>
        <v>-7.075393537696774</v>
      </c>
      <c r="AI171" s="7"/>
      <c r="AJ171" s="379">
        <f>AM171/AN171</f>
        <v>2.3287309981891364</v>
      </c>
      <c r="AK171" s="364">
        <f t="shared" si="28"/>
        <v>10.014727540500722</v>
      </c>
      <c r="AL171" s="365">
        <f t="shared" si="25"/>
        <v>10.211979044243424</v>
      </c>
      <c r="AM171" s="365">
        <f>((AP171/AU171)^(1/5)-1)*100</f>
        <v>10.278544317602044</v>
      </c>
      <c r="AN171" s="367">
        <f>((AP171/AZ171)^(1/10)-1)*100</f>
        <v>4.413796323231334</v>
      </c>
      <c r="AO171" s="352"/>
      <c r="AP171" s="307">
        <v>0.747</v>
      </c>
      <c r="AQ171" s="307">
        <v>0.679</v>
      </c>
      <c r="AR171" s="38">
        <v>0.617</v>
      </c>
      <c r="AS171" s="38">
        <v>0.558</v>
      </c>
      <c r="AT171" s="38">
        <v>0.51</v>
      </c>
      <c r="AU171" s="300">
        <v>0.458</v>
      </c>
      <c r="AV171" s="38">
        <v>0.46099999999999997</v>
      </c>
      <c r="AW171" s="38">
        <v>0.4205</v>
      </c>
      <c r="AX171" s="38">
        <v>0.3855</v>
      </c>
      <c r="AY171" s="300">
        <v>0.36450000000000005</v>
      </c>
      <c r="AZ171" s="38">
        <v>0.485</v>
      </c>
      <c r="BA171" s="328">
        <v>0</v>
      </c>
    </row>
    <row r="172" spans="1:53" ht="11.25" customHeight="1">
      <c r="A172" s="15" t="s">
        <v>1489</v>
      </c>
      <c r="B172" s="16" t="s">
        <v>1490</v>
      </c>
      <c r="C172" s="24" t="s">
        <v>1336</v>
      </c>
      <c r="D172" s="134">
        <v>6</v>
      </c>
      <c r="E172" s="26">
        <v>391</v>
      </c>
      <c r="F172" s="88" t="s">
        <v>1500</v>
      </c>
      <c r="G172" s="58" t="s">
        <v>1500</v>
      </c>
      <c r="H172" s="218">
        <v>8.99</v>
      </c>
      <c r="I172" s="345">
        <f>(R172/H172)*100</f>
        <v>2.6696329254727473</v>
      </c>
      <c r="J172" s="146">
        <v>0.05</v>
      </c>
      <c r="K172" s="146">
        <v>0.06</v>
      </c>
      <c r="L172" s="107">
        <f t="shared" si="21"/>
        <v>19.999999999999996</v>
      </c>
      <c r="M172" s="120">
        <v>40494</v>
      </c>
      <c r="N172" s="22">
        <v>40498</v>
      </c>
      <c r="O172" s="23">
        <v>40512</v>
      </c>
      <c r="P172" s="21" t="s">
        <v>495</v>
      </c>
      <c r="Q172" s="16"/>
      <c r="R172" s="344">
        <f>K172*4</f>
        <v>0.24</v>
      </c>
      <c r="S172" s="345">
        <f>R172/W172*100</f>
        <v>48</v>
      </c>
      <c r="T172" s="492">
        <f>(H172/SQRT(22.5*W172*(H172/Z172))-1)*100</f>
        <v>-1.6676836210778312</v>
      </c>
      <c r="U172" s="18">
        <f>H172/W172</f>
        <v>17.98</v>
      </c>
      <c r="V172" s="408">
        <v>12</v>
      </c>
      <c r="W172" s="194">
        <v>0.5</v>
      </c>
      <c r="X172" s="193" t="s">
        <v>1156</v>
      </c>
      <c r="Y172" s="194">
        <v>3.56</v>
      </c>
      <c r="Z172" s="194">
        <v>1.21</v>
      </c>
      <c r="AA172" s="193">
        <v>0.47</v>
      </c>
      <c r="AB172" s="194">
        <v>0.57</v>
      </c>
      <c r="AC172" s="197">
        <f>(AB172/AA172-1)*100</f>
        <v>21.276595744680836</v>
      </c>
      <c r="AD172" s="430">
        <v>49</v>
      </c>
      <c r="AE172" s="194">
        <v>7.75</v>
      </c>
      <c r="AF172" s="194">
        <v>10.18</v>
      </c>
      <c r="AG172" s="293">
        <f t="shared" si="26"/>
        <v>16.000000000000004</v>
      </c>
      <c r="AH172" s="200">
        <f t="shared" si="27"/>
        <v>-11.689587426326126</v>
      </c>
      <c r="AI172" s="7"/>
      <c r="AJ172" s="378" t="s">
        <v>1035</v>
      </c>
      <c r="AK172" s="368">
        <f t="shared" si="28"/>
        <v>7.748845023099538</v>
      </c>
      <c r="AL172" s="369">
        <f t="shared" si="25"/>
        <v>15.570502035970435</v>
      </c>
      <c r="AM172" s="369">
        <f>((AP172/AU172)^(1/5)-1)*100</f>
        <v>44.92769823150022</v>
      </c>
      <c r="AN172" s="366" t="s">
        <v>1035</v>
      </c>
      <c r="AO172" s="351"/>
      <c r="AP172" s="306">
        <v>0.20524</v>
      </c>
      <c r="AQ172" s="308">
        <v>0.19048</v>
      </c>
      <c r="AR172" s="28">
        <v>0.17724</v>
      </c>
      <c r="AS172" s="28">
        <v>0.13296</v>
      </c>
      <c r="AT172" s="28">
        <v>0.09333</v>
      </c>
      <c r="AU172" s="28">
        <v>0.032100000000000004</v>
      </c>
      <c r="AV172" s="299">
        <v>0</v>
      </c>
      <c r="AW172" s="299">
        <v>0</v>
      </c>
      <c r="AX172" s="299">
        <v>0</v>
      </c>
      <c r="AY172" s="299">
        <v>0</v>
      </c>
      <c r="AZ172" s="299">
        <v>0</v>
      </c>
      <c r="BA172" s="301">
        <v>0</v>
      </c>
    </row>
    <row r="173" spans="1:53" ht="11.25" customHeight="1">
      <c r="A173" s="25" t="s">
        <v>1410</v>
      </c>
      <c r="B173" s="26" t="s">
        <v>1364</v>
      </c>
      <c r="C173" s="109" t="s">
        <v>1631</v>
      </c>
      <c r="D173" s="135">
        <v>5</v>
      </c>
      <c r="E173" s="26">
        <v>447</v>
      </c>
      <c r="F173" s="44" t="s">
        <v>1030</v>
      </c>
      <c r="G173" s="45" t="s">
        <v>1030</v>
      </c>
      <c r="H173" s="219">
        <v>39.06</v>
      </c>
      <c r="I173" s="346">
        <f>(R173/H173)*100</f>
        <v>2.713773681515617</v>
      </c>
      <c r="J173" s="306">
        <v>0.25</v>
      </c>
      <c r="K173" s="145">
        <v>0.265</v>
      </c>
      <c r="L173" s="93">
        <f t="shared" si="21"/>
        <v>6.000000000000005</v>
      </c>
      <c r="M173" s="161">
        <v>40675</v>
      </c>
      <c r="N173" s="31">
        <v>40679</v>
      </c>
      <c r="O173" s="32">
        <v>40695</v>
      </c>
      <c r="P173" s="30" t="s">
        <v>460</v>
      </c>
      <c r="Q173" s="285"/>
      <c r="R173" s="343">
        <f>K173*4</f>
        <v>1.06</v>
      </c>
      <c r="S173" s="346">
        <f>R173/W173*100</f>
        <v>45.2991452991453</v>
      </c>
      <c r="T173" s="492">
        <f>(H173/SQRT(22.5*W173*(H173/Z173))-1)*100</f>
        <v>3.3589711784948184</v>
      </c>
      <c r="U173" s="27">
        <f>H173/W173</f>
        <v>16.692307692307693</v>
      </c>
      <c r="V173" s="408">
        <v>12</v>
      </c>
      <c r="W173" s="171">
        <v>2.34</v>
      </c>
      <c r="X173" s="178">
        <v>3.88</v>
      </c>
      <c r="Y173" s="171">
        <v>0.99</v>
      </c>
      <c r="Z173" s="171">
        <v>1.44</v>
      </c>
      <c r="AA173" s="178">
        <v>2.26</v>
      </c>
      <c r="AB173" s="171">
        <v>2.58</v>
      </c>
      <c r="AC173" s="196">
        <f>(AB173/AA173-1)*100</f>
        <v>14.159292035398252</v>
      </c>
      <c r="AD173" s="413">
        <v>1790</v>
      </c>
      <c r="AE173" s="171">
        <v>28.55</v>
      </c>
      <c r="AF173" s="171">
        <v>40.59</v>
      </c>
      <c r="AG173" s="292">
        <f t="shared" si="26"/>
        <v>36.812609457092826</v>
      </c>
      <c r="AH173" s="199">
        <f t="shared" si="27"/>
        <v>-3.7694013303769425</v>
      </c>
      <c r="AI173" s="7"/>
      <c r="AJ173" s="378">
        <f>AM173/AN173</f>
        <v>2.018761033202484</v>
      </c>
      <c r="AK173" s="364">
        <f t="shared" si="28"/>
        <v>5.3333333333333455</v>
      </c>
      <c r="AL173" s="365">
        <f t="shared" si="25"/>
        <v>5.125012277754548</v>
      </c>
      <c r="AM173" s="365">
        <f>((AP173/AU173)^(1/5)-1)*100</f>
        <v>3.7874042771793404</v>
      </c>
      <c r="AN173" s="367">
        <f>((AP173/AZ173)^(1/10)-1)*100</f>
        <v>1.8761033202484345</v>
      </c>
      <c r="AO173" s="351"/>
      <c r="AP173" s="306">
        <v>0.9875</v>
      </c>
      <c r="AQ173" s="306">
        <v>0.9375</v>
      </c>
      <c r="AR173" s="28">
        <v>0.89</v>
      </c>
      <c r="AS173" s="28">
        <v>0.85</v>
      </c>
      <c r="AT173" s="28">
        <v>0.82</v>
      </c>
      <c r="AU173" s="28">
        <v>0.82</v>
      </c>
      <c r="AV173" s="28">
        <v>0.82</v>
      </c>
      <c r="AW173" s="299">
        <v>0.83</v>
      </c>
      <c r="AX173" s="299">
        <v>0.82</v>
      </c>
      <c r="AY173" s="299">
        <v>0.82</v>
      </c>
      <c r="AZ173" s="299">
        <v>0.82</v>
      </c>
      <c r="BA173" s="301">
        <v>0.82</v>
      </c>
    </row>
    <row r="174" spans="1:53" ht="11.25" customHeight="1">
      <c r="A174" s="25" t="s">
        <v>48</v>
      </c>
      <c r="B174" s="26" t="s">
        <v>49</v>
      </c>
      <c r="C174" s="109" t="s">
        <v>1657</v>
      </c>
      <c r="D174" s="135">
        <v>5</v>
      </c>
      <c r="E174" s="26">
        <v>441</v>
      </c>
      <c r="F174" s="65" t="s">
        <v>1500</v>
      </c>
      <c r="G174" s="57" t="s">
        <v>1500</v>
      </c>
      <c r="H174" s="219">
        <v>32</v>
      </c>
      <c r="I174" s="346">
        <f>(R174/H174)*100</f>
        <v>5.75</v>
      </c>
      <c r="J174" s="306">
        <v>0.45</v>
      </c>
      <c r="K174" s="145">
        <v>0.46</v>
      </c>
      <c r="L174" s="93">
        <f t="shared" si="21"/>
        <v>2.2222222222222143</v>
      </c>
      <c r="M174" s="161">
        <v>40662</v>
      </c>
      <c r="N174" s="31">
        <v>40666</v>
      </c>
      <c r="O174" s="32">
        <v>40676</v>
      </c>
      <c r="P174" s="104" t="s">
        <v>453</v>
      </c>
      <c r="Q174" s="102" t="s">
        <v>1924</v>
      </c>
      <c r="R174" s="343">
        <f>K174*4</f>
        <v>1.84</v>
      </c>
      <c r="S174" s="346">
        <f>R174/W174*100</f>
        <v>105.74712643678161</v>
      </c>
      <c r="T174" s="492">
        <f>(H174/SQRT(22.5*W174*(H174/Z174))-1)*100</f>
        <v>26.248553726399805</v>
      </c>
      <c r="U174" s="27">
        <f>H174/W174</f>
        <v>18.39080459770115</v>
      </c>
      <c r="V174" s="408">
        <v>12</v>
      </c>
      <c r="W174" s="171">
        <v>1.74</v>
      </c>
      <c r="X174" s="178">
        <v>3.16</v>
      </c>
      <c r="Y174" s="171">
        <v>14.42</v>
      </c>
      <c r="Z174" s="171">
        <v>1.95</v>
      </c>
      <c r="AA174" s="178">
        <v>1.69</v>
      </c>
      <c r="AB174" s="171">
        <v>1.81</v>
      </c>
      <c r="AC174" s="196">
        <f>(AB174/AA174-1)*100</f>
        <v>7.100591715976345</v>
      </c>
      <c r="AD174" s="413">
        <v>2850</v>
      </c>
      <c r="AE174" s="171">
        <v>29.99</v>
      </c>
      <c r="AF174" s="171">
        <v>36.31</v>
      </c>
      <c r="AG174" s="292">
        <f t="shared" si="26"/>
        <v>6.702234078026015</v>
      </c>
      <c r="AH174" s="199">
        <f t="shared" si="27"/>
        <v>-11.870008262186731</v>
      </c>
      <c r="AI174" s="7"/>
      <c r="AJ174" s="378" t="s">
        <v>1035</v>
      </c>
      <c r="AK174" s="364">
        <f t="shared" si="28"/>
        <v>12.58278145695364</v>
      </c>
      <c r="AL174" s="365">
        <f t="shared" si="25"/>
        <v>78.28270804131212</v>
      </c>
      <c r="AM174" s="365" t="s">
        <v>1035</v>
      </c>
      <c r="AN174" s="367" t="s">
        <v>1035</v>
      </c>
      <c r="AO174" s="351"/>
      <c r="AP174" s="306">
        <v>1.7</v>
      </c>
      <c r="AQ174" s="306">
        <v>1.51</v>
      </c>
      <c r="AR174" s="28">
        <v>1.34</v>
      </c>
      <c r="AS174" s="28">
        <v>0.3</v>
      </c>
      <c r="AT174" s="299">
        <v>0</v>
      </c>
      <c r="AU174" s="299">
        <v>0</v>
      </c>
      <c r="AV174" s="299">
        <v>0</v>
      </c>
      <c r="AW174" s="299">
        <v>0</v>
      </c>
      <c r="AX174" s="299">
        <v>0</v>
      </c>
      <c r="AY174" s="299">
        <v>0</v>
      </c>
      <c r="AZ174" s="299">
        <v>0</v>
      </c>
      <c r="BA174" s="301">
        <v>0</v>
      </c>
    </row>
    <row r="175" spans="1:53" ht="11.25" customHeight="1">
      <c r="A175" s="25" t="s">
        <v>536</v>
      </c>
      <c r="B175" s="26" t="s">
        <v>537</v>
      </c>
      <c r="C175" s="33" t="s">
        <v>877</v>
      </c>
      <c r="D175" s="135">
        <v>6</v>
      </c>
      <c r="E175" s="26">
        <v>386</v>
      </c>
      <c r="F175" s="65" t="s">
        <v>1500</v>
      </c>
      <c r="G175" s="57" t="s">
        <v>1500</v>
      </c>
      <c r="H175" s="219">
        <v>36.09</v>
      </c>
      <c r="I175" s="547">
        <f>(R175/H175)*100</f>
        <v>1.6625103906899414</v>
      </c>
      <c r="J175" s="145">
        <v>0.11</v>
      </c>
      <c r="K175" s="145">
        <v>0.15</v>
      </c>
      <c r="L175" s="93">
        <f t="shared" si="21"/>
        <v>36.36363636363635</v>
      </c>
      <c r="M175" s="161">
        <v>40410</v>
      </c>
      <c r="N175" s="31">
        <v>40414</v>
      </c>
      <c r="O175" s="32">
        <v>40442</v>
      </c>
      <c r="P175" s="30" t="s">
        <v>486</v>
      </c>
      <c r="Q175" s="26"/>
      <c r="R175" s="343">
        <f>K175*4</f>
        <v>0.6</v>
      </c>
      <c r="S175" s="346">
        <f>R175/W175*100</f>
        <v>70.58823529411765</v>
      </c>
      <c r="T175" s="492">
        <f>(H175/SQRT(22.5*W175*(H175/Z175))-1)*100</f>
        <v>123.62258120218858</v>
      </c>
      <c r="U175" s="27">
        <f>H175/W175</f>
        <v>42.45882352941177</v>
      </c>
      <c r="V175" s="408">
        <v>3</v>
      </c>
      <c r="W175" s="171">
        <v>0.85</v>
      </c>
      <c r="X175" s="178">
        <v>1.5</v>
      </c>
      <c r="Y175" s="171">
        <v>1.73</v>
      </c>
      <c r="Z175" s="171">
        <v>2.65</v>
      </c>
      <c r="AA175" s="178">
        <v>2.34</v>
      </c>
      <c r="AB175" s="171">
        <v>2.62</v>
      </c>
      <c r="AC175" s="196">
        <f>(AB175/AA175-1)*100</f>
        <v>11.965811965811968</v>
      </c>
      <c r="AD175" s="413">
        <v>2140</v>
      </c>
      <c r="AE175" s="171">
        <v>28.07</v>
      </c>
      <c r="AF175" s="171">
        <v>38</v>
      </c>
      <c r="AG175" s="292">
        <f t="shared" si="26"/>
        <v>28.57142857142858</v>
      </c>
      <c r="AH175" s="199">
        <f t="shared" si="27"/>
        <v>-5.026315789473675</v>
      </c>
      <c r="AI175" s="7"/>
      <c r="AJ175" s="378" t="s">
        <v>1035</v>
      </c>
      <c r="AK175" s="364">
        <f t="shared" si="28"/>
        <v>26.82926829268293</v>
      </c>
      <c r="AL175" s="365">
        <f t="shared" si="25"/>
        <v>33.20695095112127</v>
      </c>
      <c r="AM175" s="365">
        <f>((AP175/AU175)^(1/5)-1)*100</f>
        <v>34.080129120845726</v>
      </c>
      <c r="AN175" s="367" t="s">
        <v>1035</v>
      </c>
      <c r="AO175" s="351"/>
      <c r="AP175" s="306">
        <v>0.52</v>
      </c>
      <c r="AQ175" s="306">
        <v>0.41</v>
      </c>
      <c r="AR175" s="28">
        <v>0.28</v>
      </c>
      <c r="AS175" s="28">
        <v>0.22</v>
      </c>
      <c r="AT175" s="28">
        <v>0.17</v>
      </c>
      <c r="AU175" s="28">
        <v>0.12</v>
      </c>
      <c r="AV175" s="299">
        <v>0</v>
      </c>
      <c r="AW175" s="299">
        <v>0</v>
      </c>
      <c r="AX175" s="299">
        <v>0</v>
      </c>
      <c r="AY175" s="299">
        <v>0</v>
      </c>
      <c r="AZ175" s="299">
        <v>0</v>
      </c>
      <c r="BA175" s="301">
        <v>0</v>
      </c>
    </row>
    <row r="176" spans="1:53" ht="11.25" customHeight="1">
      <c r="A176" s="34" t="s">
        <v>1842</v>
      </c>
      <c r="B176" s="36" t="s">
        <v>1843</v>
      </c>
      <c r="C176" s="41" t="s">
        <v>1133</v>
      </c>
      <c r="D176" s="136">
        <v>7</v>
      </c>
      <c r="E176" s="26">
        <v>363</v>
      </c>
      <c r="F176" s="74" t="s">
        <v>1500</v>
      </c>
      <c r="G176" s="75" t="s">
        <v>1500</v>
      </c>
      <c r="H176" s="220">
        <v>26.02</v>
      </c>
      <c r="I176" s="348">
        <f>(R176/H176)*100</f>
        <v>8.993082244427363</v>
      </c>
      <c r="J176" s="144">
        <v>0.575</v>
      </c>
      <c r="K176" s="144">
        <v>0.585</v>
      </c>
      <c r="L176" s="207">
        <f t="shared" si="21"/>
        <v>1.7391304347826209</v>
      </c>
      <c r="M176" s="322">
        <v>40667</v>
      </c>
      <c r="N176" s="50">
        <v>40669</v>
      </c>
      <c r="O176" s="40">
        <v>40679</v>
      </c>
      <c r="P176" s="422" t="s">
        <v>500</v>
      </c>
      <c r="Q176" s="284" t="s">
        <v>1924</v>
      </c>
      <c r="R176" s="274">
        <f>K176*4</f>
        <v>2.34</v>
      </c>
      <c r="S176" s="545">
        <f>R176/W176*100</f>
        <v>-248.93617021276597</v>
      </c>
      <c r="T176" s="492" t="s">
        <v>1035</v>
      </c>
      <c r="U176" s="37">
        <f>H176/W176</f>
        <v>-27.680851063829788</v>
      </c>
      <c r="V176" s="409">
        <v>12</v>
      </c>
      <c r="W176" s="172">
        <v>-0.94</v>
      </c>
      <c r="X176" s="180">
        <v>-2.42</v>
      </c>
      <c r="Y176" s="172">
        <v>2.48</v>
      </c>
      <c r="Z176" s="172">
        <v>2.38</v>
      </c>
      <c r="AA176" s="180">
        <v>-0.82</v>
      </c>
      <c r="AB176" s="172">
        <v>-0.43</v>
      </c>
      <c r="AC176" s="198">
        <f>(AB176/AA176-1)*100</f>
        <v>-47.5609756097561</v>
      </c>
      <c r="AD176" s="333">
        <v>503</v>
      </c>
      <c r="AE176" s="172">
        <v>19.45</v>
      </c>
      <c r="AF176" s="172">
        <v>33.51</v>
      </c>
      <c r="AG176" s="294">
        <f t="shared" si="26"/>
        <v>33.77892030848329</v>
      </c>
      <c r="AH176" s="201">
        <f t="shared" si="27"/>
        <v>-22.351536854670247</v>
      </c>
      <c r="AI176" s="7"/>
      <c r="AJ176" s="378" t="s">
        <v>1035</v>
      </c>
      <c r="AK176" s="370">
        <f t="shared" si="28"/>
        <v>0.45045045045044585</v>
      </c>
      <c r="AL176" s="371">
        <f t="shared" si="25"/>
        <v>3.181762430330859</v>
      </c>
      <c r="AM176" s="371">
        <f>((AP176/AU176)^(1/5)-1)*100</f>
        <v>3.2548006178090283</v>
      </c>
      <c r="AN176" s="372" t="s">
        <v>1035</v>
      </c>
      <c r="AO176" s="351"/>
      <c r="AP176" s="306">
        <v>2.23</v>
      </c>
      <c r="AQ176" s="308">
        <v>2.22</v>
      </c>
      <c r="AR176" s="28">
        <v>2.12</v>
      </c>
      <c r="AS176" s="28">
        <v>2.03</v>
      </c>
      <c r="AT176" s="28">
        <v>1.925</v>
      </c>
      <c r="AU176" s="28">
        <v>1.9</v>
      </c>
      <c r="AV176" s="299">
        <v>0</v>
      </c>
      <c r="AW176" s="299">
        <v>0</v>
      </c>
      <c r="AX176" s="299">
        <v>0</v>
      </c>
      <c r="AY176" s="299">
        <v>0</v>
      </c>
      <c r="AZ176" s="299">
        <v>0</v>
      </c>
      <c r="BA176" s="301">
        <v>0</v>
      </c>
    </row>
    <row r="177" spans="1:53" ht="11.25" customHeight="1">
      <c r="A177" s="150" t="s">
        <v>1252</v>
      </c>
      <c r="B177" s="16" t="s">
        <v>1253</v>
      </c>
      <c r="C177" s="24" t="s">
        <v>1134</v>
      </c>
      <c r="D177" s="134">
        <v>7</v>
      </c>
      <c r="E177" s="26">
        <v>345</v>
      </c>
      <c r="F177" s="42" t="s">
        <v>1030</v>
      </c>
      <c r="G177" s="43" t="s">
        <v>1030</v>
      </c>
      <c r="H177" s="218">
        <v>120.18</v>
      </c>
      <c r="I177" s="345">
        <f>(R177/H177)*100</f>
        <v>3.328340822100183</v>
      </c>
      <c r="J177" s="303">
        <v>0.75</v>
      </c>
      <c r="K177" s="146">
        <v>1</v>
      </c>
      <c r="L177" s="107">
        <f t="shared" si="21"/>
        <v>33.33333333333333</v>
      </c>
      <c r="M177" s="120">
        <v>40506</v>
      </c>
      <c r="N177" s="22">
        <v>40511</v>
      </c>
      <c r="O177" s="23">
        <v>40522</v>
      </c>
      <c r="P177" s="21" t="s">
        <v>452</v>
      </c>
      <c r="Q177" s="16"/>
      <c r="R177" s="344">
        <f>K177*4</f>
        <v>4</v>
      </c>
      <c r="S177" s="346">
        <f>R177/W177*100</f>
        <v>40.691759918616484</v>
      </c>
      <c r="T177" s="494">
        <f>(H177/SQRT(22.5*W177*(H177/Z177))-1)*100</f>
        <v>228.419047668496</v>
      </c>
      <c r="U177" s="18">
        <f>H177/W177</f>
        <v>12.225839267548322</v>
      </c>
      <c r="V177" s="408">
        <v>12</v>
      </c>
      <c r="W177" s="194">
        <v>9.83</v>
      </c>
      <c r="X177" s="193">
        <v>1.44</v>
      </c>
      <c r="Y177" s="194">
        <v>2.24</v>
      </c>
      <c r="Z177" s="194">
        <v>19.85</v>
      </c>
      <c r="AA177" s="193">
        <v>8.95</v>
      </c>
      <c r="AB177" s="194">
        <v>8.67</v>
      </c>
      <c r="AC177" s="197">
        <f>(AB177/AA177-1)*100</f>
        <v>-3.1284916201117285</v>
      </c>
      <c r="AD177" s="414">
        <v>1450</v>
      </c>
      <c r="AE177" s="194">
        <v>113.25</v>
      </c>
      <c r="AF177" s="194">
        <v>255.65</v>
      </c>
      <c r="AG177" s="293">
        <f t="shared" si="26"/>
        <v>6.119205298013251</v>
      </c>
      <c r="AH177" s="200">
        <f t="shared" si="27"/>
        <v>-52.99041658517504</v>
      </c>
      <c r="AI177" s="7"/>
      <c r="AJ177" s="377">
        <f>AM177/AN177</f>
        <v>1.3240246830892872</v>
      </c>
      <c r="AK177" s="364">
        <f t="shared" si="28"/>
        <v>44.44444444444444</v>
      </c>
      <c r="AL177" s="365">
        <f t="shared" si="25"/>
        <v>35.2886457979132</v>
      </c>
      <c r="AM177" s="365">
        <f>((AP177/AU177)^(1/5)-1)*100</f>
        <v>39.05950167030172</v>
      </c>
      <c r="AN177" s="367">
        <f>((AP177/AZ177)^(1/10)-1)*100</f>
        <v>29.50058421808719</v>
      </c>
      <c r="AO177" s="350"/>
      <c r="AP177" s="303">
        <v>3.25</v>
      </c>
      <c r="AQ177" s="303">
        <v>2.25</v>
      </c>
      <c r="AR177" s="19">
        <v>1.625</v>
      </c>
      <c r="AS177" s="19">
        <v>1.3125</v>
      </c>
      <c r="AT177" s="19">
        <v>1.0625</v>
      </c>
      <c r="AU177" s="19">
        <v>0.625</v>
      </c>
      <c r="AV177" s="19">
        <v>0.32</v>
      </c>
      <c r="AW177" s="304">
        <v>0.26</v>
      </c>
      <c r="AX177" s="304">
        <v>0.26</v>
      </c>
      <c r="AY177" s="19">
        <v>0.26</v>
      </c>
      <c r="AZ177" s="19">
        <v>0.245</v>
      </c>
      <c r="BA177" s="297">
        <v>0.21</v>
      </c>
    </row>
    <row r="178" spans="1:53" ht="11.25" customHeight="1">
      <c r="A178" s="25" t="s">
        <v>413</v>
      </c>
      <c r="B178" s="26" t="s">
        <v>414</v>
      </c>
      <c r="C178" s="33" t="s">
        <v>1124</v>
      </c>
      <c r="D178" s="135">
        <v>6</v>
      </c>
      <c r="E178" s="26">
        <v>408</v>
      </c>
      <c r="F178" s="65" t="s">
        <v>1500</v>
      </c>
      <c r="G178" s="57" t="s">
        <v>1500</v>
      </c>
      <c r="H178" s="219">
        <v>41.9</v>
      </c>
      <c r="I178" s="547">
        <f>(R178/H178)*100</f>
        <v>1.0501193317422435</v>
      </c>
      <c r="J178" s="306">
        <v>0.101</v>
      </c>
      <c r="K178" s="145">
        <v>0.11</v>
      </c>
      <c r="L178" s="93">
        <f t="shared" si="21"/>
        <v>8.910891089108897</v>
      </c>
      <c r="M178" s="161">
        <v>40695</v>
      </c>
      <c r="N178" s="31">
        <v>40697</v>
      </c>
      <c r="O178" s="32">
        <v>40718</v>
      </c>
      <c r="P178" s="104" t="s">
        <v>1539</v>
      </c>
      <c r="Q178" s="26" t="s">
        <v>1591</v>
      </c>
      <c r="R178" s="343">
        <f>K178*4</f>
        <v>0.44</v>
      </c>
      <c r="S178" s="346">
        <f>R178/W178*100</f>
        <v>17.46031746031746</v>
      </c>
      <c r="T178" s="492">
        <f>(H178/SQRT(22.5*W178*(H178/Z178))-1)*100</f>
        <v>14.043835750395296</v>
      </c>
      <c r="U178" s="27">
        <f>H178/W178</f>
        <v>16.626984126984127</v>
      </c>
      <c r="V178" s="408">
        <v>12</v>
      </c>
      <c r="W178" s="171">
        <v>2.52</v>
      </c>
      <c r="X178" s="178">
        <v>0.51</v>
      </c>
      <c r="Y178" s="171">
        <v>1.76</v>
      </c>
      <c r="Z178" s="171">
        <v>1.76</v>
      </c>
      <c r="AA178" s="178">
        <v>2.88</v>
      </c>
      <c r="AB178" s="171">
        <v>3.54</v>
      </c>
      <c r="AC178" s="196">
        <f>(AB178/AA178-1)*100</f>
        <v>22.916666666666675</v>
      </c>
      <c r="AD178" s="413">
        <v>65920</v>
      </c>
      <c r="AE178" s="171">
        <v>28.56</v>
      </c>
      <c r="AF178" s="171">
        <v>48.53</v>
      </c>
      <c r="AG178" s="292">
        <f t="shared" si="26"/>
        <v>46.70868347338936</v>
      </c>
      <c r="AH178" s="199">
        <f t="shared" si="27"/>
        <v>-13.661652586029266</v>
      </c>
      <c r="AI178" s="7"/>
      <c r="AJ178" s="378">
        <f>AM178/AN178</f>
        <v>1.826628566159688</v>
      </c>
      <c r="AK178" s="364">
        <f t="shared" si="28"/>
        <v>42.22222222222221</v>
      </c>
      <c r="AL178" s="365">
        <f t="shared" si="25"/>
        <v>28.97119715592529</v>
      </c>
      <c r="AM178" s="365">
        <f>((AP178/AU178)^(1/5)-1)*100</f>
        <v>29.730767308742443</v>
      </c>
      <c r="AN178" s="367">
        <f>((AP178/AZ178)^(1/10)-1)*100</f>
        <v>16.27630699504965</v>
      </c>
      <c r="AO178" s="351"/>
      <c r="AP178" s="306">
        <v>0.384</v>
      </c>
      <c r="AQ178" s="306">
        <v>0.27</v>
      </c>
      <c r="AR178" s="28">
        <v>0.188</v>
      </c>
      <c r="AS178" s="28">
        <v>0.17900000000000002</v>
      </c>
      <c r="AT178" s="28">
        <v>0.13299999999999998</v>
      </c>
      <c r="AU178" s="299">
        <v>0.10450000000000001</v>
      </c>
      <c r="AV178" s="28">
        <v>0.10649999999999998</v>
      </c>
      <c r="AW178" s="28">
        <v>0.0965</v>
      </c>
      <c r="AX178" s="28">
        <v>0.08575</v>
      </c>
      <c r="AY178" s="28">
        <v>0.085</v>
      </c>
      <c r="AZ178" s="299">
        <v>0.085</v>
      </c>
      <c r="BA178" s="301">
        <v>0.085</v>
      </c>
    </row>
    <row r="179" spans="1:53" ht="11.25" customHeight="1">
      <c r="A179" s="96" t="s">
        <v>1411</v>
      </c>
      <c r="B179" s="26" t="s">
        <v>1379</v>
      </c>
      <c r="C179" s="109" t="s">
        <v>1657</v>
      </c>
      <c r="D179" s="135">
        <v>5</v>
      </c>
      <c r="E179" s="26">
        <v>439</v>
      </c>
      <c r="F179" s="65" t="s">
        <v>1500</v>
      </c>
      <c r="G179" s="57" t="s">
        <v>1500</v>
      </c>
      <c r="H179" s="219">
        <v>34.56</v>
      </c>
      <c r="I179" s="346">
        <f>(R179/H179)*100</f>
        <v>6.452546296296297</v>
      </c>
      <c r="J179" s="145">
        <v>0.5475</v>
      </c>
      <c r="K179" s="145">
        <v>0.5575</v>
      </c>
      <c r="L179" s="116">
        <f t="shared" si="21"/>
        <v>1.82648401826484</v>
      </c>
      <c r="M179" s="161">
        <v>40652</v>
      </c>
      <c r="N179" s="31">
        <v>40654</v>
      </c>
      <c r="O179" s="32">
        <v>40676</v>
      </c>
      <c r="P179" s="104" t="s">
        <v>453</v>
      </c>
      <c r="Q179" s="102" t="s">
        <v>1924</v>
      </c>
      <c r="R179" s="343">
        <f>K179*4</f>
        <v>2.23</v>
      </c>
      <c r="S179" s="346">
        <f>R179/W179*100</f>
        <v>192.24137931034483</v>
      </c>
      <c r="T179" s="492">
        <f>(H179/SQRT(22.5*W179*(H179/Z179))-1)*100</f>
        <v>84.47315476129911</v>
      </c>
      <c r="U179" s="27">
        <f>H179/W179</f>
        <v>29.793103448275865</v>
      </c>
      <c r="V179" s="408">
        <v>12</v>
      </c>
      <c r="W179" s="171">
        <v>1.16</v>
      </c>
      <c r="X179" s="178">
        <v>3.53</v>
      </c>
      <c r="Y179" s="171">
        <v>0.52</v>
      </c>
      <c r="Z179" s="171">
        <v>2.57</v>
      </c>
      <c r="AA179" s="178">
        <v>1.61</v>
      </c>
      <c r="AB179" s="171">
        <v>1.8</v>
      </c>
      <c r="AC179" s="196">
        <f>(AB179/AA179-1)*100</f>
        <v>11.801242236024834</v>
      </c>
      <c r="AD179" s="413">
        <v>2930</v>
      </c>
      <c r="AE179" s="171">
        <v>22</v>
      </c>
      <c r="AF179" s="171">
        <v>35.62</v>
      </c>
      <c r="AG179" s="292">
        <f t="shared" si="26"/>
        <v>57.0909090909091</v>
      </c>
      <c r="AH179" s="199">
        <f t="shared" si="27"/>
        <v>-2.97585626052778</v>
      </c>
      <c r="AI179" s="7"/>
      <c r="AJ179" s="378" t="s">
        <v>1035</v>
      </c>
      <c r="AK179" s="364">
        <f t="shared" si="28"/>
        <v>1.449275362318847</v>
      </c>
      <c r="AL179" s="365">
        <f t="shared" si="25"/>
        <v>35.50613224186956</v>
      </c>
      <c r="AM179" s="365" t="s">
        <v>1035</v>
      </c>
      <c r="AN179" s="367" t="s">
        <v>1035</v>
      </c>
      <c r="AO179" s="351"/>
      <c r="AP179" s="306">
        <v>2.1</v>
      </c>
      <c r="AQ179" s="306">
        <v>2.07</v>
      </c>
      <c r="AR179" s="28">
        <v>1.845</v>
      </c>
      <c r="AS179" s="28">
        <v>0.8440000000000001</v>
      </c>
      <c r="AT179" s="299">
        <v>0</v>
      </c>
      <c r="AU179" s="299">
        <v>0</v>
      </c>
      <c r="AV179" s="299">
        <v>0</v>
      </c>
      <c r="AW179" s="299">
        <v>0</v>
      </c>
      <c r="AX179" s="299">
        <v>0</v>
      </c>
      <c r="AY179" s="299">
        <v>0</v>
      </c>
      <c r="AZ179" s="299">
        <v>0</v>
      </c>
      <c r="BA179" s="301">
        <v>0</v>
      </c>
    </row>
    <row r="180" spans="1:53" ht="11.25" customHeight="1">
      <c r="A180" s="25" t="s">
        <v>887</v>
      </c>
      <c r="B180" s="26" t="s">
        <v>888</v>
      </c>
      <c r="C180" s="33" t="s">
        <v>1132</v>
      </c>
      <c r="D180" s="135">
        <v>5</v>
      </c>
      <c r="E180" s="26">
        <v>446</v>
      </c>
      <c r="F180" s="44" t="s">
        <v>1030</v>
      </c>
      <c r="G180" s="45" t="s">
        <v>1030</v>
      </c>
      <c r="H180" s="219">
        <v>19.2</v>
      </c>
      <c r="I180" s="346">
        <f>(R180/H180)*100</f>
        <v>4.479166666666667</v>
      </c>
      <c r="J180" s="145">
        <v>0.205</v>
      </c>
      <c r="K180" s="145">
        <v>0.215</v>
      </c>
      <c r="L180" s="93">
        <f t="shared" si="21"/>
        <v>4.878048780487809</v>
      </c>
      <c r="M180" s="161">
        <v>40675</v>
      </c>
      <c r="N180" s="31">
        <v>40679</v>
      </c>
      <c r="O180" s="32">
        <v>40690</v>
      </c>
      <c r="P180" s="30" t="s">
        <v>508</v>
      </c>
      <c r="Q180" s="296"/>
      <c r="R180" s="343">
        <f>K180*4</f>
        <v>0.86</v>
      </c>
      <c r="S180" s="346">
        <f>R180/W180*100</f>
        <v>78.89908256880733</v>
      </c>
      <c r="T180" s="492">
        <f>(H180/SQRT(22.5*W180*(H180/Z180))-1)*100</f>
        <v>21.317941020508812</v>
      </c>
      <c r="U180" s="27">
        <f>H180/W180</f>
        <v>17.614678899082566</v>
      </c>
      <c r="V180" s="408">
        <v>12</v>
      </c>
      <c r="W180" s="171">
        <v>1.09</v>
      </c>
      <c r="X180" s="178">
        <v>1.84</v>
      </c>
      <c r="Y180" s="171">
        <v>1.22</v>
      </c>
      <c r="Z180" s="171">
        <v>1.88</v>
      </c>
      <c r="AA180" s="178">
        <v>1.37</v>
      </c>
      <c r="AB180" s="171">
        <v>1.54</v>
      </c>
      <c r="AC180" s="196">
        <f>(AB180/AA180-1)*100</f>
        <v>12.408759124087588</v>
      </c>
      <c r="AD180" s="413">
        <v>4130</v>
      </c>
      <c r="AE180" s="171">
        <v>14.78</v>
      </c>
      <c r="AF180" s="171">
        <v>19.66</v>
      </c>
      <c r="AG180" s="292">
        <f t="shared" si="26"/>
        <v>29.905277401894452</v>
      </c>
      <c r="AH180" s="199">
        <f t="shared" si="27"/>
        <v>-2.339776195320452</v>
      </c>
      <c r="AI180" s="7"/>
      <c r="AJ180" s="378">
        <f>AM180/AN180</f>
        <v>-0.29442656448540666</v>
      </c>
      <c r="AK180" s="364">
        <f t="shared" si="28"/>
        <v>1.8749999999999822</v>
      </c>
      <c r="AL180" s="365">
        <f t="shared" si="25"/>
        <v>1.6916518807810643</v>
      </c>
      <c r="AM180" s="365">
        <f>((AP180/AU180)^(1/5)-1)*100</f>
        <v>1.4072027812696453</v>
      </c>
      <c r="AN180" s="367">
        <f>((AP180/AZ180)^(1/10)-1)*100</f>
        <v>-4.779469487507448</v>
      </c>
      <c r="AO180" s="351"/>
      <c r="AP180" s="306">
        <v>0.815</v>
      </c>
      <c r="AQ180" s="308">
        <v>0.8</v>
      </c>
      <c r="AR180" s="28">
        <v>0.795</v>
      </c>
      <c r="AS180" s="28">
        <v>0.775</v>
      </c>
      <c r="AT180" s="299">
        <v>0.76</v>
      </c>
      <c r="AU180" s="299">
        <v>0.76</v>
      </c>
      <c r="AV180" s="299">
        <v>0.76</v>
      </c>
      <c r="AW180" s="299">
        <v>0.925</v>
      </c>
      <c r="AX180" s="28">
        <v>1.4</v>
      </c>
      <c r="AY180" s="28">
        <v>1.37</v>
      </c>
      <c r="AZ180" s="28">
        <v>1.33</v>
      </c>
      <c r="BA180" s="121">
        <v>1.285</v>
      </c>
    </row>
    <row r="181" spans="1:53" ht="11.25" customHeight="1">
      <c r="A181" s="34" t="s">
        <v>1838</v>
      </c>
      <c r="B181" s="36" t="s">
        <v>1839</v>
      </c>
      <c r="C181" s="122" t="s">
        <v>1664</v>
      </c>
      <c r="D181" s="136">
        <v>7</v>
      </c>
      <c r="E181" s="26">
        <v>349</v>
      </c>
      <c r="F181" s="74" t="s">
        <v>1500</v>
      </c>
      <c r="G181" s="75" t="s">
        <v>1500</v>
      </c>
      <c r="H181" s="220">
        <v>35.66</v>
      </c>
      <c r="I181" s="348">
        <f>(R181/H181)*100</f>
        <v>7.0667414469994405</v>
      </c>
      <c r="J181" s="307">
        <v>0.6</v>
      </c>
      <c r="K181" s="144">
        <v>0.63</v>
      </c>
      <c r="L181" s="94">
        <f t="shared" si="21"/>
        <v>5.000000000000004</v>
      </c>
      <c r="M181" s="322">
        <v>40577</v>
      </c>
      <c r="N181" s="50">
        <v>40581</v>
      </c>
      <c r="O181" s="40">
        <v>40588</v>
      </c>
      <c r="P181" s="49" t="s">
        <v>480</v>
      </c>
      <c r="Q181" s="36"/>
      <c r="R181" s="274">
        <f>K181*4</f>
        <v>2.52</v>
      </c>
      <c r="S181" s="346">
        <f>R181/W181*100</f>
        <v>182.60869565217394</v>
      </c>
      <c r="T181" s="493">
        <f>(H181/SQRT(22.5*W181*(H181/Z181))-1)*100</f>
        <v>62.17264810651899</v>
      </c>
      <c r="U181" s="37">
        <f>H181/W181</f>
        <v>25.840579710144926</v>
      </c>
      <c r="V181" s="409">
        <v>12</v>
      </c>
      <c r="W181" s="172">
        <v>1.38</v>
      </c>
      <c r="X181" s="180">
        <v>3.49</v>
      </c>
      <c r="Y181" s="172">
        <v>5.15</v>
      </c>
      <c r="Z181" s="172">
        <v>2.29</v>
      </c>
      <c r="AA181" s="180">
        <v>1.93</v>
      </c>
      <c r="AB181" s="172">
        <v>2.04</v>
      </c>
      <c r="AC181" s="198">
        <f>(AB181/AA181-1)*100</f>
        <v>5.699481865284972</v>
      </c>
      <c r="AD181" s="415">
        <v>1970</v>
      </c>
      <c r="AE181" s="172">
        <v>27.39</v>
      </c>
      <c r="AF181" s="172">
        <v>41.5</v>
      </c>
      <c r="AG181" s="294">
        <f t="shared" si="26"/>
        <v>30.193501277838614</v>
      </c>
      <c r="AH181" s="201">
        <f t="shared" si="27"/>
        <v>-14.072289156626514</v>
      </c>
      <c r="AI181" s="7"/>
      <c r="AJ181" s="378" t="s">
        <v>1035</v>
      </c>
      <c r="AK181" s="364">
        <f t="shared" si="28"/>
        <v>3.947368421052655</v>
      </c>
      <c r="AL181" s="365">
        <f t="shared" si="25"/>
        <v>6.087108293308496</v>
      </c>
      <c r="AM181" s="365">
        <f>((AP181/AU181)^(1/5)-1)*100</f>
        <v>29.588861118231712</v>
      </c>
      <c r="AN181" s="367" t="s">
        <v>1035</v>
      </c>
      <c r="AO181" s="352"/>
      <c r="AP181" s="306">
        <v>2.37</v>
      </c>
      <c r="AQ181" s="308">
        <v>2.28</v>
      </c>
      <c r="AR181" s="28">
        <v>2.18</v>
      </c>
      <c r="AS181" s="28">
        <v>1.985</v>
      </c>
      <c r="AT181" s="28">
        <v>1.8</v>
      </c>
      <c r="AU181" s="28">
        <v>0.6485</v>
      </c>
      <c r="AV181" s="299">
        <v>0</v>
      </c>
      <c r="AW181" s="299">
        <v>0</v>
      </c>
      <c r="AX181" s="299">
        <v>0</v>
      </c>
      <c r="AY181" s="299">
        <v>0</v>
      </c>
      <c r="AZ181" s="299">
        <v>0</v>
      </c>
      <c r="BA181" s="301">
        <v>0</v>
      </c>
    </row>
    <row r="182" spans="1:53" ht="11.25" customHeight="1">
      <c r="A182" s="15" t="s">
        <v>1389</v>
      </c>
      <c r="B182" s="16" t="s">
        <v>1390</v>
      </c>
      <c r="C182" s="278" t="s">
        <v>1664</v>
      </c>
      <c r="D182" s="134">
        <v>5</v>
      </c>
      <c r="E182" s="26">
        <v>443</v>
      </c>
      <c r="F182" s="88" t="s">
        <v>1500</v>
      </c>
      <c r="G182" s="58" t="s">
        <v>1500</v>
      </c>
      <c r="H182" s="218">
        <v>29.05</v>
      </c>
      <c r="I182" s="346">
        <f>(R182/H182)*100</f>
        <v>6.884681583476763</v>
      </c>
      <c r="J182" s="146">
        <v>0.475</v>
      </c>
      <c r="K182" s="146">
        <v>0.5</v>
      </c>
      <c r="L182" s="107">
        <f t="shared" si="21"/>
        <v>5.263157894736836</v>
      </c>
      <c r="M182" s="120">
        <v>40667</v>
      </c>
      <c r="N182" s="22">
        <v>40669</v>
      </c>
      <c r="O182" s="23">
        <v>40676</v>
      </c>
      <c r="P182" s="426" t="s">
        <v>453</v>
      </c>
      <c r="Q182" s="16"/>
      <c r="R182" s="344">
        <f>K182*4</f>
        <v>2</v>
      </c>
      <c r="S182" s="345">
        <f>R182/W182*100</f>
        <v>157.4803149606299</v>
      </c>
      <c r="T182" s="492">
        <f>(H182/SQRT(22.5*W182*(H182/Z182))-1)*100</f>
        <v>88.36172642684656</v>
      </c>
      <c r="U182" s="18">
        <f>H182/W182</f>
        <v>22.874015748031496</v>
      </c>
      <c r="V182" s="408">
        <v>12</v>
      </c>
      <c r="W182" s="194">
        <v>1.27</v>
      </c>
      <c r="X182" s="193">
        <v>3.35</v>
      </c>
      <c r="Y182" s="194">
        <v>2.03</v>
      </c>
      <c r="Z182" s="194">
        <v>3.49</v>
      </c>
      <c r="AA182" s="193">
        <v>1.56</v>
      </c>
      <c r="AB182" s="194">
        <v>1.57</v>
      </c>
      <c r="AC182" s="197">
        <f>(AB182/AA182-1)*100</f>
        <v>0.6410256410256387</v>
      </c>
      <c r="AD182" s="414">
        <v>1820</v>
      </c>
      <c r="AE182" s="194">
        <v>19</v>
      </c>
      <c r="AF182" s="194">
        <v>31.5</v>
      </c>
      <c r="AG182" s="293">
        <f t="shared" si="26"/>
        <v>52.894736842105274</v>
      </c>
      <c r="AH182" s="200">
        <f t="shared" si="27"/>
        <v>-7.777777777777775</v>
      </c>
      <c r="AI182" s="7"/>
      <c r="AJ182" s="377" t="s">
        <v>1035</v>
      </c>
      <c r="AK182" s="368">
        <f t="shared" si="28"/>
        <v>4.166666666666674</v>
      </c>
      <c r="AL182" s="369">
        <f t="shared" si="25"/>
        <v>18.21387952540059</v>
      </c>
      <c r="AM182" s="369" t="s">
        <v>1035</v>
      </c>
      <c r="AN182" s="366" t="s">
        <v>1035</v>
      </c>
      <c r="AO182" s="350"/>
      <c r="AP182" s="303">
        <v>1.875</v>
      </c>
      <c r="AQ182" s="354">
        <v>1.8</v>
      </c>
      <c r="AR182" s="19">
        <v>1.65</v>
      </c>
      <c r="AS182" s="19">
        <v>1.135</v>
      </c>
      <c r="AT182" s="304">
        <v>0</v>
      </c>
      <c r="AU182" s="304">
        <v>0</v>
      </c>
      <c r="AV182" s="304">
        <v>0</v>
      </c>
      <c r="AW182" s="304">
        <v>0</v>
      </c>
      <c r="AX182" s="304">
        <v>0</v>
      </c>
      <c r="AY182" s="304">
        <v>0</v>
      </c>
      <c r="AZ182" s="304">
        <v>0</v>
      </c>
      <c r="BA182" s="305">
        <v>0</v>
      </c>
    </row>
    <row r="183" spans="1:53" ht="11.25" customHeight="1">
      <c r="A183" s="25" t="s">
        <v>401</v>
      </c>
      <c r="B183" s="26" t="s">
        <v>402</v>
      </c>
      <c r="C183" s="33" t="s">
        <v>1337</v>
      </c>
      <c r="D183" s="135">
        <v>9</v>
      </c>
      <c r="E183" s="26">
        <v>275</v>
      </c>
      <c r="F183" s="65" t="s">
        <v>1500</v>
      </c>
      <c r="G183" s="57" t="s">
        <v>1500</v>
      </c>
      <c r="H183" s="219">
        <v>24.33</v>
      </c>
      <c r="I183" s="346">
        <f>(R183/H183)*100</f>
        <v>8.13986847513358</v>
      </c>
      <c r="J183" s="145">
        <v>0.87555</v>
      </c>
      <c r="K183" s="145">
        <v>0.990215</v>
      </c>
      <c r="L183" s="93">
        <f t="shared" si="21"/>
        <v>13.096339443778193</v>
      </c>
      <c r="M183" s="161">
        <v>40666</v>
      </c>
      <c r="N183" s="31">
        <v>40668</v>
      </c>
      <c r="O183" s="32">
        <v>40680</v>
      </c>
      <c r="P183" s="30" t="s">
        <v>272</v>
      </c>
      <c r="Q183" s="435" t="s">
        <v>1172</v>
      </c>
      <c r="R183" s="343">
        <f>K183*2</f>
        <v>1.98043</v>
      </c>
      <c r="S183" s="346">
        <f>R183/W183*100</f>
        <v>61.50403726708073</v>
      </c>
      <c r="T183" s="492">
        <f>(H183/SQRT(22.5*W183*(H183/Z183))-1)*100</f>
        <v>0.03684621385300346</v>
      </c>
      <c r="U183" s="27">
        <f>H183/W183</f>
        <v>7.5559006211180115</v>
      </c>
      <c r="V183" s="408">
        <v>12</v>
      </c>
      <c r="W183" s="171">
        <v>3.22</v>
      </c>
      <c r="X183" s="178">
        <v>-2.31</v>
      </c>
      <c r="Y183" s="171">
        <v>1.17</v>
      </c>
      <c r="Z183" s="171">
        <v>2.98</v>
      </c>
      <c r="AA183" s="178">
        <v>2.54</v>
      </c>
      <c r="AB183" s="171">
        <v>2.51</v>
      </c>
      <c r="AC183" s="196">
        <f>(AB183/AA183-1)*100</f>
        <v>-1.1811023622047334</v>
      </c>
      <c r="AD183" s="413">
        <v>110070</v>
      </c>
      <c r="AE183" s="171">
        <v>17.74</v>
      </c>
      <c r="AF183" s="171">
        <v>27.61</v>
      </c>
      <c r="AG183" s="292">
        <f t="shared" si="26"/>
        <v>37.147688838782415</v>
      </c>
      <c r="AH183" s="199">
        <f t="shared" si="27"/>
        <v>-11.87975371242304</v>
      </c>
      <c r="AI183" s="7"/>
      <c r="AJ183" s="378" t="s">
        <v>1035</v>
      </c>
      <c r="AK183" s="364">
        <f t="shared" si="28"/>
        <v>24.900142653352365</v>
      </c>
      <c r="AL183" s="365">
        <f t="shared" si="25"/>
        <v>24.159257519291245</v>
      </c>
      <c r="AM183" s="365">
        <f>((AP183/AU183)^(1/5)-1)*100</f>
        <v>23.43954909454058</v>
      </c>
      <c r="AN183" s="367" t="s">
        <v>1035</v>
      </c>
      <c r="AO183" s="351"/>
      <c r="AP183" s="306">
        <v>1.7511</v>
      </c>
      <c r="AQ183" s="306">
        <v>1.402</v>
      </c>
      <c r="AR183" s="28">
        <v>1.26536</v>
      </c>
      <c r="AS183" s="28">
        <v>0.9148999999999999</v>
      </c>
      <c r="AT183" s="28">
        <v>0.6884</v>
      </c>
      <c r="AU183" s="28">
        <v>0.6109973333333333</v>
      </c>
      <c r="AV183" s="28">
        <v>0.47654799999999997</v>
      </c>
      <c r="AW183" s="28">
        <v>0.381645</v>
      </c>
      <c r="AX183" s="299">
        <v>0</v>
      </c>
      <c r="AY183" s="299">
        <v>0</v>
      </c>
      <c r="AZ183" s="299">
        <v>0</v>
      </c>
      <c r="BA183" s="121">
        <v>0.17095333333333332</v>
      </c>
    </row>
    <row r="184" spans="1:53" ht="11.25" customHeight="1">
      <c r="A184" s="25" t="s">
        <v>1813</v>
      </c>
      <c r="B184" s="26" t="s">
        <v>1814</v>
      </c>
      <c r="C184" s="109" t="s">
        <v>1667</v>
      </c>
      <c r="D184" s="135">
        <v>7</v>
      </c>
      <c r="E184" s="26">
        <v>344</v>
      </c>
      <c r="F184" s="44" t="s">
        <v>1030</v>
      </c>
      <c r="G184" s="45" t="s">
        <v>1003</v>
      </c>
      <c r="H184" s="219">
        <v>35.3</v>
      </c>
      <c r="I184" s="547">
        <f>(R184/H184)*100</f>
        <v>1.473087818696884</v>
      </c>
      <c r="J184" s="145">
        <v>0.12</v>
      </c>
      <c r="K184" s="145">
        <v>0.13</v>
      </c>
      <c r="L184" s="93">
        <f t="shared" si="21"/>
        <v>8.333333333333348</v>
      </c>
      <c r="M184" s="161">
        <v>40479</v>
      </c>
      <c r="N184" s="31">
        <v>40483</v>
      </c>
      <c r="O184" s="32">
        <v>40504</v>
      </c>
      <c r="P184" s="30" t="s">
        <v>298</v>
      </c>
      <c r="Q184" s="26"/>
      <c r="R184" s="343">
        <f>K184*4</f>
        <v>0.52</v>
      </c>
      <c r="S184" s="346">
        <f>R184/W184*100</f>
        <v>19.548872180451127</v>
      </c>
      <c r="T184" s="492">
        <f>(H184/SQRT(22.5*W184*(H184/Z184))-1)*100</f>
        <v>49.9055676017238</v>
      </c>
      <c r="U184" s="27">
        <f>H184/W184</f>
        <v>13.27067669172932</v>
      </c>
      <c r="V184" s="408">
        <v>12</v>
      </c>
      <c r="W184" s="171">
        <v>2.66</v>
      </c>
      <c r="X184" s="178">
        <v>1.38</v>
      </c>
      <c r="Y184" s="171">
        <v>2.85</v>
      </c>
      <c r="Z184" s="171">
        <v>3.81</v>
      </c>
      <c r="AA184" s="178">
        <v>2.5</v>
      </c>
      <c r="AB184" s="171">
        <v>2.82</v>
      </c>
      <c r="AC184" s="196">
        <f>(AB184/AA184-1)*100</f>
        <v>12.79999999999999</v>
      </c>
      <c r="AD184" s="413">
        <v>40990</v>
      </c>
      <c r="AE184" s="171">
        <v>22.65</v>
      </c>
      <c r="AF184" s="171">
        <v>36.71</v>
      </c>
      <c r="AG184" s="292">
        <f t="shared" si="26"/>
        <v>55.84988962472406</v>
      </c>
      <c r="AH184" s="199">
        <f t="shared" si="27"/>
        <v>-3.840915281939536</v>
      </c>
      <c r="AI184" s="7"/>
      <c r="AJ184" s="378">
        <f>AM184/AN184</f>
        <v>1.884629491499388</v>
      </c>
      <c r="AK184" s="364">
        <f t="shared" si="28"/>
        <v>8.888888888888879</v>
      </c>
      <c r="AL184" s="365">
        <f t="shared" si="25"/>
        <v>17.7673606017982</v>
      </c>
      <c r="AM184" s="365">
        <f>((AP184/AU184)^(1/5)-1)*100</f>
        <v>36.08221078587388</v>
      </c>
      <c r="AN184" s="367">
        <f>((AP184/AZ184)^(1/10)-1)*100</f>
        <v>19.145519556296087</v>
      </c>
      <c r="AO184" s="351"/>
      <c r="AP184" s="306">
        <v>0.49</v>
      </c>
      <c r="AQ184" s="306">
        <v>0.45</v>
      </c>
      <c r="AR184" s="28">
        <v>0.41</v>
      </c>
      <c r="AS184" s="28">
        <v>0.3</v>
      </c>
      <c r="AT184" s="28">
        <v>0.13</v>
      </c>
      <c r="AU184" s="28">
        <v>0.105</v>
      </c>
      <c r="AV184" s="28">
        <v>0.089</v>
      </c>
      <c r="AW184" s="299">
        <v>0.085</v>
      </c>
      <c r="AX184" s="299">
        <v>0.085</v>
      </c>
      <c r="AY184" s="299">
        <v>0.085</v>
      </c>
      <c r="AZ184" s="299">
        <v>0.085</v>
      </c>
      <c r="BA184" s="301">
        <v>0.085</v>
      </c>
    </row>
    <row r="185" spans="1:53" ht="11.25" customHeight="1">
      <c r="A185" s="25" t="s">
        <v>379</v>
      </c>
      <c r="B185" s="26" t="s">
        <v>380</v>
      </c>
      <c r="C185" s="33" t="s">
        <v>381</v>
      </c>
      <c r="D185" s="135">
        <v>6</v>
      </c>
      <c r="E185" s="26">
        <v>399</v>
      </c>
      <c r="F185" s="65" t="s">
        <v>1500</v>
      </c>
      <c r="G185" s="57" t="s">
        <v>1500</v>
      </c>
      <c r="H185" s="219">
        <v>46.52</v>
      </c>
      <c r="I185" s="547">
        <f>(R185/H185)*100</f>
        <v>0.45141874462596726</v>
      </c>
      <c r="J185" s="306">
        <v>0.2</v>
      </c>
      <c r="K185" s="145">
        <v>0.21</v>
      </c>
      <c r="L185" s="93">
        <f t="shared" si="21"/>
        <v>4.999999999999982</v>
      </c>
      <c r="M185" s="161">
        <v>40604</v>
      </c>
      <c r="N185" s="31">
        <v>40606</v>
      </c>
      <c r="O185" s="32">
        <v>40613</v>
      </c>
      <c r="P185" s="30" t="s">
        <v>200</v>
      </c>
      <c r="Q185" s="26" t="s">
        <v>1538</v>
      </c>
      <c r="R185" s="343">
        <f>K185</f>
        <v>0.21</v>
      </c>
      <c r="S185" s="346">
        <f>R185/W185*100</f>
        <v>16.53543307086614</v>
      </c>
      <c r="T185" s="492">
        <f>(H185/SQRT(22.5*W185*(H185/Z185))-1)*100</f>
        <v>564.0965682553284</v>
      </c>
      <c r="U185" s="27">
        <f>H185/W185</f>
        <v>36.62992125984252</v>
      </c>
      <c r="V185" s="408">
        <v>12</v>
      </c>
      <c r="W185" s="171">
        <v>1.27</v>
      </c>
      <c r="X185" s="178" t="s">
        <v>1156</v>
      </c>
      <c r="Y185" s="171">
        <v>20.49</v>
      </c>
      <c r="Z185" s="171">
        <v>27.09</v>
      </c>
      <c r="AA185" s="178" t="s">
        <v>1156</v>
      </c>
      <c r="AB185" s="171" t="s">
        <v>1156</v>
      </c>
      <c r="AC185" s="196" t="s">
        <v>1035</v>
      </c>
      <c r="AD185" s="413">
        <v>440</v>
      </c>
      <c r="AE185" s="171">
        <v>25.58</v>
      </c>
      <c r="AF185" s="171">
        <v>49.54</v>
      </c>
      <c r="AG185" s="292">
        <f t="shared" si="26"/>
        <v>81.86082877247853</v>
      </c>
      <c r="AH185" s="199">
        <f t="shared" si="27"/>
        <v>-6.0960839725474285</v>
      </c>
      <c r="AI185" s="7"/>
      <c r="AJ185" s="378" t="s">
        <v>1035</v>
      </c>
      <c r="AK185" s="364">
        <f t="shared" si="28"/>
        <v>5.263157894736836</v>
      </c>
      <c r="AL185" s="365">
        <f t="shared" si="25"/>
        <v>7.721734501594191</v>
      </c>
      <c r="AM185" s="365" t="s">
        <v>1035</v>
      </c>
      <c r="AN185" s="367">
        <f>((AP185/AZ185)^(1/10)-1)*100</f>
        <v>9.595822638521723</v>
      </c>
      <c r="AO185" s="351"/>
      <c r="AP185" s="306">
        <v>0.2</v>
      </c>
      <c r="AQ185" s="306">
        <v>0.19</v>
      </c>
      <c r="AR185" s="28">
        <v>0.18</v>
      </c>
      <c r="AS185" s="28">
        <v>0.16</v>
      </c>
      <c r="AT185" s="28">
        <v>0.13</v>
      </c>
      <c r="AU185" s="299">
        <v>0</v>
      </c>
      <c r="AV185" s="28">
        <v>0.1</v>
      </c>
      <c r="AW185" s="299">
        <v>0.08</v>
      </c>
      <c r="AX185" s="299">
        <v>0.08</v>
      </c>
      <c r="AY185" s="299">
        <v>0.08</v>
      </c>
      <c r="AZ185" s="299">
        <v>0.08</v>
      </c>
      <c r="BA185" s="301">
        <v>0.08</v>
      </c>
    </row>
    <row r="186" spans="1:53" ht="11.25" customHeight="1">
      <c r="A186" s="25" t="s">
        <v>1354</v>
      </c>
      <c r="B186" s="26" t="s">
        <v>1355</v>
      </c>
      <c r="C186" s="33" t="s">
        <v>516</v>
      </c>
      <c r="D186" s="135">
        <v>5</v>
      </c>
      <c r="E186" s="26">
        <v>445</v>
      </c>
      <c r="F186" s="65" t="s">
        <v>1500</v>
      </c>
      <c r="G186" s="57" t="s">
        <v>1500</v>
      </c>
      <c r="H186" s="219">
        <v>32.27</v>
      </c>
      <c r="I186" s="346">
        <f>(R186/H186)*100</f>
        <v>3.8425782460489617</v>
      </c>
      <c r="J186" s="145">
        <v>0.29</v>
      </c>
      <c r="K186" s="145">
        <v>0.31</v>
      </c>
      <c r="L186" s="93">
        <f t="shared" si="21"/>
        <v>6.896551724137945</v>
      </c>
      <c r="M186" s="161">
        <v>40675</v>
      </c>
      <c r="N186" s="31">
        <v>40679</v>
      </c>
      <c r="O186" s="32">
        <v>40686</v>
      </c>
      <c r="P186" s="30" t="s">
        <v>501</v>
      </c>
      <c r="Q186" s="102" t="s">
        <v>78</v>
      </c>
      <c r="R186" s="343">
        <f>K186*4</f>
        <v>1.24</v>
      </c>
      <c r="S186" s="346">
        <f>R186/W186*100</f>
        <v>46.26865671641791</v>
      </c>
      <c r="T186" s="492">
        <f>(H186/SQRT(22.5*W186*(H186/Z186))-1)*100</f>
        <v>15.203763527983805</v>
      </c>
      <c r="U186" s="27">
        <f>H186/W186</f>
        <v>12.041044776119403</v>
      </c>
      <c r="V186" s="409">
        <v>12</v>
      </c>
      <c r="W186" s="171">
        <v>2.68</v>
      </c>
      <c r="X186" s="178">
        <v>0.82</v>
      </c>
      <c r="Y186" s="171">
        <v>4.69</v>
      </c>
      <c r="Z186" s="171">
        <v>2.48</v>
      </c>
      <c r="AA186" s="178">
        <v>3.15</v>
      </c>
      <c r="AB186" s="171">
        <v>3.46</v>
      </c>
      <c r="AC186" s="196">
        <f>(AB186/AA186-1)*100</f>
        <v>9.84126984126985</v>
      </c>
      <c r="AD186" s="413">
        <v>1580</v>
      </c>
      <c r="AE186" s="171">
        <v>21.88</v>
      </c>
      <c r="AF186" s="171">
        <v>37.87</v>
      </c>
      <c r="AG186" s="292">
        <f t="shared" si="26"/>
        <v>47.48628884826328</v>
      </c>
      <c r="AH186" s="199">
        <f t="shared" si="27"/>
        <v>-14.787430683918657</v>
      </c>
      <c r="AI186" s="7"/>
      <c r="AJ186" s="378" t="s">
        <v>1035</v>
      </c>
      <c r="AK186" s="370">
        <f t="shared" si="28"/>
        <v>7.608695652173902</v>
      </c>
      <c r="AL186" s="371">
        <f>((AP186/AS186)^(1/3)-1)*100</f>
        <v>70.42569208587348</v>
      </c>
      <c r="AM186" s="371" t="s">
        <v>1035</v>
      </c>
      <c r="AN186" s="367" t="s">
        <v>1035</v>
      </c>
      <c r="AO186" s="352"/>
      <c r="AP186" s="307">
        <v>0.99</v>
      </c>
      <c r="AQ186" s="309">
        <v>0.92</v>
      </c>
      <c r="AR186" s="38">
        <v>0.89</v>
      </c>
      <c r="AS186" s="38">
        <v>0.2</v>
      </c>
      <c r="AT186" s="300">
        <v>0</v>
      </c>
      <c r="AU186" s="300">
        <v>0</v>
      </c>
      <c r="AV186" s="300">
        <v>0</v>
      </c>
      <c r="AW186" s="300">
        <v>0</v>
      </c>
      <c r="AX186" s="300">
        <v>0</v>
      </c>
      <c r="AY186" s="300">
        <v>0</v>
      </c>
      <c r="AZ186" s="300">
        <v>0</v>
      </c>
      <c r="BA186" s="328">
        <v>0</v>
      </c>
    </row>
    <row r="187" spans="1:53" ht="11.25" customHeight="1">
      <c r="A187" s="15" t="s">
        <v>138</v>
      </c>
      <c r="B187" s="16" t="s">
        <v>139</v>
      </c>
      <c r="C187" s="278" t="s">
        <v>1681</v>
      </c>
      <c r="D187" s="134">
        <v>9</v>
      </c>
      <c r="E187" s="26">
        <v>280</v>
      </c>
      <c r="F187" s="42" t="s">
        <v>1030</v>
      </c>
      <c r="G187" s="43" t="s">
        <v>1003</v>
      </c>
      <c r="H187" s="218">
        <v>75.66</v>
      </c>
      <c r="I187" s="546">
        <f>(R187/H187)*100</f>
        <v>1.5331747290510176</v>
      </c>
      <c r="J187" s="303">
        <v>0.25</v>
      </c>
      <c r="K187" s="146">
        <v>0.29</v>
      </c>
      <c r="L187" s="107">
        <f t="shared" si="21"/>
        <v>15.999999999999993</v>
      </c>
      <c r="M187" s="120">
        <v>40710</v>
      </c>
      <c r="N187" s="22">
        <v>40714</v>
      </c>
      <c r="O187" s="23">
        <v>40735</v>
      </c>
      <c r="P187" s="426" t="s">
        <v>271</v>
      </c>
      <c r="Q187" s="16"/>
      <c r="R187" s="344">
        <f>K187*4</f>
        <v>1.16</v>
      </c>
      <c r="S187" s="345">
        <f>R187/W187*100</f>
        <v>38.666666666666664</v>
      </c>
      <c r="T187" s="494">
        <f>(H187/SQRT(22.5*W187*(H187/Z187))-1)*100</f>
        <v>119.28550643700402</v>
      </c>
      <c r="U187" s="18">
        <f>H187/W187</f>
        <v>25.22</v>
      </c>
      <c r="V187" s="408">
        <v>1</v>
      </c>
      <c r="W187" s="194">
        <v>3</v>
      </c>
      <c r="X187" s="193">
        <v>1.62</v>
      </c>
      <c r="Y187" s="194">
        <v>3.04</v>
      </c>
      <c r="Z187" s="194">
        <v>4.29</v>
      </c>
      <c r="AA187" s="193">
        <v>3.41</v>
      </c>
      <c r="AB187" s="194">
        <v>3.86</v>
      </c>
      <c r="AC187" s="197">
        <f>(AB187/AA187-1)*100</f>
        <v>13.19648093841641</v>
      </c>
      <c r="AD187" s="414">
        <v>9660</v>
      </c>
      <c r="AE187" s="194">
        <v>35.81</v>
      </c>
      <c r="AF187" s="194">
        <v>76.88</v>
      </c>
      <c r="AG187" s="293">
        <f aca="true" t="shared" si="29" ref="AG187:AG197">((H187-AE187)/AE187)*100</f>
        <v>111.28176487014798</v>
      </c>
      <c r="AH187" s="200">
        <f aca="true" t="shared" si="30" ref="AH187:AH197">((H187-AF187)/AF187)*100</f>
        <v>-1.5868886576482815</v>
      </c>
      <c r="AI187" s="7"/>
      <c r="AJ187" s="377">
        <f>AM187/AN187</f>
        <v>1.2697527970294717</v>
      </c>
      <c r="AK187" s="368">
        <f t="shared" si="28"/>
        <v>27.941176470588225</v>
      </c>
      <c r="AL187" s="369">
        <f>((AP187/AS187)^(1/3)-1)*100</f>
        <v>22.78362889472745</v>
      </c>
      <c r="AM187" s="369">
        <f>((AP187/AU187)^(1/5)-1)*100</f>
        <v>25.45045599546294</v>
      </c>
      <c r="AN187" s="366">
        <f>((AP187/AZ187)^(1/10)-1)*100</f>
        <v>20.04363058305767</v>
      </c>
      <c r="AO187" s="350"/>
      <c r="AP187" s="303">
        <v>0.87</v>
      </c>
      <c r="AQ187" s="354">
        <v>0.68</v>
      </c>
      <c r="AR187" s="19">
        <v>0.64</v>
      </c>
      <c r="AS187" s="19">
        <v>0.47</v>
      </c>
      <c r="AT187" s="19">
        <v>0.36</v>
      </c>
      <c r="AU187" s="19">
        <v>0.28</v>
      </c>
      <c r="AV187" s="19">
        <v>0.22</v>
      </c>
      <c r="AW187" s="19">
        <v>0.18</v>
      </c>
      <c r="AX187" s="304">
        <v>0.16</v>
      </c>
      <c r="AY187" s="304">
        <v>0.16</v>
      </c>
      <c r="AZ187" s="19">
        <v>0.14</v>
      </c>
      <c r="BA187" s="297">
        <v>0.105</v>
      </c>
    </row>
    <row r="188" spans="1:53" ht="11.25" customHeight="1">
      <c r="A188" s="25" t="s">
        <v>1292</v>
      </c>
      <c r="B188" s="26" t="s">
        <v>1293</v>
      </c>
      <c r="C188" s="33" t="s">
        <v>1447</v>
      </c>
      <c r="D188" s="135">
        <v>6</v>
      </c>
      <c r="E188" s="26">
        <v>400</v>
      </c>
      <c r="F188" s="65" t="s">
        <v>1500</v>
      </c>
      <c r="G188" s="57" t="s">
        <v>1500</v>
      </c>
      <c r="H188" s="219">
        <v>46.56</v>
      </c>
      <c r="I188" s="547">
        <f>(R188/H188)*100</f>
        <v>1.4604810996563573</v>
      </c>
      <c r="J188" s="306">
        <v>0.13</v>
      </c>
      <c r="K188" s="145">
        <v>0.17</v>
      </c>
      <c r="L188" s="93">
        <f t="shared" si="21"/>
        <v>30.76923076923077</v>
      </c>
      <c r="M188" s="161">
        <v>40605</v>
      </c>
      <c r="N188" s="31">
        <v>40609</v>
      </c>
      <c r="O188" s="32">
        <v>40624</v>
      </c>
      <c r="P188" s="104" t="s">
        <v>475</v>
      </c>
      <c r="Q188" s="26" t="s">
        <v>1591</v>
      </c>
      <c r="R188" s="343">
        <f>K188*4</f>
        <v>0.68</v>
      </c>
      <c r="S188" s="346">
        <f>R188/W188*100</f>
        <v>18.27956989247312</v>
      </c>
      <c r="T188" s="492">
        <f>(H188/SQRT(22.5*W188*(H188/Z188))-1)*100</f>
        <v>81.16310795685698</v>
      </c>
      <c r="U188" s="27">
        <f>H188/W188</f>
        <v>12.516129032258064</v>
      </c>
      <c r="V188" s="408">
        <v>12</v>
      </c>
      <c r="W188" s="171">
        <v>3.72</v>
      </c>
      <c r="X188" s="178">
        <v>1.27</v>
      </c>
      <c r="Y188" s="171">
        <v>2.88</v>
      </c>
      <c r="Z188" s="171">
        <v>5.9</v>
      </c>
      <c r="AA188" s="178">
        <v>2.36</v>
      </c>
      <c r="AB188" s="171">
        <v>2.77</v>
      </c>
      <c r="AC188" s="196">
        <f>(AB188/AA188-1)*100</f>
        <v>17.3728813559322</v>
      </c>
      <c r="AD188" s="413">
        <v>7640</v>
      </c>
      <c r="AE188" s="171">
        <v>31.59</v>
      </c>
      <c r="AF188" s="171">
        <v>51.04</v>
      </c>
      <c r="AG188" s="292">
        <f t="shared" si="29"/>
        <v>47.38841405508073</v>
      </c>
      <c r="AH188" s="199">
        <f t="shared" si="30"/>
        <v>-8.777429467084634</v>
      </c>
      <c r="AI188" s="7"/>
      <c r="AJ188" s="378" t="s">
        <v>1035</v>
      </c>
      <c r="AK188" s="364">
        <f t="shared" si="28"/>
        <v>39.385474860335194</v>
      </c>
      <c r="AL188" s="365">
        <f>((AP188/AS188)^(1/3)-1)*100</f>
        <v>23.9556759868385</v>
      </c>
      <c r="AM188" s="365" t="s">
        <v>1035</v>
      </c>
      <c r="AN188" s="367" t="s">
        <v>1035</v>
      </c>
      <c r="AO188" s="351"/>
      <c r="AP188" s="306">
        <v>0.499</v>
      </c>
      <c r="AQ188" s="306">
        <v>0.35800000000000004</v>
      </c>
      <c r="AR188" s="28">
        <v>0.354</v>
      </c>
      <c r="AS188" s="28">
        <v>0.262</v>
      </c>
      <c r="AT188" s="28">
        <v>0.125</v>
      </c>
      <c r="AU188" s="299">
        <v>0</v>
      </c>
      <c r="AV188" s="299">
        <v>0</v>
      </c>
      <c r="AW188" s="299">
        <v>0</v>
      </c>
      <c r="AX188" s="299">
        <v>0</v>
      </c>
      <c r="AY188" s="299">
        <v>0</v>
      </c>
      <c r="AZ188" s="299">
        <v>0</v>
      </c>
      <c r="BA188" s="301">
        <v>0</v>
      </c>
    </row>
    <row r="189" spans="1:53" ht="11.25" customHeight="1">
      <c r="A189" s="25" t="s">
        <v>1807</v>
      </c>
      <c r="B189" s="26" t="s">
        <v>1808</v>
      </c>
      <c r="C189" s="33" t="s">
        <v>1333</v>
      </c>
      <c r="D189" s="135">
        <v>6</v>
      </c>
      <c r="E189" s="26">
        <v>412</v>
      </c>
      <c r="F189" s="44" t="s">
        <v>1003</v>
      </c>
      <c r="G189" s="45" t="s">
        <v>1003</v>
      </c>
      <c r="H189" s="219">
        <v>66.3</v>
      </c>
      <c r="I189" s="547">
        <f>(R189/H189)*100</f>
        <v>0.9954751131221721</v>
      </c>
      <c r="J189" s="145">
        <v>0.16</v>
      </c>
      <c r="K189" s="145">
        <v>0.165</v>
      </c>
      <c r="L189" s="93">
        <f t="shared" si="21"/>
        <v>3.125</v>
      </c>
      <c r="M189" s="161">
        <v>40690</v>
      </c>
      <c r="N189" s="31">
        <v>40695</v>
      </c>
      <c r="O189" s="32">
        <v>40756</v>
      </c>
      <c r="P189" s="30" t="s">
        <v>468</v>
      </c>
      <c r="Q189" s="285" t="s">
        <v>927</v>
      </c>
      <c r="R189" s="343">
        <f>K189*4</f>
        <v>0.66</v>
      </c>
      <c r="S189" s="346">
        <f>R189/W189*100</f>
        <v>10.696920583468396</v>
      </c>
      <c r="T189" s="492">
        <f>(H189/SQRT(22.5*W189*(H189/Z189))-1)*100</f>
        <v>-22.120207880802333</v>
      </c>
      <c r="U189" s="27">
        <f>H189/W189</f>
        <v>10.745542949756889</v>
      </c>
      <c r="V189" s="408">
        <v>12</v>
      </c>
      <c r="W189" s="171">
        <v>6.17</v>
      </c>
      <c r="X189" s="178">
        <v>0.94</v>
      </c>
      <c r="Y189" s="171">
        <v>1.5</v>
      </c>
      <c r="Z189" s="171">
        <v>1.27</v>
      </c>
      <c r="AA189" s="178">
        <v>6.91</v>
      </c>
      <c r="AB189" s="171">
        <v>7.67</v>
      </c>
      <c r="AC189" s="196">
        <f>(AB189/AA189-1)*100</f>
        <v>10.998552821997109</v>
      </c>
      <c r="AD189" s="413">
        <v>5040</v>
      </c>
      <c r="AE189" s="171">
        <v>47.3</v>
      </c>
      <c r="AF189" s="171">
        <v>68.06</v>
      </c>
      <c r="AG189" s="292">
        <f t="shared" si="29"/>
        <v>40.169133192389005</v>
      </c>
      <c r="AH189" s="199">
        <f t="shared" si="30"/>
        <v>-2.585953570379085</v>
      </c>
      <c r="AI189" s="7"/>
      <c r="AJ189" s="378">
        <f>AM189/AN189</f>
        <v>1.2468621194096134</v>
      </c>
      <c r="AK189" s="364">
        <f t="shared" si="28"/>
        <v>8.92857142857142</v>
      </c>
      <c r="AL189" s="365">
        <f>((AP189/AS189)^(1/3)-1)*100</f>
        <v>5.465114977951346</v>
      </c>
      <c r="AM189" s="365">
        <f>((AP189/AU189)^(1/5)-1)*100</f>
        <v>6.751855323689382</v>
      </c>
      <c r="AN189" s="367">
        <f>((AP189/AZ189)^(1/10)-1)*100</f>
        <v>5.415077752852393</v>
      </c>
      <c r="AO189" s="351"/>
      <c r="AP189" s="306">
        <v>0.61</v>
      </c>
      <c r="AQ189" s="308">
        <v>0.56</v>
      </c>
      <c r="AR189" s="28">
        <v>0.55</v>
      </c>
      <c r="AS189" s="28">
        <v>0.52</v>
      </c>
      <c r="AT189" s="28">
        <v>0.48</v>
      </c>
      <c r="AU189" s="299">
        <v>0.44</v>
      </c>
      <c r="AV189" s="299">
        <v>0.44</v>
      </c>
      <c r="AW189" s="28">
        <v>0.38</v>
      </c>
      <c r="AX189" s="299">
        <v>0.36</v>
      </c>
      <c r="AY189" s="299">
        <v>0.36</v>
      </c>
      <c r="AZ189" s="299">
        <v>0.36</v>
      </c>
      <c r="BA189" s="301">
        <v>0.36</v>
      </c>
    </row>
    <row r="190" spans="1:53" ht="11.25" customHeight="1">
      <c r="A190" s="25" t="s">
        <v>1515</v>
      </c>
      <c r="B190" s="26" t="s">
        <v>1516</v>
      </c>
      <c r="C190" s="33" t="s">
        <v>1333</v>
      </c>
      <c r="D190" s="135">
        <v>5</v>
      </c>
      <c r="E190" s="26">
        <v>448</v>
      </c>
      <c r="F190" s="65" t="s">
        <v>1500</v>
      </c>
      <c r="G190" s="57" t="s">
        <v>1500</v>
      </c>
      <c r="H190" s="219">
        <v>24.3</v>
      </c>
      <c r="I190" s="346">
        <f>(R190/H190)*100</f>
        <v>3.0864197530864197</v>
      </c>
      <c r="J190" s="145">
        <v>0.125</v>
      </c>
      <c r="K190" s="145">
        <v>0.1875</v>
      </c>
      <c r="L190" s="93">
        <f t="shared" si="21"/>
        <v>50</v>
      </c>
      <c r="M190" s="161">
        <v>40703</v>
      </c>
      <c r="N190" s="31">
        <v>40707</v>
      </c>
      <c r="O190" s="32">
        <v>40718</v>
      </c>
      <c r="P190" s="30" t="s">
        <v>1539</v>
      </c>
      <c r="Q190" s="26"/>
      <c r="R190" s="343">
        <f>K190*4</f>
        <v>0.75</v>
      </c>
      <c r="S190" s="346">
        <f>R190/W190*100</f>
        <v>24.590163934426233</v>
      </c>
      <c r="T190" s="492">
        <f>(H190/SQRT(22.5*W190*(H190/Z190))-1)*100</f>
        <v>-42.00056529387973</v>
      </c>
      <c r="U190" s="27">
        <f>H190/W190</f>
        <v>7.967213114754099</v>
      </c>
      <c r="V190" s="408">
        <v>12</v>
      </c>
      <c r="W190" s="171">
        <v>3.05</v>
      </c>
      <c r="X190" s="178">
        <v>0.39</v>
      </c>
      <c r="Y190" s="171">
        <v>0.63</v>
      </c>
      <c r="Z190" s="171">
        <v>0.95</v>
      </c>
      <c r="AA190" s="178">
        <v>2.69</v>
      </c>
      <c r="AB190" s="171">
        <v>3.14</v>
      </c>
      <c r="AC190" s="196">
        <f>(AB190/AA190-1)*100</f>
        <v>16.728624535315983</v>
      </c>
      <c r="AD190" s="413">
        <v>1000</v>
      </c>
      <c r="AE190" s="171">
        <v>20.13</v>
      </c>
      <c r="AF190" s="171">
        <v>27.86</v>
      </c>
      <c r="AG190" s="292">
        <f t="shared" si="29"/>
        <v>20.715350223546956</v>
      </c>
      <c r="AH190" s="199">
        <f t="shared" si="30"/>
        <v>-12.77817659727207</v>
      </c>
      <c r="AI190" s="7"/>
      <c r="AJ190" s="378" t="s">
        <v>1035</v>
      </c>
      <c r="AK190" s="364">
        <f t="shared" si="28"/>
        <v>50</v>
      </c>
      <c r="AL190" s="365">
        <f>((AP190/AS190)^(1/3)-1)*100</f>
        <v>46.12287148125607</v>
      </c>
      <c r="AM190" s="365">
        <f>((AP190/AU190)^(1/5)-1)*100</f>
        <v>31.284338853824423</v>
      </c>
      <c r="AN190" s="367" t="s">
        <v>1035</v>
      </c>
      <c r="AO190" s="351"/>
      <c r="AP190" s="306">
        <v>0.39</v>
      </c>
      <c r="AQ190" s="306">
        <v>0.26</v>
      </c>
      <c r="AR190" s="299">
        <v>0.2</v>
      </c>
      <c r="AS190" s="28">
        <v>0.125</v>
      </c>
      <c r="AT190" s="299">
        <v>0.1</v>
      </c>
      <c r="AU190" s="28">
        <v>0.1</v>
      </c>
      <c r="AV190" s="28">
        <v>0.025</v>
      </c>
      <c r="AW190" s="299">
        <v>0</v>
      </c>
      <c r="AX190" s="299">
        <v>0</v>
      </c>
      <c r="AY190" s="299">
        <v>0</v>
      </c>
      <c r="AZ190" s="299">
        <v>0</v>
      </c>
      <c r="BA190" s="301">
        <v>0</v>
      </c>
    </row>
    <row r="191" spans="1:53" ht="11.25" customHeight="1">
      <c r="A191" s="34" t="s">
        <v>1922</v>
      </c>
      <c r="B191" s="36" t="s">
        <v>1923</v>
      </c>
      <c r="C191" s="41" t="s">
        <v>1344</v>
      </c>
      <c r="D191" s="136">
        <v>5</v>
      </c>
      <c r="E191" s="26">
        <v>429</v>
      </c>
      <c r="F191" s="46" t="s">
        <v>1030</v>
      </c>
      <c r="G191" s="48" t="s">
        <v>1030</v>
      </c>
      <c r="H191" s="220">
        <v>22.27</v>
      </c>
      <c r="I191" s="348">
        <f>(R191/H191)*100</f>
        <v>5.020206555904806</v>
      </c>
      <c r="J191" s="307">
        <v>0.2585</v>
      </c>
      <c r="K191" s="144">
        <v>0.2795</v>
      </c>
      <c r="L191" s="94">
        <f t="shared" si="21"/>
        <v>8.12379110251451</v>
      </c>
      <c r="M191" s="322">
        <v>40511</v>
      </c>
      <c r="N191" s="50">
        <v>40513</v>
      </c>
      <c r="O191" s="40">
        <v>40544</v>
      </c>
      <c r="P191" s="49" t="s">
        <v>506</v>
      </c>
      <c r="Q191" s="36" t="s">
        <v>1591</v>
      </c>
      <c r="R191" s="274">
        <f>K191*4</f>
        <v>1.118</v>
      </c>
      <c r="S191" s="348">
        <f>R191/W191*100</f>
        <v>66.15384615384616</v>
      </c>
      <c r="T191" s="493">
        <f>(H191/SQRT(22.5*W191*(H191/Z191))-1)*100</f>
        <v>-0.8072026537970345</v>
      </c>
      <c r="U191" s="37">
        <f>H191/W191</f>
        <v>13.177514792899409</v>
      </c>
      <c r="V191" s="409">
        <v>12</v>
      </c>
      <c r="W191" s="172">
        <v>1.69</v>
      </c>
      <c r="X191" s="180">
        <v>0.85</v>
      </c>
      <c r="Y191" s="172">
        <v>1.63</v>
      </c>
      <c r="Z191" s="172">
        <v>1.68</v>
      </c>
      <c r="AA191" s="180">
        <v>1.16</v>
      </c>
      <c r="AB191" s="172">
        <v>1.25</v>
      </c>
      <c r="AC191" s="198">
        <f>(AB191/AA191-1)*100</f>
        <v>7.758620689655182</v>
      </c>
      <c r="AD191" s="473">
        <v>4940</v>
      </c>
      <c r="AE191" s="172">
        <v>18.44</v>
      </c>
      <c r="AF191" s="172">
        <v>22.48</v>
      </c>
      <c r="AG191" s="294">
        <f t="shared" si="29"/>
        <v>20.7700650759219</v>
      </c>
      <c r="AH191" s="201">
        <f t="shared" si="30"/>
        <v>-0.9341637010676194</v>
      </c>
      <c r="AI191" s="7"/>
      <c r="AJ191" s="379" t="s">
        <v>1035</v>
      </c>
      <c r="AK191" s="370">
        <f t="shared" si="28"/>
        <v>8.12379110251451</v>
      </c>
      <c r="AL191" s="371">
        <f>((AP191/AS191)^(1/3)-1)*100</f>
        <v>5.9884978621960405</v>
      </c>
      <c r="AM191" s="371">
        <f>((AP191/AU191)^(1/5)-1)*100</f>
        <v>4.999574581423172</v>
      </c>
      <c r="AN191" s="372" t="s">
        <v>1035</v>
      </c>
      <c r="AO191" s="352"/>
      <c r="AP191" s="307">
        <v>1.118</v>
      </c>
      <c r="AQ191" s="307">
        <v>1.034</v>
      </c>
      <c r="AR191" s="38">
        <v>1.012</v>
      </c>
      <c r="AS191" s="38">
        <v>0.939</v>
      </c>
      <c r="AT191" s="38">
        <v>0.887</v>
      </c>
      <c r="AU191" s="300">
        <v>0.8760000000000001</v>
      </c>
      <c r="AV191" s="300">
        <v>0.94</v>
      </c>
      <c r="AW191" s="38">
        <v>1</v>
      </c>
      <c r="AX191" s="38">
        <v>0.907</v>
      </c>
      <c r="AY191" s="38">
        <v>0.5</v>
      </c>
      <c r="AZ191" s="300">
        <v>0</v>
      </c>
      <c r="BA191" s="328">
        <v>0</v>
      </c>
    </row>
    <row r="192" spans="1:53" ht="11.25" customHeight="1">
      <c r="A192" s="96" t="s">
        <v>1778</v>
      </c>
      <c r="B192" s="26" t="s">
        <v>1112</v>
      </c>
      <c r="C192" s="109" t="s">
        <v>1657</v>
      </c>
      <c r="D192" s="135">
        <v>7</v>
      </c>
      <c r="E192" s="26">
        <v>348</v>
      </c>
      <c r="F192" s="65" t="s">
        <v>1500</v>
      </c>
      <c r="G192" s="57" t="s">
        <v>1500</v>
      </c>
      <c r="H192" s="219">
        <v>34.71</v>
      </c>
      <c r="I192" s="93">
        <f>(K192*4)/H192*100</f>
        <v>7.029674445404782</v>
      </c>
      <c r="J192" s="145">
        <v>0.6</v>
      </c>
      <c r="K192" s="145">
        <v>0.61</v>
      </c>
      <c r="L192" s="116">
        <f t="shared" si="21"/>
        <v>1.6666666666666607</v>
      </c>
      <c r="M192" s="161">
        <v>40570</v>
      </c>
      <c r="N192" s="31">
        <v>40574</v>
      </c>
      <c r="O192" s="32">
        <v>40582</v>
      </c>
      <c r="P192" s="104" t="s">
        <v>852</v>
      </c>
      <c r="Q192" s="26"/>
      <c r="R192" s="343">
        <f>K192*4</f>
        <v>2.44</v>
      </c>
      <c r="S192" s="346">
        <f>R192/W192*100</f>
        <v>137.07865168539325</v>
      </c>
      <c r="T192" s="492">
        <f>(H192/SQRT(22.5*W192*(H192/Z192))-1)*100</f>
        <v>22.447267561727703</v>
      </c>
      <c r="U192" s="27">
        <f>H192/W192</f>
        <v>19.5</v>
      </c>
      <c r="V192" s="408">
        <v>12</v>
      </c>
      <c r="W192" s="171">
        <v>1.78</v>
      </c>
      <c r="X192" s="178">
        <v>3.59</v>
      </c>
      <c r="Y192" s="171">
        <v>3.29</v>
      </c>
      <c r="Z192" s="171">
        <v>1.73</v>
      </c>
      <c r="AA192" s="178">
        <v>2.42</v>
      </c>
      <c r="AB192" s="171">
        <v>2.32</v>
      </c>
      <c r="AC192" s="196">
        <f>(AB192/AA192-1)*100</f>
        <v>-4.132231404958686</v>
      </c>
      <c r="AD192" s="332">
        <v>502</v>
      </c>
      <c r="AE192" s="171">
        <v>27.55</v>
      </c>
      <c r="AF192" s="171">
        <v>40.69</v>
      </c>
      <c r="AG192" s="292">
        <f t="shared" si="29"/>
        <v>25.98911070780399</v>
      </c>
      <c r="AH192" s="199">
        <f t="shared" si="30"/>
        <v>-14.69648562300319</v>
      </c>
      <c r="AI192" s="7"/>
      <c r="AJ192" s="377" t="s">
        <v>1035</v>
      </c>
      <c r="AK192" s="368">
        <f t="shared" si="28"/>
        <v>1.271186440677985</v>
      </c>
      <c r="AL192" s="369">
        <f>((AP192/AS192)^(1/3)-1)*100</f>
        <v>7.94804133169118</v>
      </c>
      <c r="AM192" s="369">
        <f>((AP192/AU192)^(1/5)-1)*100</f>
        <v>34.155055196753636</v>
      </c>
      <c r="AN192" s="366" t="s">
        <v>1035</v>
      </c>
      <c r="AO192" s="350"/>
      <c r="AP192" s="303">
        <v>2.39</v>
      </c>
      <c r="AQ192" s="354">
        <v>2.36</v>
      </c>
      <c r="AR192" s="19">
        <v>2.26</v>
      </c>
      <c r="AS192" s="19">
        <v>1.9</v>
      </c>
      <c r="AT192" s="19">
        <v>1.69</v>
      </c>
      <c r="AU192" s="19">
        <v>0.55</v>
      </c>
      <c r="AV192" s="304">
        <v>0</v>
      </c>
      <c r="AW192" s="304">
        <v>0</v>
      </c>
      <c r="AX192" s="304">
        <v>0</v>
      </c>
      <c r="AY192" s="304">
        <v>0</v>
      </c>
      <c r="AZ192" s="304">
        <v>0</v>
      </c>
      <c r="BA192" s="305">
        <v>0</v>
      </c>
    </row>
    <row r="193" spans="1:53" ht="11.25" customHeight="1">
      <c r="A193" s="95" t="s">
        <v>1610</v>
      </c>
      <c r="B193" s="26" t="s">
        <v>1611</v>
      </c>
      <c r="C193" s="33" t="s">
        <v>1333</v>
      </c>
      <c r="D193" s="135">
        <v>7</v>
      </c>
      <c r="E193" s="26">
        <v>370</v>
      </c>
      <c r="F193" s="44" t="s">
        <v>1003</v>
      </c>
      <c r="G193" s="45" t="s">
        <v>1003</v>
      </c>
      <c r="H193" s="219">
        <v>62.08</v>
      </c>
      <c r="I193" s="93">
        <f>(K193*4)/H193*100</f>
        <v>2.6417525773195876</v>
      </c>
      <c r="J193" s="145">
        <v>0.36</v>
      </c>
      <c r="K193" s="145">
        <v>0.41</v>
      </c>
      <c r="L193" s="93">
        <f t="shared" si="21"/>
        <v>13.888888888888884</v>
      </c>
      <c r="M193" s="161">
        <v>40702</v>
      </c>
      <c r="N193" s="31">
        <v>40704</v>
      </c>
      <c r="O193" s="32">
        <v>40724</v>
      </c>
      <c r="P193" s="30" t="s">
        <v>449</v>
      </c>
      <c r="Q193" s="26"/>
      <c r="R193" s="343">
        <f>K193*4</f>
        <v>1.64</v>
      </c>
      <c r="S193" s="346">
        <f>R193/W193*100</f>
        <v>22.40437158469945</v>
      </c>
      <c r="T193" s="492">
        <f>(H193/SQRT(22.5*W193*(H193/Z193))-1)*100</f>
        <v>-37.69144682773181</v>
      </c>
      <c r="U193" s="27">
        <f>H193/W193</f>
        <v>8.48087431693989</v>
      </c>
      <c r="V193" s="408">
        <v>12</v>
      </c>
      <c r="W193" s="171">
        <v>7.32</v>
      </c>
      <c r="X193" s="178">
        <v>1.18</v>
      </c>
      <c r="Y193" s="171">
        <v>1.02</v>
      </c>
      <c r="Z193" s="171">
        <v>1.03</v>
      </c>
      <c r="AA193" s="178">
        <v>6.3</v>
      </c>
      <c r="AB193" s="171">
        <v>6.24</v>
      </c>
      <c r="AC193" s="196">
        <f>(AB193/AA193-1)*100</f>
        <v>-0.952380952380949</v>
      </c>
      <c r="AD193" s="413">
        <v>26000</v>
      </c>
      <c r="AE193" s="171">
        <v>47.77</v>
      </c>
      <c r="AF193" s="171">
        <v>64.17</v>
      </c>
      <c r="AG193" s="292">
        <f t="shared" si="29"/>
        <v>29.956039355243863</v>
      </c>
      <c r="AH193" s="199">
        <f t="shared" si="30"/>
        <v>-3.2569736637057867</v>
      </c>
      <c r="AI193" s="7"/>
      <c r="AJ193" s="378">
        <f>AM193/AN193</f>
        <v>3.387290276462086</v>
      </c>
      <c r="AK193" s="364">
        <f t="shared" si="28"/>
        <v>14.634146341463406</v>
      </c>
      <c r="AL193" s="365">
        <f>((AP193/AS193)^(1/3)-1)*100</f>
        <v>7.658144324773275</v>
      </c>
      <c r="AM193" s="365">
        <f>((AP193/AU193)^(1/5)-1)*100</f>
        <v>9.152966711601573</v>
      </c>
      <c r="AN193" s="367">
        <f>((AP193/AZ193)^(1/10)-1)*100</f>
        <v>2.7021500859269576</v>
      </c>
      <c r="AO193" s="351"/>
      <c r="AP193" s="306">
        <v>1.41</v>
      </c>
      <c r="AQ193" s="306">
        <v>1.23</v>
      </c>
      <c r="AR193" s="28">
        <v>1.19</v>
      </c>
      <c r="AS193" s="28">
        <v>1.13</v>
      </c>
      <c r="AT193" s="28">
        <v>1.01</v>
      </c>
      <c r="AU193" s="28">
        <v>0.91</v>
      </c>
      <c r="AV193" s="299">
        <v>0.87</v>
      </c>
      <c r="AW193" s="299">
        <v>1.16</v>
      </c>
      <c r="AX193" s="28">
        <v>1.16</v>
      </c>
      <c r="AY193" s="28">
        <v>1.12</v>
      </c>
      <c r="AZ193" s="28">
        <v>1.08</v>
      </c>
      <c r="BA193" s="121">
        <v>1.04</v>
      </c>
    </row>
    <row r="194" spans="1:53" ht="11.25" customHeight="1">
      <c r="A194" s="95" t="s">
        <v>1767</v>
      </c>
      <c r="B194" s="26" t="s">
        <v>1768</v>
      </c>
      <c r="C194" s="33" t="s">
        <v>1127</v>
      </c>
      <c r="D194" s="135">
        <v>5</v>
      </c>
      <c r="E194" s="26">
        <v>449</v>
      </c>
      <c r="F194" s="44" t="s">
        <v>1030</v>
      </c>
      <c r="G194" s="45" t="s">
        <v>1030</v>
      </c>
      <c r="H194" s="219">
        <v>104.97</v>
      </c>
      <c r="I194" s="116">
        <f>(K194*4)/H194*100</f>
        <v>1.8100409640849766</v>
      </c>
      <c r="J194" s="306">
        <v>0.38</v>
      </c>
      <c r="K194" s="145">
        <v>0.475</v>
      </c>
      <c r="L194" s="93">
        <f t="shared" si="21"/>
        <v>25</v>
      </c>
      <c r="M194" s="161">
        <v>40689</v>
      </c>
      <c r="N194" s="31">
        <v>40694</v>
      </c>
      <c r="O194" s="32">
        <v>40725</v>
      </c>
      <c r="P194" s="30" t="s">
        <v>1769</v>
      </c>
      <c r="Q194" s="102" t="s">
        <v>1924</v>
      </c>
      <c r="R194" s="343">
        <f>K194*4</f>
        <v>1.9</v>
      </c>
      <c r="S194" s="346">
        <f>R194/W194*100</f>
        <v>32.64604810996563</v>
      </c>
      <c r="T194" s="492">
        <f>(H194/SQRT(22.5*W194*(H194/Z194))-1)*100</f>
        <v>50.08352008513617</v>
      </c>
      <c r="U194" s="27">
        <f>H194/W194</f>
        <v>18.036082474226802</v>
      </c>
      <c r="V194" s="408">
        <v>12</v>
      </c>
      <c r="W194" s="171">
        <v>5.82</v>
      </c>
      <c r="X194" s="178">
        <v>1.12</v>
      </c>
      <c r="Y194" s="171">
        <v>2.9</v>
      </c>
      <c r="Z194" s="171">
        <v>2.81</v>
      </c>
      <c r="AA194" s="178">
        <v>6.5</v>
      </c>
      <c r="AB194" s="171">
        <v>7.73</v>
      </c>
      <c r="AC194" s="196">
        <f>(AB194/AA194-1)*100</f>
        <v>18.92307692307693</v>
      </c>
      <c r="AD194" s="413">
        <v>51490</v>
      </c>
      <c r="AE194" s="171">
        <v>66.84</v>
      </c>
      <c r="AF194" s="171">
        <v>104.77</v>
      </c>
      <c r="AG194" s="292">
        <f t="shared" si="29"/>
        <v>57.046678635547565</v>
      </c>
      <c r="AH194" s="199">
        <f t="shared" si="30"/>
        <v>0.19089433998282224</v>
      </c>
      <c r="AI194" s="7"/>
      <c r="AJ194" s="378">
        <f>AM194/AN194</f>
        <v>1.2805226539331396</v>
      </c>
      <c r="AK194" s="364">
        <f t="shared" si="28"/>
        <v>11.111111111111093</v>
      </c>
      <c r="AL194" s="365">
        <f>((AP194/AS194)^(1/3)-1)*100</f>
        <v>21.14137285547597</v>
      </c>
      <c r="AM194" s="365">
        <f>((AP194/AU194)^(1/5)-1)*100</f>
        <v>14.869835499703509</v>
      </c>
      <c r="AN194" s="367">
        <f>((AP194/AZ194)^(1/10)-1)*100</f>
        <v>11.612317403390438</v>
      </c>
      <c r="AO194" s="351"/>
      <c r="AP194" s="306">
        <v>1.2</v>
      </c>
      <c r="AQ194" s="308">
        <v>1.08</v>
      </c>
      <c r="AR194" s="28">
        <v>0.93</v>
      </c>
      <c r="AS194" s="28">
        <v>0.675</v>
      </c>
      <c r="AT194" s="299">
        <v>0.6</v>
      </c>
      <c r="AU194" s="299">
        <v>0.6</v>
      </c>
      <c r="AV194" s="28">
        <v>0.6</v>
      </c>
      <c r="AW194" s="28">
        <v>0.46</v>
      </c>
      <c r="AX194" s="299">
        <v>0.4</v>
      </c>
      <c r="AY194" s="299">
        <v>0.4</v>
      </c>
      <c r="AZ194" s="299">
        <v>0.4</v>
      </c>
      <c r="BA194" s="301">
        <v>0.4</v>
      </c>
    </row>
    <row r="195" spans="1:53" ht="11.25" customHeight="1">
      <c r="A195" s="25" t="s">
        <v>1763</v>
      </c>
      <c r="B195" s="26" t="s">
        <v>1764</v>
      </c>
      <c r="C195" s="33" t="s">
        <v>1336</v>
      </c>
      <c r="D195" s="135">
        <v>5</v>
      </c>
      <c r="E195" s="26">
        <v>417</v>
      </c>
      <c r="F195" s="65" t="s">
        <v>1500</v>
      </c>
      <c r="G195" s="57" t="s">
        <v>1500</v>
      </c>
      <c r="H195" s="219">
        <v>6.57</v>
      </c>
      <c r="I195" s="93">
        <f>(K195*4)/H195*100</f>
        <v>6.69710806697108</v>
      </c>
      <c r="J195" s="306">
        <v>0.1</v>
      </c>
      <c r="K195" s="145">
        <v>0.11</v>
      </c>
      <c r="L195" s="93">
        <f t="shared" si="21"/>
        <v>9.999999999999986</v>
      </c>
      <c r="M195" s="321">
        <v>40308</v>
      </c>
      <c r="N195" s="71">
        <v>40310</v>
      </c>
      <c r="O195" s="72">
        <v>40326</v>
      </c>
      <c r="P195" s="30" t="s">
        <v>331</v>
      </c>
      <c r="Q195" s="26"/>
      <c r="R195" s="343">
        <f>K195*4</f>
        <v>0.44</v>
      </c>
      <c r="S195" s="346">
        <f>R195/W195*100</f>
        <v>-366.6666666666667</v>
      </c>
      <c r="T195" s="492" t="s">
        <v>1035</v>
      </c>
      <c r="U195" s="27">
        <f>H195/W195</f>
        <v>-54.75000000000001</v>
      </c>
      <c r="V195" s="408">
        <v>6</v>
      </c>
      <c r="W195" s="171">
        <v>-0.12</v>
      </c>
      <c r="X195" s="178" t="s">
        <v>1156</v>
      </c>
      <c r="Y195" s="171">
        <v>4.49</v>
      </c>
      <c r="Z195" s="171">
        <v>0.93</v>
      </c>
      <c r="AA195" s="178" t="s">
        <v>1156</v>
      </c>
      <c r="AB195" s="171" t="s">
        <v>1156</v>
      </c>
      <c r="AC195" s="196" t="s">
        <v>1035</v>
      </c>
      <c r="AD195" s="332">
        <v>50</v>
      </c>
      <c r="AE195" s="171">
        <v>6.04</v>
      </c>
      <c r="AF195" s="171">
        <v>8.13</v>
      </c>
      <c r="AG195" s="292">
        <f t="shared" si="29"/>
        <v>8.774834437086097</v>
      </c>
      <c r="AH195" s="199">
        <f t="shared" si="30"/>
        <v>-19.188191881918822</v>
      </c>
      <c r="AI195" s="7"/>
      <c r="AJ195" s="378" t="s">
        <v>1035</v>
      </c>
      <c r="AK195" s="364">
        <f t="shared" si="28"/>
        <v>10.256410256410241</v>
      </c>
      <c r="AL195" s="365">
        <f>((AP195/AS195)^(1/3)-1)*100</f>
        <v>11.524149667113504</v>
      </c>
      <c r="AM195" s="365" t="s">
        <v>1035</v>
      </c>
      <c r="AN195" s="367" t="s">
        <v>1035</v>
      </c>
      <c r="AO195" s="351"/>
      <c r="AP195" s="306">
        <v>0.43</v>
      </c>
      <c r="AQ195" s="306">
        <v>0.39</v>
      </c>
      <c r="AR195" s="28">
        <v>0.35</v>
      </c>
      <c r="AS195" s="28">
        <v>0.31</v>
      </c>
      <c r="AT195" s="28">
        <v>0.21</v>
      </c>
      <c r="AU195" s="299">
        <v>0</v>
      </c>
      <c r="AV195" s="299">
        <v>0</v>
      </c>
      <c r="AW195" s="299">
        <v>0</v>
      </c>
      <c r="AX195" s="299">
        <v>0</v>
      </c>
      <c r="AY195" s="299">
        <v>0</v>
      </c>
      <c r="AZ195" s="299">
        <v>0</v>
      </c>
      <c r="BA195" s="301">
        <v>0</v>
      </c>
    </row>
    <row r="196" spans="1:53" ht="11.25" customHeight="1">
      <c r="A196" s="25" t="s">
        <v>1819</v>
      </c>
      <c r="B196" s="26" t="s">
        <v>1820</v>
      </c>
      <c r="C196" s="33" t="s">
        <v>1337</v>
      </c>
      <c r="D196" s="135">
        <v>6</v>
      </c>
      <c r="E196" s="26">
        <v>389</v>
      </c>
      <c r="F196" s="44" t="s">
        <v>1003</v>
      </c>
      <c r="G196" s="45" t="s">
        <v>1030</v>
      </c>
      <c r="H196" s="219">
        <v>36.93</v>
      </c>
      <c r="I196" s="93">
        <f>(K196*4)/H196*100</f>
        <v>5.280259951259139</v>
      </c>
      <c r="J196" s="145">
        <v>0.475</v>
      </c>
      <c r="K196" s="145">
        <v>0.4875</v>
      </c>
      <c r="L196" s="93">
        <f t="shared" si="21"/>
        <v>2.6315789473684292</v>
      </c>
      <c r="M196" s="161">
        <v>40457</v>
      </c>
      <c r="N196" s="31">
        <v>40459</v>
      </c>
      <c r="O196" s="32">
        <v>40483</v>
      </c>
      <c r="P196" s="30" t="s">
        <v>468</v>
      </c>
      <c r="Q196" s="26"/>
      <c r="R196" s="343">
        <f>K196*4</f>
        <v>1.95</v>
      </c>
      <c r="S196" s="347">
        <f>R196/W196*100</f>
        <v>156</v>
      </c>
      <c r="T196" s="492">
        <f>(H196/SQRT(22.5*W196*(H196/Z196))-1)*100</f>
        <v>86.8892006867527</v>
      </c>
      <c r="U196" s="27">
        <f>H196/W196</f>
        <v>29.544</v>
      </c>
      <c r="V196" s="408">
        <v>12</v>
      </c>
      <c r="W196" s="171">
        <v>1.25</v>
      </c>
      <c r="X196" s="178">
        <v>2.74</v>
      </c>
      <c r="Y196" s="171">
        <v>0.97</v>
      </c>
      <c r="Z196" s="171">
        <v>2.66</v>
      </c>
      <c r="AA196" s="178">
        <v>2.22</v>
      </c>
      <c r="AB196" s="171">
        <v>2.61</v>
      </c>
      <c r="AC196" s="196">
        <f>(AB196/AA196-1)*100</f>
        <v>17.567567567567544</v>
      </c>
      <c r="AD196" s="413">
        <v>104480</v>
      </c>
      <c r="AE196" s="171">
        <v>25.99</v>
      </c>
      <c r="AF196" s="171">
        <v>38.95</v>
      </c>
      <c r="AG196" s="292">
        <f t="shared" si="29"/>
        <v>42.09311273566757</v>
      </c>
      <c r="AH196" s="199">
        <f t="shared" si="30"/>
        <v>-5.186136071887042</v>
      </c>
      <c r="AI196" s="7"/>
      <c r="AJ196" s="378">
        <f>AM196/AN196</f>
        <v>1.658768609913788</v>
      </c>
      <c r="AK196" s="364">
        <f t="shared" si="28"/>
        <v>3.0997304582210283</v>
      </c>
      <c r="AL196" s="365">
        <f>((AP196/AS196)^(1/3)-1)*100</f>
        <v>5.1506222802201185</v>
      </c>
      <c r="AM196" s="365">
        <f>((AP196/AU196)^(1/5)-1)*100</f>
        <v>3.6325756817212396</v>
      </c>
      <c r="AN196" s="367">
        <f>((AP196/AZ196)^(1/10)-1)*100</f>
        <v>2.1899230911477385</v>
      </c>
      <c r="AO196" s="351"/>
      <c r="AP196" s="306">
        <v>1.9125</v>
      </c>
      <c r="AQ196" s="306">
        <v>1.855</v>
      </c>
      <c r="AR196" s="28">
        <v>1.75</v>
      </c>
      <c r="AS196" s="28">
        <v>1.645</v>
      </c>
      <c r="AT196" s="299">
        <v>1.62</v>
      </c>
      <c r="AU196" s="28">
        <v>1.6</v>
      </c>
      <c r="AV196" s="299">
        <v>1.54</v>
      </c>
      <c r="AW196" s="299">
        <v>1.54</v>
      </c>
      <c r="AX196" s="299">
        <v>1.54</v>
      </c>
      <c r="AY196" s="299">
        <v>1.54</v>
      </c>
      <c r="AZ196" s="299">
        <v>1.54</v>
      </c>
      <c r="BA196" s="301">
        <v>1.54</v>
      </c>
    </row>
    <row r="197" spans="1:53" ht="11.25" customHeight="1">
      <c r="A197" s="15" t="s">
        <v>1265</v>
      </c>
      <c r="B197" s="16" t="s">
        <v>1266</v>
      </c>
      <c r="C197" s="24" t="s">
        <v>1332</v>
      </c>
      <c r="D197" s="323">
        <v>8</v>
      </c>
      <c r="E197" s="26">
        <v>327</v>
      </c>
      <c r="F197" s="88" t="s">
        <v>1500</v>
      </c>
      <c r="G197" s="58" t="s">
        <v>1500</v>
      </c>
      <c r="H197" s="218">
        <v>26.34</v>
      </c>
      <c r="I197" s="546">
        <f>(R197/H197)*100</f>
        <v>1.0630220197418376</v>
      </c>
      <c r="J197" s="146">
        <v>0.06</v>
      </c>
      <c r="K197" s="146">
        <v>0.07</v>
      </c>
      <c r="L197" s="107">
        <f t="shared" si="21"/>
        <v>16.666666666666675</v>
      </c>
      <c r="M197" s="120">
        <v>40749</v>
      </c>
      <c r="N197" s="22">
        <v>40751</v>
      </c>
      <c r="O197" s="23">
        <v>40765</v>
      </c>
      <c r="P197" s="426" t="s">
        <v>479</v>
      </c>
      <c r="Q197" s="16"/>
      <c r="R197" s="344">
        <f>K197*4</f>
        <v>0.28</v>
      </c>
      <c r="S197" s="345">
        <f>R197/W197*100</f>
        <v>6.481481481481481</v>
      </c>
      <c r="T197" s="494">
        <f>(H197/SQRT(22.5*W197*(H197/Z197))-1)*100</f>
        <v>-47.42553781469492</v>
      </c>
      <c r="U197" s="18">
        <f>H197/W197</f>
        <v>6.097222222222221</v>
      </c>
      <c r="V197" s="421">
        <v>12</v>
      </c>
      <c r="W197" s="194">
        <v>4.32</v>
      </c>
      <c r="X197" s="193">
        <v>1.42</v>
      </c>
      <c r="Y197" s="194">
        <v>0.17</v>
      </c>
      <c r="Z197" s="194">
        <v>1.02</v>
      </c>
      <c r="AA197" s="193">
        <v>3.51</v>
      </c>
      <c r="AB197" s="194">
        <v>4.41</v>
      </c>
      <c r="AC197" s="197">
        <f>(AB197/AA197-1)*100</f>
        <v>25.64102564102566</v>
      </c>
      <c r="AD197" s="430">
        <v>138</v>
      </c>
      <c r="AE197" s="194">
        <v>24.12</v>
      </c>
      <c r="AF197" s="194">
        <v>39.93</v>
      </c>
      <c r="AG197" s="293">
        <f t="shared" si="29"/>
        <v>9.203980099502482</v>
      </c>
      <c r="AH197" s="200">
        <f t="shared" si="30"/>
        <v>-34.03456048084148</v>
      </c>
      <c r="AI197" s="7"/>
      <c r="AJ197" s="377">
        <f>AM197/AN197</f>
        <v>1.3521450735184568</v>
      </c>
      <c r="AK197" s="368">
        <f t="shared" si="28"/>
        <v>15.789473684210531</v>
      </c>
      <c r="AL197" s="369">
        <f>((AP197/AS197)^(1/3)-1)*100</f>
        <v>13.617128057248994</v>
      </c>
      <c r="AM197" s="369">
        <f>((AP197/AU197)^(1/5)-1)*100</f>
        <v>14.869835499703509</v>
      </c>
      <c r="AN197" s="366">
        <f>((AP197/AZ197)^(1/10)-1)*100</f>
        <v>10.997219004770153</v>
      </c>
      <c r="AO197" s="350"/>
      <c r="AP197" s="303">
        <v>0.22</v>
      </c>
      <c r="AQ197" s="303">
        <v>0.19</v>
      </c>
      <c r="AR197" s="19">
        <v>0.17</v>
      </c>
      <c r="AS197" s="19">
        <v>0.15</v>
      </c>
      <c r="AT197" s="19">
        <v>0.13</v>
      </c>
      <c r="AU197" s="19">
        <v>0.11</v>
      </c>
      <c r="AV197" s="19">
        <v>0.09</v>
      </c>
      <c r="AW197" s="304">
        <v>0.08</v>
      </c>
      <c r="AX197" s="304">
        <v>0.08</v>
      </c>
      <c r="AY197" s="19">
        <v>0.08</v>
      </c>
      <c r="AZ197" s="19">
        <v>0.0775</v>
      </c>
      <c r="BA197" s="297">
        <v>0.07</v>
      </c>
    </row>
    <row r="198" spans="1:53" ht="11.25" customHeight="1">
      <c r="A198" s="25" t="s">
        <v>1799</v>
      </c>
      <c r="B198" s="26" t="s">
        <v>1800</v>
      </c>
      <c r="C198" s="33" t="s">
        <v>1799</v>
      </c>
      <c r="D198" s="286">
        <v>8</v>
      </c>
      <c r="E198" s="26">
        <v>312</v>
      </c>
      <c r="F198" s="44" t="s">
        <v>1030</v>
      </c>
      <c r="G198" s="45" t="s">
        <v>1003</v>
      </c>
      <c r="H198" s="219">
        <v>38.88</v>
      </c>
      <c r="I198" s="346">
        <f>(R198/H198)*100</f>
        <v>3.4979423868312756</v>
      </c>
      <c r="J198" s="145">
        <v>0.315</v>
      </c>
      <c r="K198" s="145">
        <v>0.34</v>
      </c>
      <c r="L198" s="93">
        <f t="shared" si="21"/>
        <v>7.936507936507953</v>
      </c>
      <c r="M198" s="161">
        <v>40611</v>
      </c>
      <c r="N198" s="31">
        <v>40613</v>
      </c>
      <c r="O198" s="32">
        <v>40627</v>
      </c>
      <c r="P198" s="104" t="s">
        <v>1216</v>
      </c>
      <c r="Q198" s="296"/>
      <c r="R198" s="343">
        <f>K198*4</f>
        <v>1.36</v>
      </c>
      <c r="S198" s="346">
        <f>R198/W198*100</f>
        <v>68</v>
      </c>
      <c r="T198" s="492">
        <f>(H198/SQRT(22.5*W198*(H198/Z198))-1)*100</f>
        <v>58.290871499275035</v>
      </c>
      <c r="U198" s="27">
        <f>H198/W198</f>
        <v>19.44</v>
      </c>
      <c r="V198" s="408">
        <v>12</v>
      </c>
      <c r="W198" s="171">
        <v>2</v>
      </c>
      <c r="X198" s="178">
        <v>1.58</v>
      </c>
      <c r="Y198" s="171">
        <v>1.44</v>
      </c>
      <c r="Z198" s="171">
        <v>2.9</v>
      </c>
      <c r="AA198" s="178">
        <v>2.26</v>
      </c>
      <c r="AB198" s="171">
        <v>2.55</v>
      </c>
      <c r="AC198" s="196">
        <f>(AB198/AA198-1)*100</f>
        <v>12.831858407079654</v>
      </c>
      <c r="AD198" s="413">
        <v>18440</v>
      </c>
      <c r="AE198" s="171">
        <v>31.22</v>
      </c>
      <c r="AF198" s="171">
        <v>39.69</v>
      </c>
      <c r="AG198" s="292">
        <f aca="true" t="shared" si="31" ref="AG198:AG207">((H198-AE198)/AE198)*100</f>
        <v>24.5355541319667</v>
      </c>
      <c r="AH198" s="199">
        <f aca="true" t="shared" si="32" ref="AH198:AH207">((H198-AF198)/AF198)*100</f>
        <v>-2.0408163265306003</v>
      </c>
      <c r="AI198" s="7"/>
      <c r="AJ198" s="378">
        <f>AM198/AN198</f>
        <v>0.15291601367980237</v>
      </c>
      <c r="AK198" s="364">
        <f t="shared" si="28"/>
        <v>8.62068965517242</v>
      </c>
      <c r="AL198" s="365">
        <f>((AP198/AS198)^(1/3)-1)*100</f>
        <v>9.487978497197226</v>
      </c>
      <c r="AM198" s="365">
        <f>((AP198/AU198)^(1/5)-1)*100</f>
        <v>9.510588196866943</v>
      </c>
      <c r="AN198" s="367">
        <f>((AP198/AZ198)^(1/10)-1)*100</f>
        <v>62.19484779914277</v>
      </c>
      <c r="AO198" s="351"/>
      <c r="AP198" s="306">
        <v>1.26</v>
      </c>
      <c r="AQ198" s="306">
        <v>1.16</v>
      </c>
      <c r="AR198" s="28">
        <v>1.08</v>
      </c>
      <c r="AS198" s="28">
        <v>0.96</v>
      </c>
      <c r="AT198" s="28">
        <v>0.88</v>
      </c>
      <c r="AU198" s="28">
        <v>0.8</v>
      </c>
      <c r="AV198" s="28">
        <v>0.75</v>
      </c>
      <c r="AW198" s="299">
        <v>0.01</v>
      </c>
      <c r="AX198" s="299">
        <v>0.01</v>
      </c>
      <c r="AY198" s="299">
        <v>0.01</v>
      </c>
      <c r="AZ198" s="299">
        <v>0.01</v>
      </c>
      <c r="BA198" s="301">
        <v>0.01</v>
      </c>
    </row>
    <row r="199" spans="1:53" ht="11.25" customHeight="1">
      <c r="A199" s="25" t="s">
        <v>140</v>
      </c>
      <c r="B199" s="26" t="s">
        <v>141</v>
      </c>
      <c r="C199" s="33" t="s">
        <v>1344</v>
      </c>
      <c r="D199" s="286">
        <v>7</v>
      </c>
      <c r="E199" s="26">
        <v>356</v>
      </c>
      <c r="F199" s="44" t="s">
        <v>1030</v>
      </c>
      <c r="G199" s="45" t="s">
        <v>1030</v>
      </c>
      <c r="H199" s="219">
        <v>27.19</v>
      </c>
      <c r="I199" s="346">
        <f>(R199/H199)*100</f>
        <v>4.7076130930489155</v>
      </c>
      <c r="J199" s="145">
        <v>0.31</v>
      </c>
      <c r="K199" s="145">
        <v>0.32</v>
      </c>
      <c r="L199" s="93">
        <f aca="true" t="shared" si="33" ref="L199:L207">((K199/J199)-1)*100</f>
        <v>3.2258064516129004</v>
      </c>
      <c r="M199" s="161">
        <v>40609</v>
      </c>
      <c r="N199" s="31">
        <v>40611</v>
      </c>
      <c r="O199" s="32">
        <v>40634</v>
      </c>
      <c r="P199" s="30" t="s">
        <v>450</v>
      </c>
      <c r="Q199" s="26"/>
      <c r="R199" s="343">
        <f>K199*4</f>
        <v>1.28</v>
      </c>
      <c r="S199" s="346">
        <f>R199/W199*100</f>
        <v>71.50837988826815</v>
      </c>
      <c r="T199" s="492">
        <f>(H199/SQRT(22.5*W199*(H199/Z199))-1)*100</f>
        <v>-7.404754021051774</v>
      </c>
      <c r="U199" s="27">
        <f>H199/W199</f>
        <v>15.189944134078212</v>
      </c>
      <c r="V199" s="408">
        <v>12</v>
      </c>
      <c r="W199" s="171">
        <v>1.79</v>
      </c>
      <c r="X199" s="178">
        <v>2.51</v>
      </c>
      <c r="Y199" s="171">
        <v>1.47</v>
      </c>
      <c r="Z199" s="171">
        <v>1.27</v>
      </c>
      <c r="AA199" s="178">
        <v>1.71</v>
      </c>
      <c r="AB199" s="171">
        <v>2</v>
      </c>
      <c r="AC199" s="196">
        <f>(AB199/AA199-1)*100</f>
        <v>16.959064327485372</v>
      </c>
      <c r="AD199" s="413">
        <v>3090</v>
      </c>
      <c r="AE199" s="171">
        <v>21.08</v>
      </c>
      <c r="AF199" s="171">
        <v>27.98</v>
      </c>
      <c r="AG199" s="292">
        <f t="shared" si="31"/>
        <v>28.98481973434537</v>
      </c>
      <c r="AH199" s="199">
        <f t="shared" si="32"/>
        <v>-2.823445318084343</v>
      </c>
      <c r="AI199" s="7"/>
      <c r="AJ199" s="378">
        <f>AM199/AN199</f>
        <v>-4.242753275665705</v>
      </c>
      <c r="AK199" s="364">
        <f aca="true" t="shared" si="34" ref="AK199:AK208">((AP199/AQ199)^(1/1)-1)*100</f>
        <v>3.3333333333333437</v>
      </c>
      <c r="AL199" s="365">
        <f>((AP199/AS199)^(1/3)-1)*100</f>
        <v>4.71268841304644</v>
      </c>
      <c r="AM199" s="365">
        <f>((AP199/AU199)^(1/5)-1)*100</f>
        <v>6.151655480544238</v>
      </c>
      <c r="AN199" s="367">
        <f>((AP199/AZ199)^(1/10)-1)*100</f>
        <v>-1.449920624851564</v>
      </c>
      <c r="AO199" s="351"/>
      <c r="AP199" s="306">
        <v>1.24</v>
      </c>
      <c r="AQ199" s="306">
        <v>1.2</v>
      </c>
      <c r="AR199" s="28">
        <v>1.16</v>
      </c>
      <c r="AS199" s="28">
        <v>1.08</v>
      </c>
      <c r="AT199" s="28">
        <v>1</v>
      </c>
      <c r="AU199" s="28">
        <v>0.92</v>
      </c>
      <c r="AV199" s="299">
        <v>0.76</v>
      </c>
      <c r="AW199" s="299">
        <v>0.87</v>
      </c>
      <c r="AX199" s="299">
        <v>1.2</v>
      </c>
      <c r="AY199" s="299">
        <v>1.2</v>
      </c>
      <c r="AZ199" s="299">
        <v>1.435</v>
      </c>
      <c r="BA199" s="121">
        <v>2.14</v>
      </c>
    </row>
    <row r="200" spans="1:53" ht="11.25" customHeight="1">
      <c r="A200" s="25" t="s">
        <v>1862</v>
      </c>
      <c r="B200" s="26" t="s">
        <v>1863</v>
      </c>
      <c r="C200" s="33" t="s">
        <v>1441</v>
      </c>
      <c r="D200" s="135">
        <v>7</v>
      </c>
      <c r="E200" s="26">
        <v>337</v>
      </c>
      <c r="F200" s="65" t="s">
        <v>1500</v>
      </c>
      <c r="G200" s="57" t="s">
        <v>1500</v>
      </c>
      <c r="H200" s="219">
        <v>56.1</v>
      </c>
      <c r="I200" s="547">
        <f>(R200/H200)*100</f>
        <v>0.4527629233511587</v>
      </c>
      <c r="J200" s="145">
        <v>0.0575</v>
      </c>
      <c r="K200" s="145">
        <v>0.0635</v>
      </c>
      <c r="L200" s="93">
        <f t="shared" si="33"/>
        <v>10.43478260869566</v>
      </c>
      <c r="M200" s="161">
        <v>40420</v>
      </c>
      <c r="N200" s="31">
        <v>40422</v>
      </c>
      <c r="O200" s="32">
        <v>40437</v>
      </c>
      <c r="P200" s="30" t="s">
        <v>1213</v>
      </c>
      <c r="Q200" s="26"/>
      <c r="R200" s="343">
        <f>K200*4</f>
        <v>0.254</v>
      </c>
      <c r="S200" s="346">
        <f>R200/W200*100</f>
        <v>5.893271461716938</v>
      </c>
      <c r="T200" s="492">
        <f>(H200/SQRT(22.5*W200*(H200/Z200))-1)*100</f>
        <v>16.09927213357483</v>
      </c>
      <c r="U200" s="27">
        <f>H200/W200</f>
        <v>13.016241299303946</v>
      </c>
      <c r="V200" s="408">
        <v>12</v>
      </c>
      <c r="W200" s="171">
        <v>4.31</v>
      </c>
      <c r="X200" s="178">
        <v>1.78</v>
      </c>
      <c r="Y200" s="171">
        <v>1.14</v>
      </c>
      <c r="Z200" s="171">
        <v>2.33</v>
      </c>
      <c r="AA200" s="178">
        <v>4.51</v>
      </c>
      <c r="AB200" s="171">
        <v>4.55</v>
      </c>
      <c r="AC200" s="196">
        <f>(AB200/AA200-1)*100</f>
        <v>0.8869179600886845</v>
      </c>
      <c r="AD200" s="413">
        <v>3730</v>
      </c>
      <c r="AE200" s="171">
        <v>17.34</v>
      </c>
      <c r="AF200" s="171">
        <v>67.77</v>
      </c>
      <c r="AG200" s="292">
        <f t="shared" si="31"/>
        <v>223.52941176470594</v>
      </c>
      <c r="AH200" s="199">
        <f t="shared" si="32"/>
        <v>-17.220008853474983</v>
      </c>
      <c r="AI200" s="7"/>
      <c r="AJ200" s="378" t="s">
        <v>1035</v>
      </c>
      <c r="AK200" s="364">
        <f t="shared" si="34"/>
        <v>9.999999999999986</v>
      </c>
      <c r="AL200" s="365">
        <f>((AP200/AS200)^(1/3)-1)*100</f>
        <v>10.369130283278437</v>
      </c>
      <c r="AM200" s="365">
        <f>((AP200/AU200)^(1/5)-1)*100</f>
        <v>20.062871592809106</v>
      </c>
      <c r="AN200" s="367" t="s">
        <v>1035</v>
      </c>
      <c r="AO200" s="351"/>
      <c r="AP200" s="306">
        <v>0.242</v>
      </c>
      <c r="AQ200" s="306">
        <v>0.22</v>
      </c>
      <c r="AR200" s="28">
        <v>0.205</v>
      </c>
      <c r="AS200" s="28">
        <v>0.18</v>
      </c>
      <c r="AT200" s="28">
        <v>0.135</v>
      </c>
      <c r="AU200" s="28">
        <v>0.097</v>
      </c>
      <c r="AV200" s="28">
        <v>0.02</v>
      </c>
      <c r="AW200" s="299">
        <v>0</v>
      </c>
      <c r="AX200" s="299">
        <v>0</v>
      </c>
      <c r="AY200" s="299">
        <v>0</v>
      </c>
      <c r="AZ200" s="299">
        <v>0</v>
      </c>
      <c r="BA200" s="301">
        <v>0</v>
      </c>
    </row>
    <row r="201" spans="1:53" ht="11.25" customHeight="1">
      <c r="A201" s="34" t="s">
        <v>142</v>
      </c>
      <c r="B201" s="36" t="s">
        <v>143</v>
      </c>
      <c r="C201" s="41" t="s">
        <v>1124</v>
      </c>
      <c r="D201" s="287">
        <v>8</v>
      </c>
      <c r="E201" s="26">
        <v>324</v>
      </c>
      <c r="F201" s="46" t="s">
        <v>1003</v>
      </c>
      <c r="G201" s="48" t="s">
        <v>1003</v>
      </c>
      <c r="H201" s="220">
        <v>31.39</v>
      </c>
      <c r="I201" s="348">
        <f>(R201/H201)*100</f>
        <v>2.548582351067219</v>
      </c>
      <c r="J201" s="144">
        <v>0.125</v>
      </c>
      <c r="K201" s="144">
        <v>0.2</v>
      </c>
      <c r="L201" s="94">
        <f t="shared" si="33"/>
        <v>60.00000000000001</v>
      </c>
      <c r="M201" s="322">
        <v>40702</v>
      </c>
      <c r="N201" s="50">
        <v>40704</v>
      </c>
      <c r="O201" s="40">
        <v>40721</v>
      </c>
      <c r="P201" s="422" t="s">
        <v>496</v>
      </c>
      <c r="Q201" s="285" t="s">
        <v>1340</v>
      </c>
      <c r="R201" s="274">
        <f>K201*4</f>
        <v>0.8</v>
      </c>
      <c r="S201" s="348">
        <f>R201/W201*100</f>
        <v>-80</v>
      </c>
      <c r="T201" s="493" t="s">
        <v>1035</v>
      </c>
      <c r="U201" s="37">
        <f>H201/W201</f>
        <v>-31.39</v>
      </c>
      <c r="V201" s="409">
        <v>12</v>
      </c>
      <c r="W201" s="172">
        <v>-1</v>
      </c>
      <c r="X201" s="180">
        <v>0.97</v>
      </c>
      <c r="Y201" s="172">
        <v>1.9</v>
      </c>
      <c r="Z201" s="172">
        <v>2.41</v>
      </c>
      <c r="AA201" s="180">
        <v>1.47</v>
      </c>
      <c r="AB201" s="172">
        <v>1.74</v>
      </c>
      <c r="AC201" s="198">
        <f>(AB201/AA201-1)*100</f>
        <v>18.36734693877551</v>
      </c>
      <c r="AD201" s="415">
        <v>18460</v>
      </c>
      <c r="AE201" s="172">
        <v>17.53</v>
      </c>
      <c r="AF201" s="172">
        <v>33.47</v>
      </c>
      <c r="AG201" s="292">
        <f t="shared" si="31"/>
        <v>79.06446092413006</v>
      </c>
      <c r="AH201" s="199">
        <f t="shared" si="32"/>
        <v>-6.214520466089031</v>
      </c>
      <c r="AI201" s="7"/>
      <c r="AJ201" s="379">
        <f>AM201/AN201</f>
        <v>-6.731579828890835</v>
      </c>
      <c r="AK201" s="370">
        <f t="shared" si="34"/>
        <v>10.22727272727273</v>
      </c>
      <c r="AL201" s="371">
        <f>((AP201/AS201)^(1/3)-1)*100</f>
        <v>7.537279115895723</v>
      </c>
      <c r="AM201" s="371">
        <f>((AP201/AU201)^(1/5)-1)*100</f>
        <v>14.172193787911125</v>
      </c>
      <c r="AN201" s="372">
        <f>((AP201/AZ201)^(1/10)-1)*100</f>
        <v>-2.1053295286028395</v>
      </c>
      <c r="AO201" s="352"/>
      <c r="AP201" s="307">
        <v>0.485</v>
      </c>
      <c r="AQ201" s="309">
        <v>0.44</v>
      </c>
      <c r="AR201" s="38">
        <v>0.43</v>
      </c>
      <c r="AS201" s="38">
        <v>0.39</v>
      </c>
      <c r="AT201" s="38">
        <v>0.345</v>
      </c>
      <c r="AU201" s="38">
        <v>0.25</v>
      </c>
      <c r="AV201" s="38">
        <v>0.08</v>
      </c>
      <c r="AW201" s="300">
        <v>0.04</v>
      </c>
      <c r="AX201" s="300">
        <v>0.42</v>
      </c>
      <c r="AY201" s="38">
        <v>0.68</v>
      </c>
      <c r="AZ201" s="300">
        <v>0.6</v>
      </c>
      <c r="BA201" s="328">
        <v>0.6</v>
      </c>
    </row>
    <row r="202" spans="1:53" ht="11.25" customHeight="1">
      <c r="A202" s="16" t="s">
        <v>29</v>
      </c>
      <c r="B202" s="16" t="s">
        <v>30</v>
      </c>
      <c r="C202" s="278" t="s">
        <v>1657</v>
      </c>
      <c r="D202" s="323">
        <v>7</v>
      </c>
      <c r="E202" s="26">
        <v>362</v>
      </c>
      <c r="F202" s="88" t="s">
        <v>1500</v>
      </c>
      <c r="G202" s="58" t="s">
        <v>1500</v>
      </c>
      <c r="H202" s="218">
        <v>52.92</v>
      </c>
      <c r="I202" s="117">
        <f>(K202*4)/H202*100</f>
        <v>5.423280423280423</v>
      </c>
      <c r="J202" s="146">
        <v>0.7025</v>
      </c>
      <c r="K202" s="146">
        <v>0.7175</v>
      </c>
      <c r="L202" s="107">
        <f t="shared" si="33"/>
        <v>2.1352313167259718</v>
      </c>
      <c r="M202" s="120">
        <v>40667</v>
      </c>
      <c r="N202" s="22">
        <v>40669</v>
      </c>
      <c r="O202" s="23">
        <v>40676</v>
      </c>
      <c r="P202" s="426" t="s">
        <v>453</v>
      </c>
      <c r="Q202" s="148" t="s">
        <v>1924</v>
      </c>
      <c r="R202" s="344">
        <f>K202*4</f>
        <v>2.87</v>
      </c>
      <c r="S202" s="345">
        <f>R202/W202*100</f>
        <v>72.84263959390863</v>
      </c>
      <c r="T202" s="492">
        <f>(H202/SQRT(22.5*W202*(H202/Z202))-1)*100</f>
        <v>33.82312745420488</v>
      </c>
      <c r="U202" s="18">
        <f>H202/W202</f>
        <v>13.431472081218274</v>
      </c>
      <c r="V202" s="421">
        <v>12</v>
      </c>
      <c r="W202" s="194">
        <v>3.94</v>
      </c>
      <c r="X202" s="193">
        <v>2.44</v>
      </c>
      <c r="Y202" s="194">
        <v>2.65</v>
      </c>
      <c r="Z202" s="194">
        <v>3</v>
      </c>
      <c r="AA202" s="193">
        <v>3.55</v>
      </c>
      <c r="AB202" s="194">
        <v>3.66</v>
      </c>
      <c r="AC202" s="197">
        <f>(AB202/AA202-1)*100</f>
        <v>3.0985915492957927</v>
      </c>
      <c r="AD202" s="414">
        <v>15340</v>
      </c>
      <c r="AE202" s="194">
        <v>36.97</v>
      </c>
      <c r="AF202" s="194">
        <v>56.61</v>
      </c>
      <c r="AG202" s="293">
        <f t="shared" si="31"/>
        <v>43.14308899107385</v>
      </c>
      <c r="AH202" s="200">
        <f t="shared" si="32"/>
        <v>-6.51828298887122</v>
      </c>
      <c r="AI202" s="7"/>
      <c r="AJ202" s="377" t="s">
        <v>1035</v>
      </c>
      <c r="AK202" s="368">
        <f t="shared" si="34"/>
        <v>4.429133858267709</v>
      </c>
      <c r="AL202" s="369">
        <f>((AP202/AS202)^(1/3)-1)*100</f>
        <v>9.057120544346775</v>
      </c>
      <c r="AM202" s="369">
        <f>((AP202/AU202)^(1/5)-1)*100</f>
        <v>78.0099582477098</v>
      </c>
      <c r="AN202" s="366" t="s">
        <v>1035</v>
      </c>
      <c r="AO202" s="350"/>
      <c r="AP202" s="303">
        <v>2.6525</v>
      </c>
      <c r="AQ202" s="354">
        <v>2.54</v>
      </c>
      <c r="AR202" s="19">
        <v>2.435</v>
      </c>
      <c r="AS202" s="19">
        <v>2.045</v>
      </c>
      <c r="AT202" s="19">
        <v>1.605</v>
      </c>
      <c r="AU202" s="19">
        <v>0.1484</v>
      </c>
      <c r="AV202" s="304">
        <v>0</v>
      </c>
      <c r="AW202" s="304">
        <v>0</v>
      </c>
      <c r="AX202" s="304">
        <v>0</v>
      </c>
      <c r="AY202" s="304">
        <v>0</v>
      </c>
      <c r="AZ202" s="304">
        <v>0</v>
      </c>
      <c r="BA202" s="305">
        <v>0</v>
      </c>
    </row>
    <row r="203" spans="1:53" ht="11.25" customHeight="1">
      <c r="A203" s="26" t="s">
        <v>1200</v>
      </c>
      <c r="B203" s="26" t="s">
        <v>1201</v>
      </c>
      <c r="C203" s="109" t="s">
        <v>1680</v>
      </c>
      <c r="D203" s="286">
        <v>6</v>
      </c>
      <c r="E203" s="26">
        <v>405</v>
      </c>
      <c r="F203" s="65" t="s">
        <v>1500</v>
      </c>
      <c r="G203" s="57" t="s">
        <v>1500</v>
      </c>
      <c r="H203" s="219">
        <v>39.15</v>
      </c>
      <c r="I203" s="268">
        <f>(K203*4)/H203*100</f>
        <v>1.7369093231162198</v>
      </c>
      <c r="J203" s="306">
        <v>0.15</v>
      </c>
      <c r="K203" s="145">
        <v>0.17</v>
      </c>
      <c r="L203" s="93">
        <f t="shared" si="33"/>
        <v>13.333333333333353</v>
      </c>
      <c r="M203" s="161">
        <v>40658</v>
      </c>
      <c r="N203" s="31">
        <v>40660</v>
      </c>
      <c r="O203" s="32">
        <v>40687</v>
      </c>
      <c r="P203" s="30" t="s">
        <v>506</v>
      </c>
      <c r="Q203" s="26"/>
      <c r="R203" s="343">
        <f>K203*4</f>
        <v>0.68</v>
      </c>
      <c r="S203" s="346">
        <f>R203/W203*100</f>
        <v>35.05154639175258</v>
      </c>
      <c r="T203" s="492">
        <f>(H203/SQRT(22.5*W203*(H203/Z203))-1)*100</f>
        <v>72.82074617729883</v>
      </c>
      <c r="U203" s="27">
        <f>H203/W203</f>
        <v>20.18041237113402</v>
      </c>
      <c r="V203" s="408">
        <v>1</v>
      </c>
      <c r="W203" s="171">
        <v>1.94</v>
      </c>
      <c r="X203" s="178">
        <v>1.37</v>
      </c>
      <c r="Y203" s="171">
        <v>1.17</v>
      </c>
      <c r="Z203" s="171">
        <v>3.33</v>
      </c>
      <c r="AA203" s="178">
        <v>2.22</v>
      </c>
      <c r="AB203" s="171">
        <v>2.51</v>
      </c>
      <c r="AC203" s="196">
        <f>(AB203/AA203-1)*100</f>
        <v>13.06306306306304</v>
      </c>
      <c r="AD203" s="413">
        <v>4110</v>
      </c>
      <c r="AE203" s="171">
        <v>23.34</v>
      </c>
      <c r="AF203" s="171">
        <v>45.48</v>
      </c>
      <c r="AG203" s="292">
        <f t="shared" si="31"/>
        <v>67.73778920308483</v>
      </c>
      <c r="AH203" s="199">
        <f t="shared" si="32"/>
        <v>-13.918205804749336</v>
      </c>
      <c r="AI203" s="7"/>
      <c r="AJ203" s="378" t="s">
        <v>1035</v>
      </c>
      <c r="AK203" s="364">
        <f t="shared" si="34"/>
        <v>14.583333333333348</v>
      </c>
      <c r="AL203" s="365">
        <f>((AP203/AS203)^(1/3)-1)*100</f>
        <v>7.316761752004952</v>
      </c>
      <c r="AM203" s="365" t="s">
        <v>1035</v>
      </c>
      <c r="AN203" s="367" t="s">
        <v>1035</v>
      </c>
      <c r="AO203" s="351"/>
      <c r="AP203" s="306">
        <v>0.55</v>
      </c>
      <c r="AQ203" s="308">
        <v>0.48</v>
      </c>
      <c r="AR203" s="28">
        <v>0.475</v>
      </c>
      <c r="AS203" s="28">
        <v>0.445</v>
      </c>
      <c r="AT203" s="28">
        <v>0.3</v>
      </c>
      <c r="AU203" s="299">
        <v>0</v>
      </c>
      <c r="AV203" s="299">
        <v>0</v>
      </c>
      <c r="AW203" s="299">
        <v>0</v>
      </c>
      <c r="AX203" s="299">
        <v>0</v>
      </c>
      <c r="AY203" s="299">
        <v>0</v>
      </c>
      <c r="AZ203" s="299">
        <v>0</v>
      </c>
      <c r="BA203" s="301">
        <v>0</v>
      </c>
    </row>
    <row r="204" spans="1:53" ht="11.25" customHeight="1">
      <c r="A204" s="26" t="s">
        <v>1793</v>
      </c>
      <c r="B204" s="26" t="s">
        <v>1794</v>
      </c>
      <c r="C204" s="33" t="s">
        <v>1132</v>
      </c>
      <c r="D204" s="135">
        <v>8</v>
      </c>
      <c r="E204" s="26">
        <v>304</v>
      </c>
      <c r="F204" s="44" t="s">
        <v>1030</v>
      </c>
      <c r="G204" s="45" t="s">
        <v>1030</v>
      </c>
      <c r="H204" s="219">
        <v>31.27</v>
      </c>
      <c r="I204" s="118">
        <f>(K204*4)/H204*100</f>
        <v>3.3258714422769433</v>
      </c>
      <c r="J204" s="145">
        <v>0.2</v>
      </c>
      <c r="K204" s="145">
        <v>0.26</v>
      </c>
      <c r="L204" s="93">
        <f t="shared" si="33"/>
        <v>30.000000000000004</v>
      </c>
      <c r="M204" s="161">
        <v>40584</v>
      </c>
      <c r="N204" s="31">
        <v>40588</v>
      </c>
      <c r="O204" s="32">
        <v>40603</v>
      </c>
      <c r="P204" s="30" t="s">
        <v>460</v>
      </c>
      <c r="Q204" s="285"/>
      <c r="R204" s="343">
        <f>K204*4</f>
        <v>1.04</v>
      </c>
      <c r="S204" s="346">
        <f>R204/W204*100</f>
        <v>49.523809523809526</v>
      </c>
      <c r="T204" s="492">
        <f>(H204/SQRT(22.5*W204*(H204/Z204))-1)*100</f>
        <v>10.948007271245363</v>
      </c>
      <c r="U204" s="27">
        <f>H204/W204</f>
        <v>14.890476190476189</v>
      </c>
      <c r="V204" s="408">
        <v>12</v>
      </c>
      <c r="W204" s="171">
        <v>2.1</v>
      </c>
      <c r="X204" s="178">
        <v>1.89</v>
      </c>
      <c r="Y204" s="171">
        <v>1.7</v>
      </c>
      <c r="Z204" s="171">
        <v>1.86</v>
      </c>
      <c r="AA204" s="178">
        <v>2.08</v>
      </c>
      <c r="AB204" s="171">
        <v>2.27</v>
      </c>
      <c r="AC204" s="196">
        <f>(AB204/AA204-1)*100</f>
        <v>9.134615384615374</v>
      </c>
      <c r="AD204" s="413">
        <v>7310</v>
      </c>
      <c r="AE204" s="171">
        <v>23.72</v>
      </c>
      <c r="AF204" s="171">
        <v>31.89</v>
      </c>
      <c r="AG204" s="292">
        <f t="shared" si="31"/>
        <v>31.82967959527825</v>
      </c>
      <c r="AH204" s="199">
        <f t="shared" si="32"/>
        <v>-1.944183129507686</v>
      </c>
      <c r="AI204" s="7"/>
      <c r="AJ204" s="378">
        <f>AM204/AN204</f>
        <v>8.120617219023949</v>
      </c>
      <c r="AK204" s="364">
        <f t="shared" si="34"/>
        <v>18.518518518518512</v>
      </c>
      <c r="AL204" s="365">
        <f>((AP204/AS204)^(1/3)-1)*100</f>
        <v>16.96070952851465</v>
      </c>
      <c r="AM204" s="365">
        <f>((AP204/AU204)^(1/5)-1)*100</f>
        <v>12.700920209792542</v>
      </c>
      <c r="AN204" s="367">
        <f>((AP204/AZ204)^(1/10)-1)*100</f>
        <v>1.5640338495500616</v>
      </c>
      <c r="AO204" s="351"/>
      <c r="AP204" s="306">
        <v>0.8</v>
      </c>
      <c r="AQ204" s="306">
        <v>0.675</v>
      </c>
      <c r="AR204" s="28">
        <v>0.54</v>
      </c>
      <c r="AS204" s="28">
        <v>0.5</v>
      </c>
      <c r="AT204" s="28">
        <v>0.46</v>
      </c>
      <c r="AU204" s="28">
        <v>0.44</v>
      </c>
      <c r="AV204" s="28">
        <v>0.415</v>
      </c>
      <c r="AW204" s="299">
        <v>0.4</v>
      </c>
      <c r="AX204" s="299">
        <v>0.4</v>
      </c>
      <c r="AY204" s="299">
        <v>0.4</v>
      </c>
      <c r="AZ204" s="299">
        <v>0.685</v>
      </c>
      <c r="BA204" s="301">
        <v>0.78</v>
      </c>
    </row>
    <row r="205" spans="1:53" ht="11.25" customHeight="1">
      <c r="A205" s="26" t="s">
        <v>144</v>
      </c>
      <c r="B205" s="26" t="s">
        <v>145</v>
      </c>
      <c r="C205" s="33" t="s">
        <v>1132</v>
      </c>
      <c r="D205" s="286">
        <v>8</v>
      </c>
      <c r="E205" s="26">
        <v>326</v>
      </c>
      <c r="F205" s="44" t="s">
        <v>1030</v>
      </c>
      <c r="G205" s="45" t="s">
        <v>1003</v>
      </c>
      <c r="H205" s="219">
        <v>24.74</v>
      </c>
      <c r="I205" s="118">
        <f>(K205*4)/H205*100</f>
        <v>4.203718674211803</v>
      </c>
      <c r="J205" s="306">
        <v>0.2525</v>
      </c>
      <c r="K205" s="145">
        <v>0.26</v>
      </c>
      <c r="L205" s="93">
        <f t="shared" si="33"/>
        <v>2.970297029702973</v>
      </c>
      <c r="M205" s="161">
        <v>40715</v>
      </c>
      <c r="N205" s="31">
        <v>40717</v>
      </c>
      <c r="O205" s="32">
        <v>40744</v>
      </c>
      <c r="P205" s="30" t="s">
        <v>503</v>
      </c>
      <c r="Q205" s="26"/>
      <c r="R205" s="343">
        <f>K205*4</f>
        <v>1.04</v>
      </c>
      <c r="S205" s="346">
        <f>R205/W205*100</f>
        <v>61.904761904761905</v>
      </c>
      <c r="T205" s="492">
        <f>(H205/SQRT(22.5*W205*(H205/Z205))-1)*100</f>
        <v>-2.5822827191498976</v>
      </c>
      <c r="U205" s="27">
        <f>H205/W205</f>
        <v>14.726190476190476</v>
      </c>
      <c r="V205" s="408">
        <v>12</v>
      </c>
      <c r="W205" s="171">
        <v>1.68</v>
      </c>
      <c r="X205" s="178">
        <v>2.57</v>
      </c>
      <c r="Y205" s="171">
        <v>1.15</v>
      </c>
      <c r="Z205" s="171">
        <v>1.45</v>
      </c>
      <c r="AA205" s="178">
        <v>1.72</v>
      </c>
      <c r="AB205" s="171">
        <v>1.82</v>
      </c>
      <c r="AC205" s="196">
        <f>(AB205/AA205-1)*100</f>
        <v>5.813953488372103</v>
      </c>
      <c r="AD205" s="413">
        <v>11980</v>
      </c>
      <c r="AE205" s="171">
        <v>20.03</v>
      </c>
      <c r="AF205" s="171">
        <v>25.39</v>
      </c>
      <c r="AG205" s="292">
        <f t="shared" si="31"/>
        <v>23.51472790813778</v>
      </c>
      <c r="AH205" s="199">
        <f t="shared" si="32"/>
        <v>-2.56006301693581</v>
      </c>
      <c r="AI205" s="7"/>
      <c r="AJ205" s="378">
        <f>AM205/AN205</f>
        <v>-1.2228796563676183</v>
      </c>
      <c r="AK205" s="364">
        <f t="shared" si="34"/>
        <v>3.1088082901554515</v>
      </c>
      <c r="AL205" s="365">
        <f>((AP205/AS205)^(1/3)-1)*100</f>
        <v>3.2107262118330704</v>
      </c>
      <c r="AM205" s="365">
        <f>((AP205/AU205)^(1/5)-1)*100</f>
        <v>3.3221118535291527</v>
      </c>
      <c r="AN205" s="367">
        <f>((AP205/AZ205)^(1/10)-1)*100</f>
        <v>-2.716630239313156</v>
      </c>
      <c r="AO205" s="351"/>
      <c r="AP205" s="306">
        <v>0.995</v>
      </c>
      <c r="AQ205" s="306">
        <v>0.965</v>
      </c>
      <c r="AR205" s="28">
        <v>0.935</v>
      </c>
      <c r="AS205" s="28">
        <v>0.905</v>
      </c>
      <c r="AT205" s="28">
        <v>0.875</v>
      </c>
      <c r="AU205" s="28">
        <v>0.845</v>
      </c>
      <c r="AV205" s="28">
        <v>0.79</v>
      </c>
      <c r="AW205" s="299">
        <v>0.75</v>
      </c>
      <c r="AX205" s="299">
        <v>1.3125</v>
      </c>
      <c r="AY205" s="28">
        <v>1.5</v>
      </c>
      <c r="AZ205" s="299">
        <v>1.3105</v>
      </c>
      <c r="BA205" s="121">
        <v>1.44</v>
      </c>
    </row>
    <row r="206" spans="1:53" ht="11.25" customHeight="1">
      <c r="A206" s="26" t="s">
        <v>7</v>
      </c>
      <c r="B206" s="26" t="s">
        <v>8</v>
      </c>
      <c r="C206" s="109" t="s">
        <v>1667</v>
      </c>
      <c r="D206" s="286">
        <v>9</v>
      </c>
      <c r="E206" s="26">
        <v>277</v>
      </c>
      <c r="F206" s="65" t="s">
        <v>1500</v>
      </c>
      <c r="G206" s="57" t="s">
        <v>1500</v>
      </c>
      <c r="H206" s="219">
        <v>35.68</v>
      </c>
      <c r="I206" s="118">
        <f>(K206*4)/H206*100</f>
        <v>2.130044843049327</v>
      </c>
      <c r="J206" s="306">
        <v>0.16</v>
      </c>
      <c r="K206" s="145">
        <v>0.19</v>
      </c>
      <c r="L206" s="93">
        <f t="shared" si="33"/>
        <v>18.75</v>
      </c>
      <c r="M206" s="161">
        <v>40679</v>
      </c>
      <c r="N206" s="31">
        <v>40681</v>
      </c>
      <c r="O206" s="32">
        <v>40702</v>
      </c>
      <c r="P206" s="30" t="s">
        <v>473</v>
      </c>
      <c r="Q206" s="26"/>
      <c r="R206" s="343">
        <f>K206*4</f>
        <v>0.76</v>
      </c>
      <c r="S206" s="346">
        <f>R206/W206*100</f>
        <v>31.799163179916317</v>
      </c>
      <c r="T206" s="492">
        <f>(H206/SQRT(22.5*W206*(H206/Z206))-1)*100</f>
        <v>58.99545180902304</v>
      </c>
      <c r="U206" s="27">
        <f>H206/W206</f>
        <v>14.928870292887028</v>
      </c>
      <c r="V206" s="408">
        <v>3</v>
      </c>
      <c r="W206" s="171">
        <v>2.39</v>
      </c>
      <c r="X206" s="178">
        <v>1.31</v>
      </c>
      <c r="Y206" s="171">
        <v>3.88</v>
      </c>
      <c r="Z206" s="171">
        <v>3.81</v>
      </c>
      <c r="AA206" s="178">
        <v>2.17</v>
      </c>
      <c r="AB206" s="171">
        <v>2.49</v>
      </c>
      <c r="AC206" s="196">
        <f>(AB206/AA206-1)*100</f>
        <v>14.746543778801847</v>
      </c>
      <c r="AD206" s="413">
        <v>9410</v>
      </c>
      <c r="AE206" s="171">
        <v>23.47</v>
      </c>
      <c r="AF206" s="171">
        <v>36.49</v>
      </c>
      <c r="AG206" s="292">
        <f t="shared" si="31"/>
        <v>52.023860247124</v>
      </c>
      <c r="AH206" s="199">
        <f t="shared" si="32"/>
        <v>-2.2197862428062543</v>
      </c>
      <c r="AI206" s="7"/>
      <c r="AJ206" s="378" t="s">
        <v>1035</v>
      </c>
      <c r="AK206" s="364">
        <f t="shared" si="34"/>
        <v>10.344827586206918</v>
      </c>
      <c r="AL206" s="365">
        <f>((AP206/AS206)^(1/3)-1)*100</f>
        <v>12.457688706899894</v>
      </c>
      <c r="AM206" s="365">
        <f>((AP206/AU206)^(1/5)-1)*100</f>
        <v>19.740571108299566</v>
      </c>
      <c r="AN206" s="367" t="s">
        <v>1035</v>
      </c>
      <c r="AO206" s="351"/>
      <c r="AP206" s="308">
        <v>0.64</v>
      </c>
      <c r="AQ206" s="306">
        <v>0.58</v>
      </c>
      <c r="AR206" s="28">
        <v>0.54</v>
      </c>
      <c r="AS206" s="28">
        <v>0.45</v>
      </c>
      <c r="AT206" s="28">
        <v>0.34</v>
      </c>
      <c r="AU206" s="28">
        <v>0.26</v>
      </c>
      <c r="AV206" s="28">
        <v>0.15</v>
      </c>
      <c r="AW206" s="299">
        <v>0</v>
      </c>
      <c r="AX206" s="299">
        <v>0</v>
      </c>
      <c r="AY206" s="299">
        <v>0</v>
      </c>
      <c r="AZ206" s="299">
        <v>0</v>
      </c>
      <c r="BA206" s="301">
        <v>0</v>
      </c>
    </row>
    <row r="207" spans="1:53" ht="11.25" customHeight="1">
      <c r="A207" s="36" t="s">
        <v>1809</v>
      </c>
      <c r="B207" s="36" t="s">
        <v>1810</v>
      </c>
      <c r="C207" s="41" t="s">
        <v>1447</v>
      </c>
      <c r="D207" s="287">
        <v>7</v>
      </c>
      <c r="E207" s="26">
        <v>340</v>
      </c>
      <c r="F207" s="46" t="s">
        <v>1003</v>
      </c>
      <c r="G207" s="48" t="s">
        <v>1003</v>
      </c>
      <c r="H207" s="220">
        <v>55.32</v>
      </c>
      <c r="I207" s="549">
        <f>(K207*4)/H207*100</f>
        <v>1.8076644974692697</v>
      </c>
      <c r="J207" s="307">
        <v>0.21</v>
      </c>
      <c r="K207" s="144">
        <v>0.25</v>
      </c>
      <c r="L207" s="94">
        <f t="shared" si="33"/>
        <v>19.047619047619047</v>
      </c>
      <c r="M207" s="322">
        <v>40464</v>
      </c>
      <c r="N207" s="50">
        <v>40466</v>
      </c>
      <c r="O207" s="40">
        <v>40487</v>
      </c>
      <c r="P207" s="49" t="s">
        <v>777</v>
      </c>
      <c r="Q207" s="36"/>
      <c r="R207" s="274">
        <f>K207*4</f>
        <v>1</v>
      </c>
      <c r="S207" s="348">
        <f>R207/W207*100</f>
        <v>41.32231404958678</v>
      </c>
      <c r="T207" s="493">
        <f>(H207/SQRT(22.5*W207*(H207/Z207))-1)*100</f>
        <v>284.08332429304977</v>
      </c>
      <c r="U207" s="37">
        <f>H207/W207</f>
        <v>22.859504132231407</v>
      </c>
      <c r="V207" s="409">
        <v>12</v>
      </c>
      <c r="W207" s="172">
        <v>2.42</v>
      </c>
      <c r="X207" s="180">
        <v>1.54</v>
      </c>
      <c r="Y207" s="172">
        <v>2.26</v>
      </c>
      <c r="Z207" s="172">
        <v>14.52</v>
      </c>
      <c r="AA207" s="180">
        <v>2.84</v>
      </c>
      <c r="AB207" s="172">
        <v>3.2</v>
      </c>
      <c r="AC207" s="198">
        <f>(AB207/AA207-1)*100</f>
        <v>12.676056338028175</v>
      </c>
      <c r="AD207" s="415">
        <v>25760</v>
      </c>
      <c r="AE207" s="171">
        <v>38.25</v>
      </c>
      <c r="AF207" s="171">
        <v>56.98</v>
      </c>
      <c r="AG207" s="294">
        <f t="shared" si="31"/>
        <v>44.627450980392155</v>
      </c>
      <c r="AH207" s="201">
        <f t="shared" si="32"/>
        <v>-2.9133029133029074</v>
      </c>
      <c r="AI207" s="7"/>
      <c r="AJ207" s="379" t="s">
        <v>1035</v>
      </c>
      <c r="AK207" s="370">
        <f t="shared" si="34"/>
        <v>12.82051282051282</v>
      </c>
      <c r="AL207" s="371">
        <f>((AP207/AS207)^(1/3)-1)*100</f>
        <v>18.788515844657837</v>
      </c>
      <c r="AM207" s="371">
        <f>((AP207/AU207)^(1/5)-1)*100</f>
        <v>32.55888500789157</v>
      </c>
      <c r="AN207" s="372" t="s">
        <v>1035</v>
      </c>
      <c r="AO207" s="352"/>
      <c r="AP207" s="307">
        <v>0.88</v>
      </c>
      <c r="AQ207" s="307">
        <v>0.78</v>
      </c>
      <c r="AR207" s="38">
        <v>0.68</v>
      </c>
      <c r="AS207" s="38">
        <v>0.525</v>
      </c>
      <c r="AT207" s="38">
        <v>0.265</v>
      </c>
      <c r="AU207" s="38">
        <v>0.215</v>
      </c>
      <c r="AV207" s="38">
        <v>0.1</v>
      </c>
      <c r="AW207" s="300">
        <v>0</v>
      </c>
      <c r="AX207" s="300">
        <v>0</v>
      </c>
      <c r="AY207" s="300">
        <v>0</v>
      </c>
      <c r="AZ207" s="300">
        <v>0</v>
      </c>
      <c r="BA207" s="328">
        <v>0</v>
      </c>
    </row>
    <row r="208" spans="1:53" ht="11.25" customHeight="1">
      <c r="A208" s="67" t="s">
        <v>1065</v>
      </c>
      <c r="B208" s="123">
        <f>COUNT(M7:M207)</f>
        <v>201</v>
      </c>
      <c r="C208" s="123"/>
      <c r="D208" s="76">
        <f>AVERAGE(D7:D207)</f>
        <v>7.009950248756219</v>
      </c>
      <c r="E208" s="331"/>
      <c r="F208" s="227"/>
      <c r="G208" s="227"/>
      <c r="H208" s="39">
        <f>AVERAGE(H7:H207)</f>
        <v>46.087761194029845</v>
      </c>
      <c r="I208" s="39">
        <f>AVERAGE(I7:I207)</f>
        <v>3.004995788739641</v>
      </c>
      <c r="J208" s="66"/>
      <c r="K208" s="66"/>
      <c r="L208" s="39">
        <f>((SUM(K7:K207)/SUM(J7:J207))-1)*100</f>
        <v>9.772801657194607</v>
      </c>
      <c r="M208" s="114"/>
      <c r="N208" s="114"/>
      <c r="O208" s="114"/>
      <c r="P208" s="114"/>
      <c r="Q208" s="6"/>
      <c r="R208" s="6"/>
      <c r="S208" s="39">
        <f>AVERAGE(S7:S207)</f>
        <v>37.26734226605328</v>
      </c>
      <c r="T208" s="495">
        <f>(H208/SQRT(22.5*W208*(H208/Z208))-1)*100</f>
        <v>63.685105737649586</v>
      </c>
      <c r="U208" s="39">
        <f>AVERAGE(U7:U207)</f>
        <v>16.329819942133835</v>
      </c>
      <c r="V208" s="29"/>
      <c r="W208" s="39">
        <f aca="true" t="shared" si="35" ref="W208:AH208">AVERAGE(W7:W207)</f>
        <v>2.853400000000001</v>
      </c>
      <c r="X208" s="39">
        <f t="shared" si="35"/>
        <v>-5.802873563218392</v>
      </c>
      <c r="Y208" s="39">
        <f t="shared" si="35"/>
        <v>2.4556000000000013</v>
      </c>
      <c r="Z208" s="39">
        <f t="shared" si="35"/>
        <v>3.732311557788944</v>
      </c>
      <c r="AA208" s="39">
        <f t="shared" si="35"/>
        <v>3.151325966850829</v>
      </c>
      <c r="AB208" s="39">
        <f t="shared" si="35"/>
        <v>3.571160220994476</v>
      </c>
      <c r="AC208" s="39">
        <f t="shared" si="35"/>
        <v>0.09993757291383457</v>
      </c>
      <c r="AD208" s="471">
        <f t="shared" si="35"/>
        <v>18017.29</v>
      </c>
      <c r="AE208" s="458">
        <f t="shared" si="35"/>
        <v>32.82502487562189</v>
      </c>
      <c r="AF208" s="459">
        <f t="shared" si="35"/>
        <v>50.57592039800997</v>
      </c>
      <c r="AG208" s="295">
        <f t="shared" si="35"/>
        <v>41.1407371901701</v>
      </c>
      <c r="AH208" s="276">
        <f t="shared" si="35"/>
        <v>-8.101865780289328</v>
      </c>
      <c r="AI208" s="6"/>
      <c r="AJ208" s="379">
        <f>AM208/AN208</f>
        <v>1.4952703600901764</v>
      </c>
      <c r="AK208" s="370">
        <f t="shared" si="34"/>
        <v>9.983760891205185</v>
      </c>
      <c r="AL208" s="371">
        <f>((AP208/AS208)^(1/3)-1)*100</f>
        <v>12.63382862393172</v>
      </c>
      <c r="AM208" s="371">
        <f>((AP208/AU208)^(1/5)-1)*100</f>
        <v>19.29916154992948</v>
      </c>
      <c r="AN208" s="372">
        <f>((AP208/AZ208)^(1/10)-1)*100</f>
        <v>12.90680405700384</v>
      </c>
      <c r="AO208" s="420"/>
      <c r="AP208" s="307">
        <f aca="true" t="shared" si="36" ref="AP208:BA208">AVERAGE(AP7:AP207)</f>
        <v>1.1282503814262024</v>
      </c>
      <c r="AQ208" s="307">
        <f t="shared" si="36"/>
        <v>1.025833606965174</v>
      </c>
      <c r="AR208" s="307">
        <f t="shared" si="36"/>
        <v>0.935531558872305</v>
      </c>
      <c r="AS208" s="307">
        <f t="shared" si="36"/>
        <v>0.7895851077943616</v>
      </c>
      <c r="AT208" s="307">
        <f t="shared" si="36"/>
        <v>0.6202036119402983</v>
      </c>
      <c r="AU208" s="307">
        <f t="shared" si="36"/>
        <v>0.46689425704809295</v>
      </c>
      <c r="AV208" s="307">
        <f t="shared" si="36"/>
        <v>0.3601351393034827</v>
      </c>
      <c r="AW208" s="307">
        <f t="shared" si="36"/>
        <v>0.31513686567164173</v>
      </c>
      <c r="AX208" s="307">
        <f t="shared" si="36"/>
        <v>0.3020370646766168</v>
      </c>
      <c r="AY208" s="307">
        <f t="shared" si="36"/>
        <v>0.31002472636815903</v>
      </c>
      <c r="AZ208" s="307">
        <f t="shared" si="36"/>
        <v>0.33512308457711437</v>
      </c>
      <c r="BA208" s="144">
        <f t="shared" si="36"/>
        <v>0.3361853648424543</v>
      </c>
    </row>
    <row r="209" spans="1:53" ht="11.25" customHeight="1">
      <c r="A209" s="6"/>
      <c r="B209" s="6"/>
      <c r="C209" s="6"/>
      <c r="D209" s="6"/>
      <c r="E209" s="7"/>
      <c r="F209" s="6"/>
      <c r="G209" s="6"/>
      <c r="H209" s="6"/>
      <c r="I209" s="6"/>
      <c r="J209" s="6"/>
      <c r="K209" s="6"/>
      <c r="L209" s="6"/>
      <c r="M209" s="114"/>
      <c r="N209" s="114"/>
      <c r="O209" s="114"/>
      <c r="P209" s="114"/>
      <c r="Q209" s="6"/>
      <c r="R209" s="6"/>
      <c r="S209" s="6"/>
      <c r="T209" s="6"/>
      <c r="U209" s="6"/>
      <c r="V209" s="7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465"/>
      <c r="AH209" s="462"/>
      <c r="AI209" s="6"/>
      <c r="AJ209" s="99" t="s">
        <v>404</v>
      </c>
      <c r="AK209" s="59"/>
      <c r="AL209" s="59"/>
      <c r="AM209" s="59"/>
      <c r="AN209" s="59"/>
      <c r="AO209" s="59"/>
      <c r="AP209" s="456">
        <f>((AP208/AQ208)-1)*100</f>
        <v>9.983760891205185</v>
      </c>
      <c r="AQ209" s="456">
        <f aca="true" t="shared" si="37" ref="AQ209:AZ209">((AQ208/AR208)-1)*100</f>
        <v>9.652485502650432</v>
      </c>
      <c r="AR209" s="456">
        <f t="shared" si="37"/>
        <v>18.483941710303053</v>
      </c>
      <c r="AS209" s="456">
        <f t="shared" si="37"/>
        <v>27.31062712197947</v>
      </c>
      <c r="AT209" s="456">
        <f t="shared" si="37"/>
        <v>32.835990714791244</v>
      </c>
      <c r="AU209" s="456">
        <f t="shared" si="37"/>
        <v>29.644182445258505</v>
      </c>
      <c r="AV209" s="456">
        <f t="shared" si="37"/>
        <v>14.278962106174875</v>
      </c>
      <c r="AW209" s="456">
        <f t="shared" si="37"/>
        <v>4.337150147135271</v>
      </c>
      <c r="AX209" s="456">
        <f t="shared" si="37"/>
        <v>-2.5764595569892634</v>
      </c>
      <c r="AY209" s="456">
        <f t="shared" si="37"/>
        <v>-7.489295534691831</v>
      </c>
      <c r="AZ209" s="456">
        <f t="shared" si="37"/>
        <v>-0.3159805204006272</v>
      </c>
      <c r="BA209" s="6"/>
    </row>
    <row r="210" spans="1:5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14"/>
      <c r="N210" s="114"/>
      <c r="O210" s="114"/>
      <c r="P210" s="114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465"/>
      <c r="AH210" s="462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ht="12.75">
      <c r="A211" s="457" t="s">
        <v>1502</v>
      </c>
      <c r="B211" s="202">
        <f>COUNT(H7:H207)+COUNT(Contenders!H7:H153)</f>
        <v>348</v>
      </c>
      <c r="C211" s="464" t="s">
        <v>1481</v>
      </c>
      <c r="D211" s="89">
        <f>(SUM(D7:D207)+SUM(Contenders!D7:D153))/$B211</f>
        <v>10.494252873563218</v>
      </c>
      <c r="E211" s="6"/>
      <c r="F211" s="6"/>
      <c r="G211" s="6"/>
      <c r="H211" s="90">
        <f>(SUM(H7:H207)+SUM(Contenders!H7:H153))/$B211</f>
        <v>47.45456896551725</v>
      </c>
      <c r="I211" s="90">
        <f>(SUM(I7:I207)+SUM(Contenders!I7:I153))/$B211</f>
        <v>2.971342747970982</v>
      </c>
      <c r="J211" s="6"/>
      <c r="K211" s="6"/>
      <c r="L211" s="90">
        <f>(((SUM(K7:K207)+(SUM(Contenders!K7:K153)))/(SUM(J7:J207)+(SUM(Contenders!J7:J153)))-1)*100)</f>
        <v>9.095769112608565</v>
      </c>
      <c r="M211" s="6"/>
      <c r="N211" s="6"/>
      <c r="O211" s="6"/>
      <c r="P211" s="6"/>
      <c r="Q211" s="6"/>
      <c r="R211" s="6"/>
      <c r="S211" s="90">
        <f>(SUM(S7:S207)+SUM(Contenders!S7:S153))/$B211</f>
        <v>31.74342208727626</v>
      </c>
      <c r="T211" s="495">
        <f>(H211/SQRT(22.5*W211*(H211/Z211))-1)*100</f>
        <v>60.032018360233664</v>
      </c>
      <c r="U211" s="90">
        <f>(SUM(U7:U207)+SUM(Contenders!U7:U153))/$B211</f>
        <v>15.596174950787022</v>
      </c>
      <c r="V211" s="6"/>
      <c r="W211" s="90">
        <f>(SUM(W7:W207)+SUM(Contenders!W7:W153))/$B211</f>
        <v>2.7857471264367826</v>
      </c>
      <c r="X211" s="90">
        <f>(SUM(X7:X207)+SUM(Contenders!X7:X153))/$B211</f>
        <v>-2.0311781609195405</v>
      </c>
      <c r="Y211" s="90">
        <f>(SUM(Y7:Y207)+SUM(Contenders!Y7:Y153))/$B211</f>
        <v>2.6618678160919553</v>
      </c>
      <c r="Z211" s="90">
        <f>(SUM(Z7:Z207)+SUM(Contenders!Z7:Z153))/$B211</f>
        <v>3.382672413793103</v>
      </c>
      <c r="AA211" s="90">
        <f>(SUM(AA7:AA207)+SUM(Contenders!AA7:AA153))/$B211</f>
        <v>2.7915517241379315</v>
      </c>
      <c r="AB211" s="90">
        <f>(SUM(AB7:AB207)+SUM(Contenders!AB7:AB153))/$B211</f>
        <v>3.230517241379311</v>
      </c>
      <c r="AC211" s="90">
        <f>(SUM(AC7:AC207)+SUM(Contenders!AC7:AC153))/$B211</f>
        <v>6.291023876405721</v>
      </c>
      <c r="AD211" s="469">
        <f>(SUM(AD7:AD207)+SUM(Contenders!AD7:AD153))/$B211</f>
        <v>16351.830459770115</v>
      </c>
      <c r="AE211" s="458">
        <f>(SUM(AE7:AE207)+SUM(Contenders!AE7:AE153))/$B211</f>
        <v>33.65193486590039</v>
      </c>
      <c r="AF211" s="91">
        <f>(SUM(AF7:AF207)+SUM(Contenders!AF7:AF153))/$B211</f>
        <v>51.43209701696771</v>
      </c>
      <c r="AG211" s="461">
        <f>(SUM(AG7:AG207)+SUM(Contenders!AG7:AG153))/$B211</f>
        <v>40.64723936642009</v>
      </c>
      <c r="AH211" s="463">
        <f>(SUM(AH7:AH207)+SUM(Contenders!AH7:AH153))/$B211</f>
        <v>-7.588453906373594</v>
      </c>
      <c r="AI211" s="6"/>
      <c r="AJ211" s="376">
        <f>AM211/AN211</f>
        <v>1.233019584170498</v>
      </c>
      <c r="AK211" s="373">
        <f>((AP211/AQ211)^(1/1)-1)*100</f>
        <v>8.645382663039491</v>
      </c>
      <c r="AL211" s="374">
        <f>((AP211/AS211)^(1/3)-1)*100</f>
        <v>10.577764688648505</v>
      </c>
      <c r="AM211" s="374">
        <f>((AP211/AU211)^(1/5)-1)*100</f>
        <v>14.273620418978883</v>
      </c>
      <c r="AN211" s="375">
        <f>((AP211/AZ211)^(1/10)-1)*100</f>
        <v>11.576150616116387</v>
      </c>
      <c r="AO211" s="353"/>
      <c r="AP211" s="467">
        <f>(SUM(AP7:AP207)+SUM(Contenders!AP7:AP153))/$B211</f>
        <v>1.1584469165298306</v>
      </c>
      <c r="AQ211" s="311">
        <f>(SUM(AQ7:AQ207)+SUM(Contenders!AQ7:AQ153))/$B211</f>
        <v>1.0662642885825346</v>
      </c>
      <c r="AR211" s="311">
        <f>(SUM(AR7:AR207)+SUM(Contenders!AR7:AR153))/$B211</f>
        <v>0.9845227089358115</v>
      </c>
      <c r="AS211" s="311">
        <f>(SUM(AS7:AS207)+SUM(Contenders!AS7:AS153))/$B211</f>
        <v>0.8567867042421925</v>
      </c>
      <c r="AT211" s="311">
        <f>(SUM(AT7:AT207)+SUM(Contenders!AT7:AT153))/$B211</f>
        <v>0.7182099221454343</v>
      </c>
      <c r="AU211" s="311">
        <f>(SUM(AU7:AU207)+SUM(Contenders!AU7:AU153))/$B211</f>
        <v>0.5944922580985859</v>
      </c>
      <c r="AV211" s="311">
        <f>(SUM(AV7:AV207)+SUM(Contenders!AV7:AV153))/$B211</f>
        <v>0.5004925766190528</v>
      </c>
      <c r="AW211" s="311">
        <f>(SUM(AW7:AW207)+SUM(Contenders!AW7:AW153))/$B211</f>
        <v>0.4480322935484984</v>
      </c>
      <c r="AX211" s="311">
        <f>(SUM(AX7:AX207)+SUM(Contenders!AX7:AX153))/$B211</f>
        <v>0.41820113633297196</v>
      </c>
      <c r="AY211" s="311">
        <f>(SUM(AY7:AY207)+SUM(Contenders!AY7:AY153))/$B211</f>
        <v>0.38733145046511064</v>
      </c>
      <c r="AZ211" s="311">
        <f>(SUM(AZ7:AZ207)+SUM(Contenders!AZ7:AZ153))/$B211</f>
        <v>0.3874024798877144</v>
      </c>
      <c r="BA211" s="311">
        <f>(SUM(BA7:BA207)+SUM(Contenders!BA7:BA153))/$B211</f>
        <v>0.36447055647355464</v>
      </c>
    </row>
    <row r="212" spans="1:5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99" t="s">
        <v>404</v>
      </c>
      <c r="AK212" s="59"/>
      <c r="AL212" s="59"/>
      <c r="AM212" s="59"/>
      <c r="AN212" s="59"/>
      <c r="AO212" s="59"/>
      <c r="AP212" s="456">
        <f>((AP211/AQ211)-1)*100</f>
        <v>8.645382663039491</v>
      </c>
      <c r="AQ212" s="417">
        <f aca="true" t="shared" si="38" ref="AQ212:AZ212">((AQ211/AR211)-1)*100</f>
        <v>8.302660660319262</v>
      </c>
      <c r="AR212" s="417">
        <f t="shared" si="38"/>
        <v>14.908728632361123</v>
      </c>
      <c r="AS212" s="417">
        <f t="shared" si="38"/>
        <v>19.294746260647866</v>
      </c>
      <c r="AT212" s="417">
        <f t="shared" si="38"/>
        <v>20.810643429158347</v>
      </c>
      <c r="AU212" s="417">
        <f t="shared" si="38"/>
        <v>18.781433705675198</v>
      </c>
      <c r="AV212" s="417">
        <f t="shared" si="38"/>
        <v>11.709040581664155</v>
      </c>
      <c r="AW212" s="417">
        <f t="shared" si="38"/>
        <v>7.133208072341257</v>
      </c>
      <c r="AX212" s="417">
        <f t="shared" si="38"/>
        <v>7.9698371590514405</v>
      </c>
      <c r="AY212" s="417">
        <f t="shared" si="38"/>
        <v>-0.018334787795981633</v>
      </c>
      <c r="AZ212" s="417">
        <f t="shared" si="38"/>
        <v>6.29184525522124</v>
      </c>
      <c r="BA212" s="6"/>
    </row>
    <row r="213" spans="1:5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114"/>
      <c r="N213" s="114"/>
      <c r="O213" s="114"/>
      <c r="P213" s="114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ht="12.75">
      <c r="A214" s="457" t="s">
        <v>1502</v>
      </c>
      <c r="B214" s="202">
        <f>COUNT(H7:H207)+COUNT(Contenders!H7:H153)+COUNT(Champions!H7:H107)</f>
        <v>449</v>
      </c>
      <c r="C214" s="148" t="s">
        <v>1483</v>
      </c>
      <c r="D214" s="224">
        <f>(SUM(D7:D207)+SUM(Contenders!D7:D153)+SUM(Champions!D7:D107))/$B214</f>
        <v>16.85077951002227</v>
      </c>
      <c r="E214" s="6"/>
      <c r="F214" s="6"/>
      <c r="G214" s="6"/>
      <c r="H214" s="90">
        <f>(SUM(H7:H207)+SUM(Contenders!H7:H153)+SUM(Champions!H7:H107))/$B214</f>
        <v>49.013697104677064</v>
      </c>
      <c r="I214" s="459">
        <f>(SUM(I7:I207)+SUM(Contenders!I7:I153)+SUM(Champions!I7:I107))/$B214</f>
        <v>2.9334725214923107</v>
      </c>
      <c r="J214" s="6"/>
      <c r="K214" s="6"/>
      <c r="L214" s="90">
        <f>((SUM(K7:K207)+SUM(Contenders!K7:K153)+SUM(Champions!K7:K107))/(SUM(J7:J207)+SUM(Contenders!J7:J153)+SUM(Champions!J7:J107))-1)*100</f>
        <v>8.583457048322751</v>
      </c>
      <c r="M214" s="6"/>
      <c r="N214" s="6"/>
      <c r="O214" s="6"/>
      <c r="P214" s="6"/>
      <c r="Q214" s="6"/>
      <c r="R214" s="6"/>
      <c r="S214" s="90">
        <f>(SUM(S7:S207)+SUM(Contenders!S7:S153)+SUM(Champions!S7:S107))/$B214</f>
        <v>31.29648299804942</v>
      </c>
      <c r="T214" s="495">
        <f>(H214/SQRT(22.5*W214*(H214/Z214))-1)*100</f>
        <v>58.618763745693684</v>
      </c>
      <c r="U214" s="459">
        <f>(SUM(U7:U207)+SUM(Contenders!U7:U153)+SUM(Champions!U7:U107))/$B214</f>
        <v>16.174797037618884</v>
      </c>
      <c r="V214" s="6"/>
      <c r="W214" s="90">
        <f>(SUM(W7:W207)+SUM(Contenders!W7:W153)+SUM(Champions!W7:W107))/$B214</f>
        <v>2.8425389755011143</v>
      </c>
      <c r="X214" s="459">
        <f>(SUM(X7:X207)+SUM(Contenders!X7:X153)+SUM(Champions!X7:X107))/$B214</f>
        <v>-1.116124721603564</v>
      </c>
      <c r="Y214" s="459">
        <f>(SUM(Y7:Y207)+SUM(Contenders!Y7:Y153)+SUM(Champions!Y7:Y107))/$B214</f>
        <v>2.5254565701559026</v>
      </c>
      <c r="Z214" s="459">
        <f>(SUM(Z7:Z207)+SUM(Contenders!Z7:Z153)+SUM(Champions!Z7:Z107))/$B214</f>
        <v>3.2830734966592425</v>
      </c>
      <c r="AA214" s="459">
        <f>(SUM(AA7:AA207)+SUM(Contenders!AA7:AA153)+SUM(Champions!AA7:AA107))/$B214</f>
        <v>2.8959910913140314</v>
      </c>
      <c r="AB214" s="459">
        <f>(SUM(AB7:AB207)+SUM(Contenders!AB7:AB153)+SUM(Champions!AB7:AB107))/$B214</f>
        <v>3.307884187082406</v>
      </c>
      <c r="AC214" s="459">
        <f>(SUM(AC7:AC207)+SUM(Contenders!AC7:AC153)+SUM(Champions!AC7:AC107))/$B214</f>
        <v>8.002784474091628</v>
      </c>
      <c r="AD214" s="470">
        <f>(SUM(AD7:AD207)+SUM(Contenders!AD7:AD153)+SUM(Champions!AD7:AD107))/$B214</f>
        <v>18344.83964365256</v>
      </c>
      <c r="AE214" s="458">
        <f>(SUM(AE7:AE207)+SUM(Contenders!AE7:AE153)+SUM(Champions!AE7:AE107))/$B214</f>
        <v>35.23009651076467</v>
      </c>
      <c r="AF214" s="91">
        <f>(SUM(AF7:AF207)+SUM(Contenders!AF7:AF153)+SUM(Champions!AF7:AF107))/$B214</f>
        <v>52.89795047194824</v>
      </c>
      <c r="AG214" s="461">
        <f>(SUM(AG7:AG207)+SUM(Contenders!AG7:AG153)+SUM(Champions!AG7:AG107))/$B214</f>
        <v>39.142476049342974</v>
      </c>
      <c r="AH214" s="463">
        <f>(SUM(AH7:AH207)+SUM(Contenders!AH7:AH153)+SUM(Champions!AH7:AH107))/$B214</f>
        <v>-7.409266397145833</v>
      </c>
      <c r="AI214" s="6"/>
      <c r="AJ214" s="376">
        <f>AM214/AN214</f>
        <v>1.2168336886521405</v>
      </c>
      <c r="AK214" s="373">
        <f>((AP214/AQ214)^(1/1)-1)*100</f>
        <v>7.802952480509262</v>
      </c>
      <c r="AL214" s="374">
        <f>((AP214/AS214)^(1/3)-1)*100</f>
        <v>9.87084878775859</v>
      </c>
      <c r="AM214" s="374">
        <f>((AP214/AU214)^(1/5)-1)*100</f>
        <v>12.722902839329087</v>
      </c>
      <c r="AN214" s="375">
        <f>((AP214/AZ214)^(1/10)-1)*100</f>
        <v>10.455745068516276</v>
      </c>
      <c r="AO214" s="353"/>
      <c r="AP214" s="467">
        <f>(SUM(AP7:AP207)+SUM(Contenders!AP7:AP153)+SUM(Champions!AP7:AP107))/$B214</f>
        <v>1.1682752665017142</v>
      </c>
      <c r="AQ214" s="312">
        <f>(SUM(AQ7:AQ207)+SUM(Contenders!AQ7:AQ153)+SUM(Champions!AQ7:AQ107))/$B214</f>
        <v>1.0837136085980001</v>
      </c>
      <c r="AR214" s="312">
        <f>(SUM(AR7:AR207)+SUM(Contenders!AR7:AR153)+SUM(Champions!AR7:AR107))/$B214</f>
        <v>1.0050654744780745</v>
      </c>
      <c r="AS214" s="312">
        <f>(SUM(AS7:AS207)+SUM(Contenders!AS7:AS153)+SUM(Champions!AS7:AS107))/$B214</f>
        <v>0.8808414508562877</v>
      </c>
      <c r="AT214" s="312">
        <f>(SUM(AT7:AT207)+SUM(Contenders!AT7:AT153)+SUM(Champions!AT7:AT107))/$B214</f>
        <v>0.7544618126450202</v>
      </c>
      <c r="AU214" s="312">
        <f>(SUM(AU7:AU207)+SUM(Contenders!AU7:AU153)+SUM(Champions!AU7:AU107))/$B214</f>
        <v>0.641925105872243</v>
      </c>
      <c r="AV214" s="312">
        <f>(SUM(AV7:AV207)+SUM(Contenders!AV7:AV153)+SUM(Champions!AV7:AV107))/$B214</f>
        <v>0.5548317959749989</v>
      </c>
      <c r="AW214" s="312">
        <f>(SUM(AW7:AW207)+SUM(Contenders!AW7:AW153)+SUM(Champions!AW7:AW107))/$B214</f>
        <v>0.5009733350330912</v>
      </c>
      <c r="AX214" s="312">
        <f>(SUM(AX7:AX207)+SUM(Contenders!AX7:AX153)+SUM(Champions!AX7:AX107))/$B214</f>
        <v>0.4687660337133002</v>
      </c>
      <c r="AY214" s="312">
        <f>(SUM(AY7:AY207)+SUM(Contenders!AY7:AY153)+SUM(Champions!AY7:AY107))/$B214</f>
        <v>0.43868118057770017</v>
      </c>
      <c r="AZ214" s="312">
        <f>(SUM(AZ7:AZ207)+SUM(Contenders!AZ7:AZ153)+SUM(Champions!AZ7:AZ107))/$B214</f>
        <v>0.43217743482428267</v>
      </c>
      <c r="BA214" s="312">
        <f>(SUM(BA7:BA207)+SUM(Contenders!BA7:BA153)+SUM(Champions!BA7:BA107))/$B214</f>
        <v>0.40723100305691323</v>
      </c>
    </row>
    <row r="215" spans="1:53" ht="12.75">
      <c r="A215" s="6"/>
      <c r="B215" s="6"/>
      <c r="C215" s="36" t="s">
        <v>1484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99" t="s">
        <v>404</v>
      </c>
      <c r="AK215" s="59"/>
      <c r="AL215" s="59"/>
      <c r="AM215" s="59"/>
      <c r="AN215" s="59"/>
      <c r="AO215" s="59"/>
      <c r="AP215" s="456">
        <f aca="true" t="shared" si="39" ref="AP215:AZ215">((AP214/AQ214)-1)*100</f>
        <v>7.802952480509262</v>
      </c>
      <c r="AQ215" s="417">
        <f t="shared" si="39"/>
        <v>7.825175186797373</v>
      </c>
      <c r="AR215" s="417">
        <f t="shared" si="39"/>
        <v>14.102881228060449</v>
      </c>
      <c r="AS215" s="417">
        <f t="shared" si="39"/>
        <v>16.750965535048245</v>
      </c>
      <c r="AT215" s="417">
        <f t="shared" si="39"/>
        <v>17.531127189652928</v>
      </c>
      <c r="AU215" s="417">
        <f t="shared" si="39"/>
        <v>15.697245638959135</v>
      </c>
      <c r="AV215" s="417">
        <f t="shared" si="39"/>
        <v>10.750763997918211</v>
      </c>
      <c r="AW215" s="417">
        <f t="shared" si="39"/>
        <v>6.870655935683501</v>
      </c>
      <c r="AX215" s="417">
        <f t="shared" si="39"/>
        <v>6.858022287617005</v>
      </c>
      <c r="AY215" s="417">
        <f t="shared" si="39"/>
        <v>1.5048786052566099</v>
      </c>
      <c r="AZ215" s="417">
        <f t="shared" si="39"/>
        <v>6.12586752484634</v>
      </c>
      <c r="BA215" s="6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0"/>
  <sheetViews>
    <sheetView workbookViewId="0" topLeftCell="A211">
      <selection activeCell="A230" sqref="A230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267" t="s">
        <v>1115</v>
      </c>
      <c r="B1" s="6"/>
      <c r="C1" s="6"/>
      <c r="D1" s="6"/>
      <c r="E1" s="6"/>
      <c r="F1" s="86" t="s">
        <v>205</v>
      </c>
      <c r="G1" s="6"/>
      <c r="H1" s="6"/>
      <c r="I1" s="6"/>
    </row>
    <row r="2" spans="1:9" ht="12.75">
      <c r="A2" s="15"/>
      <c r="B2" s="9"/>
      <c r="C2" s="134" t="s">
        <v>1499</v>
      </c>
      <c r="D2" s="151" t="s">
        <v>182</v>
      </c>
      <c r="E2" s="42" t="s">
        <v>1933</v>
      </c>
      <c r="F2" s="61" t="s">
        <v>204</v>
      </c>
      <c r="G2" s="152" t="s">
        <v>186</v>
      </c>
      <c r="H2" s="151"/>
      <c r="I2" s="16"/>
    </row>
    <row r="3" spans="1:9" ht="12.75">
      <c r="A3" s="113" t="s">
        <v>757</v>
      </c>
      <c r="B3" s="47" t="s">
        <v>758</v>
      </c>
      <c r="C3" s="153" t="s">
        <v>489</v>
      </c>
      <c r="D3" s="62" t="s">
        <v>183</v>
      </c>
      <c r="E3" s="46" t="s">
        <v>184</v>
      </c>
      <c r="F3" s="62" t="s">
        <v>185</v>
      </c>
      <c r="G3" s="47" t="s">
        <v>187</v>
      </c>
      <c r="H3" s="62" t="s">
        <v>188</v>
      </c>
      <c r="I3" s="36" t="s">
        <v>1034</v>
      </c>
    </row>
    <row r="4" spans="1:9" ht="12.75">
      <c r="A4" s="15" t="s">
        <v>1727</v>
      </c>
      <c r="B4" s="16" t="s">
        <v>1728</v>
      </c>
      <c r="C4" s="155">
        <v>8</v>
      </c>
      <c r="D4" s="157">
        <v>40431</v>
      </c>
      <c r="E4" s="42"/>
      <c r="F4" s="151" t="s">
        <v>191</v>
      </c>
      <c r="G4" s="43"/>
      <c r="H4" s="43"/>
      <c r="I4" s="24" t="s">
        <v>1550</v>
      </c>
    </row>
    <row r="5" spans="1:9" ht="12.75">
      <c r="A5" s="25" t="s">
        <v>1301</v>
      </c>
      <c r="B5" s="26" t="s">
        <v>1302</v>
      </c>
      <c r="C5" s="137">
        <v>8</v>
      </c>
      <c r="D5" s="158">
        <v>40471</v>
      </c>
      <c r="E5" s="44"/>
      <c r="F5" s="160" t="s">
        <v>191</v>
      </c>
      <c r="G5" s="45"/>
      <c r="H5" s="45"/>
      <c r="I5" s="33" t="s">
        <v>1550</v>
      </c>
    </row>
    <row r="6" spans="1:9" ht="12.75">
      <c r="A6" s="25" t="s">
        <v>190</v>
      </c>
      <c r="B6" s="26" t="s">
        <v>1930</v>
      </c>
      <c r="C6" s="137">
        <v>39</v>
      </c>
      <c r="D6" s="158">
        <v>39477</v>
      </c>
      <c r="E6" s="44"/>
      <c r="F6" s="160"/>
      <c r="G6" s="45"/>
      <c r="H6" s="424" t="s">
        <v>191</v>
      </c>
      <c r="I6" s="425" t="s">
        <v>355</v>
      </c>
    </row>
    <row r="7" spans="1:9" ht="12.75">
      <c r="A7" s="25" t="s">
        <v>428</v>
      </c>
      <c r="B7" s="26" t="s">
        <v>429</v>
      </c>
      <c r="C7" s="137">
        <v>7</v>
      </c>
      <c r="D7" s="158">
        <v>40431</v>
      </c>
      <c r="E7" s="44"/>
      <c r="F7" s="160" t="s">
        <v>191</v>
      </c>
      <c r="G7" s="45"/>
      <c r="H7" s="45"/>
      <c r="I7" s="33" t="s">
        <v>1550</v>
      </c>
    </row>
    <row r="8" spans="1:9" ht="12.75">
      <c r="A8" s="277" t="s">
        <v>225</v>
      </c>
      <c r="B8" s="36" t="s">
        <v>226</v>
      </c>
      <c r="C8" s="156">
        <v>31</v>
      </c>
      <c r="D8" s="159">
        <v>39770</v>
      </c>
      <c r="E8" s="46"/>
      <c r="F8" s="62"/>
      <c r="G8" s="48" t="s">
        <v>191</v>
      </c>
      <c r="H8" s="48"/>
      <c r="I8" s="122" t="s">
        <v>1555</v>
      </c>
    </row>
    <row r="9" spans="1:9" ht="12.75">
      <c r="A9" s="15" t="s">
        <v>430</v>
      </c>
      <c r="B9" s="16" t="s">
        <v>436</v>
      </c>
      <c r="C9" s="155">
        <v>8</v>
      </c>
      <c r="D9" s="157">
        <v>40457</v>
      </c>
      <c r="E9" s="42"/>
      <c r="F9" s="151" t="s">
        <v>191</v>
      </c>
      <c r="G9" s="43"/>
      <c r="H9" s="43"/>
      <c r="I9" s="24" t="s">
        <v>1550</v>
      </c>
    </row>
    <row r="10" spans="1:9" ht="12.75">
      <c r="A10" s="25" t="s">
        <v>363</v>
      </c>
      <c r="B10" s="26" t="s">
        <v>364</v>
      </c>
      <c r="C10" s="137">
        <v>23</v>
      </c>
      <c r="D10" s="158">
        <v>40382</v>
      </c>
      <c r="E10" s="44"/>
      <c r="F10" s="160" t="s">
        <v>191</v>
      </c>
      <c r="G10" s="45"/>
      <c r="H10" s="45"/>
      <c r="I10" s="33" t="s">
        <v>1550</v>
      </c>
    </row>
    <row r="11" spans="1:9" ht="12.75">
      <c r="A11" s="25" t="s">
        <v>276</v>
      </c>
      <c r="B11" s="26" t="s">
        <v>279</v>
      </c>
      <c r="C11" s="137">
        <v>38</v>
      </c>
      <c r="D11" s="158">
        <v>39924</v>
      </c>
      <c r="E11" s="44" t="s">
        <v>191</v>
      </c>
      <c r="F11" s="160"/>
      <c r="G11" s="45"/>
      <c r="H11" s="45"/>
      <c r="I11" s="33"/>
    </row>
    <row r="12" spans="1:9" ht="12.75">
      <c r="A12" s="25" t="s">
        <v>290</v>
      </c>
      <c r="B12" s="26" t="s">
        <v>291</v>
      </c>
      <c r="C12" s="137">
        <v>32</v>
      </c>
      <c r="D12" s="158">
        <v>40029</v>
      </c>
      <c r="E12" s="44" t="s">
        <v>191</v>
      </c>
      <c r="F12" s="160"/>
      <c r="G12" s="45"/>
      <c r="H12" s="45"/>
      <c r="I12" s="33"/>
    </row>
    <row r="13" spans="1:9" ht="12.75">
      <c r="A13" s="34" t="s">
        <v>1579</v>
      </c>
      <c r="B13" s="36" t="s">
        <v>1580</v>
      </c>
      <c r="C13" s="156">
        <v>25</v>
      </c>
      <c r="D13" s="159">
        <v>40426</v>
      </c>
      <c r="E13" s="46"/>
      <c r="F13" s="62" t="s">
        <v>191</v>
      </c>
      <c r="G13" s="48"/>
      <c r="H13" s="48"/>
      <c r="I13" s="122" t="s">
        <v>361</v>
      </c>
    </row>
    <row r="14" spans="1:9" ht="12.75">
      <c r="A14" s="15" t="s">
        <v>214</v>
      </c>
      <c r="B14" s="16" t="s">
        <v>215</v>
      </c>
      <c r="C14" s="155">
        <v>30</v>
      </c>
      <c r="D14" s="157">
        <v>39727</v>
      </c>
      <c r="E14" s="42" t="s">
        <v>191</v>
      </c>
      <c r="F14" s="151"/>
      <c r="G14" s="43"/>
      <c r="H14" s="43"/>
      <c r="I14" s="24"/>
    </row>
    <row r="15" spans="1:9" ht="12.75">
      <c r="A15" s="25" t="s">
        <v>1151</v>
      </c>
      <c r="B15" s="26" t="s">
        <v>973</v>
      </c>
      <c r="C15" s="137">
        <v>30</v>
      </c>
      <c r="D15" s="158">
        <v>40476</v>
      </c>
      <c r="E15" s="44"/>
      <c r="F15" s="160" t="s">
        <v>191</v>
      </c>
      <c r="G15" s="45"/>
      <c r="H15" s="45"/>
      <c r="I15" s="33" t="s">
        <v>1550</v>
      </c>
    </row>
    <row r="16" spans="1:9" ht="12.75">
      <c r="A16" s="25" t="s">
        <v>283</v>
      </c>
      <c r="B16" s="26" t="s">
        <v>286</v>
      </c>
      <c r="C16" s="137">
        <v>37</v>
      </c>
      <c r="D16" s="158">
        <v>39944</v>
      </c>
      <c r="E16" s="44" t="s">
        <v>191</v>
      </c>
      <c r="F16" s="160"/>
      <c r="G16" s="45"/>
      <c r="H16" s="45"/>
      <c r="I16" s="33"/>
    </row>
    <row r="17" spans="1:9" ht="12.75">
      <c r="A17" s="95" t="s">
        <v>374</v>
      </c>
      <c r="B17" s="26" t="s">
        <v>382</v>
      </c>
      <c r="C17" s="137">
        <v>12</v>
      </c>
      <c r="D17" s="158">
        <v>40431</v>
      </c>
      <c r="E17" s="44"/>
      <c r="F17" s="160" t="s">
        <v>191</v>
      </c>
      <c r="G17" s="45"/>
      <c r="H17" s="45"/>
      <c r="I17" s="33" t="s">
        <v>1550</v>
      </c>
    </row>
    <row r="18" spans="1:9" ht="12.75">
      <c r="A18" s="34" t="s">
        <v>1307</v>
      </c>
      <c r="B18" s="36" t="s">
        <v>1308</v>
      </c>
      <c r="C18" s="156">
        <v>6</v>
      </c>
      <c r="D18" s="159">
        <v>40476</v>
      </c>
      <c r="E18" s="46"/>
      <c r="F18" s="62" t="s">
        <v>191</v>
      </c>
      <c r="G18" s="48"/>
      <c r="H18" s="48"/>
      <c r="I18" s="41" t="s">
        <v>1550</v>
      </c>
    </row>
    <row r="19" spans="1:9" ht="12.75">
      <c r="A19" s="15" t="s">
        <v>1940</v>
      </c>
      <c r="B19" s="16" t="s">
        <v>1941</v>
      </c>
      <c r="C19" s="155">
        <v>5</v>
      </c>
      <c r="D19" s="157">
        <v>40444</v>
      </c>
      <c r="E19" s="42"/>
      <c r="F19" s="151"/>
      <c r="G19" s="43" t="s">
        <v>191</v>
      </c>
      <c r="H19" s="43"/>
      <c r="I19" s="278" t="s">
        <v>117</v>
      </c>
    </row>
    <row r="20" spans="1:9" ht="12.75">
      <c r="A20" s="96" t="s">
        <v>445</v>
      </c>
      <c r="B20" s="26" t="s">
        <v>446</v>
      </c>
      <c r="C20" s="137">
        <v>6</v>
      </c>
      <c r="D20" s="158">
        <v>40442</v>
      </c>
      <c r="E20" s="44"/>
      <c r="F20" s="160" t="s">
        <v>191</v>
      </c>
      <c r="G20" s="45"/>
      <c r="H20" s="45"/>
      <c r="I20" s="33" t="s">
        <v>1550</v>
      </c>
    </row>
    <row r="21" spans="1:9" ht="12.75">
      <c r="A21" s="25" t="s">
        <v>1751</v>
      </c>
      <c r="B21" s="26" t="s">
        <v>1752</v>
      </c>
      <c r="C21" s="137">
        <v>5</v>
      </c>
      <c r="D21" s="158">
        <v>40463</v>
      </c>
      <c r="E21" s="44"/>
      <c r="F21" s="160" t="s">
        <v>191</v>
      </c>
      <c r="G21" s="45"/>
      <c r="H21" s="45"/>
      <c r="I21" s="33" t="s">
        <v>1550</v>
      </c>
    </row>
    <row r="22" spans="1:9" ht="12.75">
      <c r="A22" s="25" t="s">
        <v>253</v>
      </c>
      <c r="B22" s="26" t="s">
        <v>261</v>
      </c>
      <c r="C22" s="137">
        <v>20</v>
      </c>
      <c r="D22" s="158">
        <v>39881</v>
      </c>
      <c r="E22" s="44" t="s">
        <v>191</v>
      </c>
      <c r="F22" s="160"/>
      <c r="G22" s="45"/>
      <c r="H22" s="45"/>
      <c r="I22" s="33"/>
    </row>
    <row r="23" spans="1:9" ht="12.75">
      <c r="A23" s="34" t="s">
        <v>9</v>
      </c>
      <c r="B23" s="36" t="s">
        <v>10</v>
      </c>
      <c r="C23" s="156">
        <v>6</v>
      </c>
      <c r="D23" s="159">
        <v>40477</v>
      </c>
      <c r="E23" s="46"/>
      <c r="F23" s="62" t="s">
        <v>191</v>
      </c>
      <c r="G23" s="48"/>
      <c r="H23" s="48"/>
      <c r="I23" s="41" t="s">
        <v>1550</v>
      </c>
    </row>
    <row r="24" spans="1:9" ht="12.75">
      <c r="A24" s="15" t="s">
        <v>321</v>
      </c>
      <c r="B24" s="16" t="s">
        <v>322</v>
      </c>
      <c r="C24" s="155">
        <v>34</v>
      </c>
      <c r="D24" s="157">
        <v>40112</v>
      </c>
      <c r="E24" s="42"/>
      <c r="F24" s="151" t="s">
        <v>191</v>
      </c>
      <c r="G24" s="43"/>
      <c r="H24" s="43"/>
      <c r="I24" s="24" t="s">
        <v>1552</v>
      </c>
    </row>
    <row r="25" spans="1:9" ht="12.75">
      <c r="A25" s="25" t="s">
        <v>1944</v>
      </c>
      <c r="B25" s="26" t="s">
        <v>1945</v>
      </c>
      <c r="C25" s="137">
        <v>7</v>
      </c>
      <c r="D25" s="158">
        <v>40431</v>
      </c>
      <c r="E25" s="44"/>
      <c r="F25" s="160" t="s">
        <v>191</v>
      </c>
      <c r="G25" s="45"/>
      <c r="H25" s="45"/>
      <c r="I25" s="33" t="s">
        <v>1550</v>
      </c>
    </row>
    <row r="26" spans="1:9" ht="12.75">
      <c r="A26" s="25" t="s">
        <v>539</v>
      </c>
      <c r="B26" s="26" t="s">
        <v>540</v>
      </c>
      <c r="C26" s="137">
        <v>5</v>
      </c>
      <c r="D26" s="158">
        <v>40444</v>
      </c>
      <c r="E26" s="44"/>
      <c r="F26" s="160" t="s">
        <v>191</v>
      </c>
      <c r="G26" s="45"/>
      <c r="H26" s="45"/>
      <c r="I26" s="33" t="s">
        <v>1550</v>
      </c>
    </row>
    <row r="27" spans="1:9" ht="12.75">
      <c r="A27" s="25" t="s">
        <v>1719</v>
      </c>
      <c r="B27" s="26" t="s">
        <v>1720</v>
      </c>
      <c r="C27" s="137">
        <v>7</v>
      </c>
      <c r="D27" s="158">
        <v>40458</v>
      </c>
      <c r="E27" s="44"/>
      <c r="F27" s="160" t="s">
        <v>191</v>
      </c>
      <c r="G27" s="45"/>
      <c r="H27" s="45"/>
      <c r="I27" s="33" t="s">
        <v>1550</v>
      </c>
    </row>
    <row r="28" spans="1:9" ht="12.75">
      <c r="A28" s="34" t="s">
        <v>568</v>
      </c>
      <c r="B28" s="36" t="s">
        <v>569</v>
      </c>
      <c r="C28" s="156">
        <v>18</v>
      </c>
      <c r="D28" s="159">
        <v>40491</v>
      </c>
      <c r="E28" s="46"/>
      <c r="F28" s="62" t="s">
        <v>191</v>
      </c>
      <c r="G28" s="48"/>
      <c r="H28" s="48"/>
      <c r="I28" s="41" t="s">
        <v>1550</v>
      </c>
    </row>
    <row r="29" spans="1:9" ht="12.75">
      <c r="A29" s="15" t="s">
        <v>217</v>
      </c>
      <c r="B29" s="16" t="s">
        <v>216</v>
      </c>
      <c r="C29" s="155">
        <v>39</v>
      </c>
      <c r="D29" s="157">
        <v>39727</v>
      </c>
      <c r="E29" s="42" t="s">
        <v>191</v>
      </c>
      <c r="F29" s="151"/>
      <c r="G29" s="43"/>
      <c r="H29" s="43"/>
      <c r="I29" s="24"/>
    </row>
    <row r="30" spans="1:9" ht="12.75">
      <c r="A30" s="25" t="s">
        <v>1116</v>
      </c>
      <c r="B30" s="26" t="s">
        <v>1117</v>
      </c>
      <c r="C30" s="137">
        <v>5</v>
      </c>
      <c r="D30" s="158">
        <v>40464</v>
      </c>
      <c r="E30" s="44"/>
      <c r="F30" s="160" t="s">
        <v>191</v>
      </c>
      <c r="G30" s="45"/>
      <c r="H30" s="45"/>
      <c r="I30" s="33" t="s">
        <v>1550</v>
      </c>
    </row>
    <row r="31" spans="1:9" ht="12.75">
      <c r="A31" s="25" t="s">
        <v>1625</v>
      </c>
      <c r="B31" s="26" t="s">
        <v>1626</v>
      </c>
      <c r="C31" s="137">
        <v>5</v>
      </c>
      <c r="D31" s="158">
        <v>40436</v>
      </c>
      <c r="E31" s="44"/>
      <c r="F31" s="160" t="s">
        <v>191</v>
      </c>
      <c r="G31" s="45"/>
      <c r="H31" s="45"/>
      <c r="I31" s="33" t="s">
        <v>1550</v>
      </c>
    </row>
    <row r="32" spans="1:9" ht="12.75">
      <c r="A32" s="25" t="s">
        <v>679</v>
      </c>
      <c r="B32" s="26" t="s">
        <v>680</v>
      </c>
      <c r="C32" s="137">
        <v>15</v>
      </c>
      <c r="D32" s="158">
        <v>40497</v>
      </c>
      <c r="E32" s="44"/>
      <c r="F32" s="160" t="s">
        <v>191</v>
      </c>
      <c r="G32" s="45"/>
      <c r="H32" s="45"/>
      <c r="I32" s="33" t="s">
        <v>1550</v>
      </c>
    </row>
    <row r="33" spans="1:9" ht="12.75">
      <c r="A33" s="34" t="s">
        <v>441</v>
      </c>
      <c r="B33" s="36" t="s">
        <v>442</v>
      </c>
      <c r="C33" s="156">
        <v>6</v>
      </c>
      <c r="D33" s="159">
        <v>40499</v>
      </c>
      <c r="E33" s="46"/>
      <c r="F33" s="62" t="s">
        <v>191</v>
      </c>
      <c r="G33" s="48"/>
      <c r="H33" s="48"/>
      <c r="I33" s="41" t="s">
        <v>1550</v>
      </c>
    </row>
    <row r="34" spans="1:9" ht="12.75">
      <c r="A34" s="15" t="s">
        <v>309</v>
      </c>
      <c r="B34" s="16" t="s">
        <v>312</v>
      </c>
      <c r="C34" s="155">
        <v>15</v>
      </c>
      <c r="D34" s="157">
        <v>40085</v>
      </c>
      <c r="E34" s="42"/>
      <c r="F34" s="151" t="s">
        <v>191</v>
      </c>
      <c r="G34" s="43"/>
      <c r="H34" s="43"/>
      <c r="I34" s="24" t="s">
        <v>1552</v>
      </c>
    </row>
    <row r="35" spans="1:9" ht="12.75">
      <c r="A35" s="25" t="s">
        <v>659</v>
      </c>
      <c r="B35" s="26" t="s">
        <v>660</v>
      </c>
      <c r="C35" s="137">
        <v>7</v>
      </c>
      <c r="D35" s="158">
        <v>40431</v>
      </c>
      <c r="E35" s="44"/>
      <c r="F35" s="160" t="s">
        <v>191</v>
      </c>
      <c r="G35" s="45"/>
      <c r="H35" s="45"/>
      <c r="I35" s="33" t="s">
        <v>1550</v>
      </c>
    </row>
    <row r="36" spans="1:9" ht="12.75">
      <c r="A36" s="25" t="s">
        <v>359</v>
      </c>
      <c r="B36" s="26" t="s">
        <v>360</v>
      </c>
      <c r="C36" s="137">
        <v>16</v>
      </c>
      <c r="D36" s="158">
        <v>40375</v>
      </c>
      <c r="E36" s="44"/>
      <c r="F36" s="160" t="s">
        <v>191</v>
      </c>
      <c r="G36" s="45"/>
      <c r="H36" s="45"/>
      <c r="I36" s="33" t="s">
        <v>1550</v>
      </c>
    </row>
    <row r="37" spans="1:9" ht="12.75">
      <c r="A37" s="25" t="s">
        <v>845</v>
      </c>
      <c r="B37" s="26" t="s">
        <v>846</v>
      </c>
      <c r="C37" s="137">
        <v>42</v>
      </c>
      <c r="D37" s="158">
        <v>40469</v>
      </c>
      <c r="E37" s="44"/>
      <c r="F37" s="160" t="s">
        <v>191</v>
      </c>
      <c r="G37" s="45"/>
      <c r="H37" s="45"/>
      <c r="I37" s="33" t="s">
        <v>1550</v>
      </c>
    </row>
    <row r="38" spans="1:9" ht="12.75">
      <c r="A38" s="34" t="s">
        <v>649</v>
      </c>
      <c r="B38" s="36" t="s">
        <v>650</v>
      </c>
      <c r="C38" s="156">
        <v>12</v>
      </c>
      <c r="D38" s="159">
        <v>40479</v>
      </c>
      <c r="E38" s="46"/>
      <c r="F38" s="62" t="s">
        <v>191</v>
      </c>
      <c r="G38" s="48"/>
      <c r="H38" s="48"/>
      <c r="I38" s="41" t="s">
        <v>1550</v>
      </c>
    </row>
    <row r="39" spans="1:9" ht="12.75">
      <c r="A39" s="15" t="s">
        <v>218</v>
      </c>
      <c r="B39" s="16" t="s">
        <v>221</v>
      </c>
      <c r="C39" s="155">
        <v>33</v>
      </c>
      <c r="D39" s="157">
        <v>39729</v>
      </c>
      <c r="E39" s="42"/>
      <c r="F39" s="151"/>
      <c r="G39" s="43" t="s">
        <v>191</v>
      </c>
      <c r="H39" s="43"/>
      <c r="I39" s="278" t="s">
        <v>1556</v>
      </c>
    </row>
    <row r="40" spans="1:9" ht="12.75">
      <c r="A40" s="25" t="s">
        <v>1236</v>
      </c>
      <c r="B40" s="26" t="s">
        <v>1237</v>
      </c>
      <c r="C40" s="137">
        <v>6</v>
      </c>
      <c r="D40" s="158">
        <v>40433</v>
      </c>
      <c r="E40" s="44"/>
      <c r="F40" s="160"/>
      <c r="G40" s="45" t="s">
        <v>191</v>
      </c>
      <c r="H40" s="45"/>
      <c r="I40" s="109" t="s">
        <v>792</v>
      </c>
    </row>
    <row r="41" spans="1:9" ht="12.75">
      <c r="A41" s="25" t="s">
        <v>242</v>
      </c>
      <c r="B41" s="26" t="s">
        <v>243</v>
      </c>
      <c r="C41" s="137">
        <v>35</v>
      </c>
      <c r="D41" s="158">
        <v>39862</v>
      </c>
      <c r="E41" s="44" t="s">
        <v>191</v>
      </c>
      <c r="F41" s="160"/>
      <c r="G41" s="45"/>
      <c r="H41" s="45"/>
      <c r="I41" s="33"/>
    </row>
    <row r="42" spans="1:9" ht="12.75">
      <c r="A42" s="96" t="s">
        <v>562</v>
      </c>
      <c r="B42" s="26" t="s">
        <v>563</v>
      </c>
      <c r="C42" s="137">
        <v>13</v>
      </c>
      <c r="D42" s="158">
        <v>40479</v>
      </c>
      <c r="E42" s="44"/>
      <c r="F42" s="160" t="s">
        <v>191</v>
      </c>
      <c r="G42" s="45"/>
      <c r="H42" s="45"/>
      <c r="I42" s="33" t="s">
        <v>1550</v>
      </c>
    </row>
    <row r="43" spans="1:9" ht="12.75">
      <c r="A43" s="34" t="s">
        <v>206</v>
      </c>
      <c r="B43" s="36" t="s">
        <v>208</v>
      </c>
      <c r="C43" s="156">
        <v>34</v>
      </c>
      <c r="D43" s="159">
        <v>39617</v>
      </c>
      <c r="E43" s="46" t="s">
        <v>191</v>
      </c>
      <c r="F43" s="62"/>
      <c r="G43" s="48"/>
      <c r="H43" s="48"/>
      <c r="I43" s="41"/>
    </row>
    <row r="44" spans="1:9" ht="12.75">
      <c r="A44" s="282" t="s">
        <v>376</v>
      </c>
      <c r="B44" s="16" t="s">
        <v>377</v>
      </c>
      <c r="C44" s="155">
        <v>23</v>
      </c>
      <c r="D44" s="157">
        <v>40431</v>
      </c>
      <c r="E44" s="42"/>
      <c r="F44" s="151" t="s">
        <v>191</v>
      </c>
      <c r="G44" s="43"/>
      <c r="H44" s="43"/>
      <c r="I44" s="24" t="s">
        <v>1550</v>
      </c>
    </row>
    <row r="45" spans="1:9" ht="12.75">
      <c r="A45" s="25" t="s">
        <v>227</v>
      </c>
      <c r="B45" s="26" t="s">
        <v>228</v>
      </c>
      <c r="C45" s="137">
        <v>24</v>
      </c>
      <c r="D45" s="158">
        <v>39772</v>
      </c>
      <c r="E45" s="44"/>
      <c r="F45" s="160" t="s">
        <v>191</v>
      </c>
      <c r="G45" s="45"/>
      <c r="H45" s="45"/>
      <c r="I45" s="33" t="s">
        <v>1551</v>
      </c>
    </row>
    <row r="46" spans="1:9" ht="12.75">
      <c r="A46" s="25" t="s">
        <v>325</v>
      </c>
      <c r="B46" s="26" t="s">
        <v>326</v>
      </c>
      <c r="C46" s="137">
        <v>40</v>
      </c>
      <c r="D46" s="158">
        <v>40115</v>
      </c>
      <c r="E46" s="44"/>
      <c r="F46" s="160"/>
      <c r="G46" s="45" t="s">
        <v>191</v>
      </c>
      <c r="H46" s="45"/>
      <c r="I46" s="33" t="s">
        <v>327</v>
      </c>
    </row>
    <row r="47" spans="1:9" ht="12.75">
      <c r="A47" s="25" t="s">
        <v>443</v>
      </c>
      <c r="B47" s="26" t="s">
        <v>444</v>
      </c>
      <c r="C47" s="137">
        <v>5</v>
      </c>
      <c r="D47" s="158">
        <v>40431</v>
      </c>
      <c r="E47" s="44"/>
      <c r="F47" s="160" t="s">
        <v>191</v>
      </c>
      <c r="G47" s="45"/>
      <c r="H47" s="45"/>
      <c r="I47" s="33" t="s">
        <v>1550</v>
      </c>
    </row>
    <row r="48" spans="1:9" ht="12.75">
      <c r="A48" s="34" t="s">
        <v>255</v>
      </c>
      <c r="B48" s="36" t="s">
        <v>258</v>
      </c>
      <c r="C48" s="156">
        <v>32</v>
      </c>
      <c r="D48" s="159">
        <v>39889</v>
      </c>
      <c r="E48" s="46" t="s">
        <v>191</v>
      </c>
      <c r="F48" s="62"/>
      <c r="G48" s="48"/>
      <c r="H48" s="48"/>
      <c r="I48" s="41"/>
    </row>
    <row r="49" spans="1:9" ht="12.75">
      <c r="A49" s="15" t="s">
        <v>247</v>
      </c>
      <c r="B49" s="16" t="s">
        <v>249</v>
      </c>
      <c r="C49" s="155">
        <v>39</v>
      </c>
      <c r="D49" s="157">
        <v>39869</v>
      </c>
      <c r="E49" s="42" t="s">
        <v>191</v>
      </c>
      <c r="F49" s="151"/>
      <c r="G49" s="43"/>
      <c r="H49" s="43"/>
      <c r="I49" s="24"/>
    </row>
    <row r="50" spans="1:9" ht="12.75">
      <c r="A50" s="25" t="s">
        <v>1772</v>
      </c>
      <c r="B50" s="26" t="s">
        <v>1773</v>
      </c>
      <c r="C50" s="137">
        <v>5</v>
      </c>
      <c r="D50" s="158">
        <v>40473</v>
      </c>
      <c r="E50" s="44"/>
      <c r="F50" s="160" t="s">
        <v>191</v>
      </c>
      <c r="G50" s="45"/>
      <c r="H50" s="45"/>
      <c r="I50" s="33" t="s">
        <v>1550</v>
      </c>
    </row>
    <row r="51" spans="1:9" ht="12.75">
      <c r="A51" s="25" t="s">
        <v>248</v>
      </c>
      <c r="B51" s="26" t="s">
        <v>250</v>
      </c>
      <c r="C51" s="137">
        <v>32</v>
      </c>
      <c r="D51" s="158">
        <v>39871</v>
      </c>
      <c r="E51" s="44" t="s">
        <v>191</v>
      </c>
      <c r="F51" s="160"/>
      <c r="G51" s="45"/>
      <c r="H51" s="45"/>
      <c r="I51" s="33" t="s">
        <v>235</v>
      </c>
    </row>
    <row r="52" spans="1:9" ht="12.75">
      <c r="A52" s="25" t="s">
        <v>1621</v>
      </c>
      <c r="B52" s="26" t="s">
        <v>1622</v>
      </c>
      <c r="C52" s="137">
        <v>6</v>
      </c>
      <c r="D52" s="158">
        <v>40431</v>
      </c>
      <c r="E52" s="44"/>
      <c r="F52" s="160" t="s">
        <v>191</v>
      </c>
      <c r="G52" s="45"/>
      <c r="H52" s="45"/>
      <c r="I52" s="33" t="s">
        <v>1550</v>
      </c>
    </row>
    <row r="53" spans="1:9" ht="12.75">
      <c r="A53" s="34" t="s">
        <v>313</v>
      </c>
      <c r="B53" s="36" t="s">
        <v>315</v>
      </c>
      <c r="C53" s="156">
        <v>16</v>
      </c>
      <c r="D53" s="159">
        <v>40087</v>
      </c>
      <c r="E53" s="46"/>
      <c r="F53" s="62" t="s">
        <v>191</v>
      </c>
      <c r="G53" s="48"/>
      <c r="H53" s="48"/>
      <c r="I53" s="41" t="s">
        <v>1552</v>
      </c>
    </row>
    <row r="54" spans="1:9" ht="12.75">
      <c r="A54" s="15" t="s">
        <v>224</v>
      </c>
      <c r="B54" s="16" t="s">
        <v>1708</v>
      </c>
      <c r="C54" s="155">
        <v>27</v>
      </c>
      <c r="D54" s="157">
        <v>39769</v>
      </c>
      <c r="E54" s="42"/>
      <c r="F54" s="151" t="s">
        <v>191</v>
      </c>
      <c r="G54" s="43"/>
      <c r="H54" s="43"/>
      <c r="I54" s="24" t="s">
        <v>1551</v>
      </c>
    </row>
    <row r="55" spans="1:9" ht="12.75">
      <c r="A55" s="25" t="s">
        <v>1713</v>
      </c>
      <c r="B55" s="26" t="s">
        <v>1714</v>
      </c>
      <c r="C55" s="137">
        <v>6</v>
      </c>
      <c r="D55" s="158">
        <v>40598</v>
      </c>
      <c r="E55" s="44" t="s">
        <v>191</v>
      </c>
      <c r="F55" s="160"/>
      <c r="G55" s="45"/>
      <c r="H55" s="45"/>
      <c r="I55" s="109"/>
    </row>
    <row r="56" spans="1:9" ht="12.75">
      <c r="A56" s="25" t="s">
        <v>314</v>
      </c>
      <c r="B56" s="26" t="s">
        <v>316</v>
      </c>
      <c r="C56" s="137">
        <v>33</v>
      </c>
      <c r="D56" s="158">
        <v>40105</v>
      </c>
      <c r="E56" s="44"/>
      <c r="F56" s="160" t="s">
        <v>191</v>
      </c>
      <c r="G56" s="45"/>
      <c r="H56" s="45"/>
      <c r="I56" s="33" t="s">
        <v>1552</v>
      </c>
    </row>
    <row r="57" spans="1:9" ht="12.75">
      <c r="A57" s="25" t="s">
        <v>201</v>
      </c>
      <c r="B57" s="26" t="s">
        <v>1707</v>
      </c>
      <c r="C57" s="137">
        <v>35</v>
      </c>
      <c r="D57" s="158">
        <v>39538</v>
      </c>
      <c r="E57" s="44"/>
      <c r="F57" s="160"/>
      <c r="G57" s="45"/>
      <c r="H57" s="45" t="s">
        <v>191</v>
      </c>
      <c r="I57" s="33" t="s">
        <v>202</v>
      </c>
    </row>
    <row r="58" spans="1:9" ht="12.75">
      <c r="A58" s="34" t="s">
        <v>347</v>
      </c>
      <c r="B58" s="36" t="s">
        <v>352</v>
      </c>
      <c r="C58" s="156">
        <v>19</v>
      </c>
      <c r="D58" s="159">
        <v>40135</v>
      </c>
      <c r="E58" s="46"/>
      <c r="F58" s="62" t="s">
        <v>191</v>
      </c>
      <c r="G58" s="48"/>
      <c r="H58" s="48"/>
      <c r="I58" s="41" t="s">
        <v>1552</v>
      </c>
    </row>
    <row r="59" spans="1:9" ht="12.75">
      <c r="A59" s="282" t="s">
        <v>373</v>
      </c>
      <c r="B59" s="16" t="s">
        <v>383</v>
      </c>
      <c r="C59" s="155">
        <v>16</v>
      </c>
      <c r="D59" s="157">
        <v>40431</v>
      </c>
      <c r="E59" s="42"/>
      <c r="F59" s="151" t="s">
        <v>191</v>
      </c>
      <c r="G59" s="43"/>
      <c r="H59" s="43"/>
      <c r="I59" s="24" t="s">
        <v>1550</v>
      </c>
    </row>
    <row r="60" spans="1:9" ht="12.75">
      <c r="A60" s="25" t="s">
        <v>1297</v>
      </c>
      <c r="B60" s="26" t="s">
        <v>1298</v>
      </c>
      <c r="C60" s="137">
        <v>5</v>
      </c>
      <c r="D60" s="158">
        <v>40480</v>
      </c>
      <c r="E60" s="44"/>
      <c r="F60" s="160" t="s">
        <v>191</v>
      </c>
      <c r="G60" s="45"/>
      <c r="H60" s="45"/>
      <c r="I60" s="33" t="s">
        <v>1550</v>
      </c>
    </row>
    <row r="61" spans="1:9" ht="12.75">
      <c r="A61" s="25" t="s">
        <v>614</v>
      </c>
      <c r="B61" s="26" t="s">
        <v>615</v>
      </c>
      <c r="C61" s="137">
        <v>12</v>
      </c>
      <c r="D61" s="158">
        <v>40653</v>
      </c>
      <c r="E61" s="44" t="s">
        <v>191</v>
      </c>
      <c r="F61" s="160"/>
      <c r="G61" s="45"/>
      <c r="H61" s="45"/>
      <c r="I61" s="33"/>
    </row>
    <row r="62" spans="1:9" ht="12.75">
      <c r="A62" s="25" t="s">
        <v>1723</v>
      </c>
      <c r="B62" s="26" t="s">
        <v>1724</v>
      </c>
      <c r="C62" s="137">
        <v>8</v>
      </c>
      <c r="D62" s="158">
        <v>40437</v>
      </c>
      <c r="E62" s="44"/>
      <c r="F62" s="160" t="s">
        <v>191</v>
      </c>
      <c r="G62" s="45"/>
      <c r="H62" s="45"/>
      <c r="I62" s="33" t="s">
        <v>1550</v>
      </c>
    </row>
    <row r="63" spans="1:9" ht="12.75">
      <c r="A63" s="277" t="s">
        <v>365</v>
      </c>
      <c r="B63" s="36" t="s">
        <v>366</v>
      </c>
      <c r="C63" s="156">
        <v>6</v>
      </c>
      <c r="D63" s="159">
        <v>40400</v>
      </c>
      <c r="E63" s="46"/>
      <c r="F63" s="62"/>
      <c r="G63" s="48" t="s">
        <v>191</v>
      </c>
      <c r="H63" s="48"/>
      <c r="I63" s="487" t="s">
        <v>1320</v>
      </c>
    </row>
    <row r="64" spans="1:9" ht="12.75">
      <c r="A64" s="15" t="s">
        <v>816</v>
      </c>
      <c r="B64" s="16" t="s">
        <v>817</v>
      </c>
      <c r="C64" s="155">
        <v>51</v>
      </c>
      <c r="D64" s="157">
        <v>40465</v>
      </c>
      <c r="E64" s="42"/>
      <c r="F64" s="151" t="s">
        <v>191</v>
      </c>
      <c r="G64" s="43"/>
      <c r="H64" s="43"/>
      <c r="I64" s="24" t="s">
        <v>1550</v>
      </c>
    </row>
    <row r="65" spans="1:9" ht="12.75">
      <c r="A65" s="25" t="s">
        <v>304</v>
      </c>
      <c r="B65" s="26" t="s">
        <v>310</v>
      </c>
      <c r="C65" s="137">
        <v>33</v>
      </c>
      <c r="D65" s="158">
        <v>40085</v>
      </c>
      <c r="E65" s="44"/>
      <c r="F65" s="160" t="s">
        <v>191</v>
      </c>
      <c r="G65" s="45"/>
      <c r="H65" s="45"/>
      <c r="I65" s="33" t="s">
        <v>1552</v>
      </c>
    </row>
    <row r="66" spans="1:9" ht="12.75">
      <c r="A66" s="25" t="s">
        <v>437</v>
      </c>
      <c r="B66" s="26" t="s">
        <v>438</v>
      </c>
      <c r="C66" s="137">
        <v>5</v>
      </c>
      <c r="D66" s="158">
        <v>40505</v>
      </c>
      <c r="E66" s="44"/>
      <c r="F66" s="160" t="s">
        <v>191</v>
      </c>
      <c r="G66" s="45"/>
      <c r="H66" s="45"/>
      <c r="I66" s="33" t="s">
        <v>1550</v>
      </c>
    </row>
    <row r="67" spans="1:9" ht="12.75">
      <c r="A67" s="25" t="s">
        <v>207</v>
      </c>
      <c r="B67" s="26" t="s">
        <v>209</v>
      </c>
      <c r="C67" s="137">
        <v>43</v>
      </c>
      <c r="D67" s="158">
        <v>39617</v>
      </c>
      <c r="E67" s="44" t="s">
        <v>191</v>
      </c>
      <c r="F67" s="160"/>
      <c r="G67" s="45"/>
      <c r="H67" s="45"/>
      <c r="I67" s="33"/>
    </row>
    <row r="68" spans="1:9" ht="12.75">
      <c r="A68" s="34" t="s">
        <v>301</v>
      </c>
      <c r="B68" s="36" t="s">
        <v>303</v>
      </c>
      <c r="C68" s="156">
        <v>15</v>
      </c>
      <c r="D68" s="159">
        <v>40085</v>
      </c>
      <c r="E68" s="46" t="s">
        <v>191</v>
      </c>
      <c r="F68" s="62"/>
      <c r="G68" s="48"/>
      <c r="H68" s="48"/>
      <c r="I68" s="41"/>
    </row>
    <row r="69" spans="1:9" ht="12.75">
      <c r="A69" s="15" t="s">
        <v>1840</v>
      </c>
      <c r="B69" s="16" t="s">
        <v>1841</v>
      </c>
      <c r="C69" s="155">
        <v>8</v>
      </c>
      <c r="D69" s="157">
        <v>40431</v>
      </c>
      <c r="E69" s="42"/>
      <c r="F69" s="151" t="s">
        <v>191</v>
      </c>
      <c r="G69" s="43"/>
      <c r="H69" s="43"/>
      <c r="I69" s="24" t="s">
        <v>1550</v>
      </c>
    </row>
    <row r="70" spans="1:9" ht="12.75">
      <c r="A70" s="25" t="s">
        <v>560</v>
      </c>
      <c r="B70" s="26" t="s">
        <v>561</v>
      </c>
      <c r="C70" s="137">
        <v>13</v>
      </c>
      <c r="D70" s="158">
        <v>40471</v>
      </c>
      <c r="E70" s="44"/>
      <c r="F70" s="160" t="s">
        <v>191</v>
      </c>
      <c r="G70" s="45"/>
      <c r="H70" s="45"/>
      <c r="I70" s="33" t="s">
        <v>1550</v>
      </c>
    </row>
    <row r="71" spans="1:9" ht="12.75">
      <c r="A71" s="25" t="s">
        <v>193</v>
      </c>
      <c r="B71" s="26" t="s">
        <v>194</v>
      </c>
      <c r="C71" s="137">
        <v>25</v>
      </c>
      <c r="D71" s="158">
        <v>39497</v>
      </c>
      <c r="E71" s="44" t="s">
        <v>191</v>
      </c>
      <c r="F71" s="160"/>
      <c r="G71" s="45"/>
      <c r="H71" s="45"/>
      <c r="I71" s="33"/>
    </row>
    <row r="72" spans="1:9" ht="12.75">
      <c r="A72" s="25" t="s">
        <v>345</v>
      </c>
      <c r="B72" s="26" t="s">
        <v>350</v>
      </c>
      <c r="C72" s="137">
        <v>23</v>
      </c>
      <c r="D72" s="158">
        <v>40127</v>
      </c>
      <c r="E72" s="44"/>
      <c r="F72" s="160" t="s">
        <v>191</v>
      </c>
      <c r="G72" s="45"/>
      <c r="H72" s="45"/>
      <c r="I72" s="33" t="s">
        <v>1552</v>
      </c>
    </row>
    <row r="73" spans="1:9" ht="12.75">
      <c r="A73" s="34" t="s">
        <v>282</v>
      </c>
      <c r="B73" s="36" t="s">
        <v>285</v>
      </c>
      <c r="C73" s="156">
        <v>27</v>
      </c>
      <c r="D73" s="159">
        <v>39937</v>
      </c>
      <c r="E73" s="46" t="s">
        <v>191</v>
      </c>
      <c r="F73" s="62"/>
      <c r="G73" s="48"/>
      <c r="H73" s="48"/>
      <c r="I73" s="41"/>
    </row>
    <row r="74" spans="1:9" ht="12.75">
      <c r="A74" s="15" t="s">
        <v>222</v>
      </c>
      <c r="B74" s="16" t="s">
        <v>223</v>
      </c>
      <c r="C74" s="155">
        <v>25</v>
      </c>
      <c r="D74" s="157">
        <v>39752</v>
      </c>
      <c r="E74" s="42" t="s">
        <v>191</v>
      </c>
      <c r="F74" s="151"/>
      <c r="G74" s="43"/>
      <c r="H74" s="43"/>
      <c r="I74" s="24"/>
    </row>
    <row r="75" spans="1:9" ht="12.75">
      <c r="A75" s="25" t="s">
        <v>346</v>
      </c>
      <c r="B75" s="26" t="s">
        <v>351</v>
      </c>
      <c r="C75" s="135">
        <v>27</v>
      </c>
      <c r="D75" s="158">
        <v>40134</v>
      </c>
      <c r="E75" s="44"/>
      <c r="F75" s="160" t="s">
        <v>191</v>
      </c>
      <c r="G75" s="45"/>
      <c r="H75" s="45"/>
      <c r="I75" s="33" t="s">
        <v>1552</v>
      </c>
    </row>
    <row r="76" spans="1:9" ht="12.75">
      <c r="A76" s="25" t="s">
        <v>532</v>
      </c>
      <c r="B76" s="26" t="s">
        <v>533</v>
      </c>
      <c r="C76" s="135">
        <v>7</v>
      </c>
      <c r="D76" s="158">
        <v>40478</v>
      </c>
      <c r="E76" s="44"/>
      <c r="F76" s="160" t="s">
        <v>191</v>
      </c>
      <c r="G76" s="45"/>
      <c r="H76" s="45"/>
      <c r="I76" s="33" t="s">
        <v>1550</v>
      </c>
    </row>
    <row r="77" spans="1:9" ht="12.75">
      <c r="A77" s="25" t="s">
        <v>229</v>
      </c>
      <c r="B77" s="26" t="s">
        <v>230</v>
      </c>
      <c r="C77" s="135">
        <v>36</v>
      </c>
      <c r="D77" s="158">
        <v>39828</v>
      </c>
      <c r="E77" s="44" t="s">
        <v>191</v>
      </c>
      <c r="F77" s="160"/>
      <c r="G77" s="45"/>
      <c r="H77" s="45"/>
      <c r="I77" s="33"/>
    </row>
    <row r="78" spans="1:9" ht="12.75">
      <c r="A78" s="34" t="s">
        <v>1782</v>
      </c>
      <c r="B78" s="36" t="s">
        <v>1783</v>
      </c>
      <c r="C78" s="136">
        <v>16</v>
      </c>
      <c r="D78" s="159">
        <v>40493</v>
      </c>
      <c r="E78" s="46"/>
      <c r="F78" s="62" t="s">
        <v>191</v>
      </c>
      <c r="G78" s="48"/>
      <c r="H78" s="48"/>
      <c r="I78" s="41" t="s">
        <v>1550</v>
      </c>
    </row>
    <row r="79" spans="1:9" ht="12.75">
      <c r="A79" s="15" t="s">
        <v>426</v>
      </c>
      <c r="B79" s="16" t="s">
        <v>427</v>
      </c>
      <c r="C79" s="134">
        <v>6</v>
      </c>
      <c r="D79" s="157">
        <v>40477</v>
      </c>
      <c r="E79" s="42"/>
      <c r="F79" s="151" t="s">
        <v>191</v>
      </c>
      <c r="G79" s="43"/>
      <c r="H79" s="43"/>
      <c r="I79" s="24" t="s">
        <v>1550</v>
      </c>
    </row>
    <row r="80" spans="1:9" ht="12.75">
      <c r="A80" s="25" t="s">
        <v>256</v>
      </c>
      <c r="B80" s="26" t="s">
        <v>257</v>
      </c>
      <c r="C80" s="135">
        <v>50</v>
      </c>
      <c r="D80" s="158">
        <v>39899</v>
      </c>
      <c r="E80" s="44" t="s">
        <v>191</v>
      </c>
      <c r="F80" s="160"/>
      <c r="G80" s="45"/>
      <c r="H80" s="45"/>
      <c r="I80" s="33"/>
    </row>
    <row r="81" spans="1:9" ht="12.75">
      <c r="A81" s="95" t="s">
        <v>1753</v>
      </c>
      <c r="B81" s="26" t="s">
        <v>1754</v>
      </c>
      <c r="C81" s="135">
        <v>7</v>
      </c>
      <c r="D81" s="158">
        <v>40506</v>
      </c>
      <c r="E81" s="44"/>
      <c r="F81" s="160" t="s">
        <v>191</v>
      </c>
      <c r="G81" s="45"/>
      <c r="H81" s="45"/>
      <c r="I81" s="33" t="s">
        <v>1550</v>
      </c>
    </row>
    <row r="82" spans="1:9" ht="12.75">
      <c r="A82" s="95" t="s">
        <v>1920</v>
      </c>
      <c r="B82" s="26" t="s">
        <v>1921</v>
      </c>
      <c r="C82" s="135">
        <v>5</v>
      </c>
      <c r="D82" s="158">
        <v>40450</v>
      </c>
      <c r="E82" s="44"/>
      <c r="F82" s="160" t="s">
        <v>191</v>
      </c>
      <c r="G82" s="45"/>
      <c r="H82" s="45"/>
      <c r="I82" s="33" t="s">
        <v>1550</v>
      </c>
    </row>
    <row r="83" spans="1:9" ht="12.75">
      <c r="A83" s="34" t="s">
        <v>307</v>
      </c>
      <c r="B83" s="36" t="s">
        <v>311</v>
      </c>
      <c r="C83" s="136">
        <v>30</v>
      </c>
      <c r="D83" s="159">
        <v>40085</v>
      </c>
      <c r="E83" s="46"/>
      <c r="F83" s="62" t="s">
        <v>191</v>
      </c>
      <c r="G83" s="48"/>
      <c r="H83" s="48"/>
      <c r="I83" s="41" t="s">
        <v>1552</v>
      </c>
    </row>
    <row r="84" spans="1:9" ht="12.75">
      <c r="A84" s="282" t="s">
        <v>1791</v>
      </c>
      <c r="B84" s="16" t="s">
        <v>1792</v>
      </c>
      <c r="C84" s="134">
        <v>7</v>
      </c>
      <c r="D84" s="157">
        <v>40497</v>
      </c>
      <c r="E84" s="486" t="s">
        <v>191</v>
      </c>
      <c r="F84" s="151"/>
      <c r="G84" s="43"/>
      <c r="H84" s="43"/>
      <c r="I84" s="488" t="s">
        <v>1382</v>
      </c>
    </row>
    <row r="85" spans="1:9" ht="12.75">
      <c r="A85" s="25" t="s">
        <v>277</v>
      </c>
      <c r="B85" s="26" t="s">
        <v>280</v>
      </c>
      <c r="C85" s="135">
        <v>31</v>
      </c>
      <c r="D85" s="158">
        <v>39927</v>
      </c>
      <c r="E85" s="44" t="s">
        <v>191</v>
      </c>
      <c r="F85" s="160"/>
      <c r="G85" s="45"/>
      <c r="H85" s="45"/>
      <c r="I85" s="33"/>
    </row>
    <row r="86" spans="1:9" ht="12.75">
      <c r="A86" s="95" t="s">
        <v>1776</v>
      </c>
      <c r="B86" s="26" t="s">
        <v>1777</v>
      </c>
      <c r="C86" s="135">
        <v>9</v>
      </c>
      <c r="D86" s="158">
        <v>40442</v>
      </c>
      <c r="E86" s="44"/>
      <c r="F86" s="160" t="s">
        <v>191</v>
      </c>
      <c r="G86" s="45"/>
      <c r="H86" s="45"/>
      <c r="I86" s="33" t="s">
        <v>1550</v>
      </c>
    </row>
    <row r="87" spans="1:9" ht="12.75">
      <c r="A87" s="95" t="s">
        <v>369</v>
      </c>
      <c r="B87" s="26" t="s">
        <v>370</v>
      </c>
      <c r="C87" s="135">
        <v>5</v>
      </c>
      <c r="D87" s="158">
        <v>40422</v>
      </c>
      <c r="E87" s="44"/>
      <c r="F87" s="160"/>
      <c r="G87" s="45" t="s">
        <v>191</v>
      </c>
      <c r="H87" s="45"/>
      <c r="I87" s="330" t="s">
        <v>371</v>
      </c>
    </row>
    <row r="88" spans="1:9" ht="12.75">
      <c r="A88" s="113" t="s">
        <v>1946</v>
      </c>
      <c r="B88" s="36" t="s">
        <v>1947</v>
      </c>
      <c r="C88" s="136">
        <v>6</v>
      </c>
      <c r="D88" s="159">
        <v>40477</v>
      </c>
      <c r="E88" s="46"/>
      <c r="F88" s="62" t="s">
        <v>191</v>
      </c>
      <c r="G88" s="48"/>
      <c r="H88" s="48"/>
      <c r="I88" s="41" t="s">
        <v>1550</v>
      </c>
    </row>
    <row r="89" spans="1:9" ht="12.75">
      <c r="A89" s="15" t="s">
        <v>348</v>
      </c>
      <c r="B89" s="16" t="s">
        <v>353</v>
      </c>
      <c r="C89" s="134">
        <v>22</v>
      </c>
      <c r="D89" s="157">
        <v>40147</v>
      </c>
      <c r="E89" s="42"/>
      <c r="F89" s="151" t="s">
        <v>191</v>
      </c>
      <c r="G89" s="43"/>
      <c r="H89" s="43"/>
      <c r="I89" s="24" t="s">
        <v>1552</v>
      </c>
    </row>
    <row r="90" spans="1:9" ht="12.75">
      <c r="A90" s="25" t="s">
        <v>278</v>
      </c>
      <c r="B90" s="26" t="s">
        <v>281</v>
      </c>
      <c r="C90" s="135">
        <v>26</v>
      </c>
      <c r="D90" s="158">
        <v>39930</v>
      </c>
      <c r="E90" s="44" t="s">
        <v>191</v>
      </c>
      <c r="F90" s="160"/>
      <c r="G90" s="45"/>
      <c r="H90" s="45"/>
      <c r="I90" s="33"/>
    </row>
    <row r="91" spans="1:9" ht="12.75">
      <c r="A91" s="25" t="s">
        <v>328</v>
      </c>
      <c r="B91" s="26" t="s">
        <v>330</v>
      </c>
      <c r="C91" s="135">
        <v>33</v>
      </c>
      <c r="D91" s="158">
        <v>40116</v>
      </c>
      <c r="E91" s="44"/>
      <c r="F91" s="160" t="s">
        <v>191</v>
      </c>
      <c r="G91" s="45"/>
      <c r="H91" s="45"/>
      <c r="I91" s="33" t="s">
        <v>1552</v>
      </c>
    </row>
    <row r="92" spans="1:9" ht="12.75">
      <c r="A92" s="25" t="s">
        <v>1623</v>
      </c>
      <c r="B92" s="26" t="s">
        <v>1624</v>
      </c>
      <c r="C92" s="135">
        <v>5</v>
      </c>
      <c r="D92" s="158">
        <v>40442</v>
      </c>
      <c r="E92" s="44"/>
      <c r="F92" s="160" t="s">
        <v>191</v>
      </c>
      <c r="G92" s="45"/>
      <c r="H92" s="45"/>
      <c r="I92" s="33" t="s">
        <v>1550</v>
      </c>
    </row>
    <row r="93" spans="1:9" ht="12.75">
      <c r="A93" s="34" t="s">
        <v>367</v>
      </c>
      <c r="B93" s="36" t="s">
        <v>368</v>
      </c>
      <c r="C93" s="136">
        <v>20</v>
      </c>
      <c r="D93" s="159">
        <v>40412</v>
      </c>
      <c r="E93" s="46"/>
      <c r="F93" s="62" t="s">
        <v>191</v>
      </c>
      <c r="G93" s="48"/>
      <c r="H93" s="48"/>
      <c r="I93" s="41" t="s">
        <v>1552</v>
      </c>
    </row>
    <row r="94" spans="1:9" ht="12.75">
      <c r="A94" s="15" t="s">
        <v>664</v>
      </c>
      <c r="B94" s="16" t="s">
        <v>672</v>
      </c>
      <c r="C94" s="134">
        <v>20</v>
      </c>
      <c r="D94" s="157">
        <v>40464</v>
      </c>
      <c r="E94" s="42"/>
      <c r="F94" s="151" t="s">
        <v>191</v>
      </c>
      <c r="G94" s="43"/>
      <c r="H94" s="43"/>
      <c r="I94" s="24" t="s">
        <v>1550</v>
      </c>
    </row>
    <row r="95" spans="1:9" ht="12.75">
      <c r="A95" s="25" t="s">
        <v>541</v>
      </c>
      <c r="B95" s="26" t="s">
        <v>542</v>
      </c>
      <c r="C95" s="135">
        <v>7</v>
      </c>
      <c r="D95" s="158">
        <v>40478</v>
      </c>
      <c r="E95" s="44"/>
      <c r="F95" s="160" t="s">
        <v>191</v>
      </c>
      <c r="G95" s="45"/>
      <c r="H95" s="45"/>
      <c r="I95" s="33" t="s">
        <v>1550</v>
      </c>
    </row>
    <row r="96" spans="1:9" ht="12.75">
      <c r="A96" s="25" t="s">
        <v>292</v>
      </c>
      <c r="B96" s="26" t="s">
        <v>294</v>
      </c>
      <c r="C96" s="135">
        <v>43</v>
      </c>
      <c r="D96" s="158">
        <v>40054</v>
      </c>
      <c r="E96" s="44" t="s">
        <v>191</v>
      </c>
      <c r="F96" s="160"/>
      <c r="G96" s="45"/>
      <c r="H96" s="45"/>
      <c r="I96" s="33"/>
    </row>
    <row r="97" spans="1:9" ht="12.75">
      <c r="A97" s="25" t="s">
        <v>233</v>
      </c>
      <c r="B97" s="26" t="s">
        <v>234</v>
      </c>
      <c r="C97" s="135">
        <v>41</v>
      </c>
      <c r="D97" s="158">
        <v>39839</v>
      </c>
      <c r="E97" s="44" t="s">
        <v>191</v>
      </c>
      <c r="F97" s="160"/>
      <c r="G97" s="45"/>
      <c r="H97" s="45"/>
      <c r="I97" s="33" t="s">
        <v>235</v>
      </c>
    </row>
    <row r="98" spans="1:9" ht="12.75">
      <c r="A98" s="34" t="s">
        <v>1725</v>
      </c>
      <c r="B98" s="36" t="s">
        <v>1726</v>
      </c>
      <c r="C98" s="136">
        <v>5</v>
      </c>
      <c r="D98" s="159">
        <v>40486</v>
      </c>
      <c r="E98" s="46"/>
      <c r="F98" s="62" t="s">
        <v>191</v>
      </c>
      <c r="G98" s="48"/>
      <c r="H98" s="48"/>
      <c r="I98" s="41" t="s">
        <v>1550</v>
      </c>
    </row>
    <row r="99" spans="1:9" ht="12.75">
      <c r="A99" s="148" t="s">
        <v>36</v>
      </c>
      <c r="B99" s="24" t="s">
        <v>37</v>
      </c>
      <c r="C99" s="134">
        <v>21</v>
      </c>
      <c r="D99" s="157">
        <v>40438</v>
      </c>
      <c r="E99" s="42"/>
      <c r="F99" s="151" t="s">
        <v>191</v>
      </c>
      <c r="G99" s="43"/>
      <c r="H99" s="43"/>
      <c r="I99" s="24" t="s">
        <v>1550</v>
      </c>
    </row>
    <row r="100" spans="1:9" ht="12.75">
      <c r="A100" s="26" t="s">
        <v>189</v>
      </c>
      <c r="B100" s="7" t="s">
        <v>192</v>
      </c>
      <c r="C100" s="135">
        <v>36</v>
      </c>
      <c r="D100" s="158">
        <v>39477</v>
      </c>
      <c r="E100" s="44" t="s">
        <v>191</v>
      </c>
      <c r="F100" s="160"/>
      <c r="G100" s="45"/>
      <c r="H100" s="45"/>
      <c r="I100" s="33"/>
    </row>
    <row r="101" spans="1:9" ht="12.75">
      <c r="A101" s="26" t="s">
        <v>552</v>
      </c>
      <c r="B101" s="7" t="s">
        <v>553</v>
      </c>
      <c r="C101" s="135">
        <v>14</v>
      </c>
      <c r="D101" s="158">
        <v>40505</v>
      </c>
      <c r="E101" s="44"/>
      <c r="F101" s="160" t="s">
        <v>191</v>
      </c>
      <c r="G101" s="45"/>
      <c r="H101" s="45"/>
      <c r="I101" s="33" t="s">
        <v>1550</v>
      </c>
    </row>
    <row r="102" spans="1:9" ht="12.75">
      <c r="A102" s="26" t="s">
        <v>210</v>
      </c>
      <c r="B102" s="33" t="s">
        <v>211</v>
      </c>
      <c r="C102" s="135">
        <v>37</v>
      </c>
      <c r="D102" s="158">
        <v>39651</v>
      </c>
      <c r="E102" s="44" t="s">
        <v>191</v>
      </c>
      <c r="F102" s="160"/>
      <c r="G102" s="45"/>
      <c r="H102" s="45"/>
      <c r="I102" s="33"/>
    </row>
    <row r="103" spans="1:9" ht="12.75">
      <c r="A103" s="36" t="s">
        <v>11</v>
      </c>
      <c r="B103" s="35" t="s">
        <v>12</v>
      </c>
      <c r="C103" s="136">
        <v>5</v>
      </c>
      <c r="D103" s="159">
        <v>40476</v>
      </c>
      <c r="E103" s="46"/>
      <c r="F103" s="62" t="s">
        <v>191</v>
      </c>
      <c r="G103" s="48"/>
      <c r="H103" s="48"/>
      <c r="I103" s="41" t="s">
        <v>1550</v>
      </c>
    </row>
    <row r="104" spans="1:9" ht="12.75">
      <c r="A104" s="16" t="s">
        <v>254</v>
      </c>
      <c r="B104" s="24" t="s">
        <v>385</v>
      </c>
      <c r="C104" s="134">
        <v>31</v>
      </c>
      <c r="D104" s="157">
        <v>39881</v>
      </c>
      <c r="E104" s="42"/>
      <c r="F104" s="151"/>
      <c r="G104" s="43" t="s">
        <v>191</v>
      </c>
      <c r="H104" s="43"/>
      <c r="I104" s="278" t="s">
        <v>1554</v>
      </c>
    </row>
    <row r="105" spans="1:9" ht="12.75">
      <c r="A105" s="26" t="s">
        <v>300</v>
      </c>
      <c r="B105" s="7" t="s">
        <v>302</v>
      </c>
      <c r="C105" s="135">
        <v>18</v>
      </c>
      <c r="D105" s="158">
        <v>40067</v>
      </c>
      <c r="E105" s="44" t="s">
        <v>191</v>
      </c>
      <c r="F105" s="160"/>
      <c r="G105" s="45"/>
      <c r="H105" s="45"/>
      <c r="I105" s="33"/>
    </row>
    <row r="106" spans="1:9" ht="12.75">
      <c r="A106" s="125" t="s">
        <v>372</v>
      </c>
      <c r="B106" s="33" t="s">
        <v>384</v>
      </c>
      <c r="C106" s="135">
        <v>13</v>
      </c>
      <c r="D106" s="158">
        <v>40431</v>
      </c>
      <c r="E106" s="44"/>
      <c r="F106" s="160" t="s">
        <v>191</v>
      </c>
      <c r="G106" s="45"/>
      <c r="H106" s="45"/>
      <c r="I106" s="33" t="s">
        <v>1550</v>
      </c>
    </row>
    <row r="107" spans="1:9" ht="12.75">
      <c r="A107" s="26" t="s">
        <v>344</v>
      </c>
      <c r="B107" s="33" t="s">
        <v>349</v>
      </c>
      <c r="C107" s="135">
        <v>16</v>
      </c>
      <c r="D107" s="158">
        <v>40123</v>
      </c>
      <c r="E107" s="44"/>
      <c r="F107" s="160" t="s">
        <v>191</v>
      </c>
      <c r="G107" s="45"/>
      <c r="H107" s="45"/>
      <c r="I107" s="33" t="s">
        <v>1552</v>
      </c>
    </row>
    <row r="108" spans="1:9" ht="12.75">
      <c r="A108" s="36" t="s">
        <v>238</v>
      </c>
      <c r="B108" s="41" t="s">
        <v>241</v>
      </c>
      <c r="C108" s="136">
        <v>27</v>
      </c>
      <c r="D108" s="159">
        <v>39849</v>
      </c>
      <c r="E108" s="46" t="s">
        <v>191</v>
      </c>
      <c r="F108" s="62"/>
      <c r="G108" s="48"/>
      <c r="H108" s="48"/>
      <c r="I108" s="41"/>
    </row>
    <row r="109" spans="1:9" ht="12.75">
      <c r="A109" s="16" t="s">
        <v>231</v>
      </c>
      <c r="B109" s="24" t="s">
        <v>232</v>
      </c>
      <c r="C109" s="134">
        <v>22</v>
      </c>
      <c r="D109" s="157">
        <v>39835</v>
      </c>
      <c r="E109" s="42" t="s">
        <v>191</v>
      </c>
      <c r="F109" s="151"/>
      <c r="G109" s="43"/>
      <c r="H109" s="43"/>
      <c r="I109" s="24"/>
    </row>
    <row r="110" spans="1:9" ht="12.75">
      <c r="A110" s="26" t="s">
        <v>317</v>
      </c>
      <c r="B110" s="33" t="s">
        <v>318</v>
      </c>
      <c r="C110" s="135">
        <v>35</v>
      </c>
      <c r="D110" s="158">
        <v>40106</v>
      </c>
      <c r="E110" s="44" t="s">
        <v>191</v>
      </c>
      <c r="F110" s="160"/>
      <c r="G110" s="45"/>
      <c r="H110" s="45"/>
      <c r="I110" s="33"/>
    </row>
    <row r="111" spans="1:9" ht="12.75">
      <c r="A111" s="26" t="s">
        <v>262</v>
      </c>
      <c r="B111" s="33" t="s">
        <v>263</v>
      </c>
      <c r="C111" s="135">
        <v>26</v>
      </c>
      <c r="D111" s="158">
        <v>39918</v>
      </c>
      <c r="E111" s="44" t="s">
        <v>191</v>
      </c>
      <c r="F111" s="160"/>
      <c r="G111" s="45"/>
      <c r="H111" s="45"/>
      <c r="I111" s="33"/>
    </row>
    <row r="112" spans="1:9" ht="12.75">
      <c r="A112" s="26" t="s">
        <v>212</v>
      </c>
      <c r="B112" s="33" t="s">
        <v>213</v>
      </c>
      <c r="C112" s="135">
        <v>30</v>
      </c>
      <c r="D112" s="158">
        <v>39701</v>
      </c>
      <c r="E112" s="44" t="s">
        <v>191</v>
      </c>
      <c r="F112" s="160"/>
      <c r="G112" s="45"/>
      <c r="H112" s="45"/>
      <c r="I112" s="33"/>
    </row>
    <row r="113" spans="1:9" ht="12.75">
      <c r="A113" s="36" t="s">
        <v>1873</v>
      </c>
      <c r="B113" s="35" t="s">
        <v>1874</v>
      </c>
      <c r="C113" s="136">
        <v>6</v>
      </c>
      <c r="D113" s="159">
        <v>40456</v>
      </c>
      <c r="E113" s="46"/>
      <c r="F113" s="62" t="s">
        <v>191</v>
      </c>
      <c r="G113" s="48"/>
      <c r="H113" s="48"/>
      <c r="I113" s="41" t="s">
        <v>1550</v>
      </c>
    </row>
    <row r="114" spans="1:9" ht="12.75">
      <c r="A114" s="16" t="s">
        <v>985</v>
      </c>
      <c r="B114" s="9" t="s">
        <v>986</v>
      </c>
      <c r="C114" s="134">
        <v>31</v>
      </c>
      <c r="D114" s="157">
        <v>40477</v>
      </c>
      <c r="E114" s="42"/>
      <c r="F114" s="151" t="s">
        <v>191</v>
      </c>
      <c r="G114" s="43"/>
      <c r="H114" s="43"/>
      <c r="I114" s="24" t="s">
        <v>1550</v>
      </c>
    </row>
    <row r="115" spans="1:9" ht="12.75">
      <c r="A115" s="26" t="s">
        <v>319</v>
      </c>
      <c r="B115" s="7" t="s">
        <v>1709</v>
      </c>
      <c r="C115" s="135">
        <v>16</v>
      </c>
      <c r="D115" s="158">
        <v>40112</v>
      </c>
      <c r="E115" s="44"/>
      <c r="F115" s="160"/>
      <c r="G115" s="45" t="s">
        <v>191</v>
      </c>
      <c r="H115" s="45"/>
      <c r="I115" s="33" t="s">
        <v>320</v>
      </c>
    </row>
    <row r="116" spans="1:9" ht="12.75">
      <c r="A116" s="25" t="s">
        <v>1627</v>
      </c>
      <c r="B116" s="26" t="s">
        <v>1628</v>
      </c>
      <c r="C116" s="135">
        <v>5</v>
      </c>
      <c r="D116" s="158">
        <v>40431</v>
      </c>
      <c r="E116" s="44"/>
      <c r="F116" s="160" t="s">
        <v>191</v>
      </c>
      <c r="G116" s="45"/>
      <c r="H116" s="45"/>
      <c r="I116" s="33" t="s">
        <v>1550</v>
      </c>
    </row>
    <row r="117" spans="1:9" ht="12.75">
      <c r="A117" s="26" t="s">
        <v>329</v>
      </c>
      <c r="B117" s="7" t="s">
        <v>343</v>
      </c>
      <c r="C117" s="135">
        <v>25</v>
      </c>
      <c r="D117" s="158">
        <v>40116</v>
      </c>
      <c r="E117" s="44"/>
      <c r="F117" s="160" t="s">
        <v>191</v>
      </c>
      <c r="G117" s="45"/>
      <c r="H117" s="45"/>
      <c r="I117" s="33" t="s">
        <v>1552</v>
      </c>
    </row>
    <row r="118" spans="1:9" ht="12.75">
      <c r="A118" s="36" t="s">
        <v>251</v>
      </c>
      <c r="B118" s="35" t="s">
        <v>259</v>
      </c>
      <c r="C118" s="136">
        <v>36</v>
      </c>
      <c r="D118" s="159">
        <v>39876</v>
      </c>
      <c r="E118" s="46" t="s">
        <v>191</v>
      </c>
      <c r="F118" s="62"/>
      <c r="G118" s="48"/>
      <c r="H118" s="48"/>
      <c r="I118" s="41"/>
    </row>
    <row r="119" spans="1:9" ht="12.75">
      <c r="A119" s="15" t="s">
        <v>284</v>
      </c>
      <c r="B119" s="16" t="s">
        <v>287</v>
      </c>
      <c r="C119" s="323">
        <v>32</v>
      </c>
      <c r="D119" s="157">
        <v>39959</v>
      </c>
      <c r="E119" s="42" t="s">
        <v>191</v>
      </c>
      <c r="F119" s="151"/>
      <c r="G119" s="43"/>
      <c r="H119" s="43"/>
      <c r="I119" s="24"/>
    </row>
    <row r="120" spans="1:9" ht="12.75">
      <c r="A120" s="25" t="s">
        <v>570</v>
      </c>
      <c r="B120" s="26" t="s">
        <v>571</v>
      </c>
      <c r="C120" s="286">
        <v>14</v>
      </c>
      <c r="D120" s="158">
        <v>40492</v>
      </c>
      <c r="E120" s="44"/>
      <c r="F120" s="160" t="s">
        <v>191</v>
      </c>
      <c r="G120" s="45"/>
      <c r="H120" s="45"/>
      <c r="I120" s="33" t="s">
        <v>1550</v>
      </c>
    </row>
    <row r="121" spans="1:9" ht="12.75">
      <c r="A121" s="25" t="s">
        <v>308</v>
      </c>
      <c r="B121" s="26" t="s">
        <v>1927</v>
      </c>
      <c r="C121" s="286">
        <v>35</v>
      </c>
      <c r="D121" s="158">
        <v>40085</v>
      </c>
      <c r="E121" s="44"/>
      <c r="F121" s="451" t="s">
        <v>191</v>
      </c>
      <c r="G121" s="45"/>
      <c r="H121" s="45"/>
      <c r="I121" s="425" t="s">
        <v>354</v>
      </c>
    </row>
    <row r="122" spans="1:9" ht="12.75">
      <c r="A122" s="25" t="s">
        <v>356</v>
      </c>
      <c r="B122" s="26" t="s">
        <v>357</v>
      </c>
      <c r="C122" s="286">
        <v>18</v>
      </c>
      <c r="D122" s="158">
        <v>40371</v>
      </c>
      <c r="E122" s="44" t="s">
        <v>191</v>
      </c>
      <c r="F122" s="160"/>
      <c r="G122" s="45"/>
      <c r="H122" s="45"/>
      <c r="I122" s="33" t="s">
        <v>358</v>
      </c>
    </row>
    <row r="123" spans="1:9" ht="12.75">
      <c r="A123" s="277" t="s">
        <v>1870</v>
      </c>
      <c r="B123" s="36" t="s">
        <v>1869</v>
      </c>
      <c r="C123" s="287">
        <v>8</v>
      </c>
      <c r="D123" s="159">
        <v>40620</v>
      </c>
      <c r="E123" s="46" t="s">
        <v>191</v>
      </c>
      <c r="F123" s="62"/>
      <c r="G123" s="48"/>
      <c r="H123" s="48"/>
      <c r="I123" s="41" t="s">
        <v>1705</v>
      </c>
    </row>
    <row r="124" spans="1:9" ht="12.75">
      <c r="A124" s="15" t="s">
        <v>288</v>
      </c>
      <c r="B124" s="16" t="s">
        <v>289</v>
      </c>
      <c r="C124" s="134">
        <v>15</v>
      </c>
      <c r="D124" s="157">
        <v>39975</v>
      </c>
      <c r="E124" s="42" t="s">
        <v>191</v>
      </c>
      <c r="F124" s="151"/>
      <c r="G124" s="43"/>
      <c r="H124" s="43"/>
      <c r="I124" s="24"/>
    </row>
    <row r="125" spans="1:9" ht="12.75">
      <c r="A125" s="25" t="s">
        <v>236</v>
      </c>
      <c r="B125" s="26" t="s">
        <v>237</v>
      </c>
      <c r="C125" s="286">
        <v>25</v>
      </c>
      <c r="D125" s="158">
        <v>39843</v>
      </c>
      <c r="E125" s="44" t="s">
        <v>191</v>
      </c>
      <c r="F125" s="160"/>
      <c r="G125" s="45"/>
      <c r="H125" s="45"/>
      <c r="I125" s="33"/>
    </row>
    <row r="126" spans="1:9" ht="12.75">
      <c r="A126" s="96" t="s">
        <v>717</v>
      </c>
      <c r="B126" s="26" t="s">
        <v>718</v>
      </c>
      <c r="C126" s="286">
        <v>16</v>
      </c>
      <c r="D126" s="158">
        <v>40438</v>
      </c>
      <c r="E126" s="44"/>
      <c r="F126" s="160" t="s">
        <v>191</v>
      </c>
      <c r="G126" s="45"/>
      <c r="H126" s="45"/>
      <c r="I126" s="33" t="s">
        <v>1550</v>
      </c>
    </row>
    <row r="127" spans="1:9" ht="12.75">
      <c r="A127" s="25" t="s">
        <v>252</v>
      </c>
      <c r="B127" s="26" t="s">
        <v>260</v>
      </c>
      <c r="C127" s="286">
        <v>20</v>
      </c>
      <c r="D127" s="158">
        <v>39878</v>
      </c>
      <c r="E127" s="44" t="s">
        <v>191</v>
      </c>
      <c r="F127" s="160"/>
      <c r="G127" s="45"/>
      <c r="H127" s="45"/>
      <c r="I127" s="33"/>
    </row>
    <row r="128" spans="1:9" ht="12.75">
      <c r="A128" s="34" t="s">
        <v>293</v>
      </c>
      <c r="B128" s="36" t="s">
        <v>295</v>
      </c>
      <c r="C128" s="287">
        <v>22</v>
      </c>
      <c r="D128" s="159">
        <v>40054</v>
      </c>
      <c r="E128" s="46" t="s">
        <v>191</v>
      </c>
      <c r="F128" s="62"/>
      <c r="G128" s="48"/>
      <c r="H128" s="48"/>
      <c r="I128" s="41"/>
    </row>
    <row r="129" spans="1:9" ht="12.75">
      <c r="A129" s="15" t="s">
        <v>1092</v>
      </c>
      <c r="B129" s="16" t="s">
        <v>1093</v>
      </c>
      <c r="C129" s="323">
        <v>6</v>
      </c>
      <c r="D129" s="157">
        <v>40431</v>
      </c>
      <c r="E129" s="42"/>
      <c r="F129" s="151" t="s">
        <v>191</v>
      </c>
      <c r="G129" s="43"/>
      <c r="H129" s="43"/>
      <c r="I129" s="24" t="s">
        <v>1550</v>
      </c>
    </row>
    <row r="130" spans="1:9" ht="12.75">
      <c r="A130" s="25" t="s">
        <v>239</v>
      </c>
      <c r="B130" s="26" t="s">
        <v>240</v>
      </c>
      <c r="C130" s="286">
        <v>27</v>
      </c>
      <c r="D130" s="158">
        <v>39849</v>
      </c>
      <c r="E130" s="44" t="s">
        <v>191</v>
      </c>
      <c r="F130" s="160"/>
      <c r="G130" s="45"/>
      <c r="H130" s="45"/>
      <c r="I130" s="33"/>
    </row>
    <row r="131" spans="1:9" ht="12.75">
      <c r="A131" s="95" t="s">
        <v>375</v>
      </c>
      <c r="B131" s="26" t="s">
        <v>378</v>
      </c>
      <c r="C131" s="286">
        <v>15</v>
      </c>
      <c r="D131" s="158">
        <v>40431</v>
      </c>
      <c r="E131" s="44"/>
      <c r="F131" s="160" t="s">
        <v>191</v>
      </c>
      <c r="G131" s="45"/>
      <c r="H131" s="45"/>
      <c r="I131" s="33" t="s">
        <v>1550</v>
      </c>
    </row>
    <row r="132" spans="1:9" ht="12.75">
      <c r="A132" s="25" t="s">
        <v>219</v>
      </c>
      <c r="B132" s="26" t="s">
        <v>220</v>
      </c>
      <c r="C132" s="286">
        <v>28</v>
      </c>
      <c r="D132" s="158">
        <v>39729</v>
      </c>
      <c r="E132" s="44"/>
      <c r="F132" s="160"/>
      <c r="G132" s="45" t="s">
        <v>191</v>
      </c>
      <c r="H132" s="45"/>
      <c r="I132" s="109" t="s">
        <v>1553</v>
      </c>
    </row>
    <row r="133" spans="1:9" ht="12.75">
      <c r="A133" s="34" t="s">
        <v>612</v>
      </c>
      <c r="B133" s="36" t="s">
        <v>613</v>
      </c>
      <c r="C133" s="287">
        <v>10</v>
      </c>
      <c r="D133" s="159">
        <v>40480</v>
      </c>
      <c r="E133" s="46"/>
      <c r="F133" s="62" t="s">
        <v>191</v>
      </c>
      <c r="G133" s="48"/>
      <c r="H133" s="48"/>
      <c r="I133" s="41" t="s">
        <v>1550</v>
      </c>
    </row>
    <row r="134" spans="1:9" ht="12.75">
      <c r="A134" s="6"/>
      <c r="B134" s="6"/>
      <c r="C134" s="154"/>
      <c r="D134" s="114"/>
      <c r="E134" s="8"/>
      <c r="F134" s="8"/>
      <c r="G134" s="8"/>
      <c r="H134" s="8"/>
      <c r="I134" s="6"/>
    </row>
    <row r="135" spans="1:9" ht="12.75">
      <c r="A135" s="6"/>
      <c r="B135" s="6"/>
      <c r="C135" s="154"/>
      <c r="D135" s="114"/>
      <c r="E135" s="8"/>
      <c r="F135" s="8"/>
      <c r="G135" s="8"/>
      <c r="H135" s="8"/>
      <c r="I135" s="6"/>
    </row>
    <row r="136" spans="1:9" ht="12.75">
      <c r="A136" s="162" t="s">
        <v>1463</v>
      </c>
      <c r="B136" s="6"/>
      <c r="C136" s="154"/>
      <c r="D136" s="114"/>
      <c r="E136" s="8"/>
      <c r="F136" s="8"/>
      <c r="G136" s="8"/>
      <c r="H136" s="8"/>
      <c r="I136" s="6"/>
    </row>
    <row r="137" spans="1:9" ht="12.75">
      <c r="A137" s="114">
        <v>39490</v>
      </c>
      <c r="B137" s="6" t="s">
        <v>1469</v>
      </c>
      <c r="C137" s="154"/>
      <c r="D137" s="114"/>
      <c r="E137" s="8"/>
      <c r="F137" s="8"/>
      <c r="G137" s="8"/>
      <c r="H137" s="8"/>
      <c r="I137" s="6"/>
    </row>
    <row r="138" spans="1:9" ht="12.75">
      <c r="A138" s="114">
        <v>39494</v>
      </c>
      <c r="B138" s="6" t="s">
        <v>1471</v>
      </c>
      <c r="C138" s="154"/>
      <c r="D138" s="114"/>
      <c r="E138" s="8"/>
      <c r="F138" s="8"/>
      <c r="G138" s="8"/>
      <c r="H138" s="8"/>
      <c r="I138" s="6"/>
    </row>
    <row r="139" spans="1:9" ht="12.75">
      <c r="A139" s="114">
        <v>39542</v>
      </c>
      <c r="B139" s="6" t="s">
        <v>1526</v>
      </c>
      <c r="C139" s="154"/>
      <c r="D139" s="114"/>
      <c r="E139" s="8"/>
      <c r="F139" s="8"/>
      <c r="G139" s="8"/>
      <c r="H139" s="8"/>
      <c r="I139" s="6"/>
    </row>
    <row r="140" spans="1:9" ht="12.75">
      <c r="A140" s="114">
        <v>39566</v>
      </c>
      <c r="B140" s="86" t="s">
        <v>1527</v>
      </c>
      <c r="C140" s="154"/>
      <c r="D140" s="114"/>
      <c r="E140" s="8"/>
      <c r="F140" s="8"/>
      <c r="G140" s="8"/>
      <c r="H140" s="8"/>
      <c r="I140" s="6"/>
    </row>
    <row r="141" spans="1:9" ht="12.75">
      <c r="A141" s="114">
        <v>39639</v>
      </c>
      <c r="B141" s="86" t="s">
        <v>1561</v>
      </c>
      <c r="C141" s="154"/>
      <c r="D141" s="114"/>
      <c r="E141" s="8"/>
      <c r="F141" s="8"/>
      <c r="G141" s="8"/>
      <c r="H141" s="8"/>
      <c r="I141" s="6"/>
    </row>
    <row r="142" spans="1:9" ht="12.75">
      <c r="A142" s="114">
        <v>39643</v>
      </c>
      <c r="B142" s="92" t="s">
        <v>1559</v>
      </c>
      <c r="C142" s="154"/>
      <c r="D142" s="114"/>
      <c r="E142" s="8"/>
      <c r="F142" s="8"/>
      <c r="G142" s="8"/>
      <c r="H142" s="8"/>
      <c r="I142" s="6"/>
    </row>
    <row r="143" spans="1:9" ht="12.75">
      <c r="A143" s="114">
        <v>39657</v>
      </c>
      <c r="B143" s="86" t="s">
        <v>1560</v>
      </c>
      <c r="C143" s="154"/>
      <c r="D143" s="114"/>
      <c r="E143" s="8"/>
      <c r="F143" s="8"/>
      <c r="G143" s="8"/>
      <c r="H143" s="8"/>
      <c r="I143" s="6"/>
    </row>
    <row r="144" spans="1:9" ht="12.75">
      <c r="A144" s="114">
        <v>39721</v>
      </c>
      <c r="B144" s="92" t="s">
        <v>1564</v>
      </c>
      <c r="C144" s="154"/>
      <c r="D144" s="114"/>
      <c r="E144" s="8"/>
      <c r="F144" s="8"/>
      <c r="G144" s="8"/>
      <c r="H144" s="8"/>
      <c r="I144" s="6"/>
    </row>
    <row r="145" spans="1:9" ht="12.75">
      <c r="A145" s="114">
        <v>39772</v>
      </c>
      <c r="B145" s="92" t="s">
        <v>1748</v>
      </c>
      <c r="C145" s="154"/>
      <c r="D145" s="114"/>
      <c r="E145" s="8"/>
      <c r="F145" s="8"/>
      <c r="G145" s="8"/>
      <c r="H145" s="8"/>
      <c r="I145" s="6"/>
    </row>
    <row r="146" spans="1:9" ht="12.75">
      <c r="A146" s="114">
        <v>39773</v>
      </c>
      <c r="B146" s="86" t="s">
        <v>1434</v>
      </c>
      <c r="C146" s="154"/>
      <c r="D146" s="114"/>
      <c r="E146" s="8"/>
      <c r="F146" s="8"/>
      <c r="G146" s="8"/>
      <c r="H146" s="8"/>
      <c r="I146" s="6"/>
    </row>
    <row r="147" spans="1:9" ht="12.75">
      <c r="A147" s="114">
        <v>39773</v>
      </c>
      <c r="B147" s="86" t="s">
        <v>1435</v>
      </c>
      <c r="C147" s="154"/>
      <c r="D147" s="114"/>
      <c r="E147" s="8"/>
      <c r="F147" s="8"/>
      <c r="G147" s="8"/>
      <c r="H147" s="8"/>
      <c r="I147" s="6"/>
    </row>
    <row r="148" spans="1:9" ht="12.75">
      <c r="A148" s="114">
        <v>39775</v>
      </c>
      <c r="B148" s="86" t="s">
        <v>1436</v>
      </c>
      <c r="C148" s="154"/>
      <c r="D148" s="114"/>
      <c r="E148" s="8"/>
      <c r="F148" s="8"/>
      <c r="G148" s="8"/>
      <c r="H148" s="8"/>
      <c r="I148" s="6"/>
    </row>
    <row r="149" spans="1:9" ht="12.75">
      <c r="A149" s="114">
        <v>39775</v>
      </c>
      <c r="B149" s="86" t="s">
        <v>1438</v>
      </c>
      <c r="C149" s="154"/>
      <c r="D149" s="114"/>
      <c r="E149" s="8"/>
      <c r="F149" s="8"/>
      <c r="G149" s="8"/>
      <c r="H149" s="8"/>
      <c r="I149" s="6"/>
    </row>
    <row r="150" spans="1:9" ht="12.75">
      <c r="A150" s="114">
        <v>39839</v>
      </c>
      <c r="B150" s="6" t="s">
        <v>756</v>
      </c>
      <c r="C150" s="154"/>
      <c r="D150" s="114"/>
      <c r="E150" s="8"/>
      <c r="F150" s="8"/>
      <c r="G150" s="8"/>
      <c r="H150" s="8"/>
      <c r="I150" s="6"/>
    </row>
    <row r="151" spans="1:9" ht="12.75">
      <c r="A151" s="114">
        <v>39863</v>
      </c>
      <c r="B151" s="6" t="s">
        <v>39</v>
      </c>
      <c r="C151" s="6"/>
      <c r="D151" s="6"/>
      <c r="E151" s="6"/>
      <c r="F151" s="6"/>
      <c r="G151" s="6"/>
      <c r="H151" s="6"/>
      <c r="I151" s="6"/>
    </row>
    <row r="152" spans="1:9" ht="12.75">
      <c r="A152" s="114">
        <v>39923</v>
      </c>
      <c r="B152" s="6" t="s">
        <v>839</v>
      </c>
      <c r="C152" s="6"/>
      <c r="D152" s="6"/>
      <c r="E152" s="6"/>
      <c r="F152" s="6"/>
      <c r="G152" s="6"/>
      <c r="H152" s="6"/>
      <c r="I152" s="6"/>
    </row>
    <row r="153" spans="1:9" ht="12.75">
      <c r="A153" s="114">
        <v>39993</v>
      </c>
      <c r="B153" s="86" t="s">
        <v>1547</v>
      </c>
      <c r="C153" s="6"/>
      <c r="D153" s="6"/>
      <c r="E153" s="6"/>
      <c r="F153" s="6"/>
      <c r="G153" s="6"/>
      <c r="H153" s="6"/>
      <c r="I153" s="6"/>
    </row>
    <row r="154" spans="1:9" ht="12.75">
      <c r="A154" s="114">
        <v>39995</v>
      </c>
      <c r="B154" s="86" t="s">
        <v>1532</v>
      </c>
      <c r="C154" s="6"/>
      <c r="D154" s="6"/>
      <c r="E154" s="6"/>
      <c r="F154" s="6"/>
      <c r="G154" s="6"/>
      <c r="H154" s="6"/>
      <c r="I154" s="6"/>
    </row>
    <row r="155" spans="1:9" ht="12.75">
      <c r="A155" s="114">
        <v>40014</v>
      </c>
      <c r="B155" s="6" t="s">
        <v>1646</v>
      </c>
      <c r="C155" s="6"/>
      <c r="D155" s="6"/>
      <c r="E155" s="6"/>
      <c r="F155" s="6"/>
      <c r="G155" s="6"/>
      <c r="H155" s="6"/>
      <c r="I155" s="6"/>
    </row>
    <row r="156" spans="1:9" ht="12.75">
      <c r="A156" s="114">
        <v>40031</v>
      </c>
      <c r="B156" s="6" t="s">
        <v>421</v>
      </c>
      <c r="C156" s="6"/>
      <c r="D156" s="6"/>
      <c r="E156" s="6"/>
      <c r="F156" s="6"/>
      <c r="G156" s="6"/>
      <c r="H156" s="6"/>
      <c r="I156" s="6"/>
    </row>
    <row r="157" spans="1:9" ht="12.75">
      <c r="A157" s="114">
        <v>40154</v>
      </c>
      <c r="B157" s="6" t="s">
        <v>1950</v>
      </c>
      <c r="C157" s="6"/>
      <c r="D157" s="6"/>
      <c r="E157" s="6"/>
      <c r="F157" s="6"/>
      <c r="G157" s="6"/>
      <c r="H157" s="6"/>
      <c r="I157" s="6"/>
    </row>
    <row r="158" spans="1:9" ht="12.75">
      <c r="A158" s="114">
        <v>40186</v>
      </c>
      <c r="B158" s="6" t="s">
        <v>42</v>
      </c>
      <c r="C158" s="6"/>
      <c r="D158" s="6"/>
      <c r="E158" s="6"/>
      <c r="F158" s="6"/>
      <c r="G158" s="6"/>
      <c r="H158" s="6"/>
      <c r="I158" s="6"/>
    </row>
    <row r="159" spans="1:9" ht="12.75">
      <c r="A159" s="114">
        <v>40193</v>
      </c>
      <c r="B159" s="6" t="s">
        <v>1521</v>
      </c>
      <c r="C159" s="6"/>
      <c r="D159" s="6"/>
      <c r="E159" s="6"/>
      <c r="F159" s="6"/>
      <c r="G159" s="6"/>
      <c r="H159" s="6"/>
      <c r="I159" s="6"/>
    </row>
    <row r="160" spans="1:9" ht="12.75">
      <c r="A160" s="114">
        <v>40201</v>
      </c>
      <c r="B160" s="6" t="s">
        <v>1956</v>
      </c>
      <c r="C160" s="6"/>
      <c r="D160" s="6"/>
      <c r="E160" s="6"/>
      <c r="F160" s="6"/>
      <c r="G160" s="6"/>
      <c r="H160" s="6"/>
      <c r="I160" s="6"/>
    </row>
    <row r="161" spans="1:9" ht="12.75">
      <c r="A161" s="114">
        <v>40242</v>
      </c>
      <c r="B161" s="6" t="s">
        <v>46</v>
      </c>
      <c r="C161" s="6"/>
      <c r="D161" s="6"/>
      <c r="E161" s="6"/>
      <c r="F161" s="6"/>
      <c r="G161" s="6"/>
      <c r="H161" s="6"/>
      <c r="I161" s="6"/>
    </row>
    <row r="162" spans="1:9" ht="12.75">
      <c r="A162" s="114">
        <v>40242</v>
      </c>
      <c r="B162" s="86" t="s">
        <v>1548</v>
      </c>
      <c r="C162" s="6"/>
      <c r="D162" s="6"/>
      <c r="E162" s="6"/>
      <c r="F162" s="6"/>
      <c r="G162" s="6"/>
      <c r="H162" s="6"/>
      <c r="I162" s="6"/>
    </row>
    <row r="163" spans="1:9" ht="12.75">
      <c r="A163" s="114">
        <v>40244</v>
      </c>
      <c r="B163" s="6" t="s">
        <v>1477</v>
      </c>
      <c r="C163" s="6"/>
      <c r="D163" s="6"/>
      <c r="E163" s="6"/>
      <c r="F163" s="6"/>
      <c r="G163" s="6"/>
      <c r="H163" s="6"/>
      <c r="I163" s="6"/>
    </row>
    <row r="164" spans="1:9" ht="12.75">
      <c r="A164" s="114">
        <v>40244</v>
      </c>
      <c r="B164" s="6" t="s">
        <v>752</v>
      </c>
      <c r="C164" s="6"/>
      <c r="D164" s="6"/>
      <c r="E164" s="6"/>
      <c r="F164" s="6"/>
      <c r="G164" s="6"/>
      <c r="H164" s="6"/>
      <c r="I164" s="6"/>
    </row>
    <row r="165" spans="1:9" ht="12.75">
      <c r="A165" s="114">
        <v>40249</v>
      </c>
      <c r="B165" s="6" t="s">
        <v>1781</v>
      </c>
      <c r="C165" s="6"/>
      <c r="D165" s="6"/>
      <c r="E165" s="6"/>
      <c r="F165" s="6"/>
      <c r="G165" s="6"/>
      <c r="H165" s="6"/>
      <c r="I165" s="6"/>
    </row>
    <row r="166" spans="1:9" ht="12.75">
      <c r="A166" s="114">
        <v>40250</v>
      </c>
      <c r="B166" s="6" t="s">
        <v>1784</v>
      </c>
      <c r="C166" s="6"/>
      <c r="D166" s="6"/>
      <c r="E166" s="6"/>
      <c r="F166" s="6"/>
      <c r="G166" s="6"/>
      <c r="H166" s="6"/>
      <c r="I166" s="6"/>
    </row>
    <row r="167" spans="1:9" ht="12.75">
      <c r="A167" s="114">
        <v>40251</v>
      </c>
      <c r="B167" s="6" t="s">
        <v>1788</v>
      </c>
      <c r="C167" s="6"/>
      <c r="D167" s="6"/>
      <c r="E167" s="6"/>
      <c r="F167" s="6"/>
      <c r="G167" s="6"/>
      <c r="H167" s="6"/>
      <c r="I167" s="6"/>
    </row>
    <row r="168" spans="1:9" ht="12.75">
      <c r="A168" s="126">
        <v>40262</v>
      </c>
      <c r="B168" s="6" t="s">
        <v>1833</v>
      </c>
      <c r="C168" s="6"/>
      <c r="D168" s="6"/>
      <c r="E168" s="6"/>
      <c r="F168" s="6"/>
      <c r="G168" s="6"/>
      <c r="H168" s="6"/>
      <c r="I168" s="6"/>
    </row>
    <row r="169" spans="1:9" ht="12.75">
      <c r="A169" s="114">
        <v>40263</v>
      </c>
      <c r="B169" s="6" t="s">
        <v>1836</v>
      </c>
      <c r="C169" s="6"/>
      <c r="D169" s="6"/>
      <c r="E169" s="6"/>
      <c r="F169" s="6"/>
      <c r="G169" s="6"/>
      <c r="H169" s="6"/>
      <c r="I169" s="6"/>
    </row>
    <row r="170" spans="1:9" ht="12.75">
      <c r="A170" s="114">
        <v>40267</v>
      </c>
      <c r="B170" s="86" t="s">
        <v>1537</v>
      </c>
      <c r="C170" s="6"/>
      <c r="D170" s="6"/>
      <c r="E170" s="6"/>
      <c r="F170" s="6"/>
      <c r="G170" s="6"/>
      <c r="H170" s="6"/>
      <c r="I170" s="6"/>
    </row>
    <row r="171" spans="1:9" ht="12.75">
      <c r="A171" s="114">
        <v>40267</v>
      </c>
      <c r="B171" s="6" t="s">
        <v>776</v>
      </c>
      <c r="C171" s="6"/>
      <c r="D171" s="6"/>
      <c r="E171" s="6"/>
      <c r="F171" s="6"/>
      <c r="G171" s="6"/>
      <c r="H171" s="6"/>
      <c r="I171" s="6"/>
    </row>
    <row r="172" spans="1:9" ht="12.75">
      <c r="A172" s="114">
        <v>40268</v>
      </c>
      <c r="B172" s="6" t="s">
        <v>408</v>
      </c>
      <c r="C172" s="6"/>
      <c r="D172" s="6"/>
      <c r="E172" s="6"/>
      <c r="F172" s="6"/>
      <c r="G172" s="6"/>
      <c r="H172" s="6"/>
      <c r="I172" s="6"/>
    </row>
    <row r="173" spans="1:9" ht="12.75">
      <c r="A173" s="114">
        <v>40295</v>
      </c>
      <c r="B173" s="86" t="s">
        <v>118</v>
      </c>
      <c r="C173" s="6"/>
      <c r="D173" s="6"/>
      <c r="E173" s="6"/>
      <c r="F173" s="6"/>
      <c r="G173" s="6"/>
      <c r="H173" s="6"/>
      <c r="I173" s="6"/>
    </row>
    <row r="174" spans="1:9" ht="12.75">
      <c r="A174" s="114">
        <v>40308</v>
      </c>
      <c r="B174" s="6" t="s">
        <v>1149</v>
      </c>
      <c r="C174" s="6"/>
      <c r="D174" s="6"/>
      <c r="E174" s="6"/>
      <c r="F174" s="6"/>
      <c r="G174" s="6"/>
      <c r="H174" s="6"/>
      <c r="I174" s="6"/>
    </row>
    <row r="175" spans="1:9" ht="12.75">
      <c r="A175" s="114">
        <v>40308</v>
      </c>
      <c r="B175" s="86" t="s">
        <v>1533</v>
      </c>
      <c r="C175" s="6"/>
      <c r="D175" s="6"/>
      <c r="E175" s="6"/>
      <c r="F175" s="6"/>
      <c r="G175" s="6"/>
      <c r="H175" s="6"/>
      <c r="I175" s="6"/>
    </row>
    <row r="176" spans="1:9" ht="12.75">
      <c r="A176" s="114">
        <v>40310</v>
      </c>
      <c r="B176" s="6" t="s">
        <v>767</v>
      </c>
      <c r="C176" s="6"/>
      <c r="D176" s="6"/>
      <c r="E176" s="6"/>
      <c r="F176" s="6"/>
      <c r="G176" s="6"/>
      <c r="H176" s="6"/>
      <c r="I176" s="6"/>
    </row>
    <row r="177" spans="1:9" ht="12.75">
      <c r="A177" s="114">
        <v>40319</v>
      </c>
      <c r="B177" s="6" t="s">
        <v>809</v>
      </c>
      <c r="C177" s="6"/>
      <c r="D177" s="6"/>
      <c r="E177" s="6"/>
      <c r="F177" s="6"/>
      <c r="G177" s="6"/>
      <c r="H177" s="6"/>
      <c r="I177" s="6"/>
    </row>
    <row r="178" spans="1:9" ht="12.75">
      <c r="A178" s="114">
        <v>40352</v>
      </c>
      <c r="B178" s="6" t="s">
        <v>1639</v>
      </c>
      <c r="C178" s="6"/>
      <c r="D178" s="6"/>
      <c r="E178" s="6"/>
      <c r="F178" s="6"/>
      <c r="G178" s="6"/>
      <c r="H178" s="6"/>
      <c r="I178" s="6"/>
    </row>
    <row r="179" spans="1:9" ht="12.75">
      <c r="A179" s="114">
        <v>40358</v>
      </c>
      <c r="B179" s="6" t="s">
        <v>1928</v>
      </c>
      <c r="C179" s="6"/>
      <c r="D179" s="6"/>
      <c r="E179" s="6"/>
      <c r="F179" s="6"/>
      <c r="G179" s="6"/>
      <c r="H179" s="6"/>
      <c r="I179" s="6"/>
    </row>
    <row r="180" spans="1:9" ht="12.75">
      <c r="A180" s="114">
        <v>40362</v>
      </c>
      <c r="B180" s="86" t="s">
        <v>1478</v>
      </c>
      <c r="C180" s="6"/>
      <c r="D180" s="6"/>
      <c r="E180" s="6"/>
      <c r="F180" s="6"/>
      <c r="G180" s="6"/>
      <c r="H180" s="6"/>
      <c r="I180" s="6"/>
    </row>
    <row r="181" spans="1:9" ht="12.75">
      <c r="A181" s="114">
        <v>40383</v>
      </c>
      <c r="B181" s="86" t="s">
        <v>1602</v>
      </c>
      <c r="C181" s="6"/>
      <c r="D181" s="6"/>
      <c r="E181" s="6"/>
      <c r="F181" s="6"/>
      <c r="G181" s="6"/>
      <c r="H181" s="6"/>
      <c r="I181" s="6"/>
    </row>
    <row r="182" spans="1:9" ht="12.75">
      <c r="A182" s="114">
        <v>40383</v>
      </c>
      <c r="B182" s="86" t="s">
        <v>1595</v>
      </c>
      <c r="C182" s="6"/>
      <c r="D182" s="6"/>
      <c r="E182" s="6"/>
      <c r="F182" s="6"/>
      <c r="G182" s="6"/>
      <c r="H182" s="6"/>
      <c r="I182" s="6"/>
    </row>
    <row r="183" spans="1:9" ht="12.75">
      <c r="A183" s="114">
        <v>40383</v>
      </c>
      <c r="B183" s="86" t="s">
        <v>1599</v>
      </c>
      <c r="C183" s="6"/>
      <c r="D183" s="6"/>
      <c r="E183" s="6"/>
      <c r="F183" s="6"/>
      <c r="G183" s="6"/>
      <c r="H183" s="6"/>
      <c r="I183" s="6"/>
    </row>
    <row r="184" spans="1:9" ht="12.75">
      <c r="A184" s="114">
        <v>40383</v>
      </c>
      <c r="B184" s="86" t="s">
        <v>1142</v>
      </c>
      <c r="C184" s="6"/>
      <c r="D184" s="6"/>
      <c r="E184" s="6"/>
      <c r="F184" s="6"/>
      <c r="G184" s="6"/>
      <c r="H184" s="6"/>
      <c r="I184" s="6"/>
    </row>
    <row r="185" spans="1:9" ht="12.75">
      <c r="A185" s="114">
        <v>40386</v>
      </c>
      <c r="B185" s="86" t="s">
        <v>1462</v>
      </c>
      <c r="C185" s="6"/>
      <c r="D185" s="6"/>
      <c r="E185" s="6"/>
      <c r="F185" s="6"/>
      <c r="G185" s="6"/>
      <c r="H185" s="6"/>
      <c r="I185" s="6"/>
    </row>
    <row r="186" spans="1:9" ht="12.75">
      <c r="A186" s="114">
        <v>40387</v>
      </c>
      <c r="B186" s="86" t="s">
        <v>395</v>
      </c>
      <c r="C186" s="6"/>
      <c r="D186" s="6"/>
      <c r="E186" s="6"/>
      <c r="F186" s="6"/>
      <c r="G186" s="6"/>
      <c r="H186" s="6"/>
      <c r="I186" s="6"/>
    </row>
    <row r="187" spans="1:9" ht="12.75">
      <c r="A187" s="114">
        <v>40393</v>
      </c>
      <c r="B187" s="86" t="s">
        <v>1534</v>
      </c>
      <c r="C187" s="6"/>
      <c r="D187" s="6"/>
      <c r="E187" s="6"/>
      <c r="F187" s="6"/>
      <c r="G187" s="6"/>
      <c r="H187" s="6"/>
      <c r="I187" s="6"/>
    </row>
    <row r="188" spans="1:9" ht="12.75">
      <c r="A188" s="114">
        <v>40396</v>
      </c>
      <c r="B188" s="86" t="s">
        <v>1535</v>
      </c>
      <c r="C188" s="6"/>
      <c r="D188" s="6"/>
      <c r="E188" s="6"/>
      <c r="F188" s="6"/>
      <c r="G188" s="6"/>
      <c r="H188" s="6"/>
      <c r="I188" s="6"/>
    </row>
    <row r="189" spans="1:9" ht="12.75">
      <c r="A189" s="114">
        <v>40401</v>
      </c>
      <c r="B189" s="6" t="s">
        <v>661</v>
      </c>
      <c r="C189" s="6"/>
      <c r="D189" s="6"/>
      <c r="E189" s="6"/>
      <c r="F189" s="6"/>
      <c r="G189" s="6"/>
      <c r="H189" s="6"/>
      <c r="I189" s="6"/>
    </row>
    <row r="190" spans="1:9" ht="12.75">
      <c r="A190" s="114">
        <v>40412</v>
      </c>
      <c r="B190" s="86" t="s">
        <v>1549</v>
      </c>
      <c r="C190" s="6"/>
      <c r="D190" s="6"/>
      <c r="E190" s="6"/>
      <c r="F190" s="6"/>
      <c r="G190" s="6"/>
      <c r="H190" s="6"/>
      <c r="I190" s="6"/>
    </row>
    <row r="191" spans="1:9" ht="12.75">
      <c r="A191" s="114">
        <v>40429</v>
      </c>
      <c r="B191" s="86" t="s">
        <v>1718</v>
      </c>
      <c r="C191" s="6"/>
      <c r="D191" s="6"/>
      <c r="E191" s="6"/>
      <c r="F191" s="6"/>
      <c r="G191" s="6"/>
      <c r="H191" s="6"/>
      <c r="I191" s="6"/>
    </row>
    <row r="192" spans="1:9" ht="12.75">
      <c r="A192" s="114">
        <v>40430</v>
      </c>
      <c r="B192" s="6" t="s">
        <v>1558</v>
      </c>
      <c r="C192" s="6"/>
      <c r="D192" s="6"/>
      <c r="E192" s="6"/>
      <c r="F192" s="6"/>
      <c r="G192" s="6"/>
      <c r="H192" s="6"/>
      <c r="I192" s="6"/>
    </row>
    <row r="193" spans="1:9" ht="12.75">
      <c r="A193" s="114">
        <v>40470</v>
      </c>
      <c r="B193" s="6" t="s">
        <v>880</v>
      </c>
      <c r="C193" s="6"/>
      <c r="D193" s="6"/>
      <c r="E193" s="6"/>
      <c r="F193" s="6"/>
      <c r="G193" s="6"/>
      <c r="H193" s="6"/>
      <c r="I193" s="6"/>
    </row>
    <row r="194" spans="1:9" ht="12.75">
      <c r="A194" s="114">
        <v>40472</v>
      </c>
      <c r="B194" s="6" t="s">
        <v>433</v>
      </c>
      <c r="C194" s="6"/>
      <c r="D194" s="6"/>
      <c r="E194" s="6"/>
      <c r="F194" s="6"/>
      <c r="G194" s="6"/>
      <c r="H194" s="6"/>
      <c r="I194" s="6"/>
    </row>
    <row r="195" spans="1:9" ht="12.75">
      <c r="A195" s="114">
        <v>40473</v>
      </c>
      <c r="B195" s="86" t="s">
        <v>1955</v>
      </c>
      <c r="C195" s="6"/>
      <c r="D195" s="6"/>
      <c r="E195" s="6"/>
      <c r="F195" s="6"/>
      <c r="G195" s="6"/>
      <c r="H195" s="6"/>
      <c r="I195" s="6"/>
    </row>
    <row r="196" spans="1:9" ht="12.75">
      <c r="A196" s="114">
        <v>40476</v>
      </c>
      <c r="B196" s="86" t="s">
        <v>778</v>
      </c>
      <c r="C196" s="6"/>
      <c r="D196" s="6"/>
      <c r="E196" s="6"/>
      <c r="F196" s="6"/>
      <c r="G196" s="6"/>
      <c r="H196" s="6"/>
      <c r="I196" s="6"/>
    </row>
    <row r="197" spans="1:9" ht="12.75">
      <c r="A197" s="114">
        <v>40479</v>
      </c>
      <c r="B197" s="86" t="s">
        <v>1283</v>
      </c>
      <c r="C197" s="6"/>
      <c r="D197" s="6"/>
      <c r="E197" s="6"/>
      <c r="F197" s="6"/>
      <c r="G197" s="6"/>
      <c r="H197" s="6"/>
      <c r="I197" s="6"/>
    </row>
    <row r="198" spans="1:9" ht="12.75">
      <c r="A198" s="114">
        <v>40505</v>
      </c>
      <c r="B198" s="86" t="s">
        <v>1837</v>
      </c>
      <c r="C198" s="6"/>
      <c r="D198" s="6"/>
      <c r="E198" s="6"/>
      <c r="F198" s="6"/>
      <c r="G198" s="6"/>
      <c r="H198" s="6"/>
      <c r="I198" s="6"/>
    </row>
    <row r="199" spans="1:9" ht="12.75">
      <c r="A199" s="114">
        <v>40507</v>
      </c>
      <c r="B199" s="86" t="s">
        <v>342</v>
      </c>
      <c r="C199" s="6"/>
      <c r="D199" s="6"/>
      <c r="E199" s="6"/>
      <c r="F199" s="6"/>
      <c r="G199" s="6"/>
      <c r="H199" s="6"/>
      <c r="I199" s="6"/>
    </row>
    <row r="200" spans="1:9" ht="12.75">
      <c r="A200" s="114">
        <v>40527</v>
      </c>
      <c r="B200" s="86" t="s">
        <v>1492</v>
      </c>
      <c r="C200" s="6"/>
      <c r="D200" s="6"/>
      <c r="E200" s="6"/>
      <c r="F200" s="6"/>
      <c r="G200" s="6"/>
      <c r="H200" s="6"/>
      <c r="I200" s="6"/>
    </row>
    <row r="201" spans="1:9" ht="12.75">
      <c r="A201" s="114">
        <v>40541</v>
      </c>
      <c r="B201" s="86" t="s">
        <v>493</v>
      </c>
      <c r="C201" s="6"/>
      <c r="D201" s="6"/>
      <c r="E201" s="6"/>
      <c r="F201" s="6"/>
      <c r="G201" s="6"/>
      <c r="H201" s="6"/>
      <c r="I201" s="6"/>
    </row>
    <row r="202" spans="1:9" ht="12.75">
      <c r="A202" s="114">
        <v>40541</v>
      </c>
      <c r="B202" s="86" t="s">
        <v>1787</v>
      </c>
      <c r="C202" s="6"/>
      <c r="D202" s="6"/>
      <c r="E202" s="6"/>
      <c r="F202" s="6"/>
      <c r="G202" s="6"/>
      <c r="H202" s="6"/>
      <c r="I202" s="6"/>
    </row>
    <row r="203" spans="1:9" ht="12.75">
      <c r="A203" s="114">
        <v>40553</v>
      </c>
      <c r="B203" s="6" t="s">
        <v>180</v>
      </c>
      <c r="C203" s="6"/>
      <c r="D203" s="6"/>
      <c r="E203" s="6"/>
      <c r="F203" s="6"/>
      <c r="G203" s="6"/>
      <c r="H203" s="6"/>
      <c r="I203" s="6"/>
    </row>
    <row r="204" spans="1:9" ht="12.75">
      <c r="A204" s="114">
        <v>40553</v>
      </c>
      <c r="B204" s="86" t="s">
        <v>1712</v>
      </c>
      <c r="C204" s="6"/>
      <c r="D204" s="6"/>
      <c r="E204" s="6"/>
      <c r="F204" s="6"/>
      <c r="G204" s="6"/>
      <c r="H204" s="6"/>
      <c r="I204" s="6"/>
    </row>
    <row r="205" spans="1:2" ht="12.75">
      <c r="A205" s="10">
        <v>40554</v>
      </c>
      <c r="B205" s="86" t="s">
        <v>1403</v>
      </c>
    </row>
    <row r="206" spans="1:2" ht="12.75">
      <c r="A206" s="10">
        <v>40556</v>
      </c>
      <c r="B206" s="86" t="s">
        <v>1183</v>
      </c>
    </row>
    <row r="207" spans="1:2" ht="12.75">
      <c r="A207" s="10">
        <v>40557</v>
      </c>
      <c r="B207" t="s">
        <v>743</v>
      </c>
    </row>
    <row r="208" spans="1:2" ht="12.75">
      <c r="A208" s="10">
        <v>40568</v>
      </c>
      <c r="B208" s="86" t="s">
        <v>791</v>
      </c>
    </row>
    <row r="209" spans="1:2" ht="12.75">
      <c r="A209" s="10">
        <v>40570</v>
      </c>
      <c r="B209" s="86" t="s">
        <v>1486</v>
      </c>
    </row>
    <row r="210" spans="1:2" ht="12.75">
      <c r="A210" s="10">
        <v>40571</v>
      </c>
      <c r="B210" s="86" t="s">
        <v>1103</v>
      </c>
    </row>
    <row r="211" spans="1:2" ht="12.75">
      <c r="A211" s="10">
        <v>40573</v>
      </c>
      <c r="B211" s="86" t="s">
        <v>109</v>
      </c>
    </row>
    <row r="212" spans="1:2" ht="12.75">
      <c r="A212" s="10">
        <v>40577</v>
      </c>
      <c r="B212" s="86" t="s">
        <v>805</v>
      </c>
    </row>
    <row r="213" spans="1:2" ht="12.75">
      <c r="A213" s="10">
        <v>40578</v>
      </c>
      <c r="B213" s="86" t="s">
        <v>799</v>
      </c>
    </row>
    <row r="214" spans="1:2" ht="12.75">
      <c r="A214" s="10">
        <v>40583</v>
      </c>
      <c r="B214" s="86" t="s">
        <v>704</v>
      </c>
    </row>
    <row r="215" spans="1:2" ht="12.75">
      <c r="A215" s="10">
        <v>40584</v>
      </c>
      <c r="B215" s="86" t="s">
        <v>705</v>
      </c>
    </row>
    <row r="216" spans="1:2" ht="12.75">
      <c r="A216" s="10">
        <v>40591</v>
      </c>
      <c r="B216" s="86" t="s">
        <v>804</v>
      </c>
    </row>
    <row r="217" spans="1:2" ht="12.75">
      <c r="A217" s="10">
        <v>40599</v>
      </c>
      <c r="B217" s="86" t="s">
        <v>603</v>
      </c>
    </row>
    <row r="218" spans="1:2" ht="12.75">
      <c r="A218" s="10">
        <v>40604</v>
      </c>
      <c r="B218" s="86" t="s">
        <v>1573</v>
      </c>
    </row>
    <row r="219" spans="1:2" ht="12.75">
      <c r="A219" s="10">
        <v>40623</v>
      </c>
      <c r="B219" s="86" t="s">
        <v>666</v>
      </c>
    </row>
    <row r="220" spans="1:2" ht="12.75">
      <c r="A220" s="10">
        <v>40629</v>
      </c>
      <c r="B220" s="86" t="s">
        <v>341</v>
      </c>
    </row>
    <row r="221" spans="1:2" ht="12.75">
      <c r="A221" s="10">
        <v>40634</v>
      </c>
      <c r="B221" s="86" t="s">
        <v>306</v>
      </c>
    </row>
    <row r="222" spans="1:2" ht="12.75">
      <c r="A222" s="10">
        <v>40651</v>
      </c>
      <c r="B222" s="86" t="s">
        <v>1642</v>
      </c>
    </row>
    <row r="223" spans="1:2" ht="12.75">
      <c r="A223" s="10">
        <v>40655</v>
      </c>
      <c r="B223" s="12" t="s">
        <v>91</v>
      </c>
    </row>
    <row r="224" spans="1:2" ht="12.75">
      <c r="A224" s="10">
        <v>40659</v>
      </c>
      <c r="B224" s="86" t="s">
        <v>1360</v>
      </c>
    </row>
    <row r="225" spans="1:2" ht="12.75">
      <c r="A225" s="10">
        <v>40669</v>
      </c>
      <c r="B225" s="86" t="s">
        <v>931</v>
      </c>
    </row>
    <row r="226" spans="1:2" ht="12.75">
      <c r="A226" s="10">
        <v>40680</v>
      </c>
      <c r="B226" s="86" t="s">
        <v>96</v>
      </c>
    </row>
    <row r="227" spans="1:2" ht="12.75">
      <c r="A227" s="10">
        <v>40687</v>
      </c>
      <c r="B227" s="86" t="s">
        <v>99</v>
      </c>
    </row>
    <row r="228" spans="1:2" ht="12.75">
      <c r="A228" s="10">
        <v>40688</v>
      </c>
      <c r="B228" s="86" t="s">
        <v>97</v>
      </c>
    </row>
    <row r="229" spans="1:2" ht="12.75">
      <c r="A229" s="10">
        <v>40689</v>
      </c>
      <c r="B229" s="86" t="s">
        <v>98</v>
      </c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1.25" customHeight="1">
      <c r="A1" s="86"/>
      <c r="B1" s="222" t="s">
        <v>1330</v>
      </c>
      <c r="C1" s="7"/>
      <c r="D1" s="66"/>
      <c r="E1" s="66"/>
      <c r="F1" s="66"/>
      <c r="G1" s="66"/>
    </row>
    <row r="2" spans="1:9" ht="11.25" customHeight="1">
      <c r="A2" s="148" t="s">
        <v>1883</v>
      </c>
      <c r="B2" s="241" t="s">
        <v>1090</v>
      </c>
      <c r="C2" s="7"/>
      <c r="D2" s="66"/>
      <c r="E2" s="66"/>
      <c r="F2" s="66"/>
      <c r="G2" s="66"/>
      <c r="H2" s="148" t="s">
        <v>1883</v>
      </c>
      <c r="I2" s="241" t="s">
        <v>1089</v>
      </c>
    </row>
    <row r="3" spans="1:13" ht="11.25" customHeight="1">
      <c r="A3" s="221" t="s">
        <v>1884</v>
      </c>
      <c r="B3" s="152" t="s">
        <v>1420</v>
      </c>
      <c r="C3" s="152" t="s">
        <v>489</v>
      </c>
      <c r="D3" s="209" t="s">
        <v>1323</v>
      </c>
      <c r="E3" s="209" t="s">
        <v>1324</v>
      </c>
      <c r="F3" s="210" t="s">
        <v>1882</v>
      </c>
      <c r="G3" s="208"/>
      <c r="H3" s="221" t="s">
        <v>1884</v>
      </c>
      <c r="I3" s="80" t="s">
        <v>1420</v>
      </c>
      <c r="J3" s="80" t="s">
        <v>489</v>
      </c>
      <c r="K3" s="264" t="s">
        <v>1323</v>
      </c>
      <c r="L3" s="264" t="s">
        <v>1324</v>
      </c>
      <c r="M3" s="265" t="s">
        <v>1882</v>
      </c>
    </row>
    <row r="4" spans="1:15" ht="11.25" customHeight="1">
      <c r="A4" s="243">
        <v>139</v>
      </c>
      <c r="B4" s="234" t="s">
        <v>1917</v>
      </c>
      <c r="C4" s="235">
        <v>34.5</v>
      </c>
      <c r="D4" s="239" t="s">
        <v>1156</v>
      </c>
      <c r="E4" s="239" t="s">
        <v>1156</v>
      </c>
      <c r="F4" s="236">
        <v>10.23</v>
      </c>
      <c r="G4" s="66"/>
      <c r="H4" s="7"/>
      <c r="I4" s="7"/>
      <c r="J4" s="7"/>
      <c r="K4" s="7"/>
      <c r="L4" s="7"/>
      <c r="M4" s="7"/>
      <c r="N4" s="6"/>
      <c r="O4" s="6"/>
    </row>
    <row r="5" spans="1:15" ht="11.25" customHeight="1">
      <c r="A5" s="244">
        <v>136</v>
      </c>
      <c r="B5" s="229" t="s">
        <v>1916</v>
      </c>
      <c r="C5" s="89">
        <v>34.9</v>
      </c>
      <c r="D5" s="90">
        <v>44.54</v>
      </c>
      <c r="E5" s="90">
        <v>2.97</v>
      </c>
      <c r="F5" s="90">
        <v>10.21</v>
      </c>
      <c r="G5" s="66"/>
      <c r="H5" s="7"/>
      <c r="I5" s="7"/>
      <c r="J5" s="7"/>
      <c r="K5" s="7"/>
      <c r="L5" s="7"/>
      <c r="M5" s="7"/>
      <c r="N5" s="6"/>
      <c r="O5" s="6"/>
    </row>
    <row r="6" spans="1:15" ht="11.25" customHeight="1">
      <c r="A6" s="244">
        <v>136</v>
      </c>
      <c r="B6" s="230" t="s">
        <v>1915</v>
      </c>
      <c r="C6" s="147">
        <v>35.2</v>
      </c>
      <c r="D6" s="20">
        <v>43.72</v>
      </c>
      <c r="E6" s="20">
        <v>3.13</v>
      </c>
      <c r="F6" s="16">
        <v>10.15</v>
      </c>
      <c r="G6" s="66"/>
      <c r="H6" s="263"/>
      <c r="I6" s="142"/>
      <c r="J6" s="7"/>
      <c r="K6" s="7"/>
      <c r="L6" s="7"/>
      <c r="M6" s="7"/>
      <c r="N6" s="6"/>
      <c r="O6" s="6"/>
    </row>
    <row r="7" spans="1:15" ht="11.25" customHeight="1">
      <c r="A7" s="202">
        <v>135</v>
      </c>
      <c r="B7" s="229" t="s">
        <v>1914</v>
      </c>
      <c r="C7" s="89">
        <v>35.2</v>
      </c>
      <c r="D7" s="90">
        <v>44.41</v>
      </c>
      <c r="E7" s="90">
        <v>3.09</v>
      </c>
      <c r="F7" s="90">
        <v>10.06</v>
      </c>
      <c r="G7" s="66"/>
      <c r="H7" s="7"/>
      <c r="I7" s="7"/>
      <c r="J7" s="7"/>
      <c r="K7" s="7"/>
      <c r="L7" s="7"/>
      <c r="M7" s="7"/>
      <c r="N7" s="6"/>
      <c r="O7" s="6"/>
    </row>
    <row r="8" spans="1:15" ht="11.25" customHeight="1">
      <c r="A8" s="202">
        <v>135</v>
      </c>
      <c r="B8" s="229" t="s">
        <v>1913</v>
      </c>
      <c r="C8" s="89">
        <v>35.3</v>
      </c>
      <c r="D8" s="90">
        <v>45.89</v>
      </c>
      <c r="E8" s="90">
        <v>3.02</v>
      </c>
      <c r="F8" s="90">
        <v>9.92</v>
      </c>
      <c r="G8" s="66"/>
      <c r="H8" s="7"/>
      <c r="I8" s="7"/>
      <c r="J8" s="7"/>
      <c r="K8" s="7"/>
      <c r="L8" s="7"/>
      <c r="M8" s="7"/>
      <c r="N8" s="6"/>
      <c r="O8" s="6"/>
    </row>
    <row r="9" spans="1:15" ht="11.25" customHeight="1">
      <c r="A9" s="202">
        <v>135</v>
      </c>
      <c r="B9" s="229" t="s">
        <v>1912</v>
      </c>
      <c r="C9" s="89">
        <v>35.4</v>
      </c>
      <c r="D9" s="90">
        <v>46.49</v>
      </c>
      <c r="E9" s="90">
        <v>3.06</v>
      </c>
      <c r="F9" s="90">
        <v>9.18</v>
      </c>
      <c r="G9" s="66"/>
      <c r="H9" s="7"/>
      <c r="I9" s="7"/>
      <c r="J9" s="7"/>
      <c r="K9" s="7"/>
      <c r="L9" s="7"/>
      <c r="M9" s="7"/>
      <c r="N9" s="6"/>
      <c r="O9" s="6"/>
    </row>
    <row r="10" spans="1:15" ht="11.25" customHeight="1">
      <c r="A10" s="202">
        <v>133</v>
      </c>
      <c r="B10" s="229" t="s">
        <v>1911</v>
      </c>
      <c r="C10" s="89">
        <v>35.4</v>
      </c>
      <c r="D10" s="90">
        <v>42.8</v>
      </c>
      <c r="E10" s="90">
        <v>3.53</v>
      </c>
      <c r="F10" s="90">
        <v>10.52</v>
      </c>
      <c r="G10" s="66"/>
      <c r="H10" s="7"/>
      <c r="I10" s="7"/>
      <c r="J10" s="7"/>
      <c r="K10" s="7"/>
      <c r="L10" s="7"/>
      <c r="M10" s="7"/>
      <c r="N10" s="6"/>
      <c r="O10" s="6"/>
    </row>
    <row r="11" spans="1:15" ht="11.25" customHeight="1">
      <c r="A11" s="202">
        <v>132</v>
      </c>
      <c r="B11" s="229" t="s">
        <v>1910</v>
      </c>
      <c r="C11" s="89">
        <v>35.5</v>
      </c>
      <c r="D11" s="90">
        <v>43.96</v>
      </c>
      <c r="E11" s="90">
        <v>3.32</v>
      </c>
      <c r="F11" s="90">
        <v>10.67</v>
      </c>
      <c r="G11" s="66"/>
      <c r="H11" s="7"/>
      <c r="I11" s="7"/>
      <c r="J11" s="7"/>
      <c r="K11" s="7"/>
      <c r="L11" s="7"/>
      <c r="M11" s="7"/>
      <c r="N11" s="6"/>
      <c r="O11" s="6"/>
    </row>
    <row r="12" spans="1:15" ht="11.25" customHeight="1">
      <c r="A12" s="202">
        <v>132</v>
      </c>
      <c r="B12" s="229" t="s">
        <v>1909</v>
      </c>
      <c r="C12" s="89">
        <v>35.6</v>
      </c>
      <c r="D12" s="90">
        <v>44.88</v>
      </c>
      <c r="E12" s="90">
        <v>3.23</v>
      </c>
      <c r="F12" s="90">
        <v>10.85</v>
      </c>
      <c r="G12" s="66"/>
      <c r="H12" s="7"/>
      <c r="I12" s="7"/>
      <c r="J12" s="7"/>
      <c r="K12" s="7"/>
      <c r="L12" s="7"/>
      <c r="M12" s="7"/>
      <c r="N12" s="6"/>
      <c r="O12" s="6"/>
    </row>
    <row r="13" spans="1:15" ht="11.25" customHeight="1">
      <c r="A13" s="202">
        <v>131</v>
      </c>
      <c r="B13" s="229" t="s">
        <v>1908</v>
      </c>
      <c r="C13" s="89">
        <v>35.6</v>
      </c>
      <c r="D13" s="90">
        <v>43.72</v>
      </c>
      <c r="E13" s="90">
        <v>3.17</v>
      </c>
      <c r="F13" s="90">
        <v>10.5</v>
      </c>
      <c r="G13" s="66"/>
      <c r="H13" s="7"/>
      <c r="I13" s="7"/>
      <c r="J13" s="7"/>
      <c r="K13" s="7"/>
      <c r="L13" s="7"/>
      <c r="M13" s="7"/>
      <c r="N13" s="6"/>
      <c r="O13" s="6"/>
    </row>
    <row r="14" spans="1:15" ht="11.25" customHeight="1">
      <c r="A14" s="202">
        <v>126</v>
      </c>
      <c r="B14" s="229" t="s">
        <v>1907</v>
      </c>
      <c r="C14" s="89">
        <v>35.8</v>
      </c>
      <c r="D14" s="90">
        <v>37.58</v>
      </c>
      <c r="E14" s="90">
        <v>3.68</v>
      </c>
      <c r="F14" s="90">
        <v>10.36</v>
      </c>
      <c r="G14" s="66"/>
      <c r="H14" s="7"/>
      <c r="I14" s="266" t="s">
        <v>1082</v>
      </c>
      <c r="J14" s="7"/>
      <c r="K14" s="7"/>
      <c r="L14" s="7"/>
      <c r="M14" s="7"/>
      <c r="N14" s="6"/>
      <c r="O14" s="6"/>
    </row>
    <row r="15" spans="1:15" ht="11.25" customHeight="1">
      <c r="A15" s="202">
        <v>128</v>
      </c>
      <c r="B15" s="229" t="s">
        <v>1906</v>
      </c>
      <c r="C15" s="89">
        <v>35.9</v>
      </c>
      <c r="D15" s="90">
        <v>35.58</v>
      </c>
      <c r="E15" s="90">
        <v>3.94</v>
      </c>
      <c r="F15" s="90">
        <v>9.91</v>
      </c>
      <c r="G15" s="66"/>
      <c r="H15" s="263"/>
      <c r="I15" s="7" t="s">
        <v>1086</v>
      </c>
      <c r="J15" s="7"/>
      <c r="K15" s="7"/>
      <c r="L15" s="7"/>
      <c r="M15" s="7"/>
      <c r="N15" s="6"/>
      <c r="O15" s="6"/>
    </row>
    <row r="16" spans="1:15" ht="11.25" customHeight="1">
      <c r="A16" s="202">
        <v>128</v>
      </c>
      <c r="B16" s="229" t="s">
        <v>1905</v>
      </c>
      <c r="C16" s="89">
        <v>35.9</v>
      </c>
      <c r="D16" s="90">
        <v>35.71</v>
      </c>
      <c r="E16" s="90">
        <v>3.92</v>
      </c>
      <c r="F16" s="90">
        <v>9.59</v>
      </c>
      <c r="G16" s="66"/>
      <c r="H16" s="225"/>
      <c r="I16" s="228" t="s">
        <v>1087</v>
      </c>
      <c r="J16" s="227"/>
      <c r="K16" s="66"/>
      <c r="L16" s="66"/>
      <c r="M16" s="66"/>
      <c r="N16" s="6"/>
      <c r="O16" s="6"/>
    </row>
    <row r="17" spans="1:15" ht="11.25" customHeight="1">
      <c r="A17" s="233">
        <v>125</v>
      </c>
      <c r="B17" s="234" t="s">
        <v>1904</v>
      </c>
      <c r="C17" s="235">
        <v>36.1</v>
      </c>
      <c r="D17" s="236">
        <v>32.75</v>
      </c>
      <c r="E17" s="236">
        <v>4.57</v>
      </c>
      <c r="F17" s="236">
        <v>9.3</v>
      </c>
      <c r="G17" s="66"/>
      <c r="H17" s="7"/>
      <c r="I17" s="141" t="s">
        <v>1088</v>
      </c>
      <c r="J17" s="227"/>
      <c r="K17" s="66"/>
      <c r="L17" s="66"/>
      <c r="M17" s="66"/>
      <c r="N17" s="6"/>
      <c r="O17" s="6"/>
    </row>
    <row r="18" spans="1:15" ht="11.25" customHeight="1">
      <c r="A18" s="233">
        <v>120</v>
      </c>
      <c r="B18" s="234" t="s">
        <v>1903</v>
      </c>
      <c r="C18" s="235">
        <v>36.4</v>
      </c>
      <c r="D18" s="236">
        <v>29.8</v>
      </c>
      <c r="E18" s="236">
        <v>4.93</v>
      </c>
      <c r="F18" s="236">
        <v>8.77</v>
      </c>
      <c r="G18" s="66"/>
      <c r="H18" s="263"/>
      <c r="I18" s="141" t="s">
        <v>1083</v>
      </c>
      <c r="J18" s="227"/>
      <c r="K18" s="66"/>
      <c r="L18" s="66"/>
      <c r="M18" s="66"/>
      <c r="N18" s="6"/>
      <c r="O18" s="6"/>
    </row>
    <row r="19" spans="1:15" ht="11.25" customHeight="1">
      <c r="A19" s="233">
        <v>116</v>
      </c>
      <c r="B19" s="234" t="s">
        <v>1902</v>
      </c>
      <c r="C19" s="235">
        <v>36.4</v>
      </c>
      <c r="D19" s="236">
        <v>32.3</v>
      </c>
      <c r="E19" s="236">
        <v>4.36</v>
      </c>
      <c r="F19" s="236">
        <v>8.74</v>
      </c>
      <c r="G19" s="66"/>
      <c r="H19" s="225"/>
      <c r="I19" s="226"/>
      <c r="J19" s="227"/>
      <c r="K19" s="66"/>
      <c r="L19" s="66"/>
      <c r="M19" s="66"/>
      <c r="N19" s="6"/>
      <c r="O19" s="6"/>
    </row>
    <row r="20" spans="1:15" ht="11.25" customHeight="1">
      <c r="A20" s="233">
        <v>112</v>
      </c>
      <c r="B20" s="234" t="s">
        <v>1901</v>
      </c>
      <c r="C20" s="235">
        <v>36.7</v>
      </c>
      <c r="D20" s="236">
        <v>35.82</v>
      </c>
      <c r="E20" s="236">
        <v>3.79</v>
      </c>
      <c r="F20" s="236">
        <v>8.63</v>
      </c>
      <c r="G20" s="66"/>
      <c r="H20" s="225"/>
      <c r="I20" s="226"/>
      <c r="J20" s="227"/>
      <c r="K20" s="66"/>
      <c r="L20" s="66"/>
      <c r="M20" s="66"/>
      <c r="N20" s="6"/>
      <c r="O20" s="6"/>
    </row>
    <row r="21" spans="1:15" ht="11.25" customHeight="1">
      <c r="A21" s="233">
        <v>109</v>
      </c>
      <c r="B21" s="234" t="s">
        <v>1900</v>
      </c>
      <c r="C21" s="235">
        <v>36.8</v>
      </c>
      <c r="D21" s="236">
        <v>36.52</v>
      </c>
      <c r="E21" s="236">
        <v>3.66</v>
      </c>
      <c r="F21" s="236">
        <v>8.68</v>
      </c>
      <c r="G21" s="66"/>
      <c r="H21" s="246">
        <v>70</v>
      </c>
      <c r="I21" s="257" t="s">
        <v>1900</v>
      </c>
      <c r="J21" s="247">
        <v>17.9</v>
      </c>
      <c r="K21" s="240"/>
      <c r="L21" s="240"/>
      <c r="M21" s="240"/>
      <c r="N21" s="6"/>
      <c r="O21" s="6"/>
    </row>
    <row r="22" spans="1:15" ht="11.25" customHeight="1">
      <c r="A22" s="233">
        <v>109</v>
      </c>
      <c r="B22" s="234" t="s">
        <v>1899</v>
      </c>
      <c r="C22" s="235">
        <v>36.9</v>
      </c>
      <c r="D22" s="236">
        <v>36.8</v>
      </c>
      <c r="E22" s="236">
        <v>3.64</v>
      </c>
      <c r="F22" s="236">
        <v>8.35</v>
      </c>
      <c r="G22" s="66"/>
      <c r="H22" s="246">
        <v>69</v>
      </c>
      <c r="I22" s="257" t="s">
        <v>1899</v>
      </c>
      <c r="J22" s="247">
        <v>18</v>
      </c>
      <c r="K22" s="252">
        <v>31.68</v>
      </c>
      <c r="L22" s="261">
        <v>3.8</v>
      </c>
      <c r="M22" s="240"/>
      <c r="N22" s="6"/>
      <c r="O22" s="6"/>
    </row>
    <row r="23" spans="1:15" ht="11.25" customHeight="1">
      <c r="A23" s="233">
        <v>109</v>
      </c>
      <c r="B23" s="234" t="s">
        <v>1898</v>
      </c>
      <c r="C23" s="235">
        <v>36.9</v>
      </c>
      <c r="D23" s="236">
        <v>39.5</v>
      </c>
      <c r="E23" s="236">
        <v>3.39</v>
      </c>
      <c r="F23" s="236">
        <v>8.37</v>
      </c>
      <c r="G23" s="66"/>
      <c r="H23" s="254">
        <v>70</v>
      </c>
      <c r="I23" s="237" t="s">
        <v>1898</v>
      </c>
      <c r="J23" s="238">
        <v>18</v>
      </c>
      <c r="K23" s="255">
        <v>33.76</v>
      </c>
      <c r="L23" s="236">
        <v>3.5</v>
      </c>
      <c r="M23" s="240"/>
      <c r="N23" s="6"/>
      <c r="O23" s="6"/>
    </row>
    <row r="24" spans="1:15" ht="11.25" customHeight="1">
      <c r="A24" s="233">
        <v>107</v>
      </c>
      <c r="B24" s="234" t="s">
        <v>1897</v>
      </c>
      <c r="C24" s="235">
        <v>37</v>
      </c>
      <c r="D24" s="236">
        <v>40.63</v>
      </c>
      <c r="E24" s="236">
        <v>3.3</v>
      </c>
      <c r="F24" s="236">
        <v>7.79</v>
      </c>
      <c r="G24" s="66"/>
      <c r="H24" s="248">
        <v>70</v>
      </c>
      <c r="I24" s="258" t="s">
        <v>1897</v>
      </c>
      <c r="J24" s="249">
        <v>18.1</v>
      </c>
      <c r="K24" s="245">
        <v>34.49</v>
      </c>
      <c r="L24" s="262">
        <v>3.45</v>
      </c>
      <c r="M24" s="240"/>
      <c r="N24" s="6"/>
      <c r="O24" s="6"/>
    </row>
    <row r="25" spans="1:15" ht="11.25" customHeight="1">
      <c r="A25" s="233">
        <v>104</v>
      </c>
      <c r="B25" s="234" t="s">
        <v>1896</v>
      </c>
      <c r="C25" s="235">
        <v>37.1</v>
      </c>
      <c r="D25" s="236">
        <v>42.64</v>
      </c>
      <c r="E25" s="236">
        <v>3.22</v>
      </c>
      <c r="F25" s="236">
        <v>7.49</v>
      </c>
      <c r="G25" s="66"/>
      <c r="H25" s="254">
        <v>67</v>
      </c>
      <c r="I25" s="237" t="s">
        <v>1896</v>
      </c>
      <c r="J25" s="238">
        <v>18.3</v>
      </c>
      <c r="K25" s="255">
        <v>35.51</v>
      </c>
      <c r="L25" s="236">
        <v>3.44</v>
      </c>
      <c r="M25" s="240"/>
      <c r="N25" s="6"/>
      <c r="O25" s="6"/>
    </row>
    <row r="26" spans="1:15" ht="11.25" customHeight="1">
      <c r="A26" s="233">
        <v>98</v>
      </c>
      <c r="B26" s="234" t="s">
        <v>1895</v>
      </c>
      <c r="C26" s="235">
        <v>37.4</v>
      </c>
      <c r="D26" s="236">
        <v>43.46</v>
      </c>
      <c r="E26" s="236">
        <v>3.21</v>
      </c>
      <c r="F26" s="236">
        <v>7.6</v>
      </c>
      <c r="G26" s="66"/>
      <c r="H26" s="248">
        <v>65</v>
      </c>
      <c r="I26" s="258" t="s">
        <v>1895</v>
      </c>
      <c r="J26" s="249">
        <v>18.4</v>
      </c>
      <c r="K26" s="245">
        <v>34.8</v>
      </c>
      <c r="L26" s="262">
        <v>3.5</v>
      </c>
      <c r="M26" s="240"/>
      <c r="N26" s="6"/>
      <c r="O26" s="6"/>
    </row>
    <row r="27" spans="1:15" ht="11.25" customHeight="1">
      <c r="A27" s="233">
        <v>97</v>
      </c>
      <c r="B27" s="234" t="s">
        <v>1894</v>
      </c>
      <c r="C27" s="235">
        <v>37.6</v>
      </c>
      <c r="D27" s="236">
        <v>45.14</v>
      </c>
      <c r="E27" s="236">
        <v>3.11</v>
      </c>
      <c r="F27" s="236">
        <v>7.18</v>
      </c>
      <c r="G27" s="66"/>
      <c r="H27" s="254">
        <v>61</v>
      </c>
      <c r="I27" s="237" t="s">
        <v>1894</v>
      </c>
      <c r="J27" s="238">
        <v>18.4</v>
      </c>
      <c r="K27" s="255">
        <v>36.44</v>
      </c>
      <c r="L27" s="236">
        <v>3.43</v>
      </c>
      <c r="M27" s="240"/>
      <c r="N27" s="6"/>
      <c r="O27" s="6"/>
    </row>
    <row r="28" spans="1:15" ht="11.25" customHeight="1">
      <c r="A28" s="233">
        <v>98</v>
      </c>
      <c r="B28" s="234" t="s">
        <v>1893</v>
      </c>
      <c r="C28" s="235">
        <v>37.7</v>
      </c>
      <c r="D28" s="236">
        <v>45.79</v>
      </c>
      <c r="E28" s="236">
        <v>3.05</v>
      </c>
      <c r="F28" s="236">
        <v>7.05</v>
      </c>
      <c r="G28" s="66"/>
      <c r="H28" s="248">
        <v>62</v>
      </c>
      <c r="I28" s="258" t="s">
        <v>1893</v>
      </c>
      <c r="J28" s="249">
        <v>18.4</v>
      </c>
      <c r="K28" s="245">
        <v>37.24</v>
      </c>
      <c r="L28" s="262">
        <v>3.33</v>
      </c>
      <c r="M28" s="240"/>
      <c r="N28" s="6"/>
      <c r="O28" s="6"/>
    </row>
    <row r="29" spans="1:15" ht="11.25" customHeight="1">
      <c r="A29" s="202">
        <v>98</v>
      </c>
      <c r="B29" s="229" t="s">
        <v>1892</v>
      </c>
      <c r="C29" s="89">
        <v>37.8</v>
      </c>
      <c r="D29" s="90">
        <v>44.87</v>
      </c>
      <c r="E29" s="90">
        <v>3.14</v>
      </c>
      <c r="F29" s="90">
        <v>7.11</v>
      </c>
      <c r="G29" s="66"/>
      <c r="H29" s="256">
        <v>65</v>
      </c>
      <c r="I29" s="231" t="s">
        <v>1892</v>
      </c>
      <c r="J29" s="224">
        <v>18.4</v>
      </c>
      <c r="K29" s="91">
        <v>36.52</v>
      </c>
      <c r="L29" s="90">
        <v>3.39</v>
      </c>
      <c r="M29" s="53"/>
      <c r="N29" s="6"/>
      <c r="O29" s="6"/>
    </row>
    <row r="30" spans="1:15" ht="11.25" customHeight="1">
      <c r="A30" s="202">
        <v>98</v>
      </c>
      <c r="B30" s="229" t="s">
        <v>1891</v>
      </c>
      <c r="C30" s="89">
        <v>38</v>
      </c>
      <c r="D30" s="90">
        <v>46.06</v>
      </c>
      <c r="E30" s="90">
        <v>3.1</v>
      </c>
      <c r="F30" s="90">
        <v>5.1</v>
      </c>
      <c r="G30" s="66"/>
      <c r="H30" s="250">
        <v>65</v>
      </c>
      <c r="I30" s="259" t="s">
        <v>1891</v>
      </c>
      <c r="J30" s="251">
        <v>18.6</v>
      </c>
      <c r="K30" s="66">
        <v>37.24</v>
      </c>
      <c r="L30" s="29">
        <v>3.35</v>
      </c>
      <c r="M30" s="53"/>
      <c r="N30" s="6"/>
      <c r="O30" s="6"/>
    </row>
    <row r="31" spans="1:15" ht="11.25" customHeight="1">
      <c r="A31" s="202">
        <v>99</v>
      </c>
      <c r="B31" s="229" t="s">
        <v>1890</v>
      </c>
      <c r="C31" s="89">
        <v>38.1</v>
      </c>
      <c r="D31" s="90">
        <v>48.1</v>
      </c>
      <c r="E31" s="90">
        <v>2.98</v>
      </c>
      <c r="F31" s="90">
        <v>5.15</v>
      </c>
      <c r="G31" s="66"/>
      <c r="H31" s="256">
        <v>81</v>
      </c>
      <c r="I31" s="231" t="s">
        <v>1890</v>
      </c>
      <c r="J31" s="224">
        <v>18.3</v>
      </c>
      <c r="K31" s="91">
        <v>40.34</v>
      </c>
      <c r="L31" s="90">
        <v>3.06</v>
      </c>
      <c r="M31" s="53"/>
      <c r="N31" s="6"/>
      <c r="O31" s="6"/>
    </row>
    <row r="32" spans="1:15" ht="11.25" customHeight="1">
      <c r="A32" s="202">
        <v>99</v>
      </c>
      <c r="B32" s="229" t="s">
        <v>1889</v>
      </c>
      <c r="C32" s="89">
        <v>38.2</v>
      </c>
      <c r="D32" s="90">
        <v>49.53</v>
      </c>
      <c r="E32" s="90">
        <v>2.9</v>
      </c>
      <c r="F32" s="90">
        <v>5.19</v>
      </c>
      <c r="G32" s="66"/>
      <c r="H32" s="250">
        <v>82</v>
      </c>
      <c r="I32" s="259" t="s">
        <v>1889</v>
      </c>
      <c r="J32" s="251">
        <v>18.4</v>
      </c>
      <c r="K32" s="66">
        <v>43.21</v>
      </c>
      <c r="L32" s="29">
        <v>2.95</v>
      </c>
      <c r="M32" s="53"/>
      <c r="N32" s="6"/>
      <c r="O32" s="6"/>
    </row>
    <row r="33" spans="1:15" ht="11.25" customHeight="1">
      <c r="A33" s="202">
        <v>100</v>
      </c>
      <c r="B33" s="229" t="s">
        <v>1888</v>
      </c>
      <c r="C33" s="89">
        <v>38.3</v>
      </c>
      <c r="D33" s="90">
        <v>46.36</v>
      </c>
      <c r="E33" s="90">
        <v>3.13</v>
      </c>
      <c r="F33" s="90">
        <v>5.16</v>
      </c>
      <c r="G33" s="66"/>
      <c r="H33" s="256">
        <v>82</v>
      </c>
      <c r="I33" s="231" t="s">
        <v>1888</v>
      </c>
      <c r="J33" s="224">
        <v>18.4</v>
      </c>
      <c r="K33" s="91">
        <v>40.28</v>
      </c>
      <c r="L33" s="90">
        <v>3.14</v>
      </c>
      <c r="M33" s="53"/>
      <c r="N33" s="6"/>
      <c r="O33" s="6"/>
    </row>
    <row r="34" spans="1:15" ht="11.25" customHeight="1">
      <c r="A34" s="202">
        <v>100</v>
      </c>
      <c r="B34" s="229" t="s">
        <v>1887</v>
      </c>
      <c r="C34" s="89">
        <v>38.4</v>
      </c>
      <c r="D34" s="90">
        <v>44.27</v>
      </c>
      <c r="E34" s="90">
        <v>3.26</v>
      </c>
      <c r="F34" s="90">
        <v>5.37</v>
      </c>
      <c r="G34" s="66"/>
      <c r="H34" s="250">
        <v>82</v>
      </c>
      <c r="I34" s="259" t="s">
        <v>1887</v>
      </c>
      <c r="J34" s="251">
        <v>18.4</v>
      </c>
      <c r="K34" s="66">
        <v>38.62</v>
      </c>
      <c r="L34" s="29">
        <v>3.28</v>
      </c>
      <c r="M34" s="53"/>
      <c r="N34" s="6"/>
      <c r="O34" s="6"/>
    </row>
    <row r="35" spans="1:15" ht="11.25" customHeight="1">
      <c r="A35" s="242">
        <v>100</v>
      </c>
      <c r="B35" s="229" t="s">
        <v>1886</v>
      </c>
      <c r="C35" s="89">
        <v>38.4</v>
      </c>
      <c r="D35" s="90">
        <v>46.83209999999998</v>
      </c>
      <c r="E35" s="90">
        <v>3.075317850054865</v>
      </c>
      <c r="F35" s="90">
        <v>5.3890542709912115</v>
      </c>
      <c r="G35" s="66"/>
      <c r="H35" s="15">
        <v>85</v>
      </c>
      <c r="I35" s="232" t="s">
        <v>1886</v>
      </c>
      <c r="J35" s="223">
        <v>18.3</v>
      </c>
      <c r="K35" s="68">
        <v>41.67</v>
      </c>
      <c r="L35" s="20">
        <v>2.98</v>
      </c>
      <c r="M35" s="253">
        <v>6.71</v>
      </c>
      <c r="N35" s="6"/>
      <c r="O35" s="6"/>
    </row>
    <row r="36" spans="1:15" ht="11.25" customHeight="1">
      <c r="A36" s="242">
        <v>101</v>
      </c>
      <c r="B36" s="229" t="s">
        <v>1885</v>
      </c>
      <c r="C36" s="89">
        <v>38.524752475247524</v>
      </c>
      <c r="D36" s="90">
        <v>44.630099009901</v>
      </c>
      <c r="E36" s="90">
        <v>3.3277287568410165</v>
      </c>
      <c r="F36" s="90">
        <v>5.419417837208096</v>
      </c>
      <c r="G36" s="66"/>
      <c r="H36" s="99">
        <v>139</v>
      </c>
      <c r="I36" s="231" t="s">
        <v>1885</v>
      </c>
      <c r="J36" s="224">
        <v>15.8</v>
      </c>
      <c r="K36" s="59">
        <v>38.12</v>
      </c>
      <c r="L36" s="242">
        <v>3.37</v>
      </c>
      <c r="M36" s="60">
        <v>6.36</v>
      </c>
      <c r="N36" s="6"/>
      <c r="O36" s="6"/>
    </row>
    <row r="37" spans="1:15" ht="11.25" customHeight="1">
      <c r="A37" s="242">
        <v>101</v>
      </c>
      <c r="B37" s="229" t="s">
        <v>1419</v>
      </c>
      <c r="C37" s="89">
        <v>38.54455445544554</v>
      </c>
      <c r="D37" s="90">
        <v>48.0671287128713</v>
      </c>
      <c r="E37" s="90">
        <v>3.055991406802248</v>
      </c>
      <c r="F37" s="90">
        <v>5.43175323222207</v>
      </c>
      <c r="G37" s="66"/>
      <c r="H37" s="34">
        <v>132</v>
      </c>
      <c r="I37" s="260" t="s">
        <v>1419</v>
      </c>
      <c r="J37" s="271">
        <v>15.636363636363637</v>
      </c>
      <c r="K37" s="69">
        <v>41.63954545454547</v>
      </c>
      <c r="L37" s="39">
        <v>3.195790994980655</v>
      </c>
      <c r="M37" s="272">
        <v>6.655239105045774</v>
      </c>
      <c r="N37" s="6"/>
      <c r="O37" s="6"/>
    </row>
    <row r="38" spans="1:15" ht="11.25" customHeight="1">
      <c r="A38" s="242">
        <v>97</v>
      </c>
      <c r="B38" s="229" t="s">
        <v>1219</v>
      </c>
      <c r="C38" s="76">
        <v>38.618556701030926</v>
      </c>
      <c r="D38" s="90">
        <v>49.49577319587628</v>
      </c>
      <c r="E38" s="90">
        <v>2.9443033032508596</v>
      </c>
      <c r="F38" s="90">
        <v>5.707766361552191</v>
      </c>
      <c r="G38" s="66"/>
      <c r="H38" s="34">
        <v>131</v>
      </c>
      <c r="I38" s="260" t="s">
        <v>1219</v>
      </c>
      <c r="J38" s="271">
        <v>15.625954198473282</v>
      </c>
      <c r="K38" s="69">
        <v>42.8332824427481</v>
      </c>
      <c r="L38" s="39">
        <v>3.119570253102609</v>
      </c>
      <c r="M38" s="272">
        <v>6.436063988237262</v>
      </c>
      <c r="N38" s="6"/>
      <c r="O38" s="6"/>
    </row>
    <row r="39" spans="1:15" ht="11.25" customHeight="1">
      <c r="A39" s="242">
        <v>98</v>
      </c>
      <c r="B39" s="229" t="s">
        <v>977</v>
      </c>
      <c r="C39" s="76">
        <v>38.60204081632653</v>
      </c>
      <c r="D39" s="90">
        <v>49.52714285714288</v>
      </c>
      <c r="E39" s="90">
        <v>2.972102998888293</v>
      </c>
      <c r="F39" s="90">
        <v>5.98028898205798</v>
      </c>
      <c r="G39" s="66"/>
      <c r="H39" s="34">
        <v>126</v>
      </c>
      <c r="I39" s="231" t="s">
        <v>977</v>
      </c>
      <c r="J39" s="271">
        <v>15.698412698412698</v>
      </c>
      <c r="K39" s="69">
        <v>43.564603174603164</v>
      </c>
      <c r="L39" s="39">
        <v>3.0528073297237297</v>
      </c>
      <c r="M39" s="272">
        <v>6.394460097729215</v>
      </c>
      <c r="N39" s="6"/>
      <c r="O39" s="6"/>
    </row>
    <row r="40" spans="1:15" ht="11.25" customHeight="1">
      <c r="A40" s="242">
        <v>98</v>
      </c>
      <c r="B40" s="229" t="s">
        <v>1031</v>
      </c>
      <c r="C40" s="76">
        <v>38.683673469387756</v>
      </c>
      <c r="D40" s="90">
        <v>51.98918367346939</v>
      </c>
      <c r="E40" s="90">
        <v>2.857210045790525</v>
      </c>
      <c r="F40" s="90">
        <v>6.044847951092414</v>
      </c>
      <c r="G40" s="66"/>
      <c r="H40" s="34">
        <v>129</v>
      </c>
      <c r="I40" s="231" t="s">
        <v>1031</v>
      </c>
      <c r="J40" s="271">
        <v>15.666666666666666</v>
      </c>
      <c r="K40" s="69">
        <v>45.84116279069765</v>
      </c>
      <c r="L40" s="39">
        <v>2.895618224918565</v>
      </c>
      <c r="M40" s="272">
        <v>6.633599128804257</v>
      </c>
      <c r="N40" s="6"/>
      <c r="O40" s="6"/>
    </row>
    <row r="41" spans="1:15" ht="11.25" customHeight="1">
      <c r="A41" s="436">
        <v>99</v>
      </c>
      <c r="B41" s="234" t="s">
        <v>1173</v>
      </c>
      <c r="C41" s="235">
        <v>38.656565656565654</v>
      </c>
      <c r="D41" s="236">
        <v>51.85464646464648</v>
      </c>
      <c r="E41" s="236">
        <v>2.9165600730584966</v>
      </c>
      <c r="F41" s="236">
        <v>5.954483640431096</v>
      </c>
      <c r="G41" s="66"/>
      <c r="H41" s="437">
        <v>135</v>
      </c>
      <c r="I41" s="237" t="s">
        <v>1173</v>
      </c>
      <c r="J41" s="238">
        <v>15.496296296296297</v>
      </c>
      <c r="K41" s="255">
        <v>45.969555555555544</v>
      </c>
      <c r="L41" s="236">
        <v>2.930252354073223</v>
      </c>
      <c r="M41" s="438">
        <v>6.876574819791603</v>
      </c>
      <c r="N41" s="6"/>
      <c r="O41" s="6"/>
    </row>
    <row r="42" spans="1:15" ht="11.25" customHeight="1">
      <c r="A42" s="436">
        <v>99</v>
      </c>
      <c r="B42" s="234" t="s">
        <v>784</v>
      </c>
      <c r="C42" s="235">
        <v>38.80808080808081</v>
      </c>
      <c r="D42" s="236">
        <v>53.66838383838382</v>
      </c>
      <c r="E42" s="236">
        <v>2.8499761628197873</v>
      </c>
      <c r="F42" s="236">
        <v>6.0865647430160985</v>
      </c>
      <c r="G42" s="66"/>
      <c r="H42" s="437">
        <v>141</v>
      </c>
      <c r="I42" s="237" t="s">
        <v>784</v>
      </c>
      <c r="J42" s="238">
        <v>15.47517730496454</v>
      </c>
      <c r="K42" s="255">
        <v>46.96460992907804</v>
      </c>
      <c r="L42" s="236">
        <v>2.9490897918944348</v>
      </c>
      <c r="M42" s="438">
        <v>7.601791006764125</v>
      </c>
      <c r="N42" s="6"/>
      <c r="O42" s="6"/>
    </row>
    <row r="43" spans="1:15" ht="11.25" customHeight="1">
      <c r="A43" s="436">
        <v>100</v>
      </c>
      <c r="B43" s="234" t="s">
        <v>646</v>
      </c>
      <c r="C43" s="235">
        <v>38.73</v>
      </c>
      <c r="D43" s="236">
        <v>54.12449999999999</v>
      </c>
      <c r="E43" s="236">
        <v>2.8238618806997953</v>
      </c>
      <c r="F43" s="236">
        <v>6.37330439277648</v>
      </c>
      <c r="G43" s="66"/>
      <c r="H43" s="437">
        <v>142</v>
      </c>
      <c r="I43" s="237" t="s">
        <v>646</v>
      </c>
      <c r="J43" s="238">
        <v>15.380281690140846</v>
      </c>
      <c r="K43" s="255">
        <v>48.335492957746474</v>
      </c>
      <c r="L43" s="236">
        <v>2.945091789392279</v>
      </c>
      <c r="M43" s="438">
        <v>8.3292039618436</v>
      </c>
      <c r="N43" s="6"/>
      <c r="O43" s="6"/>
    </row>
    <row r="44" spans="1:15" ht="11.25" customHeight="1">
      <c r="A44" s="436">
        <v>100</v>
      </c>
      <c r="B44" s="234" t="s">
        <v>1023</v>
      </c>
      <c r="C44" s="235">
        <v>38.83</v>
      </c>
      <c r="D44" s="236">
        <v>54.8516</v>
      </c>
      <c r="E44" s="236">
        <v>2.7894920379859536</v>
      </c>
      <c r="F44" s="236">
        <v>6.55843496102364</v>
      </c>
      <c r="G44" s="66"/>
      <c r="H44" s="437">
        <v>144</v>
      </c>
      <c r="I44" s="237" t="s">
        <v>1023</v>
      </c>
      <c r="J44" s="238">
        <v>15.381944444444445</v>
      </c>
      <c r="K44" s="255">
        <v>50.31145833333333</v>
      </c>
      <c r="L44" s="236">
        <v>2.882595121055744</v>
      </c>
      <c r="M44" s="438">
        <v>8.070477433882495</v>
      </c>
      <c r="N44" s="6"/>
      <c r="O44" s="6"/>
    </row>
    <row r="45" spans="1:15" ht="11.25" customHeight="1">
      <c r="A45" s="436">
        <v>101</v>
      </c>
      <c r="B45" s="234" t="s">
        <v>95</v>
      </c>
      <c r="C45" s="235">
        <v>38.75247524752475</v>
      </c>
      <c r="D45" s="236">
        <v>54.385742574257414</v>
      </c>
      <c r="E45" s="236">
        <v>2.8029889688727305</v>
      </c>
      <c r="F45" s="236">
        <v>6.634122644860629</v>
      </c>
      <c r="G45" s="66"/>
      <c r="H45" s="437">
        <v>147</v>
      </c>
      <c r="I45" s="237" t="s">
        <v>95</v>
      </c>
      <c r="J45" s="238">
        <v>15.258503401360544</v>
      </c>
      <c r="K45" s="255">
        <v>49.32346938775513</v>
      </c>
      <c r="L45" s="236">
        <v>2.9253273656954684</v>
      </c>
      <c r="M45" s="438">
        <v>8.125226164323474</v>
      </c>
      <c r="N45" s="6"/>
      <c r="O45" s="6"/>
    </row>
  </sheetData>
  <printOptions/>
  <pageMargins left="0.75" right="0.75" top="0.75" bottom="0.67" header="0.5" footer="0.5"/>
  <pageSetup horizontalDpi="600" verticalDpi="600" orientation="landscape" r:id="rId2"/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xSplit="1" ySplit="1" topLeftCell="B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12"/>
      <c r="B1" s="97" t="s">
        <v>1531</v>
      </c>
    </row>
    <row r="2" spans="1:2" ht="1.5" customHeight="1">
      <c r="A2" s="12"/>
      <c r="B2" s="97"/>
    </row>
    <row r="3" spans="2:3" ht="12.75">
      <c r="B3" s="10">
        <v>39447</v>
      </c>
      <c r="C3" t="s">
        <v>1325</v>
      </c>
    </row>
    <row r="4" spans="2:3" ht="12.75">
      <c r="B4" s="10">
        <v>39447</v>
      </c>
      <c r="C4" t="s">
        <v>1326</v>
      </c>
    </row>
    <row r="5" spans="2:3" ht="12.75">
      <c r="B5" s="10">
        <v>39449</v>
      </c>
      <c r="C5" t="s">
        <v>1327</v>
      </c>
    </row>
    <row r="6" spans="2:3" ht="12.75">
      <c r="B6" s="10">
        <v>39449</v>
      </c>
      <c r="C6" t="s">
        <v>1460</v>
      </c>
    </row>
    <row r="7" spans="2:3" ht="12.75">
      <c r="B7" s="10">
        <v>39451</v>
      </c>
      <c r="C7" s="12" t="s">
        <v>1557</v>
      </c>
    </row>
    <row r="8" spans="2:3" ht="12.75">
      <c r="B8" s="10">
        <v>39452</v>
      </c>
      <c r="C8" t="s">
        <v>1464</v>
      </c>
    </row>
    <row r="9" spans="2:3" ht="12.75">
      <c r="B9" s="10">
        <v>39461</v>
      </c>
      <c r="C9" t="s">
        <v>1466</v>
      </c>
    </row>
    <row r="10" spans="2:3" ht="12.75">
      <c r="B10" s="10">
        <v>39491</v>
      </c>
      <c r="C10" s="12" t="s">
        <v>1491</v>
      </c>
    </row>
    <row r="11" spans="2:3" ht="12.75">
      <c r="B11" s="10">
        <v>39491</v>
      </c>
      <c r="C11" t="s">
        <v>1470</v>
      </c>
    </row>
    <row r="12" spans="2:3" ht="12.75">
      <c r="B12" s="10">
        <v>39504</v>
      </c>
      <c r="C12" t="s">
        <v>1501</v>
      </c>
    </row>
    <row r="13" spans="2:3" ht="12.75">
      <c r="B13" s="10">
        <v>39506</v>
      </c>
      <c r="C13" t="s">
        <v>1503</v>
      </c>
    </row>
    <row r="14" spans="2:3" ht="12.75">
      <c r="B14" s="10">
        <v>39527</v>
      </c>
      <c r="C14" s="12" t="s">
        <v>1505</v>
      </c>
    </row>
    <row r="15" spans="2:3" ht="12.75">
      <c r="B15" s="77">
        <v>39721</v>
      </c>
      <c r="C15" s="78" t="s">
        <v>1572</v>
      </c>
    </row>
    <row r="16" spans="2:3" ht="12.75">
      <c r="B16" s="77">
        <v>39722</v>
      </c>
      <c r="C16" s="79" t="s">
        <v>1576</v>
      </c>
    </row>
    <row r="17" spans="2:3" ht="12.75">
      <c r="B17" s="77">
        <v>39753</v>
      </c>
      <c r="C17" s="78" t="s">
        <v>1925</v>
      </c>
    </row>
    <row r="18" spans="2:3" ht="12.75">
      <c r="B18" s="77">
        <v>39771</v>
      </c>
      <c r="C18" s="78" t="s">
        <v>23</v>
      </c>
    </row>
    <row r="19" spans="2:3" ht="12.75">
      <c r="B19" s="10">
        <v>39785</v>
      </c>
      <c r="C19" t="s">
        <v>1072</v>
      </c>
    </row>
    <row r="20" spans="2:3" ht="12.75">
      <c r="B20" s="10">
        <v>39843</v>
      </c>
      <c r="C20" t="s">
        <v>525</v>
      </c>
    </row>
    <row r="21" spans="2:3" ht="12.75">
      <c r="B21" s="10">
        <v>39859</v>
      </c>
      <c r="C21" s="12" t="s">
        <v>1616</v>
      </c>
    </row>
    <row r="22" spans="2:3" ht="12.75">
      <c r="B22" s="10">
        <v>39962</v>
      </c>
      <c r="C22" t="s">
        <v>749</v>
      </c>
    </row>
    <row r="23" spans="2:3" ht="12.75">
      <c r="B23" s="10">
        <v>39988</v>
      </c>
      <c r="C23" t="s">
        <v>1685</v>
      </c>
    </row>
    <row r="24" spans="2:3" ht="12.75">
      <c r="B24" s="10">
        <v>40303</v>
      </c>
      <c r="C24" s="12" t="s">
        <v>1851</v>
      </c>
    </row>
    <row r="25" spans="2:3" ht="12.75">
      <c r="B25" s="10">
        <v>40319</v>
      </c>
      <c r="C25" t="s">
        <v>1643</v>
      </c>
    </row>
    <row r="26" spans="2:3" ht="12.75">
      <c r="B26" s="10">
        <v>40325</v>
      </c>
      <c r="C26" t="s">
        <v>1341</v>
      </c>
    </row>
    <row r="27" spans="2:3" ht="12.75">
      <c r="B27" s="10">
        <v>40357</v>
      </c>
      <c r="C27" s="101" t="s">
        <v>121</v>
      </c>
    </row>
    <row r="28" spans="2:3" ht="12.75">
      <c r="B28" s="10">
        <v>40357</v>
      </c>
      <c r="C28" s="12" t="s">
        <v>786</v>
      </c>
    </row>
    <row r="29" spans="2:3" ht="12.75">
      <c r="B29" s="10">
        <v>40365</v>
      </c>
      <c r="C29" t="s">
        <v>519</v>
      </c>
    </row>
    <row r="30" spans="2:3" ht="12.75">
      <c r="B30" s="10">
        <v>40365</v>
      </c>
      <c r="C30" t="s">
        <v>522</v>
      </c>
    </row>
    <row r="31" spans="2:3" ht="12.75">
      <c r="B31" s="10">
        <v>40371</v>
      </c>
      <c r="C31" s="12" t="s">
        <v>1647</v>
      </c>
    </row>
    <row r="32" spans="2:3" ht="12.75">
      <c r="B32" s="10">
        <v>40371</v>
      </c>
      <c r="C32" t="s">
        <v>1684</v>
      </c>
    </row>
    <row r="33" spans="2:3" ht="12.75">
      <c r="B33" s="10">
        <v>40372</v>
      </c>
      <c r="C33" s="12" t="s">
        <v>1157</v>
      </c>
    </row>
    <row r="34" spans="2:3" ht="12.75">
      <c r="B34" s="10">
        <v>40378</v>
      </c>
      <c r="C34" t="s">
        <v>1472</v>
      </c>
    </row>
    <row r="35" spans="2:3" ht="12.75">
      <c r="B35" s="10">
        <v>40382</v>
      </c>
      <c r="C35" t="s">
        <v>398</v>
      </c>
    </row>
    <row r="36" spans="2:3" ht="12.75">
      <c r="B36" s="10">
        <v>40382</v>
      </c>
      <c r="C36" s="12" t="s">
        <v>1076</v>
      </c>
    </row>
    <row r="37" spans="2:3" ht="12.75">
      <c r="B37" s="10">
        <v>40386</v>
      </c>
      <c r="C37" s="12" t="s">
        <v>154</v>
      </c>
    </row>
    <row r="38" spans="2:3" ht="12.75">
      <c r="B38" s="10">
        <v>40391</v>
      </c>
      <c r="C38" t="s">
        <v>1857</v>
      </c>
    </row>
    <row r="39" spans="2:3" ht="12.75">
      <c r="B39" s="10">
        <v>40393</v>
      </c>
      <c r="C39" s="12" t="s">
        <v>1856</v>
      </c>
    </row>
    <row r="40" spans="2:3" ht="12.75">
      <c r="B40" s="10">
        <v>40396</v>
      </c>
      <c r="C40" t="s">
        <v>1431</v>
      </c>
    </row>
    <row r="41" spans="2:3" ht="12.75">
      <c r="B41" s="10">
        <v>40401</v>
      </c>
      <c r="C41" s="12" t="s">
        <v>1177</v>
      </c>
    </row>
    <row r="42" spans="2:3" ht="12.75">
      <c r="B42" s="10">
        <v>40403</v>
      </c>
      <c r="C42" s="12" t="s">
        <v>1437</v>
      </c>
    </row>
    <row r="43" spans="2:3" ht="12.75">
      <c r="B43" s="10">
        <v>40413</v>
      </c>
      <c r="C43" t="s">
        <v>1220</v>
      </c>
    </row>
    <row r="44" spans="2:3" ht="12.75">
      <c r="B44" s="10">
        <v>40417</v>
      </c>
      <c r="C44" t="s">
        <v>1687</v>
      </c>
    </row>
    <row r="45" spans="2:3" ht="12.75">
      <c r="B45" s="10">
        <v>40420</v>
      </c>
      <c r="C45" s="12" t="s">
        <v>1688</v>
      </c>
    </row>
    <row r="46" spans="2:3" ht="12.75">
      <c r="B46" s="10">
        <v>40420</v>
      </c>
      <c r="C46" s="12" t="s">
        <v>1689</v>
      </c>
    </row>
    <row r="47" spans="2:3" ht="12.75">
      <c r="B47" s="10">
        <v>40420</v>
      </c>
      <c r="C47" s="12" t="s">
        <v>1530</v>
      </c>
    </row>
    <row r="48" spans="2:3" ht="12.75">
      <c r="B48" s="10">
        <v>40431</v>
      </c>
      <c r="C48" t="s">
        <v>386</v>
      </c>
    </row>
    <row r="49" spans="2:3" ht="12.75">
      <c r="B49" s="10">
        <v>40436</v>
      </c>
      <c r="C49" s="12" t="s">
        <v>1918</v>
      </c>
    </row>
    <row r="50" spans="2:3" ht="12.75">
      <c r="B50" s="10">
        <v>40439</v>
      </c>
      <c r="C50" s="12" t="s">
        <v>1461</v>
      </c>
    </row>
    <row r="51" spans="2:3" ht="12.75">
      <c r="B51" s="10">
        <v>40441</v>
      </c>
      <c r="C51" s="12" t="s">
        <v>323</v>
      </c>
    </row>
    <row r="52" spans="2:3" ht="12.75">
      <c r="B52" s="10">
        <v>40476</v>
      </c>
      <c r="C52" s="12" t="s">
        <v>1488</v>
      </c>
    </row>
    <row r="53" spans="2:3" ht="12.75">
      <c r="B53" s="10">
        <v>40499</v>
      </c>
      <c r="C53" s="12" t="s">
        <v>721</v>
      </c>
    </row>
    <row r="54" spans="2:3" ht="12.75">
      <c r="B54" s="10">
        <v>40500</v>
      </c>
      <c r="C54" t="s">
        <v>264</v>
      </c>
    </row>
    <row r="55" spans="2:3" ht="12.75">
      <c r="B55" s="10">
        <v>40500</v>
      </c>
      <c r="C55" s="12" t="s">
        <v>268</v>
      </c>
    </row>
    <row r="56" spans="2:3" ht="12.75">
      <c r="B56" s="10">
        <v>40500</v>
      </c>
      <c r="C56" s="12" t="s">
        <v>269</v>
      </c>
    </row>
    <row r="57" spans="2:3" ht="12.75">
      <c r="B57" s="10">
        <v>40511</v>
      </c>
      <c r="C57" s="12" t="s">
        <v>270</v>
      </c>
    </row>
    <row r="58" spans="2:3" ht="12.75">
      <c r="B58" s="10">
        <v>40512</v>
      </c>
      <c r="C58" s="12" t="s">
        <v>1493</v>
      </c>
    </row>
    <row r="59" spans="2:3" ht="12.75">
      <c r="B59" s="10">
        <v>40512</v>
      </c>
      <c r="C59" s="12" t="s">
        <v>494</v>
      </c>
    </row>
    <row r="60" spans="2:3" ht="12.75">
      <c r="B60" s="10">
        <v>40519</v>
      </c>
      <c r="C60" s="12" t="s">
        <v>1084</v>
      </c>
    </row>
    <row r="61" spans="2:3" ht="12.75">
      <c r="B61" s="10">
        <v>40527</v>
      </c>
      <c r="C61" t="s">
        <v>1562</v>
      </c>
    </row>
    <row r="62" spans="2:3" ht="12.75">
      <c r="B62" s="10">
        <v>40527</v>
      </c>
      <c r="C62" s="12" t="s">
        <v>1563</v>
      </c>
    </row>
    <row r="63" spans="2:3" ht="12.75">
      <c r="B63" s="10">
        <v>40528</v>
      </c>
      <c r="C63" t="s">
        <v>596</v>
      </c>
    </row>
    <row r="64" spans="2:3" ht="12.75">
      <c r="B64" s="10">
        <v>40541</v>
      </c>
      <c r="C64" t="s">
        <v>1465</v>
      </c>
    </row>
    <row r="65" spans="2:3" ht="12.75">
      <c r="B65" s="10">
        <v>40542</v>
      </c>
      <c r="C65" s="12" t="s">
        <v>982</v>
      </c>
    </row>
    <row r="66" spans="2:3" ht="12.75">
      <c r="B66" s="10">
        <v>40542</v>
      </c>
      <c r="C66" t="s">
        <v>406</v>
      </c>
    </row>
    <row r="67" spans="2:3" ht="12.75">
      <c r="B67" s="10">
        <v>40542</v>
      </c>
      <c r="C67" t="s">
        <v>407</v>
      </c>
    </row>
    <row r="68" spans="2:3" ht="12.75">
      <c r="B68" s="10">
        <v>40542</v>
      </c>
      <c r="C68" t="s">
        <v>1737</v>
      </c>
    </row>
    <row r="69" spans="2:3" ht="12.75">
      <c r="B69" s="10">
        <v>40543</v>
      </c>
      <c r="C69" t="s">
        <v>1412</v>
      </c>
    </row>
    <row r="70" spans="2:3" ht="12.75">
      <c r="B70" s="10">
        <v>40543</v>
      </c>
      <c r="C70" t="s">
        <v>547</v>
      </c>
    </row>
    <row r="71" spans="2:3" ht="12.75">
      <c r="B71" s="10">
        <v>40562</v>
      </c>
      <c r="C71" s="12" t="s">
        <v>644</v>
      </c>
    </row>
    <row r="72" spans="2:3" ht="12.75">
      <c r="B72" s="10">
        <v>40583</v>
      </c>
      <c r="C72" t="s">
        <v>1683</v>
      </c>
    </row>
    <row r="73" spans="2:3" ht="12.75">
      <c r="B73" s="10">
        <v>40602</v>
      </c>
      <c r="C73" t="s">
        <v>1480</v>
      </c>
    </row>
    <row r="74" spans="2:3" ht="12.75">
      <c r="B74" s="10">
        <v>40602</v>
      </c>
      <c r="C74" s="12" t="s">
        <v>1482</v>
      </c>
    </row>
    <row r="75" spans="2:3" ht="12.75">
      <c r="B75" s="10">
        <v>40602</v>
      </c>
      <c r="C75" s="12" t="s">
        <v>1485</v>
      </c>
    </row>
    <row r="76" spans="2:3" ht="12.75">
      <c r="B76" s="10">
        <v>40618</v>
      </c>
      <c r="C76" s="12" t="s">
        <v>645</v>
      </c>
    </row>
    <row r="77" spans="2:3" ht="12.75">
      <c r="B77" s="10">
        <v>40658</v>
      </c>
      <c r="C77" t="s">
        <v>456</v>
      </c>
    </row>
    <row r="78" spans="2:3" ht="12.75">
      <c r="B78" s="10">
        <v>40659</v>
      </c>
      <c r="C78" t="s">
        <v>90</v>
      </c>
    </row>
    <row r="79" spans="2:3" ht="12.75">
      <c r="B79" s="10">
        <v>40690</v>
      </c>
      <c r="C79" s="12" t="s">
        <v>755</v>
      </c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84">
      <selection activeCell="A93" sqref="A93"/>
    </sheetView>
  </sheetViews>
  <sheetFormatPr defaultColWidth="9.140625" defaultRowHeight="12.75"/>
  <cols>
    <col min="2" max="2" width="10.7109375" style="0" customWidth="1"/>
    <col min="4" max="4" width="8.7109375" style="0" customWidth="1"/>
    <col min="5" max="5" width="9.8515625" style="0" bestFit="1" customWidth="1"/>
    <col min="11" max="11" width="7.7109375" style="0" customWidth="1"/>
  </cols>
  <sheetData>
    <row r="1" spans="1:11" ht="10.5" customHeight="1">
      <c r="A1" s="502" t="s">
        <v>457</v>
      </c>
      <c r="B1" s="9"/>
      <c r="C1" s="9"/>
      <c r="D1" s="9"/>
      <c r="E1" s="9"/>
      <c r="F1" s="9"/>
      <c r="G1" s="9"/>
      <c r="H1" s="9"/>
      <c r="I1" s="9"/>
      <c r="J1" s="9"/>
      <c r="K1" s="24"/>
    </row>
    <row r="2" spans="1:11" ht="10.5" customHeight="1">
      <c r="A2" s="96" t="s">
        <v>923</v>
      </c>
      <c r="B2" s="7"/>
      <c r="C2" s="7"/>
      <c r="D2" s="7"/>
      <c r="E2" s="7"/>
      <c r="F2" s="7"/>
      <c r="G2" s="7"/>
      <c r="H2" s="7"/>
      <c r="I2" s="7"/>
      <c r="J2" s="7"/>
      <c r="K2" s="33"/>
    </row>
    <row r="3" spans="1:11" ht="10.5" customHeight="1">
      <c r="A3" s="96" t="s">
        <v>1690</v>
      </c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0.5" customHeight="1">
      <c r="A4" s="96" t="s">
        <v>1691</v>
      </c>
      <c r="B4" s="7"/>
      <c r="C4" s="7"/>
      <c r="D4" s="7"/>
      <c r="E4" s="7"/>
      <c r="F4" s="7"/>
      <c r="G4" s="7"/>
      <c r="H4" s="7"/>
      <c r="I4" s="7"/>
      <c r="J4" s="7"/>
      <c r="K4" s="33"/>
    </row>
    <row r="5" spans="1:11" ht="10.5" customHeight="1">
      <c r="A5" s="95" t="s">
        <v>114</v>
      </c>
      <c r="B5" s="7"/>
      <c r="C5" s="7"/>
      <c r="D5" s="7"/>
      <c r="E5" s="7"/>
      <c r="F5" s="7"/>
      <c r="G5" s="7"/>
      <c r="H5" s="7"/>
      <c r="I5" s="7"/>
      <c r="J5" s="7"/>
      <c r="K5" s="33"/>
    </row>
    <row r="6" spans="1:11" ht="10.5" customHeight="1">
      <c r="A6" s="96" t="s">
        <v>1699</v>
      </c>
      <c r="B6" s="7"/>
      <c r="C6" s="7"/>
      <c r="D6" s="7"/>
      <c r="E6" s="7"/>
      <c r="F6" s="7"/>
      <c r="G6" s="7"/>
      <c r="H6" s="7"/>
      <c r="I6" s="7"/>
      <c r="J6" s="7"/>
      <c r="K6" s="33"/>
    </row>
    <row r="7" spans="1:11" ht="10.5" customHeight="1">
      <c r="A7" s="95" t="s">
        <v>1695</v>
      </c>
      <c r="B7" s="7"/>
      <c r="C7" s="7"/>
      <c r="D7" s="7"/>
      <c r="E7" s="7"/>
      <c r="F7" s="7"/>
      <c r="G7" s="7"/>
      <c r="H7" s="7"/>
      <c r="I7" s="7"/>
      <c r="J7" s="7"/>
      <c r="K7" s="33"/>
    </row>
    <row r="8" spans="1:11" ht="10.5" customHeight="1">
      <c r="A8" s="95" t="s">
        <v>1696</v>
      </c>
      <c r="B8" s="7"/>
      <c r="C8" s="7"/>
      <c r="D8" s="7"/>
      <c r="E8" s="7"/>
      <c r="F8" s="7"/>
      <c r="G8" s="7"/>
      <c r="H8" s="7"/>
      <c r="I8" s="7"/>
      <c r="J8" s="7"/>
      <c r="K8" s="33"/>
    </row>
    <row r="9" spans="1:11" ht="10.5" customHeight="1">
      <c r="A9" s="499"/>
      <c r="B9" s="503" t="s">
        <v>1075</v>
      </c>
      <c r="C9" s="141" t="s">
        <v>1706</v>
      </c>
      <c r="D9" s="7"/>
      <c r="E9" s="7"/>
      <c r="F9" s="7"/>
      <c r="G9" s="7"/>
      <c r="H9" s="7"/>
      <c r="I9" s="7"/>
      <c r="J9" s="7"/>
      <c r="K9" s="33"/>
    </row>
    <row r="10" spans="1:11" ht="10.5" customHeight="1">
      <c r="A10" s="96" t="s">
        <v>1710</v>
      </c>
      <c r="B10" s="7"/>
      <c r="C10" s="7"/>
      <c r="D10" s="7"/>
      <c r="E10" s="7"/>
      <c r="F10" s="7"/>
      <c r="G10" s="7"/>
      <c r="H10" s="7"/>
      <c r="I10" s="7"/>
      <c r="J10" s="7"/>
      <c r="K10" s="33"/>
    </row>
    <row r="11" spans="1:11" ht="10.5" customHeight="1">
      <c r="A11" s="25"/>
      <c r="B11" s="17" t="s">
        <v>1060</v>
      </c>
      <c r="C11" s="17" t="s">
        <v>1061</v>
      </c>
      <c r="D11" s="17" t="s">
        <v>1062</v>
      </c>
      <c r="E11" s="17" t="s">
        <v>1063</v>
      </c>
      <c r="F11" s="17" t="s">
        <v>1064</v>
      </c>
      <c r="G11" s="7"/>
      <c r="H11" s="7"/>
      <c r="I11" s="7"/>
      <c r="J11" s="7"/>
      <c r="K11" s="33"/>
    </row>
    <row r="12" spans="1:11" ht="10.5" customHeight="1">
      <c r="A12" s="25" t="s">
        <v>1067</v>
      </c>
      <c r="B12" s="66">
        <v>0.1</v>
      </c>
      <c r="C12" s="66">
        <v>0.1</v>
      </c>
      <c r="D12" s="66">
        <v>0.1</v>
      </c>
      <c r="E12" s="66">
        <v>0.1</v>
      </c>
      <c r="F12" s="66">
        <v>0.4</v>
      </c>
      <c r="G12" s="7"/>
      <c r="H12" s="7"/>
      <c r="I12" s="7"/>
      <c r="J12" s="7"/>
      <c r="K12" s="33"/>
    </row>
    <row r="13" spans="1:11" ht="10.5" customHeight="1">
      <c r="A13" s="25" t="s">
        <v>1068</v>
      </c>
      <c r="B13" s="66">
        <v>0.1</v>
      </c>
      <c r="C13" s="66">
        <v>0.1</v>
      </c>
      <c r="D13" s="66">
        <v>0.11</v>
      </c>
      <c r="E13" s="66">
        <v>0.11</v>
      </c>
      <c r="F13" s="66">
        <v>0.42</v>
      </c>
      <c r="G13" s="7"/>
      <c r="H13" s="7"/>
      <c r="I13" s="7"/>
      <c r="J13" s="7"/>
      <c r="K13" s="33"/>
    </row>
    <row r="14" spans="1:11" ht="10.5" customHeight="1">
      <c r="A14" s="25" t="s">
        <v>1069</v>
      </c>
      <c r="B14" s="66">
        <v>0.11</v>
      </c>
      <c r="C14" s="66">
        <v>0.11</v>
      </c>
      <c r="D14" s="66">
        <v>0.11</v>
      </c>
      <c r="E14" s="66">
        <v>0.11</v>
      </c>
      <c r="F14" s="66">
        <v>0.44</v>
      </c>
      <c r="G14" s="7"/>
      <c r="H14" s="7"/>
      <c r="I14" s="7"/>
      <c r="J14" s="7"/>
      <c r="K14" s="33"/>
    </row>
    <row r="15" spans="1:11" ht="10.5" customHeight="1">
      <c r="A15" s="25" t="s">
        <v>1070</v>
      </c>
      <c r="B15" s="66">
        <v>0.11</v>
      </c>
      <c r="C15" s="66">
        <v>0.11</v>
      </c>
      <c r="D15" s="66">
        <v>0.12</v>
      </c>
      <c r="E15" s="66">
        <v>0.12</v>
      </c>
      <c r="F15" s="66">
        <v>0.46</v>
      </c>
      <c r="G15" s="7"/>
      <c r="H15" s="7"/>
      <c r="I15" s="7"/>
      <c r="J15" s="7"/>
      <c r="K15" s="33"/>
    </row>
    <row r="16" spans="1:11" ht="10.5" customHeight="1">
      <c r="A16" s="25" t="s">
        <v>1071</v>
      </c>
      <c r="B16" s="66">
        <v>0.12</v>
      </c>
      <c r="C16" s="66">
        <v>0.12</v>
      </c>
      <c r="D16" s="66">
        <v>0.12</v>
      </c>
      <c r="E16" s="66">
        <v>0.12</v>
      </c>
      <c r="F16" s="66">
        <v>0.48</v>
      </c>
      <c r="G16" s="7"/>
      <c r="H16" s="7"/>
      <c r="I16" s="7"/>
      <c r="J16" s="7"/>
      <c r="K16" s="33"/>
    </row>
    <row r="17" spans="1:11" ht="10.5" customHeight="1">
      <c r="A17" s="25" t="s">
        <v>1073</v>
      </c>
      <c r="B17" s="7"/>
      <c r="C17" s="7"/>
      <c r="D17" s="7"/>
      <c r="E17" s="7"/>
      <c r="F17" s="7"/>
      <c r="G17" s="7"/>
      <c r="H17" s="7"/>
      <c r="I17" s="7"/>
      <c r="J17" s="7"/>
      <c r="K17" s="33"/>
    </row>
    <row r="18" spans="1:11" ht="10.5" customHeight="1">
      <c r="A18" s="25" t="s">
        <v>1074</v>
      </c>
      <c r="B18" s="7"/>
      <c r="C18" s="7"/>
      <c r="D18" s="7"/>
      <c r="E18" s="7"/>
      <c r="F18" s="7"/>
      <c r="G18" s="7"/>
      <c r="H18" s="7"/>
      <c r="I18" s="7"/>
      <c r="J18" s="7"/>
      <c r="K18" s="33"/>
    </row>
    <row r="19" spans="1:11" ht="10.5" customHeight="1">
      <c r="A19" s="25"/>
      <c r="B19" s="504" t="s">
        <v>1077</v>
      </c>
      <c r="C19" s="7" t="s">
        <v>119</v>
      </c>
      <c r="D19" s="7"/>
      <c r="E19" s="7"/>
      <c r="F19" s="7"/>
      <c r="G19" s="7"/>
      <c r="H19" s="7"/>
      <c r="I19" s="7"/>
      <c r="J19" s="7"/>
      <c r="K19" s="33"/>
    </row>
    <row r="20" spans="1:11" ht="10.5" customHeight="1">
      <c r="A20" s="96" t="s">
        <v>1711</v>
      </c>
      <c r="B20" s="7"/>
      <c r="C20" s="7"/>
      <c r="D20" s="7"/>
      <c r="E20" s="7"/>
      <c r="F20" s="7"/>
      <c r="G20" s="7"/>
      <c r="H20" s="7"/>
      <c r="I20" s="7"/>
      <c r="J20" s="7"/>
      <c r="K20" s="33"/>
    </row>
    <row r="21" spans="1:11" ht="10.5" customHeight="1">
      <c r="A21" s="96" t="s">
        <v>1715</v>
      </c>
      <c r="B21" s="7"/>
      <c r="C21" s="7"/>
      <c r="D21" s="7"/>
      <c r="E21" s="7"/>
      <c r="F21" s="7"/>
      <c r="G21" s="7"/>
      <c r="H21" s="7"/>
      <c r="I21" s="7"/>
      <c r="J21" s="7"/>
      <c r="K21" s="33"/>
    </row>
    <row r="22" spans="1:11" ht="10.5" customHeight="1">
      <c r="A22" s="96" t="s">
        <v>1704</v>
      </c>
      <c r="B22" s="7"/>
      <c r="C22" s="7"/>
      <c r="D22" s="7"/>
      <c r="E22" s="505" t="s">
        <v>1703</v>
      </c>
      <c r="F22" s="141"/>
      <c r="G22" s="7"/>
      <c r="H22" s="7"/>
      <c r="I22" s="7"/>
      <c r="J22" s="7"/>
      <c r="K22" s="33"/>
    </row>
    <row r="23" spans="1:11" ht="10.5" customHeight="1">
      <c r="A23" s="25"/>
      <c r="B23" s="503" t="s">
        <v>1700</v>
      </c>
      <c r="C23" s="141" t="s">
        <v>1701</v>
      </c>
      <c r="D23" s="7"/>
      <c r="E23" s="7"/>
      <c r="F23" s="7"/>
      <c r="G23" s="7"/>
      <c r="H23" s="7"/>
      <c r="I23" s="7"/>
      <c r="J23" s="7"/>
      <c r="K23" s="33"/>
    </row>
    <row r="24" spans="1:11" ht="10.5" customHeight="1">
      <c r="A24" s="113" t="s">
        <v>1702</v>
      </c>
      <c r="B24" s="35"/>
      <c r="C24" s="35"/>
      <c r="D24" s="35"/>
      <c r="E24" s="35"/>
      <c r="F24" s="35"/>
      <c r="G24" s="35"/>
      <c r="H24" s="35"/>
      <c r="I24" s="35"/>
      <c r="J24" s="35"/>
      <c r="K24" s="41"/>
    </row>
    <row r="25" spans="1:11" ht="10.5" customHeight="1">
      <c r="A25" s="95"/>
      <c r="B25" s="7"/>
      <c r="C25" s="7"/>
      <c r="D25" s="7"/>
      <c r="E25" s="7"/>
      <c r="F25" s="7"/>
      <c r="G25" s="7"/>
      <c r="H25" s="7"/>
      <c r="I25" s="7"/>
      <c r="J25" s="7"/>
      <c r="K25" s="33"/>
    </row>
    <row r="26" spans="1:11" ht="10.5" customHeight="1">
      <c r="A26" s="512" t="s">
        <v>1078</v>
      </c>
      <c r="B26" s="9"/>
      <c r="C26" s="9"/>
      <c r="D26" s="9"/>
      <c r="E26" s="9"/>
      <c r="F26" s="9"/>
      <c r="G26" s="9"/>
      <c r="H26" s="9"/>
      <c r="I26" s="9"/>
      <c r="J26" s="9"/>
      <c r="K26" s="24"/>
    </row>
    <row r="27" spans="1:11" ht="10.5" customHeight="1">
      <c r="A27" s="25" t="s">
        <v>1079</v>
      </c>
      <c r="B27" s="7"/>
      <c r="C27" s="7"/>
      <c r="D27" s="7"/>
      <c r="E27" s="7"/>
      <c r="F27" s="7"/>
      <c r="G27" s="7"/>
      <c r="H27" s="7"/>
      <c r="I27" s="7"/>
      <c r="J27" s="7"/>
      <c r="K27" s="33"/>
    </row>
    <row r="28" spans="1:11" ht="10.5" customHeight="1">
      <c r="A28" s="96" t="s">
        <v>1716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ht="10.5" customHeight="1">
      <c r="A29" s="25" t="s">
        <v>1091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0.5" customHeight="1">
      <c r="A30" s="25" t="s">
        <v>1096</v>
      </c>
      <c r="B30" s="7"/>
      <c r="C30" s="7"/>
      <c r="D30" s="7"/>
      <c r="E30" s="7"/>
      <c r="F30" s="7"/>
      <c r="G30" s="7"/>
      <c r="H30" s="7"/>
      <c r="I30" s="7"/>
      <c r="J30" s="7"/>
      <c r="K30" s="33"/>
    </row>
    <row r="31" spans="1:11" ht="10.5" customHeight="1">
      <c r="A31" s="25" t="s">
        <v>1099</v>
      </c>
      <c r="B31" s="7"/>
      <c r="C31" s="7"/>
      <c r="D31" s="7"/>
      <c r="E31" s="7"/>
      <c r="F31" s="7"/>
      <c r="G31" s="7"/>
      <c r="H31" s="7"/>
      <c r="I31" s="7"/>
      <c r="J31" s="7"/>
      <c r="K31" s="33"/>
    </row>
    <row r="32" spans="1:11" ht="10.5" customHeight="1">
      <c r="A32" s="25" t="s">
        <v>1106</v>
      </c>
      <c r="B32" s="7"/>
      <c r="C32" s="7"/>
      <c r="D32" s="7"/>
      <c r="E32" s="7"/>
      <c r="F32" s="7"/>
      <c r="G32" s="7"/>
      <c r="H32" s="7"/>
      <c r="I32" s="7"/>
      <c r="J32" s="7"/>
      <c r="K32" s="33"/>
    </row>
    <row r="33" spans="1:11" ht="10.5" customHeight="1">
      <c r="A33" s="25"/>
      <c r="B33" s="507" t="s">
        <v>1108</v>
      </c>
      <c r="C33" s="7" t="s">
        <v>1109</v>
      </c>
      <c r="D33" s="7"/>
      <c r="E33" s="7"/>
      <c r="F33" s="7"/>
      <c r="G33" s="7"/>
      <c r="H33" s="7"/>
      <c r="I33" s="7"/>
      <c r="J33" s="7"/>
      <c r="K33" s="33"/>
    </row>
    <row r="34" spans="1:11" ht="10.5" customHeight="1">
      <c r="A34" s="25" t="s">
        <v>1110</v>
      </c>
      <c r="B34" s="7"/>
      <c r="C34" s="7"/>
      <c r="D34" s="7"/>
      <c r="E34" s="7"/>
      <c r="F34" s="7"/>
      <c r="G34" s="7"/>
      <c r="H34" s="7"/>
      <c r="I34" s="7"/>
      <c r="J34" s="7"/>
      <c r="K34" s="33"/>
    </row>
    <row r="35" spans="1:11" ht="10.5" customHeight="1">
      <c r="A35" s="25"/>
      <c r="B35" s="507" t="s">
        <v>1111</v>
      </c>
      <c r="C35" s="141" t="s">
        <v>1729</v>
      </c>
      <c r="D35" s="7"/>
      <c r="E35" s="7"/>
      <c r="F35" s="7"/>
      <c r="G35" s="7"/>
      <c r="H35" s="7"/>
      <c r="I35" s="7"/>
      <c r="J35" s="7"/>
      <c r="K35" s="33"/>
    </row>
    <row r="36" spans="1:11" ht="10.5" customHeight="1">
      <c r="A36" s="96" t="s">
        <v>1730</v>
      </c>
      <c r="B36" s="7"/>
      <c r="C36" s="7"/>
      <c r="D36" s="7"/>
      <c r="E36" s="7"/>
      <c r="F36" s="7"/>
      <c r="G36" s="7"/>
      <c r="H36" s="7"/>
      <c r="I36" s="7"/>
      <c r="J36" s="7"/>
      <c r="K36" s="33"/>
    </row>
    <row r="37" spans="1:11" ht="10.5" customHeight="1">
      <c r="A37" s="25" t="s">
        <v>1139</v>
      </c>
      <c r="B37" s="7"/>
      <c r="C37" s="7"/>
      <c r="D37" s="7"/>
      <c r="E37" s="7"/>
      <c r="F37" s="7"/>
      <c r="G37" s="7"/>
      <c r="H37" s="7"/>
      <c r="I37" s="7"/>
      <c r="J37" s="7"/>
      <c r="K37" s="33"/>
    </row>
    <row r="38" spans="1:11" ht="10.5" customHeight="1">
      <c r="A38" s="25" t="s">
        <v>1147</v>
      </c>
      <c r="B38" s="7"/>
      <c r="C38" s="7"/>
      <c r="D38" s="7"/>
      <c r="E38" s="7"/>
      <c r="F38" s="7"/>
      <c r="G38" s="7"/>
      <c r="H38" s="7"/>
      <c r="I38" s="7"/>
      <c r="J38" s="7"/>
      <c r="K38" s="33"/>
    </row>
    <row r="39" spans="1:11" ht="10.5" customHeight="1">
      <c r="A39" s="25"/>
      <c r="B39" s="507" t="s">
        <v>1148</v>
      </c>
      <c r="C39" s="7" t="s">
        <v>120</v>
      </c>
      <c r="D39" s="7"/>
      <c r="E39" s="7"/>
      <c r="F39" s="7"/>
      <c r="G39" s="7"/>
      <c r="H39" s="7"/>
      <c r="I39" s="7"/>
      <c r="J39" s="7"/>
      <c r="K39" s="33"/>
    </row>
    <row r="40" spans="1:11" ht="10.5" customHeight="1">
      <c r="A40" s="25" t="s">
        <v>1150</v>
      </c>
      <c r="B40" s="7"/>
      <c r="C40" s="7"/>
      <c r="D40" s="7"/>
      <c r="E40" s="7"/>
      <c r="F40" s="7"/>
      <c r="G40" s="7"/>
      <c r="H40" s="7"/>
      <c r="I40" s="7"/>
      <c r="J40" s="7"/>
      <c r="K40" s="33"/>
    </row>
    <row r="41" spans="1:11" ht="10.5" customHeight="1">
      <c r="A41" s="25" t="s">
        <v>1154</v>
      </c>
      <c r="B41" s="7"/>
      <c r="C41" s="7"/>
      <c r="D41" s="7"/>
      <c r="E41" s="7"/>
      <c r="F41" s="7"/>
      <c r="G41" s="7"/>
      <c r="H41" s="7"/>
      <c r="I41" s="7"/>
      <c r="J41" s="7"/>
      <c r="K41" s="33"/>
    </row>
    <row r="42" spans="1:11" ht="10.5" customHeight="1">
      <c r="A42" s="277" t="s">
        <v>122</v>
      </c>
      <c r="B42" s="35"/>
      <c r="C42" s="35"/>
      <c r="D42" s="35"/>
      <c r="E42" s="35"/>
      <c r="F42" s="35"/>
      <c r="G42" s="35"/>
      <c r="H42" s="35"/>
      <c r="I42" s="35"/>
      <c r="J42" s="35"/>
      <c r="K42" s="41"/>
    </row>
    <row r="43" spans="1:11" ht="10.5" customHeight="1">
      <c r="A43" s="96"/>
      <c r="B43" s="7"/>
      <c r="C43" s="7"/>
      <c r="D43" s="7"/>
      <c r="E43" s="7"/>
      <c r="F43" s="7"/>
      <c r="G43" s="7"/>
      <c r="H43" s="7"/>
      <c r="I43" s="7"/>
      <c r="J43" s="7"/>
      <c r="K43" s="33"/>
    </row>
    <row r="44" spans="1:11" ht="10.5" customHeight="1">
      <c r="A44" s="512" t="s">
        <v>1155</v>
      </c>
      <c r="B44" s="9"/>
      <c r="C44" s="9"/>
      <c r="D44" s="9"/>
      <c r="E44" s="9"/>
      <c r="F44" s="9"/>
      <c r="G44" s="9"/>
      <c r="H44" s="9"/>
      <c r="I44" s="9"/>
      <c r="J44" s="9"/>
      <c r="K44" s="24"/>
    </row>
    <row r="45" spans="1:11" ht="10.5" customHeight="1">
      <c r="A45" s="506"/>
      <c r="B45" s="508" t="s">
        <v>1739</v>
      </c>
      <c r="C45" s="141" t="s">
        <v>1734</v>
      </c>
      <c r="D45" s="7"/>
      <c r="E45" s="7"/>
      <c r="F45" s="7"/>
      <c r="G45" s="7"/>
      <c r="H45" s="7"/>
      <c r="I45" s="7"/>
      <c r="J45" s="7"/>
      <c r="K45" s="33"/>
    </row>
    <row r="46" spans="1:11" ht="10.5" customHeight="1">
      <c r="A46" s="25" t="s">
        <v>1738</v>
      </c>
      <c r="B46" s="7"/>
      <c r="C46" s="7"/>
      <c r="D46" s="7"/>
      <c r="E46" s="7"/>
      <c r="F46" s="7"/>
      <c r="G46" s="7"/>
      <c r="H46" s="7"/>
      <c r="I46" s="7"/>
      <c r="J46" s="7"/>
      <c r="K46" s="33"/>
    </row>
    <row r="47" spans="1:11" ht="10.5" customHeight="1">
      <c r="A47" s="25"/>
      <c r="B47" s="508" t="s">
        <v>1504</v>
      </c>
      <c r="C47" s="7" t="s">
        <v>123</v>
      </c>
      <c r="D47" s="7"/>
      <c r="E47" s="7"/>
      <c r="F47" s="7"/>
      <c r="G47" s="7"/>
      <c r="H47" s="7"/>
      <c r="I47" s="7"/>
      <c r="J47" s="7"/>
      <c r="K47" s="33"/>
    </row>
    <row r="48" spans="1:11" ht="10.5" customHeight="1">
      <c r="A48" s="25" t="s">
        <v>1174</v>
      </c>
      <c r="B48" s="7"/>
      <c r="C48" s="7"/>
      <c r="D48" s="7"/>
      <c r="E48" s="7"/>
      <c r="F48" s="7"/>
      <c r="G48" s="7"/>
      <c r="H48" s="7"/>
      <c r="I48" s="7"/>
      <c r="J48" s="7"/>
      <c r="K48" s="33"/>
    </row>
    <row r="49" spans="1:11" ht="10.5" customHeight="1">
      <c r="A49" s="25" t="s">
        <v>1175</v>
      </c>
      <c r="B49" s="7"/>
      <c r="C49" s="7"/>
      <c r="D49" s="7"/>
      <c r="E49" s="7"/>
      <c r="F49" s="7"/>
      <c r="G49" s="7"/>
      <c r="H49" s="7"/>
      <c r="I49" s="7"/>
      <c r="J49" s="7"/>
      <c r="K49" s="33"/>
    </row>
    <row r="50" spans="1:11" ht="10.5" customHeight="1">
      <c r="A50" s="96" t="s">
        <v>1740</v>
      </c>
      <c r="B50" s="7"/>
      <c r="C50" s="7"/>
      <c r="D50" s="7"/>
      <c r="E50" s="7"/>
      <c r="F50" s="7"/>
      <c r="G50" s="7"/>
      <c r="H50" s="7"/>
      <c r="I50" s="7"/>
      <c r="J50" s="7"/>
      <c r="K50" s="33"/>
    </row>
    <row r="51" spans="1:11" ht="10.5" customHeight="1">
      <c r="A51" s="509" t="s">
        <v>1741</v>
      </c>
      <c r="B51" s="7" t="s">
        <v>1742</v>
      </c>
      <c r="C51" s="7"/>
      <c r="D51" s="7"/>
      <c r="E51" s="7"/>
      <c r="F51" s="7"/>
      <c r="G51" s="7"/>
      <c r="H51" s="7"/>
      <c r="I51" s="7"/>
      <c r="J51" s="7"/>
      <c r="K51" s="33"/>
    </row>
    <row r="52" spans="1:11" ht="10.5" customHeight="1">
      <c r="A52" s="96" t="s">
        <v>1743</v>
      </c>
      <c r="B52" s="7"/>
      <c r="C52" s="7"/>
      <c r="D52" s="7"/>
      <c r="E52" s="7"/>
      <c r="F52" s="7"/>
      <c r="G52" s="7"/>
      <c r="H52" s="7"/>
      <c r="I52" s="7"/>
      <c r="J52" s="7"/>
      <c r="K52" s="33"/>
    </row>
    <row r="53" spans="1:11" ht="10.5" customHeight="1">
      <c r="A53" s="25"/>
      <c r="B53" s="507" t="s">
        <v>1176</v>
      </c>
      <c r="C53" s="7" t="s">
        <v>1178</v>
      </c>
      <c r="D53" s="7"/>
      <c r="E53" s="7"/>
      <c r="F53" s="7"/>
      <c r="G53" s="7"/>
      <c r="H53" s="7"/>
      <c r="I53" s="7"/>
      <c r="J53" s="7"/>
      <c r="K53" s="33"/>
    </row>
    <row r="54" spans="1:11" ht="10.5" customHeight="1">
      <c r="A54" s="510" t="s">
        <v>1733</v>
      </c>
      <c r="B54" s="7"/>
      <c r="C54" s="505"/>
      <c r="D54" s="7"/>
      <c r="E54" s="7"/>
      <c r="F54" s="7"/>
      <c r="G54" s="7"/>
      <c r="H54" s="7"/>
      <c r="I54" s="7"/>
      <c r="J54" s="7"/>
      <c r="K54" s="33"/>
    </row>
    <row r="55" spans="1:11" ht="10.5" customHeight="1">
      <c r="A55" s="511" t="s">
        <v>51</v>
      </c>
      <c r="B55" s="7"/>
      <c r="C55" s="505"/>
      <c r="D55" s="7"/>
      <c r="E55" s="7"/>
      <c r="F55" s="7"/>
      <c r="G55" s="7"/>
      <c r="H55" s="7"/>
      <c r="I55" s="7"/>
      <c r="J55" s="7"/>
      <c r="K55" s="33"/>
    </row>
    <row r="56" spans="1:11" ht="10.5" customHeight="1">
      <c r="A56" s="25"/>
      <c r="B56" s="508" t="s">
        <v>976</v>
      </c>
      <c r="C56" s="142" t="s">
        <v>983</v>
      </c>
      <c r="D56" s="7"/>
      <c r="E56" s="7"/>
      <c r="F56" s="7"/>
      <c r="G56" s="7"/>
      <c r="H56" s="7"/>
      <c r="I56" s="7"/>
      <c r="J56" s="7"/>
      <c r="K56" s="33"/>
    </row>
    <row r="57" spans="1:11" ht="10.5" customHeight="1">
      <c r="A57" s="25"/>
      <c r="B57" s="507" t="s">
        <v>52</v>
      </c>
      <c r="C57" s="142" t="s">
        <v>53</v>
      </c>
      <c r="D57" s="7"/>
      <c r="E57" s="7"/>
      <c r="F57" s="7"/>
      <c r="G57" s="7"/>
      <c r="H57" s="7"/>
      <c r="I57" s="7"/>
      <c r="J57" s="7"/>
      <c r="K57" s="33"/>
    </row>
    <row r="58" spans="1:11" ht="10.5" customHeight="1">
      <c r="A58" s="25"/>
      <c r="B58" s="507" t="s">
        <v>54</v>
      </c>
      <c r="C58" s="142" t="s">
        <v>55</v>
      </c>
      <c r="D58" s="7"/>
      <c r="E58" s="7"/>
      <c r="F58" s="7"/>
      <c r="G58" s="7"/>
      <c r="H58" s="7"/>
      <c r="I58" s="7"/>
      <c r="J58" s="7"/>
      <c r="K58" s="33"/>
    </row>
    <row r="59" spans="1:11" ht="10.5" customHeight="1">
      <c r="A59" s="25"/>
      <c r="B59" s="508" t="s">
        <v>56</v>
      </c>
      <c r="C59" s="142" t="s">
        <v>57</v>
      </c>
      <c r="D59" s="7"/>
      <c r="E59" s="7"/>
      <c r="F59" s="7"/>
      <c r="G59" s="7"/>
      <c r="H59" s="7"/>
      <c r="I59" s="7"/>
      <c r="J59" s="7"/>
      <c r="K59" s="33"/>
    </row>
    <row r="60" spans="1:11" ht="10.5" customHeight="1">
      <c r="A60" s="96" t="s">
        <v>918</v>
      </c>
      <c r="B60" s="508"/>
      <c r="C60" s="142"/>
      <c r="D60" s="7"/>
      <c r="E60" s="7"/>
      <c r="F60" s="7"/>
      <c r="G60" s="7"/>
      <c r="H60" s="7"/>
      <c r="I60" s="7"/>
      <c r="J60" s="7"/>
      <c r="K60" s="33"/>
    </row>
    <row r="61" spans="1:11" ht="10.5" customHeight="1">
      <c r="A61" s="25" t="s">
        <v>58</v>
      </c>
      <c r="B61" s="508"/>
      <c r="C61" s="142"/>
      <c r="D61" s="7"/>
      <c r="E61" s="7"/>
      <c r="F61" s="7"/>
      <c r="G61" s="7"/>
      <c r="H61" s="7"/>
      <c r="I61" s="7"/>
      <c r="J61" s="7"/>
      <c r="K61" s="33"/>
    </row>
    <row r="62" spans="1:11" ht="10.5" customHeight="1">
      <c r="A62" s="96" t="s">
        <v>919</v>
      </c>
      <c r="B62" s="508"/>
      <c r="C62" s="142"/>
      <c r="D62" s="7"/>
      <c r="E62" s="7"/>
      <c r="F62" s="7"/>
      <c r="G62" s="7"/>
      <c r="H62" s="7"/>
      <c r="I62" s="7"/>
      <c r="J62" s="7"/>
      <c r="K62" s="33"/>
    </row>
    <row r="63" spans="1:11" ht="10.5" customHeight="1">
      <c r="A63" s="96" t="s">
        <v>920</v>
      </c>
      <c r="B63" s="508"/>
      <c r="C63" s="142"/>
      <c r="D63" s="7"/>
      <c r="E63" s="7"/>
      <c r="F63" s="7"/>
      <c r="G63" s="7"/>
      <c r="H63" s="7"/>
      <c r="I63" s="7"/>
      <c r="J63" s="7"/>
      <c r="K63" s="33"/>
    </row>
    <row r="64" spans="1:11" ht="10.5" customHeight="1">
      <c r="A64" s="96" t="s">
        <v>59</v>
      </c>
      <c r="B64" s="508"/>
      <c r="C64" s="142"/>
      <c r="D64" s="7"/>
      <c r="E64" s="7"/>
      <c r="F64" s="7"/>
      <c r="G64" s="7"/>
      <c r="H64" s="7"/>
      <c r="I64" s="7"/>
      <c r="J64" s="7"/>
      <c r="K64" s="33"/>
    </row>
    <row r="65" spans="1:11" ht="10.5" customHeight="1">
      <c r="A65" s="25" t="s">
        <v>60</v>
      </c>
      <c r="B65" s="508"/>
      <c r="C65" s="142"/>
      <c r="D65" s="7"/>
      <c r="E65" s="7"/>
      <c r="F65" s="7"/>
      <c r="G65" s="7"/>
      <c r="H65" s="7"/>
      <c r="I65" s="7"/>
      <c r="J65" s="7"/>
      <c r="K65" s="33"/>
    </row>
    <row r="66" spans="1:11" ht="10.5" customHeight="1">
      <c r="A66" s="25"/>
      <c r="B66" s="507" t="s">
        <v>61</v>
      </c>
      <c r="C66" s="142" t="s">
        <v>62</v>
      </c>
      <c r="D66" s="7"/>
      <c r="E66" s="7"/>
      <c r="F66" s="7"/>
      <c r="G66" s="7"/>
      <c r="H66" s="7"/>
      <c r="I66" s="7"/>
      <c r="J66" s="7"/>
      <c r="K66" s="33"/>
    </row>
    <row r="67" spans="1:11" ht="10.5" customHeight="1">
      <c r="A67" s="25"/>
      <c r="B67" s="507" t="s">
        <v>65</v>
      </c>
      <c r="C67" s="141" t="s">
        <v>70</v>
      </c>
      <c r="D67" s="7"/>
      <c r="E67" s="7"/>
      <c r="F67" s="7"/>
      <c r="G67" s="7"/>
      <c r="H67" s="7"/>
      <c r="I67" s="7"/>
      <c r="J67" s="7"/>
      <c r="K67" s="33"/>
    </row>
    <row r="68" spans="1:11" ht="10.5" customHeight="1">
      <c r="A68" s="25"/>
      <c r="B68" s="507" t="s">
        <v>66</v>
      </c>
      <c r="C68" s="142" t="s">
        <v>67</v>
      </c>
      <c r="D68" s="7"/>
      <c r="E68" s="7"/>
      <c r="F68" s="7"/>
      <c r="G68" s="7"/>
      <c r="H68" s="7"/>
      <c r="I68" s="7"/>
      <c r="J68" s="7"/>
      <c r="K68" s="33"/>
    </row>
    <row r="69" spans="1:11" ht="10.5" customHeight="1">
      <c r="A69" s="25"/>
      <c r="B69" s="507" t="s">
        <v>68</v>
      </c>
      <c r="C69" s="141" t="s">
        <v>69</v>
      </c>
      <c r="D69" s="7"/>
      <c r="E69" s="7"/>
      <c r="F69" s="7"/>
      <c r="G69" s="7"/>
      <c r="H69" s="7"/>
      <c r="I69" s="7"/>
      <c r="J69" s="7"/>
      <c r="K69" s="33"/>
    </row>
    <row r="70" spans="1:11" ht="10.5" customHeight="1">
      <c r="A70" s="25"/>
      <c r="B70" s="508" t="s">
        <v>71</v>
      </c>
      <c r="C70" s="142" t="s">
        <v>72</v>
      </c>
      <c r="D70" s="7"/>
      <c r="E70" s="7"/>
      <c r="F70" s="7"/>
      <c r="G70" s="7"/>
      <c r="H70" s="7"/>
      <c r="I70" s="7"/>
      <c r="J70" s="7"/>
      <c r="K70" s="33"/>
    </row>
    <row r="71" spans="1:11" ht="10.5" customHeight="1">
      <c r="A71" s="25"/>
      <c r="B71" s="507" t="s">
        <v>73</v>
      </c>
      <c r="C71" s="141" t="s">
        <v>921</v>
      </c>
      <c r="D71" s="7"/>
      <c r="E71" s="7"/>
      <c r="F71" s="7"/>
      <c r="G71" s="7"/>
      <c r="H71" s="7"/>
      <c r="I71" s="7"/>
      <c r="J71" s="7"/>
      <c r="K71" s="33"/>
    </row>
    <row r="72" spans="1:11" ht="10.5" customHeight="1">
      <c r="A72" s="25"/>
      <c r="B72" s="507" t="s">
        <v>74</v>
      </c>
      <c r="C72" s="141" t="s">
        <v>922</v>
      </c>
      <c r="D72" s="7"/>
      <c r="E72" s="7"/>
      <c r="F72" s="7"/>
      <c r="G72" s="7"/>
      <c r="H72" s="7"/>
      <c r="I72" s="7"/>
      <c r="J72" s="7"/>
      <c r="K72" s="33"/>
    </row>
    <row r="73" spans="1:11" ht="10.5" customHeight="1">
      <c r="A73" s="25"/>
      <c r="B73" s="507" t="s">
        <v>75</v>
      </c>
      <c r="C73" s="141" t="s">
        <v>76</v>
      </c>
      <c r="D73" s="7"/>
      <c r="E73" s="7"/>
      <c r="F73" s="7"/>
      <c r="G73" s="7"/>
      <c r="H73" s="7"/>
      <c r="I73" s="7"/>
      <c r="J73" s="7"/>
      <c r="K73" s="33"/>
    </row>
    <row r="74" spans="1:11" ht="10.5" customHeight="1">
      <c r="A74" s="25"/>
      <c r="B74" s="507" t="s">
        <v>77</v>
      </c>
      <c r="C74" s="142" t="s">
        <v>79</v>
      </c>
      <c r="D74" s="7"/>
      <c r="E74" s="7"/>
      <c r="F74" s="7"/>
      <c r="G74" s="7"/>
      <c r="H74" s="7"/>
      <c r="I74" s="7"/>
      <c r="J74" s="7"/>
      <c r="K74" s="33"/>
    </row>
    <row r="75" spans="1:11" ht="10.5" customHeight="1">
      <c r="A75" s="25"/>
      <c r="B75" s="508" t="s">
        <v>80</v>
      </c>
      <c r="C75" s="142" t="s">
        <v>81</v>
      </c>
      <c r="D75" s="7"/>
      <c r="E75" s="7"/>
      <c r="F75" s="7"/>
      <c r="G75" s="7"/>
      <c r="H75" s="7"/>
      <c r="I75" s="7"/>
      <c r="J75" s="7"/>
      <c r="K75" s="33"/>
    </row>
    <row r="76" spans="1:11" ht="10.5" customHeight="1">
      <c r="A76" s="96" t="s">
        <v>82</v>
      </c>
      <c r="B76" s="142"/>
      <c r="C76" s="142"/>
      <c r="D76" s="7"/>
      <c r="E76" s="7"/>
      <c r="F76" s="7"/>
      <c r="G76" s="7"/>
      <c r="H76" s="7"/>
      <c r="I76" s="7"/>
      <c r="J76" s="7"/>
      <c r="K76" s="33"/>
    </row>
    <row r="77" spans="1:11" ht="10.5" customHeight="1">
      <c r="A77" s="25"/>
      <c r="B77" s="508" t="s">
        <v>83</v>
      </c>
      <c r="C77" s="142" t="s">
        <v>84</v>
      </c>
      <c r="D77" s="7"/>
      <c r="E77" s="7"/>
      <c r="F77" s="7"/>
      <c r="G77" s="7"/>
      <c r="H77" s="7"/>
      <c r="I77" s="7"/>
      <c r="J77" s="7"/>
      <c r="K77" s="33"/>
    </row>
    <row r="78" spans="1:11" ht="10.5" customHeight="1">
      <c r="A78" s="34"/>
      <c r="B78" s="513" t="s">
        <v>85</v>
      </c>
      <c r="C78" s="514" t="s">
        <v>86</v>
      </c>
      <c r="D78" s="35"/>
      <c r="E78" s="35"/>
      <c r="F78" s="35"/>
      <c r="G78" s="35"/>
      <c r="H78" s="35"/>
      <c r="I78" s="35"/>
      <c r="J78" s="35"/>
      <c r="K78" s="41"/>
    </row>
    <row r="79" spans="1:11" ht="10.5" customHeight="1">
      <c r="A79" s="25"/>
      <c r="B79" s="508"/>
      <c r="C79" s="142"/>
      <c r="D79" s="7"/>
      <c r="E79" s="7"/>
      <c r="F79" s="7"/>
      <c r="G79" s="7"/>
      <c r="H79" s="7"/>
      <c r="I79" s="7"/>
      <c r="J79" s="7"/>
      <c r="K79" s="33"/>
    </row>
    <row r="80" spans="1:11" ht="10.5" customHeight="1">
      <c r="A80" s="512" t="s">
        <v>1179</v>
      </c>
      <c r="B80" s="9"/>
      <c r="C80" s="9"/>
      <c r="D80" s="9"/>
      <c r="E80" s="9"/>
      <c r="F80" s="9"/>
      <c r="G80" s="9"/>
      <c r="H80" s="9"/>
      <c r="I80" s="9"/>
      <c r="J80" s="9"/>
      <c r="K80" s="24"/>
    </row>
    <row r="81" spans="1:11" ht="10.5" customHeight="1">
      <c r="A81" s="25" t="s">
        <v>1187</v>
      </c>
      <c r="B81" s="7"/>
      <c r="C81" s="7"/>
      <c r="D81" s="7"/>
      <c r="E81" s="7"/>
      <c r="F81" s="7"/>
      <c r="G81" s="7"/>
      <c r="H81" s="7"/>
      <c r="I81" s="7"/>
      <c r="J81" s="7"/>
      <c r="K81" s="33"/>
    </row>
    <row r="82" spans="1:11" ht="10.5" customHeight="1">
      <c r="A82" s="25" t="s">
        <v>403</v>
      </c>
      <c r="B82" s="7"/>
      <c r="C82" s="7"/>
      <c r="D82" s="7"/>
      <c r="E82" s="7"/>
      <c r="F82" s="7"/>
      <c r="G82" s="7"/>
      <c r="H82" s="7"/>
      <c r="I82" s="7"/>
      <c r="J82" s="7"/>
      <c r="K82" s="33"/>
    </row>
    <row r="83" spans="1:11" ht="10.5" customHeight="1">
      <c r="A83" s="96" t="s">
        <v>1319</v>
      </c>
      <c r="B83" s="7"/>
      <c r="C83" s="7"/>
      <c r="D83" s="7"/>
      <c r="E83" s="7"/>
      <c r="F83" s="7"/>
      <c r="G83" s="7"/>
      <c r="H83" s="7"/>
      <c r="I83" s="7"/>
      <c r="J83" s="7"/>
      <c r="K83" s="33"/>
    </row>
    <row r="84" spans="1:11" ht="10.5" customHeight="1">
      <c r="A84" s="96" t="s">
        <v>1731</v>
      </c>
      <c r="B84" s="7"/>
      <c r="C84" s="7"/>
      <c r="D84" s="7"/>
      <c r="E84" s="7"/>
      <c r="F84" s="7"/>
      <c r="G84" s="7"/>
      <c r="H84" s="7"/>
      <c r="I84" s="7"/>
      <c r="J84" s="7"/>
      <c r="K84" s="33"/>
    </row>
    <row r="85" spans="1:11" ht="10.5" customHeight="1">
      <c r="A85" s="96" t="s">
        <v>1732</v>
      </c>
      <c r="B85" s="7"/>
      <c r="C85" s="7"/>
      <c r="D85" s="7"/>
      <c r="E85" s="7"/>
      <c r="F85" s="7"/>
      <c r="G85" s="7"/>
      <c r="H85" s="7"/>
      <c r="I85" s="7"/>
      <c r="J85" s="7"/>
      <c r="K85" s="33"/>
    </row>
    <row r="86" spans="1:11" ht="10.5" customHeight="1">
      <c r="A86" s="25" t="s">
        <v>1321</v>
      </c>
      <c r="B86" s="7"/>
      <c r="C86" s="7"/>
      <c r="D86" s="7"/>
      <c r="E86" s="7"/>
      <c r="F86" s="7"/>
      <c r="G86" s="7"/>
      <c r="H86" s="7"/>
      <c r="I86" s="7"/>
      <c r="J86" s="7"/>
      <c r="K86" s="33"/>
    </row>
    <row r="87" spans="1:11" ht="10.5" customHeight="1">
      <c r="A87" s="96" t="s">
        <v>63</v>
      </c>
      <c r="B87" s="7"/>
      <c r="C87" s="7"/>
      <c r="D87" s="7"/>
      <c r="E87" s="7"/>
      <c r="F87" s="7"/>
      <c r="G87" s="7"/>
      <c r="H87" s="7"/>
      <c r="I87" s="7"/>
      <c r="J87" s="7"/>
      <c r="K87" s="33"/>
    </row>
    <row r="88" spans="1:11" ht="10.5" customHeight="1">
      <c r="A88" s="96" t="s">
        <v>64</v>
      </c>
      <c r="B88" s="7"/>
      <c r="C88" s="7"/>
      <c r="D88" s="7"/>
      <c r="E88" s="7"/>
      <c r="F88" s="7"/>
      <c r="G88" s="7"/>
      <c r="H88" s="7"/>
      <c r="I88" s="7"/>
      <c r="J88" s="7"/>
      <c r="K88" s="33"/>
    </row>
    <row r="89" spans="1:11" ht="10.5" customHeight="1">
      <c r="A89" s="515" t="s">
        <v>87</v>
      </c>
      <c r="B89" s="9" t="s">
        <v>1180</v>
      </c>
      <c r="C89" s="517" t="s">
        <v>88</v>
      </c>
      <c r="D89" s="9"/>
      <c r="E89" s="9"/>
      <c r="F89" s="9"/>
      <c r="G89" s="9"/>
      <c r="H89" s="9"/>
      <c r="I89" s="9"/>
      <c r="J89" s="9"/>
      <c r="K89" s="24"/>
    </row>
    <row r="90" spans="1:11" ht="10.5" customHeight="1">
      <c r="A90" s="25"/>
      <c r="B90" s="7" t="s">
        <v>1186</v>
      </c>
      <c r="C90" s="141" t="s">
        <v>89</v>
      </c>
      <c r="D90" s="7"/>
      <c r="E90" s="7"/>
      <c r="F90" s="7"/>
      <c r="G90" s="7"/>
      <c r="H90" s="7"/>
      <c r="I90" s="7"/>
      <c r="J90" s="7"/>
      <c r="K90" s="33"/>
    </row>
    <row r="91" spans="1:11" ht="10.5" customHeight="1">
      <c r="A91" s="516" t="s">
        <v>1349</v>
      </c>
      <c r="B91" s="59"/>
      <c r="C91" s="59"/>
      <c r="D91" s="59"/>
      <c r="E91" s="59"/>
      <c r="F91" s="59"/>
      <c r="G91" s="59"/>
      <c r="H91" s="59"/>
      <c r="I91" s="59"/>
      <c r="J91" s="59"/>
      <c r="K91" s="60"/>
    </row>
    <row r="92" spans="1:11" ht="10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0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0.5" customHeight="1">
      <c r="A94" s="5" t="s">
        <v>1350</v>
      </c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0.5" customHeight="1">
      <c r="A95" s="86" t="s">
        <v>1361</v>
      </c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0.5" customHeight="1">
      <c r="A96" s="86" t="s">
        <v>1394</v>
      </c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0.5" customHeight="1">
      <c r="A97" s="410" t="s">
        <v>757</v>
      </c>
      <c r="B97" s="6"/>
      <c r="C97" s="6"/>
      <c r="D97" s="411" t="s">
        <v>758</v>
      </c>
      <c r="E97" s="411" t="s">
        <v>761</v>
      </c>
      <c r="F97" s="410" t="s">
        <v>1034</v>
      </c>
      <c r="G97" s="6"/>
      <c r="H97" s="6"/>
      <c r="I97" s="6"/>
      <c r="J97" s="6"/>
      <c r="K97" s="6"/>
    </row>
    <row r="98" spans="1:11" ht="10.5" customHeight="1">
      <c r="A98" s="6" t="s">
        <v>1392</v>
      </c>
      <c r="B98" s="6"/>
      <c r="C98" s="6"/>
      <c r="D98" s="6" t="s">
        <v>1393</v>
      </c>
      <c r="E98" s="114">
        <v>40396</v>
      </c>
      <c r="F98" s="6"/>
      <c r="G98" s="6"/>
      <c r="H98" s="6"/>
      <c r="I98" s="6"/>
      <c r="J98" s="6"/>
      <c r="K98" s="6"/>
    </row>
    <row r="99" spans="1:11" ht="10.5" customHeight="1">
      <c r="A99" s="86" t="s">
        <v>1396</v>
      </c>
      <c r="B99" s="6"/>
      <c r="C99" s="6"/>
      <c r="D99" s="6" t="s">
        <v>1377</v>
      </c>
      <c r="E99" s="114">
        <v>40497</v>
      </c>
      <c r="F99" s="143" t="s">
        <v>1694</v>
      </c>
      <c r="G99" s="6"/>
      <c r="H99" s="6"/>
      <c r="I99" s="6"/>
      <c r="J99" s="6"/>
      <c r="K99" s="6"/>
    </row>
    <row r="100" spans="1:11" ht="10.5" customHeight="1">
      <c r="A100" s="86" t="s">
        <v>1397</v>
      </c>
      <c r="B100" s="6"/>
      <c r="C100" s="6"/>
      <c r="D100" s="6" t="s">
        <v>1363</v>
      </c>
      <c r="E100" s="114">
        <v>40520</v>
      </c>
      <c r="F100" s="86" t="s">
        <v>1398</v>
      </c>
      <c r="G100" s="6"/>
      <c r="H100" s="6"/>
      <c r="I100" s="6"/>
      <c r="J100" s="6"/>
      <c r="K100" s="6"/>
    </row>
    <row r="101" spans="1:11" ht="10.5" customHeight="1">
      <c r="A101" s="86" t="s">
        <v>1399</v>
      </c>
      <c r="B101" s="6"/>
      <c r="C101" s="6"/>
      <c r="D101" s="6" t="s">
        <v>1365</v>
      </c>
      <c r="E101" s="114">
        <v>40434</v>
      </c>
      <c r="F101" s="6"/>
      <c r="G101" s="6"/>
      <c r="H101" s="6"/>
      <c r="I101" s="6"/>
      <c r="J101" s="6"/>
      <c r="K101" s="6"/>
    </row>
    <row r="102" spans="1:11" ht="10.5" customHeight="1">
      <c r="A102" s="92" t="s">
        <v>197</v>
      </c>
      <c r="B102" s="6"/>
      <c r="C102" s="6"/>
      <c r="D102" s="6" t="s">
        <v>198</v>
      </c>
      <c r="E102" s="114">
        <v>40598</v>
      </c>
      <c r="F102" s="6"/>
      <c r="G102" s="6"/>
      <c r="H102" s="6"/>
      <c r="I102" s="6"/>
      <c r="J102" s="6"/>
      <c r="K102" s="6"/>
    </row>
    <row r="103" spans="1:11" ht="10.5" customHeight="1">
      <c r="A103" s="92" t="s">
        <v>105</v>
      </c>
      <c r="B103" s="6"/>
      <c r="C103" s="6"/>
      <c r="D103" s="6" t="s">
        <v>106</v>
      </c>
      <c r="E103" s="114">
        <v>40675</v>
      </c>
      <c r="F103" s="6"/>
      <c r="G103" s="6"/>
      <c r="H103" s="6"/>
      <c r="I103" s="6"/>
      <c r="J103" s="6"/>
      <c r="K103" s="6"/>
    </row>
    <row r="104" spans="1:11" ht="10.5" customHeight="1">
      <c r="A104" s="86" t="s">
        <v>1400</v>
      </c>
      <c r="B104" s="6"/>
      <c r="C104" s="6"/>
      <c r="D104" s="6" t="s">
        <v>1378</v>
      </c>
      <c r="E104" s="114">
        <v>40485</v>
      </c>
      <c r="F104" s="6"/>
      <c r="G104" s="6"/>
      <c r="H104" s="6"/>
      <c r="I104" s="6"/>
      <c r="J104" s="6"/>
      <c r="K104" s="6"/>
    </row>
    <row r="105" spans="1:11" ht="10.5" customHeight="1">
      <c r="A105" s="92" t="s">
        <v>1356</v>
      </c>
      <c r="B105" s="6"/>
      <c r="C105" s="6"/>
      <c r="D105" s="6" t="s">
        <v>1357</v>
      </c>
      <c r="E105" s="114">
        <v>40702</v>
      </c>
      <c r="F105" s="6"/>
      <c r="G105" s="6"/>
      <c r="H105" s="6"/>
      <c r="I105" s="6"/>
      <c r="J105" s="6"/>
      <c r="K105" s="6"/>
    </row>
    <row r="106" spans="1:11" ht="10.5" customHeight="1">
      <c r="A106" s="92" t="s">
        <v>335</v>
      </c>
      <c r="B106" s="6"/>
      <c r="C106" s="6"/>
      <c r="D106" s="6" t="s">
        <v>336</v>
      </c>
      <c r="E106" s="114">
        <v>40637</v>
      </c>
      <c r="F106" s="6" t="s">
        <v>337</v>
      </c>
      <c r="G106" s="6"/>
      <c r="H106" s="6"/>
      <c r="I106" s="6"/>
      <c r="J106" s="6"/>
      <c r="K106" s="6"/>
    </row>
    <row r="107" spans="1:11" ht="10.5" customHeight="1">
      <c r="A107" s="92" t="s">
        <v>1413</v>
      </c>
      <c r="B107" s="6"/>
      <c r="C107" s="6"/>
      <c r="D107" s="6" t="s">
        <v>1414</v>
      </c>
      <c r="E107" s="114">
        <v>40451</v>
      </c>
      <c r="F107" s="6"/>
      <c r="G107" s="6"/>
      <c r="H107" s="6"/>
      <c r="I107" s="6"/>
      <c r="J107" s="6"/>
      <c r="K107" s="6"/>
    </row>
    <row r="108" spans="1:11" ht="10.5" customHeight="1">
      <c r="A108" s="92" t="s">
        <v>1846</v>
      </c>
      <c r="B108" s="6"/>
      <c r="C108" s="6"/>
      <c r="D108" s="6" t="s">
        <v>1847</v>
      </c>
      <c r="E108" s="114">
        <v>40571</v>
      </c>
      <c r="F108" s="6"/>
      <c r="G108" s="6"/>
      <c r="H108" s="6"/>
      <c r="I108" s="6"/>
      <c r="J108" s="6"/>
      <c r="K108" s="6"/>
    </row>
    <row r="109" spans="1:11" ht="10.5" customHeight="1">
      <c r="A109" s="92" t="s">
        <v>1637</v>
      </c>
      <c r="B109" s="6"/>
      <c r="C109" s="6"/>
      <c r="D109" s="6" t="s">
        <v>1638</v>
      </c>
      <c r="E109" s="114">
        <v>40393</v>
      </c>
      <c r="F109" s="92" t="s">
        <v>917</v>
      </c>
      <c r="G109" s="6"/>
      <c r="H109" s="6"/>
      <c r="I109" s="6"/>
      <c r="J109" s="6"/>
      <c r="K109" s="6"/>
    </row>
    <row r="110" spans="1:11" ht="10.5" customHeight="1">
      <c r="A110" s="86" t="s">
        <v>1406</v>
      </c>
      <c r="B110" s="6"/>
      <c r="C110" s="6"/>
      <c r="D110" s="6" t="s">
        <v>1353</v>
      </c>
      <c r="E110" s="114">
        <v>40505</v>
      </c>
      <c r="F110" s="6"/>
      <c r="G110" s="6"/>
      <c r="H110" s="6"/>
      <c r="I110" s="6"/>
      <c r="J110" s="6"/>
      <c r="K110" s="6"/>
    </row>
    <row r="111" spans="1:11" ht="10.5" customHeight="1">
      <c r="A111" s="92" t="s">
        <v>266</v>
      </c>
      <c r="B111" s="6"/>
      <c r="C111" s="6"/>
      <c r="D111" s="6" t="s">
        <v>267</v>
      </c>
      <c r="E111" s="114">
        <v>40595</v>
      </c>
      <c r="F111" s="6"/>
      <c r="G111" s="6"/>
      <c r="H111" s="6"/>
      <c r="I111" s="6"/>
      <c r="J111" s="6"/>
      <c r="K111" s="6"/>
    </row>
    <row r="112" spans="1:11" ht="10.5" customHeight="1">
      <c r="A112" s="6" t="s">
        <v>1368</v>
      </c>
      <c r="B112" s="6"/>
      <c r="C112" s="6"/>
      <c r="D112" s="6" t="s">
        <v>1369</v>
      </c>
      <c r="E112" s="114">
        <v>40437</v>
      </c>
      <c r="F112" s="6"/>
      <c r="G112" s="6"/>
      <c r="H112" s="6"/>
      <c r="I112" s="6"/>
      <c r="J112" s="6"/>
      <c r="K112" s="6"/>
    </row>
    <row r="113" spans="1:9" ht="10.5" customHeight="1">
      <c r="A113" s="6" t="s">
        <v>1380</v>
      </c>
      <c r="B113" s="6"/>
      <c r="C113" s="6"/>
      <c r="D113" s="6" t="s">
        <v>1381</v>
      </c>
      <c r="E113" s="114">
        <v>40511</v>
      </c>
      <c r="F113" s="6"/>
      <c r="G113" s="6"/>
      <c r="H113" s="6"/>
      <c r="I113" s="6"/>
    </row>
    <row r="114" spans="1:9" ht="10.5" customHeight="1">
      <c r="A114" s="86" t="s">
        <v>1408</v>
      </c>
      <c r="B114" s="6"/>
      <c r="C114" s="6"/>
      <c r="D114" s="6" t="s">
        <v>1367</v>
      </c>
      <c r="E114" s="114">
        <v>40518</v>
      </c>
      <c r="F114" s="6"/>
      <c r="G114" s="6"/>
      <c r="H114" s="6"/>
      <c r="I114" s="6"/>
    </row>
    <row r="115" spans="1:9" ht="10.5" customHeight="1">
      <c r="A115" s="92" t="s">
        <v>924</v>
      </c>
      <c r="B115" s="6"/>
      <c r="C115" s="6"/>
      <c r="D115" s="6" t="s">
        <v>925</v>
      </c>
      <c r="E115" s="114">
        <v>40669</v>
      </c>
      <c r="F115" s="6"/>
      <c r="G115" s="6"/>
      <c r="H115" s="6"/>
      <c r="I115" s="6"/>
    </row>
    <row r="116" spans="1:9" ht="10.5" customHeight="1">
      <c r="A116" s="92" t="s">
        <v>16</v>
      </c>
      <c r="B116" s="6"/>
      <c r="C116" s="6"/>
      <c r="D116" s="6" t="s">
        <v>17</v>
      </c>
      <c r="E116" s="114">
        <v>40644</v>
      </c>
      <c r="F116" s="6" t="s">
        <v>1686</v>
      </c>
      <c r="G116" s="6"/>
      <c r="H116" s="6"/>
      <c r="I116" s="6"/>
    </row>
    <row r="117" spans="1:9" ht="10.5" customHeight="1">
      <c r="A117" s="6" t="s">
        <v>1373</v>
      </c>
      <c r="B117" s="6"/>
      <c r="C117" s="6"/>
      <c r="D117" s="6" t="s">
        <v>1374</v>
      </c>
      <c r="E117" s="114">
        <v>40430</v>
      </c>
      <c r="F117" s="6"/>
      <c r="G117" s="6"/>
      <c r="H117" s="6"/>
      <c r="I117" s="6"/>
    </row>
    <row r="118" spans="1:9" ht="10.5" customHeight="1">
      <c r="A118" s="6" t="s">
        <v>1358</v>
      </c>
      <c r="B118" s="6"/>
      <c r="C118" s="6"/>
      <c r="D118" s="6" t="s">
        <v>1359</v>
      </c>
      <c r="E118" s="114">
        <v>40667</v>
      </c>
      <c r="F118" s="6"/>
      <c r="G118" s="6"/>
      <c r="H118" s="6"/>
      <c r="I118" s="6"/>
    </row>
    <row r="119" spans="1:9" ht="10.5" customHeight="1">
      <c r="A119" s="6" t="s">
        <v>800</v>
      </c>
      <c r="B119" s="6"/>
      <c r="C119" s="6"/>
      <c r="D119" s="6" t="s">
        <v>801</v>
      </c>
      <c r="E119" s="114">
        <v>40599</v>
      </c>
      <c r="F119" s="6"/>
      <c r="G119" s="6"/>
      <c r="H119" s="6"/>
      <c r="I119" s="6"/>
    </row>
    <row r="120" spans="1:9" ht="10.5" customHeight="1">
      <c r="A120" s="6" t="s">
        <v>1518</v>
      </c>
      <c r="B120" s="6"/>
      <c r="C120" s="6"/>
      <c r="D120" s="6" t="s">
        <v>1519</v>
      </c>
      <c r="E120" s="114">
        <v>40702</v>
      </c>
      <c r="F120" s="6"/>
      <c r="G120" s="6"/>
      <c r="H120" s="6"/>
      <c r="I120" s="6"/>
    </row>
    <row r="121" spans="1:9" ht="10.5" customHeight="1">
      <c r="A121" s="86" t="s">
        <v>916</v>
      </c>
      <c r="B121" s="6"/>
      <c r="C121" s="6"/>
      <c r="D121" s="6" t="s">
        <v>915</v>
      </c>
      <c r="E121" s="114">
        <v>40696</v>
      </c>
      <c r="F121" s="6" t="s">
        <v>1746</v>
      </c>
      <c r="G121" s="6"/>
      <c r="H121" s="6"/>
      <c r="I121" s="6"/>
    </row>
    <row r="122" spans="1:9" ht="10.5" customHeight="1">
      <c r="A122" s="6" t="s">
        <v>1697</v>
      </c>
      <c r="B122" s="6"/>
      <c r="C122" s="6"/>
      <c r="D122" s="6" t="s">
        <v>1698</v>
      </c>
      <c r="E122" s="114">
        <v>40498</v>
      </c>
      <c r="F122" s="143"/>
      <c r="G122" s="6"/>
      <c r="H122" s="6"/>
      <c r="I122" s="6"/>
    </row>
    <row r="123" spans="1:9" ht="10.5" customHeight="1">
      <c r="A123" s="6" t="s">
        <v>1844</v>
      </c>
      <c r="B123" s="6"/>
      <c r="C123" s="6"/>
      <c r="D123" s="6" t="s">
        <v>1845</v>
      </c>
      <c r="E123" s="114">
        <v>40581</v>
      </c>
      <c r="F123" s="6"/>
      <c r="G123" s="6"/>
      <c r="H123" s="6"/>
      <c r="I123" s="6"/>
    </row>
    <row r="124" spans="1:9" ht="10.5" customHeight="1">
      <c r="A124" s="6" t="s">
        <v>647</v>
      </c>
      <c r="B124" s="6"/>
      <c r="C124" s="6"/>
      <c r="D124" s="6" t="s">
        <v>648</v>
      </c>
      <c r="E124" s="114">
        <v>40672</v>
      </c>
      <c r="F124" s="6"/>
      <c r="G124" s="6"/>
      <c r="H124" s="6"/>
      <c r="I124" s="6"/>
    </row>
    <row r="125" spans="1:9" ht="10.5" customHeight="1">
      <c r="A125" s="6" t="s">
        <v>18</v>
      </c>
      <c r="B125" s="6"/>
      <c r="C125" s="6"/>
      <c r="D125" s="6" t="s">
        <v>19</v>
      </c>
      <c r="E125" s="114">
        <v>40613</v>
      </c>
      <c r="F125" s="6"/>
      <c r="G125" s="6"/>
      <c r="H125" s="6"/>
      <c r="I125" s="6"/>
    </row>
    <row r="126" spans="1:9" ht="10.5" customHeight="1">
      <c r="A126" s="86" t="s">
        <v>1409</v>
      </c>
      <c r="B126" s="6"/>
      <c r="C126" s="6"/>
      <c r="D126" s="6" t="s">
        <v>1375</v>
      </c>
      <c r="E126" s="114">
        <v>40515</v>
      </c>
      <c r="F126" s="6"/>
      <c r="G126" s="6"/>
      <c r="H126" s="6"/>
      <c r="I126" s="6"/>
    </row>
    <row r="127" spans="1:9" ht="10.5" customHeight="1">
      <c r="A127" s="92" t="s">
        <v>107</v>
      </c>
      <c r="B127" s="6"/>
      <c r="C127" s="6"/>
      <c r="D127" s="6" t="s">
        <v>108</v>
      </c>
      <c r="E127" s="114">
        <v>40737</v>
      </c>
      <c r="F127" s="6"/>
      <c r="G127" s="6"/>
      <c r="H127" s="6"/>
      <c r="I127" s="6"/>
    </row>
    <row r="128" spans="1:9" ht="10.5" customHeight="1">
      <c r="A128" s="6" t="s">
        <v>1104</v>
      </c>
      <c r="B128" s="6"/>
      <c r="C128" s="6"/>
      <c r="D128" s="6" t="s">
        <v>1105</v>
      </c>
      <c r="E128" s="427">
        <v>40577</v>
      </c>
      <c r="F128" s="6"/>
      <c r="G128" s="6"/>
      <c r="H128" s="6"/>
      <c r="I128" s="6"/>
    </row>
    <row r="129" spans="1:9" ht="10.5" customHeight="1">
      <c r="A129" s="6" t="s">
        <v>1617</v>
      </c>
      <c r="B129" s="6"/>
      <c r="C129" s="6"/>
      <c r="D129" s="6" t="s">
        <v>1618</v>
      </c>
      <c r="E129" s="114">
        <v>40571</v>
      </c>
      <c r="F129" s="6"/>
      <c r="G129" s="6"/>
      <c r="H129" s="6"/>
      <c r="I129" s="6"/>
    </row>
    <row r="130" ht="10.5" customHeight="1">
      <c r="E130" s="10"/>
    </row>
    <row r="131" ht="10.5" customHeight="1">
      <c r="E131" s="10"/>
    </row>
    <row r="132" ht="10.5" customHeight="1">
      <c r="E132" s="10"/>
    </row>
    <row r="133" ht="10.5" customHeight="1">
      <c r="E133" s="10"/>
    </row>
    <row r="134" ht="10.5" customHeight="1">
      <c r="E134" s="10"/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2011-06-01T00:54:49Z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