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480" windowHeight="4920" activeTab="0"/>
  </bookViews>
  <sheets>
    <sheet name="Champions" sheetId="1" r:id="rId1"/>
    <sheet name="Contenders" sheetId="2" r:id="rId2"/>
    <sheet name="Challengers" sheetId="3" r:id="rId3"/>
    <sheet name="Changes" sheetId="4" r:id="rId4"/>
    <sheet name="Summary" sheetId="5" r:id="rId5"/>
    <sheet name="Revisions" sheetId="6" r:id="rId6"/>
    <sheet name="Notes" sheetId="7" r:id="rId7"/>
  </sheets>
  <definedNames>
    <definedName name="_xlnm.Print_Area" localSheetId="2">'Challengers'!$C$7:$BZ$212</definedName>
    <definedName name="_xlnm.Print_Area" localSheetId="0">'Champions'!$C$7:$BZ$109</definedName>
    <definedName name="_xlnm.Print_Area" localSheetId="1">'Contenders'!$C$7:$BZ$155</definedName>
    <definedName name="_xlnm.Print_Area" localSheetId="5">'Revisions'!$B$3:$K$104</definedName>
    <definedName name="_xlnm.Print_Titles" localSheetId="2">'Challengers'!$A:$B,'Challengers'!$1:$6</definedName>
    <definedName name="_xlnm.Print_Titles" localSheetId="0">'Champions'!$A:$B,'Champions'!$1:$6</definedName>
    <definedName name="_xlnm.Print_Titles" localSheetId="1">'Contenders'!$A:$B,'Contenders'!$1:$6</definedName>
    <definedName name="_xlnm.Print_Titles" localSheetId="5">'Revisions'!$1:$2</definedName>
  </definedNames>
  <calcPr fullCalcOnLoad="1"/>
</workbook>
</file>

<file path=xl/sharedStrings.xml><?xml version="1.0" encoding="utf-8"?>
<sst xmlns="http://schemas.openxmlformats.org/spreadsheetml/2006/main" count="5117" uniqueCount="2220">
  <si>
    <t>Listed below are companies that had increased their dividends for a number of years before paying the same amount</t>
  </si>
  <si>
    <t>in back-to-back years (a dividend "freeze"), but have since resumed increases.</t>
  </si>
  <si>
    <t>reader Jacob Geller, who brought attention to RPM International's claim to be one of 70 companies to have increased its</t>
  </si>
  <si>
    <t>Historical Data Available</t>
  </si>
  <si>
    <t>Previous copies of the Dividend Champions spreadsheets have been made available for downloading, thanks to Seeking Alpha</t>
  </si>
  <si>
    <t>http://www.tessellation.com/david_fish/</t>
  </si>
  <si>
    <t>Acquired by Texas Instruments</t>
  </si>
  <si>
    <t>Lincoln National</t>
  </si>
  <si>
    <t>LNC</t>
  </si>
  <si>
    <t>Harleysville National</t>
  </si>
  <si>
    <t>Anheuser-Busch</t>
  </si>
  <si>
    <t>BUD</t>
  </si>
  <si>
    <t>FirstMerit Corp.</t>
  </si>
  <si>
    <t>FMER</t>
  </si>
  <si>
    <t>Marshall &amp; Ilsley</t>
  </si>
  <si>
    <t>MI</t>
  </si>
  <si>
    <t>SunTrust Banks Inc.</t>
  </si>
  <si>
    <t>STI</t>
  </si>
  <si>
    <t>Pfizer Inc.</t>
  </si>
  <si>
    <t>PFE</t>
  </si>
  <si>
    <t>Washington Federal</t>
  </si>
  <si>
    <t>WFSL</t>
  </si>
  <si>
    <t>State Street Corp.</t>
  </si>
  <si>
    <t>Wilmington Trust</t>
  </si>
  <si>
    <t>WL</t>
  </si>
  <si>
    <t>STT</t>
  </si>
  <si>
    <t>F.N.B. Corp.</t>
  </si>
  <si>
    <t>FNB</t>
  </si>
  <si>
    <t>(and American Depository Receipts)</t>
  </si>
  <si>
    <t>25+ Straight Years Higher Dividends</t>
  </si>
  <si>
    <t>Monthly Div</t>
  </si>
  <si>
    <t>10-24 Straight Years Higher Dividends</t>
  </si>
  <si>
    <t>Gannett Company</t>
  </si>
  <si>
    <t>General Electric</t>
  </si>
  <si>
    <t>GCI</t>
  </si>
  <si>
    <t>GE</t>
  </si>
  <si>
    <t>U.S. Bancorp</t>
  </si>
  <si>
    <t>Wells Fargo &amp; Co.</t>
  </si>
  <si>
    <t>Cedar Fair LP</t>
  </si>
  <si>
    <t>Rohm and Haas</t>
  </si>
  <si>
    <t>Fulton Financial</t>
  </si>
  <si>
    <t>Masco Corp.</t>
  </si>
  <si>
    <t>MAS</t>
  </si>
  <si>
    <t>FULT</t>
  </si>
  <si>
    <t>USB</t>
  </si>
  <si>
    <t>WFC</t>
  </si>
  <si>
    <t>Corrected H.J. Heinz streak from 7 to 8 years per company/Yahoo info</t>
  </si>
  <si>
    <t>FUN</t>
  </si>
  <si>
    <t>Susquehanna Bancshares</t>
  </si>
  <si>
    <t>SUSQ</t>
  </si>
  <si>
    <t>Moved Dividend History to Champions and Contenders tabs; deleted DivHistory tab</t>
  </si>
  <si>
    <t>5-9 Straight Years Higher Dividends</t>
  </si>
  <si>
    <t>Finish Line Inc.</t>
  </si>
  <si>
    <t>FINL</t>
  </si>
  <si>
    <t>Added DRIP Fees columns to Challengers tab and populated</t>
  </si>
  <si>
    <t>Duplicated Champions heading design to Challengers tab and added all other columns</t>
  </si>
  <si>
    <t>A27</t>
  </si>
  <si>
    <t>Completed population of additional columns, formulas on Challengers tab</t>
  </si>
  <si>
    <t>A11</t>
  </si>
  <si>
    <t>MyNv</t>
  </si>
  <si>
    <t>A21</t>
  </si>
  <si>
    <t>A25</t>
  </si>
  <si>
    <t>B18</t>
  </si>
  <si>
    <t>Associated Banc-Corp</t>
  </si>
  <si>
    <t>National Penn Bancshares</t>
  </si>
  <si>
    <t>Old National Bancorp</t>
  </si>
  <si>
    <t>ASBC</t>
  </si>
  <si>
    <t>NPBC</t>
  </si>
  <si>
    <t>ONB</t>
  </si>
  <si>
    <t>Legg Mason</t>
  </si>
  <si>
    <t>BB&amp;T Corp.</t>
  </si>
  <si>
    <t>UDR Inc.</t>
  </si>
  <si>
    <t>LM</t>
  </si>
  <si>
    <t>BBT</t>
  </si>
  <si>
    <t>UDR</t>
  </si>
  <si>
    <t>Vulcan Materials</t>
  </si>
  <si>
    <t>VMC</t>
  </si>
  <si>
    <t>Avery Dennison</t>
  </si>
  <si>
    <t>AVY</t>
  </si>
  <si>
    <t>Peoples Bancorp OH</t>
  </si>
  <si>
    <t>Wesbanco Inc.</t>
  </si>
  <si>
    <t>PEBO</t>
  </si>
  <si>
    <t>WSBC</t>
  </si>
  <si>
    <t>A19</t>
  </si>
  <si>
    <t>Mo.</t>
  </si>
  <si>
    <t>B22</t>
  </si>
  <si>
    <t>C28</t>
  </si>
  <si>
    <t>S&amp;T Bancorp</t>
  </si>
  <si>
    <t>Kimco Realty</t>
  </si>
  <si>
    <t>STBA</t>
  </si>
  <si>
    <t>KIM</t>
  </si>
  <si>
    <t>Johnson Controls</t>
  </si>
  <si>
    <t>B09</t>
  </si>
  <si>
    <t>Moved Watsco Inc. from Challengers to Contenders (10 years)</t>
  </si>
  <si>
    <t>Myers Industries</t>
  </si>
  <si>
    <t>United Bankshares</t>
  </si>
  <si>
    <t>Danaher Corp.</t>
  </si>
  <si>
    <t>JCI</t>
  </si>
  <si>
    <t>MYE</t>
  </si>
  <si>
    <t>DHR</t>
  </si>
  <si>
    <t>Glacier Bancorp</t>
  </si>
  <si>
    <t>Hershey Company</t>
  </si>
  <si>
    <t>GBCI</t>
  </si>
  <si>
    <t>HSY</t>
  </si>
  <si>
    <t>Supervalu Inc.</t>
  </si>
  <si>
    <t>SVU</t>
  </si>
  <si>
    <t>Increases in 2011, 2012</t>
  </si>
  <si>
    <t>Teppco Partners</t>
  </si>
  <si>
    <t>acq. by Enterprise Products LP</t>
  </si>
  <si>
    <t>Chemical Financial</t>
  </si>
  <si>
    <t>CHFC</t>
  </si>
  <si>
    <t>Added Charts to Summary tab, arranged for printing</t>
  </si>
  <si>
    <t>Dividends Paid by Year</t>
  </si>
  <si>
    <t>Florida Public Utilities</t>
  </si>
  <si>
    <t>FPU</t>
  </si>
  <si>
    <t>acq. by Chesapeake Utilities</t>
  </si>
  <si>
    <t>Otter Tail Corp.</t>
  </si>
  <si>
    <t>Trustmark Corp.</t>
  </si>
  <si>
    <t>OTTR</t>
  </si>
  <si>
    <t>B28</t>
  </si>
  <si>
    <t>C02</t>
  </si>
  <si>
    <t>Apr</t>
  </si>
  <si>
    <t>MrSp</t>
  </si>
  <si>
    <t>Comcast Corp.</t>
  </si>
  <si>
    <t>CMCSA</t>
  </si>
  <si>
    <t>Also CMCSK</t>
  </si>
  <si>
    <t>INFY</t>
  </si>
  <si>
    <t>Added Infosys Technologies Ltd. to Contenders tab (14 years)</t>
  </si>
  <si>
    <t>Moved Computer Services Inc. from Challengers to Contenders (22 years)</t>
  </si>
  <si>
    <t>TRMK</t>
  </si>
  <si>
    <t>State Auto Financial</t>
  </si>
  <si>
    <t>LCNB Corp.</t>
  </si>
  <si>
    <t>M&amp;T Bank Corp.</t>
  </si>
  <si>
    <t>HNI Corp.</t>
  </si>
  <si>
    <t>Northern Trust</t>
  </si>
  <si>
    <t>STFC</t>
  </si>
  <si>
    <t>LCNB</t>
  </si>
  <si>
    <t>MTB</t>
  </si>
  <si>
    <t>HNI</t>
  </si>
  <si>
    <t>NTRS</t>
  </si>
  <si>
    <t>Reinstated 12/3/09-YE Increase</t>
  </si>
  <si>
    <t>PM Spin-off; Reinstated 3/6/10</t>
  </si>
  <si>
    <t>Valley National Bancorp</t>
  </si>
  <si>
    <t>VLY</t>
  </si>
  <si>
    <t>EastGroup Properties</t>
  </si>
  <si>
    <t>EGP</t>
  </si>
  <si>
    <t>Arthur J. Gallagher</t>
  </si>
  <si>
    <t>AJG</t>
  </si>
  <si>
    <t>Inergy Holdings LP</t>
  </si>
  <si>
    <t>NRGP</t>
  </si>
  <si>
    <t>Park National Corp.</t>
  </si>
  <si>
    <t>PRK</t>
  </si>
  <si>
    <t>NewAlliance Bancshares</t>
  </si>
  <si>
    <t>NAL</t>
  </si>
  <si>
    <t>S.Y. Bancorp</t>
  </si>
  <si>
    <t>Holly Corp.</t>
  </si>
  <si>
    <t>Block (H&amp;R) Inc.</t>
  </si>
  <si>
    <t>Wolverine World Wide</t>
  </si>
  <si>
    <t>First Financial Bankshares</t>
  </si>
  <si>
    <t>FFIN</t>
  </si>
  <si>
    <t>WWW</t>
  </si>
  <si>
    <t>Texas Pacific Land Trust</t>
  </si>
  <si>
    <t>TPL</t>
  </si>
  <si>
    <t>Real Estate Develop.</t>
  </si>
  <si>
    <t>HRB</t>
  </si>
  <si>
    <t>HOC</t>
  </si>
  <si>
    <t>acquired by First Niagara</t>
  </si>
  <si>
    <t>Corrected Valspar streak from 30 to 33 years per press release</t>
  </si>
  <si>
    <t>SYBT</t>
  </si>
  <si>
    <t>ROH</t>
  </si>
  <si>
    <t>Added Changes tab for company-specific actions</t>
  </si>
  <si>
    <t>Alliant Energy Corp.</t>
  </si>
  <si>
    <t>LNT</t>
  </si>
  <si>
    <t>Dominion Resources</t>
  </si>
  <si>
    <t>D</t>
  </si>
  <si>
    <t>Intel Corp.</t>
  </si>
  <si>
    <t>INTC</t>
  </si>
  <si>
    <t>Ohio Valley Banc Corp.</t>
  </si>
  <si>
    <t>OVBC</t>
  </si>
  <si>
    <t>Added Ohio Valley Banc Corp. to Contenders tab (15 years)</t>
  </si>
  <si>
    <t>ONEOK Inc.</t>
  </si>
  <si>
    <t>OKE</t>
  </si>
  <si>
    <t>Moved Contenders tab to left behind DivHistory tab</t>
  </si>
  <si>
    <t>Coca-Cola FEMSA S.A.B. de C.V.</t>
  </si>
  <si>
    <t>KOF</t>
  </si>
  <si>
    <t>Telefonica S.A.</t>
  </si>
  <si>
    <t>TEF</t>
  </si>
  <si>
    <t>Spun off XLS and XYL</t>
  </si>
  <si>
    <t># 2010 excludes amount normally paid in Jan. 2011 but accelerated into Dec. 2010; to be included In 2011</t>
  </si>
  <si>
    <t>Added Average % Change vs. Prior Year to bottom of each Dividend History</t>
  </si>
  <si>
    <t>Removed Update Date from main headings; Date at top of Price column coincides with posting</t>
  </si>
  <si>
    <t>Added First Financial Bankshares to Contenders tab (23 years)</t>
  </si>
  <si>
    <t>Darden Restaurants</t>
  </si>
  <si>
    <t>DRI</t>
  </si>
  <si>
    <t>Occidental Petroleum</t>
  </si>
  <si>
    <t>OXY</t>
  </si>
  <si>
    <t>Suncor Energy Inc.</t>
  </si>
  <si>
    <t>SU</t>
  </si>
  <si>
    <t>Sempra Energy</t>
  </si>
  <si>
    <t>SRE</t>
  </si>
  <si>
    <t>National Interstate Corp.</t>
  </si>
  <si>
    <t>Beacon Federal Bancorp Inc.</t>
  </si>
  <si>
    <t>BFED</t>
  </si>
  <si>
    <t>NATL</t>
  </si>
  <si>
    <t>Axis Capital Holdings Ltd.</t>
  </si>
  <si>
    <t>AXS</t>
  </si>
  <si>
    <t>Added LCNB Corp. to Contenders tab (23 years)</t>
  </si>
  <si>
    <t>Daktronics Inc.</t>
  </si>
  <si>
    <t>DAKT</t>
  </si>
  <si>
    <t>Regal Beloit Corp.</t>
  </si>
  <si>
    <t>RBC</t>
  </si>
  <si>
    <t>Martin Midstream Partners LP</t>
  </si>
  <si>
    <t>MMLP</t>
  </si>
  <si>
    <t>Amcol International Corp.</t>
  </si>
  <si>
    <t>ACO</t>
  </si>
  <si>
    <t>Apogee Enterprises Inc.</t>
  </si>
  <si>
    <t>Met-Pro Corp.</t>
  </si>
  <si>
    <t>MPR</t>
  </si>
  <si>
    <t>Added Met-Pro Corp. to Contenders tab (10 years)</t>
  </si>
  <si>
    <t>Cass Information Systems Inc.</t>
  </si>
  <si>
    <t>CASS</t>
  </si>
  <si>
    <t>APOG</t>
  </si>
  <si>
    <t>Joy Global Inc.</t>
  </si>
  <si>
    <t>JOYG</t>
  </si>
  <si>
    <t>Southern Company</t>
  </si>
  <si>
    <t>SO</t>
  </si>
  <si>
    <t>CSS Industries Inc.</t>
  </si>
  <si>
    <t>CSS</t>
  </si>
  <si>
    <t>Foot Locker Inc.</t>
  </si>
  <si>
    <t>FL</t>
  </si>
  <si>
    <t>Buckle Inc.</t>
  </si>
  <si>
    <t>BKE</t>
  </si>
  <si>
    <t>Qtly</t>
  </si>
  <si>
    <t>Sch</t>
  </si>
  <si>
    <t>C30</t>
  </si>
  <si>
    <t>A01</t>
  </si>
  <si>
    <t>Aug11</t>
  </si>
  <si>
    <t>C12</t>
  </si>
  <si>
    <t>C10</t>
  </si>
  <si>
    <t>B13</t>
  </si>
  <si>
    <t>Graham</t>
  </si>
  <si>
    <t>+/-% vs.</t>
  </si>
  <si>
    <t>Inserted Fundamental Data column for Premium/Discount to Graham Number</t>
  </si>
  <si>
    <t>Notes</t>
  </si>
  <si>
    <t>A30</t>
  </si>
  <si>
    <t>C01</t>
  </si>
  <si>
    <t>C15</t>
  </si>
  <si>
    <t>C18</t>
  </si>
  <si>
    <t>C31</t>
  </si>
  <si>
    <t>A04</t>
  </si>
  <si>
    <t>A08</t>
  </si>
  <si>
    <t>A15</t>
  </si>
  <si>
    <t>B01</t>
  </si>
  <si>
    <t>B11</t>
  </si>
  <si>
    <t>B12</t>
  </si>
  <si>
    <t>B15</t>
  </si>
  <si>
    <t>C04</t>
  </si>
  <si>
    <t>C08</t>
  </si>
  <si>
    <t>C11</t>
  </si>
  <si>
    <t>C22</t>
  </si>
  <si>
    <t>A05</t>
  </si>
  <si>
    <t>B10</t>
  </si>
  <si>
    <t>B14</t>
  </si>
  <si>
    <t>B17</t>
  </si>
  <si>
    <t>B04</t>
  </si>
  <si>
    <t>B06</t>
  </si>
  <si>
    <t>+EEQ,Canada</t>
  </si>
  <si>
    <t>C03</t>
  </si>
  <si>
    <t>C14</t>
  </si>
  <si>
    <t>C21</t>
  </si>
  <si>
    <t>A12</t>
  </si>
  <si>
    <t>Yrs</t>
  </si>
  <si>
    <t>Bar Harbor Bankshares</t>
  </si>
  <si>
    <t>BHB</t>
  </si>
  <si>
    <t>Seq</t>
  </si>
  <si>
    <t>Moved Royal Gold Inc. from Challengers to Contenders (10 years)</t>
  </si>
  <si>
    <t>Added Annual Dividend column to Fundamental Data sections, now used for Payout Ratio</t>
  </si>
  <si>
    <t>B30</t>
  </si>
  <si>
    <t>C27</t>
  </si>
  <si>
    <t>B19</t>
  </si>
  <si>
    <t>A14</t>
  </si>
  <si>
    <t>A31</t>
  </si>
  <si>
    <t>B16</t>
  </si>
  <si>
    <t>B23</t>
  </si>
  <si>
    <t>C29</t>
  </si>
  <si>
    <t>A20</t>
  </si>
  <si>
    <t>A29</t>
  </si>
  <si>
    <t>B03</t>
  </si>
  <si>
    <t>B24</t>
  </si>
  <si>
    <t>C09</t>
  </si>
  <si>
    <t>B27</t>
  </si>
  <si>
    <t>B20</t>
  </si>
  <si>
    <t>B31</t>
  </si>
  <si>
    <t>C17</t>
  </si>
  <si>
    <t>Dec</t>
  </si>
  <si>
    <t>JnDe</t>
  </si>
  <si>
    <t>Mo</t>
  </si>
  <si>
    <t>JaJl</t>
  </si>
  <si>
    <t>Transportation</t>
  </si>
  <si>
    <t>Aerospace/Defense</t>
  </si>
  <si>
    <t>Building Materials</t>
  </si>
  <si>
    <t>Added Industry column to Contenders tab and populated</t>
  </si>
  <si>
    <t>PPDI</t>
  </si>
  <si>
    <t>American Water Works</t>
  </si>
  <si>
    <t>AWK</t>
  </si>
  <si>
    <t>Petsmart Inc.</t>
  </si>
  <si>
    <t>PETM</t>
  </si>
  <si>
    <t>Duplicated Champions heading design to Contenders tab and added all other columns</t>
  </si>
  <si>
    <t>ADR-Switz.</t>
  </si>
  <si>
    <t>Semi-ann. Div</t>
  </si>
  <si>
    <t>Highlighted in Red yields above 10%</t>
  </si>
  <si>
    <t>Nu Skin Enterprises Inc.</t>
  </si>
  <si>
    <t>NUS</t>
  </si>
  <si>
    <t>Novo Nordisk A/S</t>
  </si>
  <si>
    <t>NVO</t>
  </si>
  <si>
    <t>First Capital Inc.</t>
  </si>
  <si>
    <t>FCAP</t>
  </si>
  <si>
    <t>MarkWest Energy Partners LP</t>
  </si>
  <si>
    <t>MWE</t>
  </si>
  <si>
    <t>Smith &amp; Nephew plc</t>
  </si>
  <si>
    <t>SNN</t>
  </si>
  <si>
    <t>Steris Corp.</t>
  </si>
  <si>
    <t>STE</t>
  </si>
  <si>
    <t>RDS-A</t>
  </si>
  <si>
    <t>Choice Hotels International</t>
  </si>
  <si>
    <t>CHH</t>
  </si>
  <si>
    <t>Penn Virginia Resource Partners LP</t>
  </si>
  <si>
    <t>PVR</t>
  </si>
  <si>
    <t>BHP Billiton plc</t>
  </si>
  <si>
    <t>BBL</t>
  </si>
  <si>
    <t>OGE Energy Corp.</t>
  </si>
  <si>
    <t>OGE</t>
  </si>
  <si>
    <t>Revised Market Cap format in Fundamental Data sections and added average</t>
  </si>
  <si>
    <t>BHP Billiton Ltd.</t>
  </si>
  <si>
    <t>BHP</t>
  </si>
  <si>
    <t>Arch Coal Inc.</t>
  </si>
  <si>
    <t>ACI</t>
  </si>
  <si>
    <t>QNB Corp.</t>
  </si>
  <si>
    <t>QNBC</t>
  </si>
  <si>
    <t>Canadian National Railway</t>
  </si>
  <si>
    <t>CNI</t>
  </si>
  <si>
    <t>Kinder Morgan Energy Partners</t>
  </si>
  <si>
    <t>KMP</t>
  </si>
  <si>
    <t>TJX Companies Inc.</t>
  </si>
  <si>
    <t>TJX</t>
  </si>
  <si>
    <t>Lakeland Financial</t>
  </si>
  <si>
    <t>LKFN</t>
  </si>
  <si>
    <t>Federated Investors Inc.</t>
  </si>
  <si>
    <t>FII</t>
  </si>
  <si>
    <t>Murphy Oil Corp.</t>
  </si>
  <si>
    <t>MUR</t>
  </si>
  <si>
    <t>Church &amp; Dwight</t>
  </si>
  <si>
    <t>CHD</t>
  </si>
  <si>
    <t>CNB Financial Corp.</t>
  </si>
  <si>
    <t>CCNE</t>
  </si>
  <si>
    <t>United Bancorp Inc.</t>
  </si>
  <si>
    <t>UBCP</t>
  </si>
  <si>
    <t>Cheviot Financial Corp.</t>
  </si>
  <si>
    <t>CHEV</t>
  </si>
  <si>
    <t>Silgan Holdings Inc.</t>
  </si>
  <si>
    <t>SLGN</t>
  </si>
  <si>
    <t>Getty Realty Corp.</t>
  </si>
  <si>
    <t>GTY</t>
  </si>
  <si>
    <t>HCC Insurance Holdings</t>
  </si>
  <si>
    <t>HCC</t>
  </si>
  <si>
    <t>Artesian Resources</t>
  </si>
  <si>
    <t>ARTNA</t>
  </si>
  <si>
    <t>C.H. Robinson Worldwide</t>
  </si>
  <si>
    <t>CHRW</t>
  </si>
  <si>
    <t>South Jersey Industries</t>
  </si>
  <si>
    <t>SJI</t>
  </si>
  <si>
    <t>Vector Group Ltd.</t>
  </si>
  <si>
    <t>VGR</t>
  </si>
  <si>
    <t>Investors Real Estate Trust</t>
  </si>
  <si>
    <t>IRET</t>
  </si>
  <si>
    <t>NSTAR</t>
  </si>
  <si>
    <t>NST</t>
  </si>
  <si>
    <t>Graco Inc.</t>
  </si>
  <si>
    <t>GGG</t>
  </si>
  <si>
    <t>PPL Corp.</t>
  </si>
  <si>
    <t>PPL</t>
  </si>
  <si>
    <t>Added Dividend History to Challengers tab; began population</t>
  </si>
  <si>
    <t>Owens &amp; Minor Inc.</t>
  </si>
  <si>
    <t>OMI</t>
  </si>
  <si>
    <t>HEICO Corp.</t>
  </si>
  <si>
    <t>HEI</t>
  </si>
  <si>
    <t>EOG Resources Inc.</t>
  </si>
  <si>
    <t>EOG</t>
  </si>
  <si>
    <t>Moved Teche Holding Co. from Challengers to Contenders (10 years)</t>
  </si>
  <si>
    <t>Enterprise Products Partners LP</t>
  </si>
  <si>
    <t>EPD</t>
  </si>
  <si>
    <t>Suburban Propane Partners LP</t>
  </si>
  <si>
    <t>SPH</t>
  </si>
  <si>
    <t>Republic Bancorp KY</t>
  </si>
  <si>
    <t>RBCAA</t>
  </si>
  <si>
    <t>W.P. Carey &amp; Co. LLC</t>
  </si>
  <si>
    <t>WPC</t>
  </si>
  <si>
    <t>WSFS Financial Corp.</t>
  </si>
  <si>
    <t>WSFS</t>
  </si>
  <si>
    <t>Hudson City Bancorp</t>
  </si>
  <si>
    <t>HCBK</t>
  </si>
  <si>
    <t>C05</t>
  </si>
  <si>
    <t>Corporate Office Properties Trust</t>
  </si>
  <si>
    <t>OFC</t>
  </si>
  <si>
    <t>Atlantic Tele Network Inc.</t>
  </si>
  <si>
    <t>ATNI</t>
  </si>
  <si>
    <t>StanCorp Financial Group</t>
  </si>
  <si>
    <t>SFG</t>
  </si>
  <si>
    <t>Prosperity Bancshares</t>
  </si>
  <si>
    <t>Fastenal Company</t>
  </si>
  <si>
    <t>FAST</t>
  </si>
  <si>
    <t>Northeast Utilities</t>
  </si>
  <si>
    <t>NU</t>
  </si>
  <si>
    <t>Bank of the Ozarks Inc.</t>
  </si>
  <si>
    <t>OZRK</t>
  </si>
  <si>
    <t>Plains All American Pipeline LP</t>
  </si>
  <si>
    <t>PAA</t>
  </si>
  <si>
    <t>Factset Research System Inc.</t>
  </si>
  <si>
    <t>FDS</t>
  </si>
  <si>
    <t>TC Pipelines LP</t>
  </si>
  <si>
    <t>J.M. Smucker Co.</t>
  </si>
  <si>
    <t>SJM</t>
  </si>
  <si>
    <t>National Bankshares</t>
  </si>
  <si>
    <t>NKSH</t>
  </si>
  <si>
    <t>Casey's General Stores Inc.</t>
  </si>
  <si>
    <t>CASY</t>
  </si>
  <si>
    <t>&amp;=MultiIncThisYr</t>
  </si>
  <si>
    <t>Added Annualized Rate (@) to Notes columns, filled in ADR countries</t>
  </si>
  <si>
    <t>Added Multiple Increases This Year (&amp;) to Notes columns</t>
  </si>
  <si>
    <t>Mar11</t>
  </si>
  <si>
    <t>Northfield Bancorp Inc.</t>
  </si>
  <si>
    <t>NFBK</t>
  </si>
  <si>
    <t>Energy Transfer Partners L P</t>
  </si>
  <si>
    <t>ETP</t>
  </si>
  <si>
    <t>CARBO Ceramics</t>
  </si>
  <si>
    <t>CRR</t>
  </si>
  <si>
    <t>Shenandoah Telecommunications</t>
  </si>
  <si>
    <t>SHEN</t>
  </si>
  <si>
    <t>Valmont Industries</t>
  </si>
  <si>
    <t>VMI</t>
  </si>
  <si>
    <t>Oil-Dri Corp. of America</t>
  </si>
  <si>
    <t>ODC</t>
  </si>
  <si>
    <t>@ADR-Canada</t>
  </si>
  <si>
    <t>@w/Extra</t>
  </si>
  <si>
    <t>Infosys Technologies Ltd.</t>
  </si>
  <si>
    <t>Infosys Technologies Ltd. (INFY) from Contenders</t>
  </si>
  <si>
    <t>Dentsply International Inc.</t>
  </si>
  <si>
    <t>XRAY</t>
  </si>
  <si>
    <t>Corrected Questar Corp. dividend amounts per latest increase, web site info</t>
  </si>
  <si>
    <t>1st Source Corp.</t>
  </si>
  <si>
    <t>National Retail Properties</t>
  </si>
  <si>
    <t>Paychex Inc.</t>
  </si>
  <si>
    <t>MDU Resources</t>
  </si>
  <si>
    <t>Triangle Capital Corp.</t>
  </si>
  <si>
    <t>TCAP</t>
  </si>
  <si>
    <t>BDC-Financial Services</t>
  </si>
  <si>
    <t>Juniata Valley Financial</t>
  </si>
  <si>
    <t>JUVF</t>
  </si>
  <si>
    <t>Moved Raven Industries from Contenders to Champions (25 years)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</si>
  <si>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</si>
  <si>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</si>
  <si>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</si>
  <si>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</si>
  <si>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</si>
  <si>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</si>
  <si>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</si>
  <si>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</si>
  <si>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</si>
  <si>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</si>
  <si>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</si>
  <si>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</si>
  <si>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</si>
  <si>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</si>
  <si>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</si>
  <si>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</si>
  <si>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Essex Property Trust</t>
  </si>
  <si>
    <t>ESS</t>
  </si>
  <si>
    <t>General Dynamics</t>
  </si>
  <si>
    <t>GD</t>
  </si>
  <si>
    <t>Jack Henry &amp; Associates</t>
  </si>
  <si>
    <t>JKHY</t>
  </si>
  <si>
    <t>May</t>
  </si>
  <si>
    <t>B07</t>
  </si>
  <si>
    <t>Linear Technology Corp.</t>
  </si>
  <si>
    <t>Telefonica S.A. (TEF) from Challengers</t>
  </si>
  <si>
    <t>LLTC</t>
  </si>
  <si>
    <t>McGrath Rentcorp</t>
  </si>
  <si>
    <t>MGRC</t>
  </si>
  <si>
    <t>A</t>
  </si>
  <si>
    <t>Meredith Corp.</t>
  </si>
  <si>
    <t>MDP</t>
  </si>
  <si>
    <t>Meridian Bioscience Inc.</t>
  </si>
  <si>
    <t>VIVO</t>
  </si>
  <si>
    <t>Praxair Inc.</t>
  </si>
  <si>
    <t>acq. by Danaher Corp.</t>
  </si>
  <si>
    <t>PX</t>
  </si>
  <si>
    <t>Realty Income Corp.</t>
  </si>
  <si>
    <t>O</t>
  </si>
  <si>
    <t>Roper Industries Inc.</t>
  </si>
  <si>
    <t>ROP</t>
  </si>
  <si>
    <t>Moved Auburn National Bancorp from Challengers to Contenders (10 years)</t>
  </si>
  <si>
    <t>Moved Thomson Reuters Corp. from Challengers to Contenders (18 years)</t>
  </si>
  <si>
    <t>Ross Stores Inc.</t>
  </si>
  <si>
    <t>Epoch Holding Corp.</t>
  </si>
  <si>
    <t>ROST</t>
  </si>
  <si>
    <t>SEI Investments Company</t>
  </si>
  <si>
    <t>SEIC</t>
  </si>
  <si>
    <t>Moved FedEx Corp. from Challengers to Contenders (10 years)</t>
  </si>
  <si>
    <t>A.O. Smith Corp.</t>
  </si>
  <si>
    <t>AOS</t>
  </si>
  <si>
    <t>Stryker Corp.</t>
  </si>
  <si>
    <t>SYK</t>
  </si>
  <si>
    <t>Tanger Factory Outlet Centers</t>
  </si>
  <si>
    <t>SKT</t>
  </si>
  <si>
    <t>Washington Trust Bancorp</t>
  </si>
  <si>
    <t>WASH</t>
  </si>
  <si>
    <t>West Pharmaceutical Services</t>
  </si>
  <si>
    <t>WST</t>
  </si>
  <si>
    <t>RecDateStreak</t>
  </si>
  <si>
    <t>Added Industry column to Challengers tab and populated</t>
  </si>
  <si>
    <t>Westamerica Bancorp</t>
  </si>
  <si>
    <t>WABC</t>
  </si>
  <si>
    <t>John Wiley &amp; Sons Inc.</t>
  </si>
  <si>
    <t>JW-A</t>
  </si>
  <si>
    <t>AptarGroup Inc.</t>
  </si>
  <si>
    <t>ATR</t>
  </si>
  <si>
    <t>Moved Maxim Integrated Products from Challengers to Contenders (10 years)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</si>
  <si>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</si>
  <si>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</si>
  <si>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</si>
  <si>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</si>
  <si>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</si>
  <si>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</si>
  <si>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</si>
  <si>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</si>
  <si>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</si>
  <si>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</si>
  <si>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</si>
  <si>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</si>
  <si>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</si>
  <si>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</si>
  <si>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Healthcare Facilities</t>
  </si>
  <si>
    <t>Added National Healthcare Corp. back to Challengers; was deleted in error</t>
  </si>
  <si>
    <t>Nippon Telegraph &amp; Telephone</t>
  </si>
  <si>
    <t>NTT</t>
  </si>
  <si>
    <t>NTT DoCoMo Inc.</t>
  </si>
  <si>
    <t>DCM</t>
  </si>
  <si>
    <t>CAT</t>
  </si>
  <si>
    <t>Added companies with 15-19 years to Contenders tab (with date of last increase)</t>
  </si>
  <si>
    <t>Franklin Electric Co.</t>
  </si>
  <si>
    <t>FELE</t>
  </si>
  <si>
    <t>add a Comment to one of my articles on the Seeking Alpha website:</t>
  </si>
  <si>
    <t>http://seekingalpha.com/author/david-fish/articles</t>
  </si>
  <si>
    <t>Added Franklin Electric (17 years) and Urstadt Biddle Properties (16)</t>
  </si>
  <si>
    <t>CNOOC Ltd.</t>
  </si>
  <si>
    <t>CEO</t>
  </si>
  <si>
    <t>Changed Yield calculation to use Annual Dividend (from New Rate)</t>
  </si>
  <si>
    <t>Changed notation on Rohm and Haas (Acquisition by Dow Chemical in question)</t>
  </si>
  <si>
    <t>Company</t>
  </si>
  <si>
    <t>Symbol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</si>
  <si>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</si>
  <si>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</si>
  <si>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</si>
  <si>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</si>
  <si>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</si>
  <si>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</si>
  <si>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</si>
  <si>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</si>
  <si>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Moved NACCO Industries from Contenders tab to Champions list (25 years)</t>
  </si>
  <si>
    <t>Class A and B</t>
  </si>
  <si>
    <t>Machinery/Consumer</t>
  </si>
  <si>
    <t>Expeditors International</t>
  </si>
  <si>
    <t>EXPD</t>
  </si>
  <si>
    <t>PBCT</t>
  </si>
  <si>
    <t>People's United Financial</t>
  </si>
  <si>
    <t>EV Energy Partners LP</t>
  </si>
  <si>
    <t>EVEP</t>
  </si>
  <si>
    <t>Added People's United Financial to Contenders tab (16 years)</t>
  </si>
  <si>
    <t>B05</t>
  </si>
  <si>
    <t>Moved NuStar Energy LP from Challengers to Contenders (10 years)</t>
  </si>
  <si>
    <t>A/D*</t>
  </si>
  <si>
    <t>Alliance Financial Corp.</t>
  </si>
  <si>
    <t>ALNC</t>
  </si>
  <si>
    <t>G&amp;K Services Inc.</t>
  </si>
  <si>
    <t>GKSR</t>
  </si>
  <si>
    <t>Feb11</t>
  </si>
  <si>
    <t>A. Schulman Inc.</t>
  </si>
  <si>
    <t>SHLM</t>
  </si>
  <si>
    <t>Uinversal Forest Products</t>
  </si>
  <si>
    <t>*A/D=Acceleration/Deceleration (5-year average increase divided by 10-year average increase)</t>
  </si>
  <si>
    <t>Added Acceleration/Deceleration Ratio and Averages to DivHistory tab</t>
  </si>
  <si>
    <t>Est 5-yr</t>
  </si>
  <si>
    <t>NY%</t>
  </si>
  <si>
    <t>NY% Growth</t>
  </si>
  <si>
    <t>Est 5-yr Growth</t>
  </si>
  <si>
    <t>Added columns for Percentage Increase by Year (excludes decreases, division by zero)</t>
  </si>
  <si>
    <t>(excluding decreases, division by zero)</t>
  </si>
  <si>
    <t>Mean</t>
  </si>
  <si>
    <t>(simple</t>
  </si>
  <si>
    <t>average)</t>
  </si>
  <si>
    <t>Standard</t>
  </si>
  <si>
    <t>Deviation</t>
  </si>
  <si>
    <t>Added columns for Mean (simple average) and Standard Deviation</t>
  </si>
  <si>
    <t>Matthews International</t>
  </si>
  <si>
    <t>MATW</t>
  </si>
  <si>
    <t>American States Water</t>
  </si>
  <si>
    <t>Moved Norfolk Southern from Challengers to Contenders (10 years)</t>
  </si>
  <si>
    <t>acq. by Enterprise Prod LP</t>
  </si>
  <si>
    <t>Diebold Inc.</t>
  </si>
  <si>
    <t>DBD</t>
  </si>
  <si>
    <t>AWR</t>
  </si>
  <si>
    <t>PG</t>
  </si>
  <si>
    <t>Dover Corp.</t>
  </si>
  <si>
    <t>DOV</t>
  </si>
  <si>
    <t>Dec11</t>
  </si>
  <si>
    <t>Gas Natural Inc. (EGAS) from Challengers</t>
  </si>
  <si>
    <t>Moved Landmark Bancorp from Challengers to Contenders (10 years)</t>
  </si>
  <si>
    <t>Lorillard Inc.</t>
  </si>
  <si>
    <t>LO</t>
  </si>
  <si>
    <t>National Health Investors</t>
  </si>
  <si>
    <t>NHI</t>
  </si>
  <si>
    <t>Added National Health Investors to Contenders tab (10 years)</t>
  </si>
  <si>
    <t>Moved Novartis AG from Challengers to Contenders (10 years)</t>
  </si>
  <si>
    <t>Emerson Electric</t>
  </si>
  <si>
    <t>EMR</t>
  </si>
  <si>
    <t>GPC</t>
  </si>
  <si>
    <t>Mesa Laboratories Inc.</t>
  </si>
  <si>
    <t>MLAB</t>
  </si>
  <si>
    <t>Added ACE Limited to Contenders tab (18 years)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</si>
  <si>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</si>
  <si>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</si>
  <si>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</si>
  <si>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</si>
  <si>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</si>
  <si>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</si>
  <si>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</si>
  <si>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</si>
  <si>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</si>
  <si>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</si>
  <si>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</si>
  <si>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</si>
  <si>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</si>
  <si>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</si>
  <si>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</si>
  <si>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</si>
  <si>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</si>
  <si>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</si>
  <si>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</si>
  <si>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</si>
  <si>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</si>
  <si>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</si>
  <si>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</si>
  <si>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</si>
  <si>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</si>
  <si>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</si>
  <si>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</si>
  <si>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</si>
  <si>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</si>
  <si>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2011-2010</t>
  </si>
  <si>
    <t>Added Notation to Florida Public Utilities (being acquired by Chesapeake Utilities)</t>
  </si>
  <si>
    <t>FRT</t>
  </si>
  <si>
    <t>H.B. Fuller Company</t>
  </si>
  <si>
    <t>FUL</t>
  </si>
  <si>
    <t>Being acquired</t>
  </si>
  <si>
    <t>Hormel Foods Corp.</t>
  </si>
  <si>
    <t>HRL</t>
  </si>
  <si>
    <t>Eli Lilly &amp; Company</t>
  </si>
  <si>
    <t>LLY</t>
  </si>
  <si>
    <t>SWK</t>
  </si>
  <si>
    <t>Commerce Bancshares</t>
  </si>
  <si>
    <t>CBSH</t>
  </si>
  <si>
    <t>Lancaster Colony Corp.</t>
  </si>
  <si>
    <t>LANC</t>
  </si>
  <si>
    <t>B08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</si>
  <si>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</si>
  <si>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</si>
  <si>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</si>
  <si>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</si>
  <si>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</si>
  <si>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</si>
  <si>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</si>
  <si>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</si>
  <si>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</si>
  <si>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</si>
  <si>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</si>
  <si>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</si>
  <si>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</si>
  <si>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</si>
  <si>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Columbia Sportswear Co.</t>
  </si>
  <si>
    <t>COLM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</si>
  <si>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</si>
  <si>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</si>
  <si>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</si>
  <si>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</si>
  <si>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</si>
  <si>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</si>
  <si>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</si>
  <si>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</si>
  <si>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Medical Equipment</t>
  </si>
  <si>
    <t>Wesco Financial Corp.</t>
  </si>
  <si>
    <t>WSC</t>
  </si>
  <si>
    <t>A07</t>
  </si>
  <si>
    <t>Moved Shenandoah Telecommunications from Challengers to Contenders (10 years)</t>
  </si>
  <si>
    <t>Abbott Laboratories</t>
  </si>
  <si>
    <t>ABT</t>
  </si>
  <si>
    <t>Becton Dickinson &amp; Co.</t>
  </si>
  <si>
    <t>BDX</t>
  </si>
  <si>
    <t>Nucor Corp.</t>
  </si>
  <si>
    <t>NUE</t>
  </si>
  <si>
    <t>TECO Energy Inc.</t>
  </si>
  <si>
    <t>TE</t>
  </si>
  <si>
    <t>Tennant Company</t>
  </si>
  <si>
    <t>TNC</t>
  </si>
  <si>
    <t>VF Corp.</t>
  </si>
  <si>
    <t>VFC</t>
  </si>
  <si>
    <t>CTL</t>
  </si>
  <si>
    <t>McGraw-Hill Companies</t>
  </si>
  <si>
    <t>MHP</t>
  </si>
  <si>
    <t>RPM International Inc.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</si>
  <si>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</si>
  <si>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</si>
  <si>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</si>
  <si>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</si>
  <si>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</si>
  <si>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</si>
  <si>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</si>
  <si>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</si>
  <si>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</si>
  <si>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MktCap</t>
  </si>
  <si>
    <t>($Mil)</t>
  </si>
  <si>
    <t>Automatic Data Proc.</t>
  </si>
  <si>
    <t>ADP</t>
  </si>
  <si>
    <t>MGE Energy Inc.</t>
  </si>
  <si>
    <t>MGEE</t>
  </si>
  <si>
    <t>Vectren Corp.</t>
  </si>
  <si>
    <t>VVC</t>
  </si>
  <si>
    <t>TAP</t>
  </si>
  <si>
    <t>Molson Coors Brewing Co. B</t>
  </si>
  <si>
    <t>number," which is an estimation of "fair value" or what Benjamin Graham said would be the most an investor should pay for a</t>
  </si>
  <si>
    <t>value ratio would be 1.5, the formula for the "Graham number" is the square root of (22.5 times the earnings per share times the</t>
  </si>
  <si>
    <t>book value per share). Book value per share is derived by dividing the Price/Book Value ratio in column Z into the current price</t>
  </si>
  <si>
    <t>Dividend Growth Model</t>
  </si>
  <si>
    <t>Estimated Dividends to be Paid in Year:</t>
  </si>
  <si>
    <t>(based on Earnings Estimates, if available)</t>
  </si>
  <si>
    <t>Past Performance is No Guarantee of Future Results</t>
  </si>
  <si>
    <t>shows analysts' consensus estimated earnings per share for the current full year</t>
  </si>
  <si>
    <t>shows analysts' consensus estimated earnings per share for the next full year</t>
  </si>
  <si>
    <t>This listing was inspired by the efforts of several individuals and is intended to be freely distributed for individual, non-commercial</t>
  </si>
  <si>
    <t>Health Care REIT Inc.</t>
  </si>
  <si>
    <t>HCN</t>
  </si>
  <si>
    <t>ADR-Neth.,@,&amp;</t>
  </si>
  <si>
    <t>ADR-UK,@,&amp;</t>
  </si>
  <si>
    <t>Dynex Capital Inc.</t>
  </si>
  <si>
    <t>DX</t>
  </si>
  <si>
    <t>REIT-Mortgage</t>
  </si>
  <si>
    <t>Dynex Capital Inc. (DX) to Challengers</t>
  </si>
  <si>
    <t>Increases in 2010*, 2011,2012</t>
  </si>
  <si>
    <t>Moved Microchip Technology from Challengers to Contenders (10 years)</t>
  </si>
  <si>
    <t>Walgreen Company</t>
  </si>
  <si>
    <t>WAG</t>
  </si>
  <si>
    <t>Best Buy Corp.</t>
  </si>
  <si>
    <t>BBY</t>
  </si>
  <si>
    <t>Cummins Inc.</t>
  </si>
  <si>
    <t>CMI</t>
  </si>
  <si>
    <t>Digital Realty Trust</t>
  </si>
  <si>
    <t>DLR</t>
  </si>
  <si>
    <t>General Mills</t>
  </si>
  <si>
    <t>GIS</t>
  </si>
  <si>
    <t>Kellogg Company</t>
  </si>
  <si>
    <t>Omega Healthcare Investors</t>
  </si>
  <si>
    <t>OHI</t>
  </si>
  <si>
    <t>Ryder System</t>
  </si>
  <si>
    <t>R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</si>
  <si>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</si>
  <si>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</si>
  <si>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</si>
  <si>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</si>
  <si>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</si>
  <si>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</si>
  <si>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</si>
  <si>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</si>
  <si>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</si>
  <si>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</si>
  <si>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</si>
  <si>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</si>
  <si>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</si>
  <si>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</si>
  <si>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</si>
  <si>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</si>
  <si>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</si>
  <si>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</si>
  <si>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</si>
  <si>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P/Sales</t>
  </si>
  <si>
    <t>P/Book</t>
  </si>
  <si>
    <t>MRQ</t>
  </si>
  <si>
    <t>Kroger Company</t>
  </si>
  <si>
    <t>KR</t>
  </si>
  <si>
    <t>WGL</t>
  </si>
  <si>
    <t>BOH</t>
  </si>
  <si>
    <t>Medtronic Inc.</t>
  </si>
  <si>
    <t>Quarterly Schedule</t>
  </si>
  <si>
    <t>Nov10</t>
  </si>
  <si>
    <t>Retail-Rental</t>
  </si>
  <si>
    <t>1-yr</t>
  </si>
  <si>
    <t>3-yr</t>
  </si>
  <si>
    <t>5/10</t>
  </si>
  <si>
    <t>Added 1- and 3-year DGR (Dividend Growth Rate) to all Dividend History sections</t>
  </si>
  <si>
    <t>shows estimated Pay Dates, where A=Jan/Apr/Jul/Oct, B=Feb/May/Aug/Nov, C=Mar/Jun/Sep/Dec.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</si>
  <si>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</si>
  <si>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</si>
  <si>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</si>
  <si>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</si>
  <si>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</si>
  <si>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</si>
  <si>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</si>
  <si>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</si>
  <si>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</si>
  <si>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</si>
  <si>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</si>
  <si>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</si>
  <si>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</si>
  <si>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</si>
  <si>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</si>
  <si>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</si>
  <si>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</si>
  <si>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</si>
  <si>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</si>
  <si>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</si>
  <si>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</si>
  <si>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</si>
  <si>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</si>
  <si>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</si>
  <si>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</si>
  <si>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</si>
  <si>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</si>
  <si>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</si>
  <si>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</si>
  <si>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</si>
  <si>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</si>
  <si>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</si>
  <si>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</si>
  <si>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</si>
  <si>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% from 52-week low/high</t>
  </si>
  <si>
    <t>these columns show the percentage that the current price varies from the 52-week range of the stock</t>
  </si>
  <si>
    <t>% from 50-, 200-day MMA</t>
  </si>
  <si>
    <t>these columns show the percentage the current price varies from the 50- and 200-day Moving Average</t>
  </si>
  <si>
    <t>Dates in Green (centered) indicate increase (by Ex-Div. Date) expected in next 2 months</t>
  </si>
  <si>
    <t>Revised columns AG-AJ to show % current price vs. 52-week High/Low and 50, 200-day MMA</t>
  </si>
  <si>
    <t>ExxonMobil Corp.</t>
  </si>
  <si>
    <t>XOM</t>
  </si>
  <si>
    <t>Old Republic Int'l</t>
  </si>
  <si>
    <t>ORI</t>
  </si>
  <si>
    <t>Chesapeake Utilities</t>
  </si>
  <si>
    <t>Apr11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</si>
  <si>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</si>
  <si>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</si>
  <si>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</si>
  <si>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</si>
  <si>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</si>
  <si>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</si>
  <si>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</si>
  <si>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Dec10</t>
  </si>
  <si>
    <t>Andersons Inc. (The) (ANDE) from Challenger to Contender</t>
  </si>
  <si>
    <t>TCP</t>
  </si>
  <si>
    <t>TC Pipelines LP symbol changed from TCLP to TCP</t>
  </si>
  <si>
    <t>Other:</t>
  </si>
  <si>
    <t>TC Pipelines LP changed its symbol from TCLP to TCP</t>
  </si>
  <si>
    <t>GAS</t>
  </si>
  <si>
    <t>AGL Resources symbol changed from AGL to GAS</t>
  </si>
  <si>
    <t>AGL Resources changed its symbol from AGL to GAS</t>
  </si>
  <si>
    <t>Ensign Group Inc.</t>
  </si>
  <si>
    <t>ENSG</t>
  </si>
  <si>
    <t>Ensign Group Inc. (ENSG) to Challengers</t>
  </si>
  <si>
    <t>Quarterly Rate</t>
  </si>
  <si>
    <t>Div=Annual</t>
  </si>
  <si>
    <t>Note</t>
  </si>
  <si>
    <t>n/a</t>
  </si>
  <si>
    <t>C23</t>
  </si>
  <si>
    <t>UniSource Energy Corp.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</si>
  <si>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</si>
  <si>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</si>
  <si>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</si>
  <si>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</si>
  <si>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</si>
  <si>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</si>
  <si>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</si>
  <si>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</si>
  <si>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</si>
  <si>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</si>
  <si>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</si>
  <si>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EPS</t>
  </si>
  <si>
    <t>P/E</t>
  </si>
  <si>
    <t>TTM</t>
  </si>
  <si>
    <t>Payout</t>
  </si>
  <si>
    <t>Ratio</t>
  </si>
  <si>
    <t>TY Est</t>
  </si>
  <si>
    <t>NY Est</t>
  </si>
  <si>
    <t>Fundamental Data</t>
  </si>
  <si>
    <t>High</t>
  </si>
  <si>
    <t>Low</t>
  </si>
  <si>
    <t>Q1 Div</t>
  </si>
  <si>
    <t>Q2 Div</t>
  </si>
  <si>
    <t>Q3 Div</t>
  </si>
  <si>
    <t>Q4 Div</t>
  </si>
  <si>
    <t>Total</t>
  </si>
  <si>
    <t>Averages:</t>
  </si>
  <si>
    <t>companies: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</si>
  <si>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</si>
  <si>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</si>
  <si>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</si>
  <si>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</si>
  <si>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</si>
  <si>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</si>
  <si>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</si>
  <si>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</si>
  <si>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</si>
  <si>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Moved Revisions tab to left behind Contenders tab</t>
  </si>
  <si>
    <t>"The Penny-Pinchers"</t>
  </si>
  <si>
    <t>Data Sources/Discrepancies</t>
  </si>
  <si>
    <t>Jun11</t>
  </si>
  <si>
    <t>United Financial Bancorp</t>
  </si>
  <si>
    <t>UBNK</t>
  </si>
  <si>
    <t>As mentioned above, the dividend streaks are generally specified by the companies themselves. In some cases, however, there</t>
  </si>
  <si>
    <t>Astrazeneca plc</t>
  </si>
  <si>
    <t>AZN</t>
  </si>
  <si>
    <t>Notes:</t>
  </si>
  <si>
    <t>Prior to August 2010, streaks of 10-14 years not included</t>
  </si>
  <si>
    <t>Added 2010 column to Dividend History on Champions/Contenders tabs; began population</t>
  </si>
  <si>
    <t>#</t>
  </si>
  <si>
    <t>Prior to May 2009, informal list of 27 companies or less</t>
  </si>
  <si>
    <t>Prior to June 2009, no pricing or div. Rate included</t>
  </si>
  <si>
    <t>Prior to July 2010, prev. div. rate, % increase not included</t>
  </si>
  <si>
    <t>Moved Tompkins Financial from Contenders to Champions (25 years)</t>
  </si>
  <si>
    <t>Rogers Communications Inc.</t>
  </si>
  <si>
    <t>RCI</t>
  </si>
  <si>
    <t>Contenders (10-24 years)</t>
  </si>
  <si>
    <t>Champions (25+ years)</t>
  </si>
  <si>
    <t>the company's claim is shown, when it appears reasonable. For example, one source showed that Vectren had increased its</t>
  </si>
  <si>
    <t>Willis Group Holdings plc</t>
  </si>
  <si>
    <t>WSH</t>
  </si>
  <si>
    <t>Empresa Nacional de Electricidad SA</t>
  </si>
  <si>
    <t>EOC</t>
  </si>
  <si>
    <t>dividend for 31 straight years, but the company stated that its latest increase marked "the 48th consecutive year that Vectren and</t>
  </si>
  <si>
    <t>Microsoft Corp.</t>
  </si>
  <si>
    <t>MSFT</t>
  </si>
  <si>
    <t>its predecessor companies have increased annual dividends paid." In addition to not taking into account records of predecessor</t>
  </si>
  <si>
    <t>BancFirst Corp. OK</t>
  </si>
  <si>
    <t>Lake Shore Bancorp Inc.</t>
  </si>
  <si>
    <t>LSBK</t>
  </si>
  <si>
    <t>Moved HCP Inc. from Contenders to Champions (26 years)</t>
  </si>
  <si>
    <t>Randgold Resources Ltd.</t>
  </si>
  <si>
    <t>GOLD</t>
  </si>
  <si>
    <t>Ann.,ADR-Jrsy</t>
  </si>
  <si>
    <t>acq. By Berkshire Hathaway</t>
  </si>
  <si>
    <t>Vanguard Natural Resources LLC</t>
  </si>
  <si>
    <t>VNR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</si>
  <si>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</si>
  <si>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</si>
  <si>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</si>
  <si>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</si>
  <si>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</si>
  <si>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TLP</t>
  </si>
  <si>
    <t>Natural Resource Partners LP</t>
  </si>
  <si>
    <t>NRP</t>
  </si>
  <si>
    <t>Deletions</t>
  </si>
  <si>
    <t>Copano Energy LLC</t>
  </si>
  <si>
    <t>CPNO</t>
  </si>
  <si>
    <t>Genesis Energy LP</t>
  </si>
  <si>
    <t>GEL</t>
  </si>
  <si>
    <t>Office Supplies</t>
  </si>
  <si>
    <t>Mining</t>
  </si>
  <si>
    <t>Mining/Oil&amp;Gas</t>
  </si>
  <si>
    <t>Medical Supplies</t>
  </si>
  <si>
    <t>Oil&amp;Gas</t>
  </si>
  <si>
    <t>Industrial Goods</t>
  </si>
  <si>
    <t>Telecomm Equipment</t>
  </si>
  <si>
    <t>Railroad</t>
  </si>
  <si>
    <t>Electronics</t>
  </si>
  <si>
    <t>Farm Equipment</t>
  </si>
  <si>
    <t>Scientific Instruments</t>
  </si>
  <si>
    <t>Automotive</t>
  </si>
  <si>
    <t>Utility-Elec/Gas</t>
  </si>
  <si>
    <t>MLP-Cemetaries</t>
  </si>
  <si>
    <t>Education</t>
  </si>
  <si>
    <t>Media</t>
  </si>
  <si>
    <t>Alliance Resource Partners LP</t>
  </si>
  <si>
    <t>ARLP</t>
  </si>
  <si>
    <t>Oil &amp; Gas Services</t>
  </si>
  <si>
    <t>C13</t>
  </si>
  <si>
    <t>C19</t>
  </si>
  <si>
    <t>Hillenbrand Inc.</t>
  </si>
  <si>
    <t>HI</t>
  </si>
  <si>
    <t>a dividend rate following a stock dividend, but that, in fact, is an increase. So, for example, a company may start the year paying a</t>
  </si>
  <si>
    <t>Southside Bancshares</t>
  </si>
  <si>
    <t>SBSI</t>
  </si>
  <si>
    <t>Added Southside Bancshares to Contenders tab (16 years)</t>
  </si>
  <si>
    <t>Urstadt Biddle Properties</t>
  </si>
  <si>
    <t>UBA</t>
  </si>
  <si>
    <t>UFPI</t>
  </si>
  <si>
    <t>rate of 10¢/share and finish the year by paying 10¢/share, but a 5% stock dividend adjusts the first figure to 9.6¢/share.</t>
  </si>
  <si>
    <t>Special Dividends</t>
  </si>
  <si>
    <t>Changed Clarcor streak from 26 to 45 years per company website</t>
  </si>
  <si>
    <t>actually increases its annual dividend from 30¢ to 40¢ per share, but paid a special (or "extra") dividend of $1 in the first year, then</t>
  </si>
  <si>
    <t>Bank of Hawaii</t>
  </si>
  <si>
    <t>Robbins &amp; Myers Inc.</t>
  </si>
  <si>
    <t>RBN</t>
  </si>
  <si>
    <t>it could appear that it had reduced its payout from $1.30 to 40¢ per share, thus ending its streak. However, I don't think that such a</t>
  </si>
  <si>
    <t>Column Headings</t>
  </si>
  <si>
    <t>N/A</t>
  </si>
  <si>
    <t>Added Summary/average lines for all prior months to Champions tab</t>
  </si>
  <si>
    <t>@=AnnualizedRate</t>
  </si>
  <si>
    <t>SA=Semi-Annual</t>
  </si>
  <si>
    <t>SA,ADR-Ire,@</t>
  </si>
  <si>
    <t>SA,ADR-UK,@</t>
  </si>
  <si>
    <t>Also KMR/stk,&amp;</t>
  </si>
  <si>
    <t>SA,ADR-Aus,@</t>
  </si>
  <si>
    <t>Corrected Aaron's Inc. streak from 7 to 9 years per company/Yahoo info</t>
  </si>
  <si>
    <t>SA,ADR-China,@</t>
  </si>
  <si>
    <t>Annual,ADR-Mex</t>
  </si>
  <si>
    <t>SA,ADR-Chile,@</t>
  </si>
  <si>
    <t>SA,ADR-Japan,@</t>
  </si>
  <si>
    <t>Ann,ADR-Den.</t>
  </si>
  <si>
    <t>Ann,ADR-Switz</t>
  </si>
  <si>
    <t>Jan11</t>
  </si>
  <si>
    <t>Corrected Eagle Financial Services streak from 7 to 24 years per company info</t>
  </si>
  <si>
    <t>Moved Eagle Financial Services from Challengers to Contenders (24 years)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</si>
  <si>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</si>
  <si>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</si>
  <si>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</si>
  <si>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Completed additional population of Challengers tab per online research</t>
  </si>
  <si>
    <t>is the information associated with the most recent increase, not necessarily the most recent dividend.</t>
  </si>
  <si>
    <t>Acknowledements/Updates</t>
  </si>
  <si>
    <t>Exec. Editor,</t>
  </si>
  <si>
    <t>Canadian Natural Resources Ltd.</t>
  </si>
  <si>
    <t>CNQ</t>
  </si>
  <si>
    <t>Added Canadian Natural Resources to Contenders tab (10 years)</t>
  </si>
  <si>
    <t>Shire plc</t>
  </si>
  <si>
    <t>SHPGY</t>
  </si>
  <si>
    <t>Co-manager,</t>
  </si>
  <si>
    <t>2009=2008, incr. in 2010, 2011</t>
  </si>
  <si>
    <t>2010=2009, incr. '11, now HFC</t>
  </si>
  <si>
    <t>Cut again in 2009, increase in '11</t>
  </si>
  <si>
    <t>Cut again in 2011</t>
  </si>
  <si>
    <t>I'd like to thank Motley Fool poster Bruce Doe, whose listing was the starting point for this compilation. Also, thanks to Moneypaper</t>
  </si>
  <si>
    <t>Lindsay Corp.</t>
  </si>
  <si>
    <t>LNN</t>
  </si>
  <si>
    <t>Airgas Inc.</t>
  </si>
  <si>
    <t>ARG</t>
  </si>
  <si>
    <t>ONEOK Partners LP</t>
  </si>
  <si>
    <t>OKS</t>
  </si>
  <si>
    <t>Chesapeake Financial Shares</t>
  </si>
  <si>
    <t>CPKF</t>
  </si>
  <si>
    <t>PinkSheets(.PK)</t>
  </si>
  <si>
    <t>BulletinBoard(.OB)</t>
  </si>
  <si>
    <t>Healthcare Services Group Inc.</t>
  </si>
  <si>
    <t>HCSG</t>
  </si>
  <si>
    <t>Williams-Sonoma Inc.</t>
  </si>
  <si>
    <t>WSM</t>
  </si>
  <si>
    <t>Holly Energy Partners LP</t>
  </si>
  <si>
    <t>HEP</t>
  </si>
  <si>
    <t>calculates the estimated annual EPS Growth for the next five years</t>
  </si>
  <si>
    <t>NA</t>
  </si>
  <si>
    <t>shows the Number of Analysts covering the company</t>
  </si>
  <si>
    <t>Shaw Communications Inc.</t>
  </si>
  <si>
    <t>SJR</t>
  </si>
  <si>
    <t>Sunoco Logistics Partners LP</t>
  </si>
  <si>
    <t>SXL</t>
  </si>
  <si>
    <t>Ameriprise Financial Inc.</t>
  </si>
  <si>
    <t>AMP</t>
  </si>
  <si>
    <t>B21</t>
  </si>
  <si>
    <t>C06</t>
  </si>
  <si>
    <t>C16</t>
  </si>
  <si>
    <t>A02</t>
  </si>
  <si>
    <t>C25</t>
  </si>
  <si>
    <t>A26</t>
  </si>
  <si>
    <t>DGICA</t>
  </si>
  <si>
    <t>Oct10</t>
  </si>
  <si>
    <t>Completed population of Contenders section of DivHistory tab; added summaries</t>
  </si>
  <si>
    <t>Donegal Group Inc. A</t>
  </si>
  <si>
    <t>Donegal Group Inc. B</t>
  </si>
  <si>
    <t>DGICB</t>
  </si>
  <si>
    <t>Monro Muffler Brake Inc.</t>
  </si>
  <si>
    <t>MNRO</t>
  </si>
  <si>
    <t>L-3 Communications Holdings Inc.</t>
  </si>
  <si>
    <t>LLL</t>
  </si>
  <si>
    <t>JB Hunt Transport Services Inc.</t>
  </si>
  <si>
    <t>JBHT</t>
  </si>
  <si>
    <t>Rollins Inc.</t>
  </si>
  <si>
    <t>ROL</t>
  </si>
  <si>
    <t>National Instruments Corp.</t>
  </si>
  <si>
    <t>NATI</t>
  </si>
  <si>
    <t>Enterprise Bancorp Inc.</t>
  </si>
  <si>
    <t>EBTC</t>
  </si>
  <si>
    <t>Enterprise GP Holdings LP</t>
  </si>
  <si>
    <t>EPE</t>
  </si>
  <si>
    <t>Royal Gold Inc.</t>
  </si>
  <si>
    <t>RGLD</t>
  </si>
  <si>
    <t>Nike Inc.</t>
  </si>
  <si>
    <t>NKE</t>
  </si>
  <si>
    <t>LG</t>
  </si>
  <si>
    <t>Laclede Group Inc.</t>
  </si>
  <si>
    <t>Span-America Medical Systems</t>
  </si>
  <si>
    <t>SPAN</t>
  </si>
  <si>
    <t>Percent of Total</t>
  </si>
  <si>
    <t>Includes 3 Later Reinstatements</t>
  </si>
  <si>
    <t>Number of Companies</t>
  </si>
  <si>
    <t>Adj. No. of Companies</t>
  </si>
  <si>
    <t>Excludes 3 Later Reinstatements</t>
  </si>
  <si>
    <t>AmerisourceBergen Corp.</t>
  </si>
  <si>
    <t>ABC</t>
  </si>
  <si>
    <t>Microchip Technology Inc.</t>
  </si>
  <si>
    <t>MCHP</t>
  </si>
  <si>
    <t>Aaron's Inc.</t>
  </si>
  <si>
    <t>AAN</t>
  </si>
  <si>
    <t>Strayer Education Inc.</t>
  </si>
  <si>
    <t>STRA</t>
  </si>
  <si>
    <t>American Financial Group Inc.</t>
  </si>
  <si>
    <t>AFG</t>
  </si>
  <si>
    <t>Reynolds American Inc.</t>
  </si>
  <si>
    <t>RAI</t>
  </si>
  <si>
    <t>Sanderson Farms Inc.</t>
  </si>
  <si>
    <t>SAFM</t>
  </si>
  <si>
    <t>Atrion Corp.</t>
  </si>
  <si>
    <t>ATRI</t>
  </si>
  <si>
    <t>Landstar System Inc.</t>
  </si>
  <si>
    <t>LSTR</t>
  </si>
  <si>
    <t>%Ratio</t>
  </si>
  <si>
    <t>VSE Corp.</t>
  </si>
  <si>
    <t>VSEC</t>
  </si>
  <si>
    <t>Assurant Inc.</t>
  </si>
  <si>
    <t>AIZ</t>
  </si>
  <si>
    <t>Portland General Electric Co.</t>
  </si>
  <si>
    <t>POR</t>
  </si>
  <si>
    <t>Communications Systems Inc.</t>
  </si>
  <si>
    <t>JCS</t>
  </si>
  <si>
    <t>AmTrust Financial Services Inc.</t>
  </si>
  <si>
    <t>AFSI</t>
  </si>
  <si>
    <t>BOK Financial Corp.</t>
  </si>
  <si>
    <t>BOKF</t>
  </si>
  <si>
    <t>AmeriGas Partners LP</t>
  </si>
  <si>
    <t>APU</t>
  </si>
  <si>
    <t>Gas Natural Inc.</t>
  </si>
  <si>
    <t>EGAS</t>
  </si>
  <si>
    <t>Orrstown Financial Services</t>
  </si>
  <si>
    <t>ORRF</t>
  </si>
  <si>
    <t>Added Orrstown Finmancial Services to Contenders tab (10 years)</t>
  </si>
  <si>
    <t>Watsco Inc.</t>
  </si>
  <si>
    <t>WSO</t>
  </si>
  <si>
    <t>Thomson Reuters Corp.</t>
  </si>
  <si>
    <t>TRI</t>
  </si>
  <si>
    <t>Public Service Enterprise Group</t>
  </si>
  <si>
    <t>PEG</t>
  </si>
  <si>
    <t>Eagle Financial Services</t>
  </si>
  <si>
    <t>EFSI</t>
  </si>
  <si>
    <t>Tim Hortons Inc.</t>
  </si>
  <si>
    <t>THI</t>
  </si>
  <si>
    <t>A17</t>
  </si>
  <si>
    <t>Robert Half International Inc.</t>
  </si>
  <si>
    <t>RHI</t>
  </si>
  <si>
    <t>B25</t>
  </si>
  <si>
    <t>Honeywell International</t>
  </si>
  <si>
    <t>HON</t>
  </si>
  <si>
    <t>Novartis AG</t>
  </si>
  <si>
    <t>NVS</t>
  </si>
  <si>
    <t>Allete Inc.</t>
  </si>
  <si>
    <t>ALE</t>
  </si>
  <si>
    <t>Magellan Midstream Partners LP</t>
  </si>
  <si>
    <t>MMP</t>
  </si>
  <si>
    <t>Monsanto Company</t>
  </si>
  <si>
    <t>MON</t>
  </si>
  <si>
    <t>Boeing Company</t>
  </si>
  <si>
    <t>BA</t>
  </si>
  <si>
    <t>York Water Company</t>
  </si>
  <si>
    <t>YORW</t>
  </si>
  <si>
    <t>Perrigo Company</t>
  </si>
  <si>
    <t>PRGO</t>
  </si>
  <si>
    <t>Hanover Insurance Group (The)</t>
  </si>
  <si>
    <t>THG</t>
  </si>
  <si>
    <t>Accenture plc</t>
  </si>
  <si>
    <t>ACN</t>
  </si>
  <si>
    <t>Campbell Soup Co.</t>
  </si>
  <si>
    <t>CPB</t>
  </si>
  <si>
    <t>HickoryTech Corp.</t>
  </si>
  <si>
    <t>HTCO</t>
  </si>
  <si>
    <t>Moved Nippon Telephone &amp; Telegraph from Challengers to Contenders (10 years)</t>
  </si>
  <si>
    <t>Moved NTT DoCoMo Inc. from Challengers to Contenders (10 years)</t>
  </si>
  <si>
    <t>dividend for at least 34 straight years. Many thanks to Publisher Vita Nelson, who has made Moneypaper's DRIP database info</t>
  </si>
  <si>
    <t>acquired by Inergy LP</t>
  </si>
  <si>
    <t>www.dripinvesting.org, where I hope to post this spreadsheet and a related PDF file (for those who can't use the spreadsheet).</t>
  </si>
  <si>
    <t>PEG (P/E divided by Growth Rate) Ratio (if numerical)</t>
  </si>
  <si>
    <t>Price/Sales Ratio</t>
  </si>
  <si>
    <t>5 minus PEG (up to 5)</t>
  </si>
  <si>
    <t>5 minus P/S (up to 5)</t>
  </si>
  <si>
    <t>Price/Book Value (if numerical)</t>
  </si>
  <si>
    <t>5 minus P/B (up to 5)</t>
  </si>
  <si>
    <t>This Year EPS Est Percentage Increase vs. TTM EPS</t>
  </si>
  <si>
    <t>Up to 10% Increase divided by 2</t>
  </si>
  <si>
    <t>Next Year EPS Est Percentage Increase vs. TY EPS Est</t>
  </si>
  <si>
    <t>Est 5-year EPS Percentage Increase</t>
  </si>
  <si>
    <t>Number of Analysts</t>
  </si>
  <si>
    <t>Number Divided by 10</t>
  </si>
  <si>
    <t>Market Capitalization</t>
  </si>
  <si>
    <t>Points for one, ten, one hundred billion</t>
  </si>
  <si>
    <t>Dividend Growth Rate 1-year</t>
  </si>
  <si>
    <t>Dividend Growth Rate 5-year (if numeric)</t>
  </si>
  <si>
    <t>Dividend Growth Rate 10-year (if numeric)</t>
  </si>
  <si>
    <t>Dividend Growth Rate 3-year (if numeric)</t>
  </si>
  <si>
    <t>Mean (Simple Average)</t>
  </si>
  <si>
    <t>Added Confidence Factor and new Appendix A to Notes with Scoring System</t>
  </si>
  <si>
    <t>Changed Appendix A and B to B and C, respectively</t>
  </si>
  <si>
    <t>Most Recent Dividend Increase Information</t>
  </si>
  <si>
    <t>Price</t>
  </si>
  <si>
    <t>Yield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</si>
  <si>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</si>
  <si>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</si>
  <si>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</si>
  <si>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</si>
  <si>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</si>
  <si>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Comparison with Previous Months (NOT adjusted for additions, deletions, etc.)</t>
  </si>
  <si>
    <t>Drugs</t>
  </si>
  <si>
    <t>Business Services</t>
  </si>
  <si>
    <t>Insurance</t>
  </si>
  <si>
    <t>Tobacco</t>
  </si>
  <si>
    <t>Utility-Water</t>
  </si>
  <si>
    <t>Banking</t>
  </si>
  <si>
    <t>Telecommunications</t>
  </si>
  <si>
    <t>10-yr</t>
  </si>
  <si>
    <t>5-yr</t>
  </si>
  <si>
    <t>will split to 2co's</t>
  </si>
  <si>
    <t>Completed DivHistory population; inserted columns for 5- and 10-year % change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</si>
  <si>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</si>
  <si>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</si>
  <si>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</si>
  <si>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</si>
  <si>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</si>
  <si>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</si>
  <si>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</si>
  <si>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Kinross Gold Corp.</t>
  </si>
  <si>
    <t>KGC</t>
  </si>
  <si>
    <t>Flowserve Corp.</t>
  </si>
  <si>
    <t>FLS</t>
  </si>
  <si>
    <t>EVR</t>
  </si>
  <si>
    <t>Textainer Group Holdings Ltd.</t>
  </si>
  <si>
    <t>TGH</t>
  </si>
  <si>
    <t>Coca-Cola Enterprises</t>
  </si>
  <si>
    <t>CCE</t>
  </si>
  <si>
    <t>Lazard Limited</t>
  </si>
  <si>
    <t>LAZ</t>
  </si>
  <si>
    <t>Moved Valmont Industries from Challengers to Contenders (10 years)</t>
  </si>
  <si>
    <t>Listed below are companies that have increased their dividends for four years and may join the Challengers listing</t>
  </si>
  <si>
    <t>AWH</t>
  </si>
  <si>
    <t>BAX</t>
  </si>
  <si>
    <t>SWX</t>
  </si>
  <si>
    <t>BR</t>
  </si>
  <si>
    <t>EPHC</t>
  </si>
  <si>
    <t>GES</t>
  </si>
  <si>
    <t>Frisch's Restaurants Inc.</t>
  </si>
  <si>
    <t>FRS</t>
  </si>
  <si>
    <t>PennantPark Investment Corp.</t>
  </si>
  <si>
    <t>PNNT</t>
  </si>
  <si>
    <t>CMLP</t>
  </si>
  <si>
    <t>Kaydon Corp.</t>
  </si>
  <si>
    <t>KDN</t>
  </si>
  <si>
    <t>NVE</t>
  </si>
  <si>
    <t>EXLP</t>
  </si>
  <si>
    <t>CMS</t>
  </si>
  <si>
    <t>NGLS</t>
  </si>
  <si>
    <t>Reinstated; deleted in error</t>
  </si>
  <si>
    <t>Duncan Energy Partners LP</t>
  </si>
  <si>
    <t>DEP</t>
  </si>
  <si>
    <t>DeVry Inc.</t>
  </si>
  <si>
    <t>DV</t>
  </si>
  <si>
    <t>NewMarket Corp.</t>
  </si>
  <si>
    <t>NEU</t>
  </si>
  <si>
    <t>Teekay Offshore Partners LP</t>
  </si>
  <si>
    <t>TOO</t>
  </si>
  <si>
    <t>First Keystone Corp.</t>
  </si>
  <si>
    <t>FKYS</t>
  </si>
  <si>
    <t>DNB</t>
  </si>
  <si>
    <t>Altera Corp.</t>
  </si>
  <si>
    <t>ALTR</t>
  </si>
  <si>
    <t>in the next 12 months, with the Ex-Dividend Date of their most recent increase:</t>
  </si>
  <si>
    <t>Average Streak Ended:</t>
  </si>
  <si>
    <t>Added Count and Average lines to deletion table on Changes tab</t>
  </si>
  <si>
    <t>Inserted column for Number of Analysts to Fundamental Data section</t>
  </si>
  <si>
    <t>Allied World Assurance Co. Holdings Ltd.</t>
  </si>
  <si>
    <t>Baxter International Inc.</t>
  </si>
  <si>
    <t>Broadridge Financial Solutions Inc.</t>
  </si>
  <si>
    <t>CMS Energy Corp.</t>
  </si>
  <si>
    <t>Citizens Financial Services</t>
  </si>
  <si>
    <t>CZFS</t>
  </si>
  <si>
    <t>Added Citizens Financial Services to Contenders tab (12 years)</t>
  </si>
  <si>
    <t>Crestwood Midstream Partners LP</t>
  </si>
  <si>
    <t>Dun &amp; Bradstreet Corp.</t>
  </si>
  <si>
    <t>Evercore Partners Inc.</t>
  </si>
  <si>
    <t>Exterran Partners LP</t>
  </si>
  <si>
    <t>Added Appendix B to Notes tab listing "Frozen Angels"</t>
  </si>
  <si>
    <t>Guess? Inc.</t>
  </si>
  <si>
    <t>NV Energy Inc.</t>
  </si>
  <si>
    <t>Southwest Gas Corp.</t>
  </si>
  <si>
    <t>Targa Resources Partners LP</t>
  </si>
  <si>
    <t>Added Appendix to Notes tab listing companies with 4-year streaks</t>
  </si>
  <si>
    <t>Covidien plc</t>
  </si>
  <si>
    <t>COV</t>
  </si>
  <si>
    <t>Personal Products</t>
  </si>
  <si>
    <t>Business Equipment</t>
  </si>
  <si>
    <t>Machinery</t>
  </si>
  <si>
    <t>Contenders</t>
  </si>
  <si>
    <t>Sep10</t>
  </si>
  <si>
    <t>End of</t>
  </si>
  <si>
    <t>Challengers</t>
  </si>
  <si>
    <t>Jul11</t>
  </si>
  <si>
    <t>No. of Companies</t>
  </si>
  <si>
    <t>Ave. No. of Years</t>
  </si>
  <si>
    <t>Average Price</t>
  </si>
  <si>
    <t>Average Yield</t>
  </si>
  <si>
    <t>Ave. MR Increase</t>
  </si>
  <si>
    <t>Champs</t>
  </si>
  <si>
    <t>Contdrs</t>
  </si>
  <si>
    <t>Challgrs</t>
  </si>
  <si>
    <t>MR = Most Recent; NC = Not Calculated</t>
  </si>
  <si>
    <t>Quick Summary:</t>
  </si>
  <si>
    <t>Additions:</t>
  </si>
  <si>
    <t>Deletions:</t>
  </si>
  <si>
    <t>Promotions:</t>
  </si>
  <si>
    <t>Financial Services</t>
  </si>
  <si>
    <t>Industrial Equipment</t>
  </si>
  <si>
    <t>Utility-Gas</t>
  </si>
  <si>
    <t>Oil &amp; Gas</t>
  </si>
  <si>
    <t>Bowl America Class A</t>
  </si>
  <si>
    <t>BWL-A</t>
  </si>
  <si>
    <t>Recreation</t>
  </si>
  <si>
    <t>Community Trust Banc.</t>
  </si>
  <si>
    <t>CTBI</t>
  </si>
  <si>
    <t>Moved all companies with streaks of 10-14 years to Contenders tab and filled columns</t>
  </si>
  <si>
    <t>First Financial Corp.</t>
  </si>
  <si>
    <t>THFF</t>
  </si>
  <si>
    <t>Added BancorpSouth Inc. (div. increased for 25 straight years)</t>
  </si>
  <si>
    <t>Added F.N.B. Corp. (div. increased for 37 straight years; "Alternator" company)</t>
  </si>
  <si>
    <t>Added Bowl America Class A (div. increased for 37 straight years)</t>
  </si>
  <si>
    <t>Added Contenders section to DivHistory tab and began population</t>
  </si>
  <si>
    <t>Added Community Trust Bancorp (div. increased for 28 straight years)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</si>
  <si>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</si>
  <si>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</si>
  <si>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</si>
  <si>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</si>
  <si>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</si>
  <si>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</si>
  <si>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</si>
  <si>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</si>
  <si>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Restaurants</t>
  </si>
  <si>
    <t>Medical Devices</t>
  </si>
  <si>
    <t>Medical/Safety Equip.</t>
  </si>
  <si>
    <t>vs.</t>
  </si>
  <si>
    <t>Tweed</t>
  </si>
  <si>
    <t>Factor</t>
  </si>
  <si>
    <t>Percentage Increase by Year</t>
  </si>
  <si>
    <t>Steel &amp; Iron</t>
  </si>
  <si>
    <t>Beverages/Snack Food</t>
  </si>
  <si>
    <t>Consumer Products</t>
  </si>
  <si>
    <t>Paints</t>
  </si>
  <si>
    <t>Tools/Security Products</t>
  </si>
  <si>
    <t>Food-Wholesale</t>
  </si>
  <si>
    <t>Apparel</t>
  </si>
  <si>
    <t>Electronics-Wholesale</t>
  </si>
  <si>
    <t>Footwear</t>
  </si>
  <si>
    <t>Added Industry column and averages for yield and dividend increase percentage</t>
  </si>
  <si>
    <t>Moved Champions, Contenders Summary stats to new tab to avoid printing overlap</t>
  </si>
  <si>
    <t>(through Sept.) Populated Challengers tab and added new companies</t>
  </si>
  <si>
    <t>Additions and other company-specific changes</t>
  </si>
  <si>
    <t>Sent e-mails to IR Depts. at all unconfirmed companies requesting confirmation/correction</t>
  </si>
  <si>
    <t>Completed population of Challengers' Dividend History and calculations</t>
  </si>
  <si>
    <t>Entered (IR) in Blue to indicate that no response was received.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</si>
  <si>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</si>
  <si>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</si>
  <si>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</si>
  <si>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</si>
  <si>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</si>
  <si>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Replaced 5- and 10-year Average Annual Dividend Increase with CAGR on DivHistory tab</t>
  </si>
  <si>
    <t>Albemarle Corp.</t>
  </si>
  <si>
    <t>ALB</t>
  </si>
  <si>
    <t>Buckeye Partners LP</t>
  </si>
  <si>
    <t>BPL</t>
  </si>
  <si>
    <t>Added Albemarle (16 years) and Buckeye Partners (15) to Contenders tab</t>
  </si>
  <si>
    <t>Adjusted Questar current dividend and history for QEP spin-off</t>
  </si>
  <si>
    <t>Champions/Contenders</t>
  </si>
  <si>
    <t>Added combined Champions/Contenders averages to Contenders tab</t>
  </si>
  <si>
    <t>Contenders/Challengers</t>
  </si>
  <si>
    <t>Added combined Contenders/Challengers averages to Challengers tab</t>
  </si>
  <si>
    <t>Champions,Contenders</t>
  </si>
  <si>
    <t>and Challengers</t>
  </si>
  <si>
    <t>Added combined Champions/Contenders/Challengers averages to Challengers tab</t>
  </si>
  <si>
    <t>Moved Sunoco Logistics Partners LP from Challengers to Contenders (10 years)</t>
  </si>
  <si>
    <t>Northeast Indiana Bancorp</t>
  </si>
  <si>
    <t>NIDB</t>
  </si>
  <si>
    <t>Est Dates</t>
  </si>
  <si>
    <t>Nov11</t>
  </si>
  <si>
    <t>Moved Cass Information Systems from Challengers to Contenders (10 years)</t>
  </si>
  <si>
    <t>Dates in Red (right-aligned) indicate last increase more than a year ago (Ex-Div Date)</t>
  </si>
  <si>
    <t>Added Note column to Challengers tab</t>
  </si>
  <si>
    <t>Somerset Hills Bancorp</t>
  </si>
  <si>
    <t>SOMH</t>
  </si>
  <si>
    <t>Changed Date text to Green for companies expected to announce increase in next 30 days</t>
  </si>
  <si>
    <t>Moved Nu Skin Enterprises Inc. from Challengers to Contenders (10 years)</t>
  </si>
  <si>
    <t>Added Fundamental Data Section to Challengers; Inserted Formulas</t>
  </si>
  <si>
    <t>Annual</t>
  </si>
  <si>
    <t>Dividend</t>
  </si>
  <si>
    <t>DR</t>
  </si>
  <si>
    <t>SP</t>
  </si>
  <si>
    <t>No.</t>
  </si>
  <si>
    <t>-</t>
  </si>
  <si>
    <t>Added columns for DRIP fees on dividend reinvestment (DR) and/or stock purchase (SP)</t>
  </si>
  <si>
    <t>Averages for</t>
  </si>
  <si>
    <t>Added Average Price and Comparison to Last Month at bottom</t>
  </si>
  <si>
    <t>DRIP Fees</t>
  </si>
  <si>
    <t>Deleted DRIP w/SPP column as unnecessary (Y/N implied by DRIP Fees columns)</t>
  </si>
  <si>
    <t>Lincoln Electric Holdings</t>
  </si>
  <si>
    <t>NuStar GP Holdings LLC</t>
  </si>
  <si>
    <t>NSH</t>
  </si>
  <si>
    <t>Acme United Corp.</t>
  </si>
  <si>
    <t>ACU</t>
  </si>
  <si>
    <t>Delphi Financial Group</t>
  </si>
  <si>
    <t>DFG</t>
  </si>
  <si>
    <t>Agriculture</t>
  </si>
  <si>
    <t>LECO</t>
  </si>
  <si>
    <t>Tower Group Inc.</t>
  </si>
  <si>
    <t>TWGP</t>
  </si>
  <si>
    <t>Stanley Black &amp; Decker</t>
  </si>
  <si>
    <t>McKesson Corp.</t>
  </si>
  <si>
    <t>MCK</t>
  </si>
  <si>
    <t>Added Lincoln Electric Holdings to Contenders tab (15 years)</t>
  </si>
  <si>
    <t>Ecology &amp; Environment Inc.</t>
  </si>
  <si>
    <t>EEI</t>
  </si>
  <si>
    <t>C07</t>
  </si>
  <si>
    <t>Note removed from Myers Industries (takeover by GS Capital cancelled)</t>
  </si>
  <si>
    <t>Note added to Wrigley (agreed to be acquired by Mars Inc.)</t>
  </si>
  <si>
    <t>ADR-Israel</t>
  </si>
  <si>
    <t>Adj/Stock Div</t>
  </si>
  <si>
    <t>Updated Note tab for recent changes, additions</t>
  </si>
  <si>
    <t>Revisions</t>
  </si>
  <si>
    <t>Changed name CenturyTel to CenturyLink following merger with Embarq</t>
  </si>
  <si>
    <t>Changed Gorman-Rupp streak from 35 to 37 years (during 2009) per press release</t>
  </si>
  <si>
    <t>2011, 2012</t>
  </si>
  <si>
    <t>Changed General Dynamics streak from 17 to 19 years per Yahoo data</t>
  </si>
  <si>
    <t>Added Investors Real Estate Trust (39 years) to Champions, DivHistory tabs</t>
  </si>
  <si>
    <t>Added Expeditors International, Matthews International to Contenders (15 yrs each)</t>
  </si>
  <si>
    <t>Div-Annual</t>
  </si>
  <si>
    <t>C24</t>
  </si>
  <si>
    <t>B02</t>
  </si>
  <si>
    <t>Jun</t>
  </si>
  <si>
    <t>A28</t>
  </si>
  <si>
    <t>A10</t>
  </si>
  <si>
    <t>ApOc</t>
  </si>
  <si>
    <t>Added Notation to Teppco Partners (being acq'd by Enterprise Products Partners)</t>
  </si>
  <si>
    <t>Added Holly Corp. and Universal Forest Products to Contenders (16 years each)</t>
  </si>
  <si>
    <t>Moved Travelers Co's from Contenders to Challengers (2004 div cut re: merger)</t>
  </si>
  <si>
    <t>2010=2009</t>
  </si>
  <si>
    <t>2009=2008</t>
  </si>
  <si>
    <t>acq. by InBev; became ADR IPO</t>
  </si>
  <si>
    <t>acq. by Sempra Energy</t>
  </si>
  <si>
    <t>Combined Source(s) into one column (PR=Press Release; WS=Web Site; IR=IR Response)</t>
  </si>
  <si>
    <t>Moved Brady Corp. from Contenders to Champions (25 years)</t>
  </si>
  <si>
    <t>Oct11</t>
  </si>
  <si>
    <t>2011=2010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</si>
  <si>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</si>
  <si>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</si>
  <si>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</si>
  <si>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Completed population of 2010 dividend column on Champions/Contenders tabs</t>
  </si>
  <si>
    <t>Changed 5- and 10-year DGRs to compare 2010 dividend to 2005 and 2000 dividends</t>
  </si>
  <si>
    <t>Corrected Harleysville National (HNBC) info (no increase since late 2006)</t>
  </si>
  <si>
    <t>Harleysville Group</t>
  </si>
  <si>
    <t>Donaldson Company</t>
  </si>
  <si>
    <t>International Flavors &amp; Fragrances</t>
  </si>
  <si>
    <t>IFF</t>
  </si>
  <si>
    <t>Crane Company</t>
  </si>
  <si>
    <t>HGIC</t>
  </si>
  <si>
    <t>DCI</t>
  </si>
  <si>
    <t>Added Tab for Contenders - companies nearing eligibility</t>
  </si>
  <si>
    <t>Moved Novo Nordisk A/S from Challengers to Contenders (10 years)</t>
  </si>
  <si>
    <t>http://dripinvesting.org/Tools/Tools.htm</t>
  </si>
  <si>
    <t>End-of-month update at:</t>
  </si>
  <si>
    <t>Added link to www.dripinvesting.org (Tools page) at top of heading</t>
  </si>
  <si>
    <t>Atmos Energy</t>
  </si>
  <si>
    <t>ATO</t>
  </si>
  <si>
    <t>BancorpSouth Inc.</t>
  </si>
  <si>
    <t>BXS</t>
  </si>
  <si>
    <t>Brady Corp.</t>
  </si>
  <si>
    <t>BRC</t>
  </si>
  <si>
    <t>Chevron Corp.</t>
  </si>
  <si>
    <t>CVX</t>
  </si>
  <si>
    <t>HCP Inc.</t>
  </si>
  <si>
    <t>HCP</t>
  </si>
  <si>
    <t>McCormick &amp; Co.</t>
  </si>
  <si>
    <t>MKC</t>
  </si>
  <si>
    <t>FY Streak</t>
  </si>
  <si>
    <t>ENB</t>
  </si>
  <si>
    <t>ADR-Canada</t>
  </si>
  <si>
    <t>Enbridge Inc.</t>
  </si>
  <si>
    <t>Imperial Oil Ltd.</t>
  </si>
  <si>
    <t>IMO</t>
  </si>
  <si>
    <t>Added Imperial Oil Ltd. to Contenders tab (18 years)</t>
  </si>
  <si>
    <t>PartnerRe Limited</t>
  </si>
  <si>
    <t>PRE</t>
  </si>
  <si>
    <t>ADR-Bermuda</t>
  </si>
  <si>
    <t>Added PartnerRe Limited to Contenders tab (17 years)</t>
  </si>
  <si>
    <t>RenaissanceRe Holdings</t>
  </si>
  <si>
    <t>RNR</t>
  </si>
  <si>
    <t>Added Enbridge Inc. and RenaissanceRe Holdings to Contenders tab (15 years)</t>
  </si>
  <si>
    <t>Mercury General Corp.</t>
  </si>
  <si>
    <t>MCY</t>
  </si>
  <si>
    <t>NC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</si>
  <si>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</si>
  <si>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</si>
  <si>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</si>
  <si>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</si>
  <si>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</si>
  <si>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</si>
  <si>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</si>
  <si>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</si>
  <si>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</si>
  <si>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</si>
  <si>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Added Average Price and Comparison to Last Year at bottom</t>
  </si>
  <si>
    <t>Western Gas Partners LP</t>
  </si>
  <si>
    <t>WES</t>
  </si>
  <si>
    <t>Bob Evans Farms</t>
  </si>
  <si>
    <t>BOBE</t>
  </si>
  <si>
    <t>Gentex Corp.</t>
  </si>
  <si>
    <t>GNTX</t>
  </si>
  <si>
    <t>Overseas Shipholding Group Inc.</t>
  </si>
  <si>
    <t>OSG</t>
  </si>
  <si>
    <t>Corn Products International Inc.</t>
  </si>
  <si>
    <t>CPO</t>
  </si>
  <si>
    <t>Trinity Industries Inc.</t>
  </si>
  <si>
    <t>TRN</t>
  </si>
  <si>
    <t>W.R. Berkley Corp.</t>
  </si>
  <si>
    <t>WRB</t>
  </si>
  <si>
    <t>Utility-Natural Gas</t>
  </si>
  <si>
    <t>International Speedway Corp.</t>
  </si>
  <si>
    <t>ISCA</t>
  </si>
  <si>
    <t>NextEra Energy</t>
  </si>
  <si>
    <t>NEE</t>
  </si>
  <si>
    <t>Enbridge Energy Partners LP</t>
  </si>
  <si>
    <t>EEP</t>
  </si>
  <si>
    <t>2010=2009, incr. In 2012</t>
  </si>
  <si>
    <t>Acquired by AES Corp.</t>
  </si>
  <si>
    <t>Pharmaceutical Product Development Inc.</t>
  </si>
  <si>
    <t>Acquired by Carlyle Groep et al.</t>
  </si>
  <si>
    <t>Changed FPL Group (FPL) to NextEra Energy (NEE) on Contenders tab</t>
  </si>
  <si>
    <t>ACE Limited</t>
  </si>
  <si>
    <t>ACE</t>
  </si>
  <si>
    <t>Moved Southern Company from Challengers to Contenders (10 years)</t>
  </si>
  <si>
    <t>acq. by Enterprise Prod. Partners</t>
  </si>
  <si>
    <t>Added subtitle to include U.S.-traded American Depository Receipts (ADRs)</t>
  </si>
  <si>
    <t>Harleysville Savings</t>
  </si>
  <si>
    <t>HARL</t>
  </si>
  <si>
    <t>Added Harleysville Savings to Contenders tab (22 years)</t>
  </si>
  <si>
    <t>Completed population of additional columns, formulas on Contenders tab</t>
  </si>
  <si>
    <t>REIT-Shopping Centers</t>
  </si>
  <si>
    <t>REIT-Health Care</t>
  </si>
  <si>
    <t>REIT-Office/Industrial</t>
  </si>
  <si>
    <t>REIT-Office</t>
  </si>
  <si>
    <t>REIT-Apartment</t>
  </si>
  <si>
    <t>REIT-Retail</t>
  </si>
  <si>
    <t>REIT-Retail Stores</t>
  </si>
  <si>
    <t>REIT-Outlet Stores</t>
  </si>
  <si>
    <t>MLP-Oil&amp;Gas Pipelines</t>
  </si>
  <si>
    <t>MLP-Pipelines/Services</t>
  </si>
  <si>
    <t>MLP-Oil&amp;Gas</t>
  </si>
  <si>
    <t>MLP-Propane</t>
  </si>
  <si>
    <t>MLP-Coal</t>
  </si>
  <si>
    <t>MLP-Natural Gas</t>
  </si>
  <si>
    <t>MLP-Oil&amp;Gas Services</t>
  </si>
  <si>
    <t>MLP-LNG Transport.</t>
  </si>
  <si>
    <t>REIT-Industrial</t>
  </si>
  <si>
    <t>REIT-Residential</t>
  </si>
  <si>
    <t>Technology-Hardware</t>
  </si>
  <si>
    <t>Technology-Software</t>
  </si>
  <si>
    <t>Technology-Automation</t>
  </si>
  <si>
    <t>Retail-Grocery</t>
  </si>
  <si>
    <t>Retail-Apparel</t>
  </si>
  <si>
    <t>Technology-Services</t>
  </si>
  <si>
    <t>Retail-Discount</t>
  </si>
  <si>
    <t>Retail-Drugstores</t>
  </si>
  <si>
    <t>Retail-Home Improv.</t>
  </si>
  <si>
    <t>Retail-Clothing</t>
  </si>
  <si>
    <t>Retail-Electronic</t>
  </si>
  <si>
    <t>Retail-Home Products</t>
  </si>
  <si>
    <t>Retail-Jewelry</t>
  </si>
  <si>
    <t>Retail-Wholesale</t>
  </si>
  <si>
    <t>Added detail to Industry columns, esp. MLPs, REITs, Retail, Technology</t>
  </si>
  <si>
    <t>Added Summary/average line to Contenders tab</t>
  </si>
  <si>
    <t>Added Price, Annual Dividend, and Yield columns to Contenders tab</t>
  </si>
  <si>
    <t>Most Recent Quarter; PEG=P/E divided by 5-yr future growth rate; TY=This Year; NY=Next Year</t>
  </si>
  <si>
    <t>EPS=Earnings Per Share; P/E=Price/Earnings Per Share; TTM=Trailing Twelve Months; MRQ=</t>
  </si>
  <si>
    <t>Technical Data</t>
  </si>
  <si>
    <t>Current Price as % from:</t>
  </si>
  <si>
    <t>50-day</t>
  </si>
  <si>
    <t>200-day</t>
  </si>
  <si>
    <t>MMA</t>
  </si>
  <si>
    <t>MMA=Moving Market Average</t>
  </si>
  <si>
    <t>Calculations based on Yahoo Data</t>
  </si>
  <si>
    <t>52-wk</t>
  </si>
  <si>
    <t>Also Class B</t>
  </si>
  <si>
    <t>Deleted Web Links tab due to limited usefulness; saved 30k per file</t>
  </si>
  <si>
    <t>Replaced Source(s) column with Quarterly Schedule on Champions, Contenders tabs</t>
  </si>
  <si>
    <t>Inserted Sequence column next to No./Years on Champions, Conteners, Challengers tabs</t>
  </si>
  <si>
    <t>use. The initial goal was to identify companies that had increased their dividend in at least 25 consecutive years. But that</t>
  </si>
  <si>
    <t>definition was broadened to include additional companies that had paid higher dividends (without necessarily having</t>
  </si>
  <si>
    <t>China Mobile Limited</t>
  </si>
  <si>
    <t>CHL</t>
  </si>
  <si>
    <t>Being Acquired</t>
  </si>
  <si>
    <t>straight years. Unless it is clear that a streak is shorter, the number of years shown will coincide with statement(s) by the</t>
  </si>
  <si>
    <t>company itself, hence the "(Per Company)" sub-title is included. Some notable sub-groups include:</t>
  </si>
  <si>
    <t>National CineMedia Inc.</t>
  </si>
  <si>
    <t>NCMI</t>
  </si>
  <si>
    <t>Axis Capital Holdings Ltd. (AXS) from Challenger to Contender</t>
  </si>
  <si>
    <t>2010=2009, increase in 2012</t>
  </si>
  <si>
    <t>their dividend for 10-24 straight years and (under the Challengers tab) companies that have increased their dividend for 5-9</t>
  </si>
  <si>
    <t>"The Foreigners"</t>
  </si>
  <si>
    <t>are companies that have dividend growth streaks, in U.S. dollar terms, and trade on a U.S. Exchange</t>
  </si>
  <si>
    <t>as ADRs (American Depository Receipts).</t>
  </si>
  <si>
    <t>Percentage increases of 2% or less are highlighted in Red.</t>
  </si>
  <si>
    <t>dividend and share price growth may be limited.</t>
  </si>
  <si>
    <t>Cut 25¢&gt;10¢ after $1.25 Special</t>
  </si>
  <si>
    <t>are companies that appear to follow a pattern of increasing their dividend only in alternating years, but</t>
  </si>
  <si>
    <t>HB</t>
  </si>
  <si>
    <t>PB</t>
  </si>
  <si>
    <t>Prosperity Bancshares changed its symbol from PRSP to PB</t>
  </si>
  <si>
    <t>Prosperity Bancshares symbol changed from PRSP to PB</t>
  </si>
  <si>
    <t>AuDe</t>
  </si>
  <si>
    <t>JaMy</t>
  </si>
  <si>
    <t>Added columns for 2011 Dividends Paid and 2011 vs. 2010 Percent Change</t>
  </si>
  <si>
    <t>Reset Dividend Growth Rate columns to use 2011 instead of 2010</t>
  </si>
  <si>
    <t>Modified Mean (Simple Average) and Standard Deviation to include 2011 Change</t>
  </si>
  <si>
    <t>Completed population of 2011 Dividends Paid column</t>
  </si>
  <si>
    <t>HNBC</t>
  </si>
  <si>
    <t>TPP</t>
  </si>
  <si>
    <t>do so in mid-year, so that the total paid (per share) is higher every year. An example follows:</t>
  </si>
  <si>
    <t>quarter cent, or one cent per share on an annual basis. Generally, these are utilities with impressive streaks. But since profits</t>
  </si>
  <si>
    <t>Corrected Telefonica S.A. from 5 to 8 years (and 2005 dividend amount)</t>
  </si>
  <si>
    <t>Heritage Financial Group</t>
  </si>
  <si>
    <t>HBOS</t>
  </si>
  <si>
    <t>are limited by regulators, they may not declare substantial dividend increases. Although they typically offer relatively high yields,</t>
  </si>
  <si>
    <t>were differences between the length of the streak shown by outside sources and what was stated in company literature. Usually,</t>
  </si>
  <si>
    <t>UNS</t>
  </si>
  <si>
    <t>Added Unisource Energy Corp. to Contenders tab (11 years)</t>
  </si>
  <si>
    <t>City Holding Co.</t>
  </si>
  <si>
    <t>CHCO</t>
  </si>
  <si>
    <t>Landauer Inc.</t>
  </si>
  <si>
    <t>LDR</t>
  </si>
  <si>
    <t>Independent Bank Corp. MA</t>
  </si>
  <si>
    <t>INDB</t>
  </si>
  <si>
    <t>Pool Corp.</t>
  </si>
  <si>
    <t>POOL</t>
  </si>
  <si>
    <t>Albany International Corp.</t>
  </si>
  <si>
    <t>AIN</t>
  </si>
  <si>
    <t>may not always result in accurate adjustment of prior dividends. This is especially true if the split were</t>
  </si>
  <si>
    <t>at a ratio of 6-for-5 or higher, or if a stock dividend of 5% or less was paid. In some cases, a firm states that it is "maintaining"</t>
  </si>
  <si>
    <t>for their valuable info and assistance. And finally, thanks to George L. Smyth for running the non-profit message boards at</t>
  </si>
  <si>
    <t>Most recent increase dates older than one year are highlighted in Red.</t>
  </si>
  <si>
    <t>Cut again in '08, increases in 2011</t>
  </si>
  <si>
    <t>represents the number of consecutive years of higher dividends. An adjacent column orders all listed</t>
  </si>
  <si>
    <t>FYE</t>
  </si>
  <si>
    <t>Month</t>
  </si>
  <si>
    <t>Added Fiscal Year Ending month column to Fundamental Data sections and populated</t>
  </si>
  <si>
    <t>companies in sequence, from longest (#1) to shortest streak, running from Champions to Contenders to Challengers.</t>
  </si>
  <si>
    <t>No. Yrs</t>
  </si>
  <si>
    <t>enrolling. Complete information about all available DRIPs can be found at www.directinvesting.com.</t>
  </si>
  <si>
    <t>Disclosure:</t>
  </si>
  <si>
    <t>BGC Partners Inc.</t>
  </si>
  <si>
    <t>BGCP</t>
  </si>
  <si>
    <t>Knapp, Robert Allan Schwartz, Norman Tweed, Chuck Carnevale, Five Plus Investor, David Crosetti, and others (a growing list!)</t>
  </si>
  <si>
    <t>A13</t>
  </si>
  <si>
    <t>author Robert Allan Schwartz at the following Internet address (URL):</t>
  </si>
  <si>
    <t>As shown below, I am employed by The Moneypaper Inc., which operates that web site and is affiliated with Temper</t>
  </si>
  <si>
    <t>Enrollment Service, which facilitates DRIP enrollment. This is not meant as a sales pitch!</t>
  </si>
  <si>
    <t>BF-B</t>
  </si>
  <si>
    <t>Beverages-Alcoholic</t>
  </si>
  <si>
    <t>Also Class A</t>
  </si>
  <si>
    <t>Brown-Forman Class B</t>
  </si>
  <si>
    <t>Added Brown-Forman Class B (div. increased for 25th straight year)</t>
  </si>
  <si>
    <t>Knight Transportation Inc.</t>
  </si>
  <si>
    <t>KNX</t>
  </si>
  <si>
    <t>Carpenter Technology Corp.</t>
  </si>
  <si>
    <t>CRS</t>
  </si>
  <si>
    <t>Methanex Corp.</t>
  </si>
  <si>
    <t>MEOH</t>
  </si>
  <si>
    <t>Moved Eagle Financial Services from Contenders to Champions (25 years)</t>
  </si>
  <si>
    <t>Sensient Technologies Corp.</t>
  </si>
  <si>
    <t>SXT</t>
  </si>
  <si>
    <t>Analog Devices Inc.</t>
  </si>
  <si>
    <t>ADI</t>
  </si>
  <si>
    <t>NSM</t>
  </si>
  <si>
    <t>MOCON Inc.</t>
  </si>
  <si>
    <t>MOCO</t>
  </si>
  <si>
    <t>United Community Bancorp</t>
  </si>
  <si>
    <t>UCBA</t>
  </si>
  <si>
    <t>Cracker Barrel Old Country</t>
  </si>
  <si>
    <t>CBRL</t>
  </si>
  <si>
    <t>Union Pacific</t>
  </si>
  <si>
    <t>UNP</t>
  </si>
  <si>
    <t>A03</t>
  </si>
  <si>
    <t>Northrop Grumman</t>
  </si>
  <si>
    <t>NOC</t>
  </si>
  <si>
    <t>GATX Corp.</t>
  </si>
  <si>
    <t>GMT</t>
  </si>
  <si>
    <t>Landmark Bancorp Inc.</t>
  </si>
  <si>
    <t>LARK</t>
  </si>
  <si>
    <t>NB&amp;T Financial Group Inc.</t>
  </si>
  <si>
    <t>NBTF</t>
  </si>
  <si>
    <t>Transmontaigne Partners LP</t>
  </si>
  <si>
    <t>Erie Indemnity Company</t>
  </si>
  <si>
    <t>ERIE</t>
  </si>
  <si>
    <t>Added Erie Indemnity Company to Contenders tab (20 years)</t>
  </si>
  <si>
    <t>Martin Marietta Materials</t>
  </si>
  <si>
    <t>MLM</t>
  </si>
  <si>
    <t>Added Martin Marietta Materials to Contenders tab (16 years)</t>
  </si>
  <si>
    <t>UMB Financial Corp.</t>
  </si>
  <si>
    <t>UMBF</t>
  </si>
  <si>
    <t>Philip Morris International</t>
  </si>
  <si>
    <t>PM</t>
  </si>
  <si>
    <t>Moved Span America Medical Systems from Challengers to Contenders (11 years)</t>
  </si>
  <si>
    <t>Added UMB Financial Corp. to Contenders tab (19 years)</t>
  </si>
  <si>
    <t>Pall Corp.</t>
  </si>
  <si>
    <t>PLL</t>
  </si>
  <si>
    <t>National Healthcare Corp.</t>
  </si>
  <si>
    <t>NHC</t>
  </si>
  <si>
    <t>Wisconsin Energy</t>
  </si>
  <si>
    <t>WEC</t>
  </si>
  <si>
    <t>CVS Caremark</t>
  </si>
  <si>
    <t>CVS</t>
  </si>
  <si>
    <t>Norwood Financial</t>
  </si>
  <si>
    <t>NWFL</t>
  </si>
  <si>
    <t>Waste Management</t>
  </si>
  <si>
    <t>WM</t>
  </si>
  <si>
    <t>Citizens Holding Company</t>
  </si>
  <si>
    <t>CIZN</t>
  </si>
  <si>
    <t>Costco Wholesale</t>
  </si>
  <si>
    <t>COST</t>
  </si>
  <si>
    <t>Edison International</t>
  </si>
  <si>
    <t>EIX</t>
  </si>
  <si>
    <t>Torchmark Corp.</t>
  </si>
  <si>
    <t>TMK</t>
  </si>
  <si>
    <t>Yum! Brands Inc.</t>
  </si>
  <si>
    <t>YUM</t>
  </si>
  <si>
    <t>MyOc</t>
  </si>
  <si>
    <t>Lockheed Martin</t>
  </si>
  <si>
    <t>LMT</t>
  </si>
  <si>
    <t>Texas Instruments</t>
  </si>
  <si>
    <t>TXN</t>
  </si>
  <si>
    <t>Harris Corp.</t>
  </si>
  <si>
    <t>HRS</t>
  </si>
  <si>
    <t>Teche Holding Co.</t>
  </si>
  <si>
    <t>TSH</t>
  </si>
  <si>
    <t>Verizon Communications</t>
  </si>
  <si>
    <t>VZ</t>
  </si>
  <si>
    <t>Consolidated Water Co.</t>
  </si>
  <si>
    <t>CWCO</t>
  </si>
  <si>
    <t>Delta Natural Gas</t>
  </si>
  <si>
    <t>DGAS</t>
  </si>
  <si>
    <t>Equity LifeStyle Properties</t>
  </si>
  <si>
    <t>ELS</t>
  </si>
  <si>
    <t>Hawkins Inc.</t>
  </si>
  <si>
    <t>HWKN</t>
  </si>
  <si>
    <t>Senior Housing Properties Trust</t>
  </si>
  <si>
    <t>SNH</t>
  </si>
  <si>
    <t>Hingham Institution for Savings</t>
  </si>
  <si>
    <t>HIFS</t>
  </si>
  <si>
    <t>Added Hingham Institution for Savings to Contenders tab (15 years)</t>
  </si>
  <si>
    <t>Tompkins Financial Corp.</t>
  </si>
  <si>
    <t>TMP</t>
  </si>
  <si>
    <t>Added Tompkins Financial to Contenders tab (24 years)</t>
  </si>
  <si>
    <t>Sep11</t>
  </si>
  <si>
    <t>Moved McCormick &amp; Co. from Contenders to Champions (25 years)</t>
  </si>
  <si>
    <t>Teekay LNG Partners LP</t>
  </si>
  <si>
    <t>TGP</t>
  </si>
  <si>
    <t>Kraft Foods</t>
  </si>
  <si>
    <t>KFT</t>
  </si>
  <si>
    <t>StoneMor Partners LP</t>
  </si>
  <si>
    <t>STON</t>
  </si>
  <si>
    <t>Visa Inc.</t>
  </si>
  <si>
    <t>V</t>
  </si>
  <si>
    <t>Navios Maritime Partners LP</t>
  </si>
  <si>
    <t>NMM</t>
  </si>
  <si>
    <t>El Paso Pipeline Partners LP</t>
  </si>
  <si>
    <t>EPB</t>
  </si>
  <si>
    <t>Inergy LP</t>
  </si>
  <si>
    <t>NRGY</t>
  </si>
  <si>
    <t>MLP-Real Estate</t>
  </si>
  <si>
    <t>Added DivHistory tab; began population</t>
  </si>
  <si>
    <t>Amounts in Red indicate no increase during year</t>
  </si>
  <si>
    <t>(excluding Special/Extra Dividends)</t>
  </si>
  <si>
    <t xml:space="preserve">     DGR**</t>
  </si>
  <si>
    <t>**DGR=Dividend Growth Rate</t>
  </si>
  <si>
    <t>Renamed CAGR to DGR (Dividend Growth Rate) on DivHistory tab</t>
  </si>
  <si>
    <t>Began additional population of Challengers tab per online research</t>
  </si>
  <si>
    <t>RGC Resources Inc.</t>
  </si>
  <si>
    <t>RGCO</t>
  </si>
  <si>
    <t>Bank of Marin Bancorp</t>
  </si>
  <si>
    <t>BMRC</t>
  </si>
  <si>
    <t>Westlake Chemical Corp.</t>
  </si>
  <si>
    <t>WLK</t>
  </si>
  <si>
    <t>ITC Holdings Corp.</t>
  </si>
  <si>
    <t>ITC</t>
  </si>
  <si>
    <t>2010=2009, Increase in 2011</t>
  </si>
  <si>
    <t>Cut again in 2010</t>
  </si>
  <si>
    <t>Increase in 2011</t>
  </si>
  <si>
    <t>2010=2009; cut twice in 2011</t>
  </si>
  <si>
    <t>Cut again in 2009</t>
  </si>
  <si>
    <t>Susp 2010, cut/raised in 2011</t>
  </si>
  <si>
    <t>2009=2008, cut in 2010</t>
  </si>
  <si>
    <t>2010=2009, increase in 2011</t>
  </si>
  <si>
    <t>Cut again in '09, increase in 2011</t>
  </si>
  <si>
    <t>2009=2008, increase in 2010</t>
  </si>
  <si>
    <t>2008=2007, cut in 2009</t>
  </si>
  <si>
    <t>Increases in 2010, 2011</t>
  </si>
  <si>
    <t>* Despite increase, yearly total was lower than prior year</t>
  </si>
  <si>
    <t>2008=2007, acq. by First Niagara</t>
  </si>
  <si>
    <t>projects the "new" (current) rate to a full-year amount</t>
  </si>
  <si>
    <t>2009=2008, increases in '10, '11</t>
  </si>
  <si>
    <t>2009=2008, increase in 2011</t>
  </si>
  <si>
    <t>Cut again '08, '09, increase in '11</t>
  </si>
  <si>
    <t>Suspended in 2009</t>
  </si>
  <si>
    <t>2010=2009, increases in 2011</t>
  </si>
  <si>
    <t>Acquired by Bank of Montreal</t>
  </si>
  <si>
    <t>2010=2009, being acq. By DUK</t>
  </si>
  <si>
    <t>Acquired by Dow Chemical</t>
  </si>
  <si>
    <t>Cuts in '09, '10, Increase in 2011</t>
  </si>
  <si>
    <t>Acquired by M&amp;T Bank</t>
  </si>
  <si>
    <t>acquired by Mars Inc.</t>
  </si>
  <si>
    <t>#Unchanged in consecutive years</t>
  </si>
  <si>
    <t>Div #</t>
  </si>
  <si>
    <t>Expanded notations on Deletions section of Changes tab</t>
  </si>
  <si>
    <t>Added Quick Summary (page 2 of 3) to Summary tab</t>
  </si>
  <si>
    <t>Most recent Increases expected to be replaced in next 1-2 months are highlighted in Green.</t>
  </si>
  <si>
    <t>Dates in Green (centered) indicate increase (by Ex-Div. Date) expected in next 1-2 months</t>
  </si>
  <si>
    <t>Added Dividend Growth Model columns and inserted description on Notes tab</t>
  </si>
  <si>
    <t>(Next Five Years) Dividends based on growth from latest completed year of dividends paid, using Next</t>
  </si>
  <si>
    <t>Year and 5-year Earnings Per Share Estimates. (If either is "n/a," then a 3% dividend growth rate is used; if either is negative, then</t>
  </si>
  <si>
    <t>a 1% dividend growth rate is used; if either is greater than 10%, then a 10% dividend growth rate is used. The total estimated</t>
  </si>
  <si>
    <t>dividends per share for the next five years is also shown, and that total is translated into a percentage "payback," based on the</t>
  </si>
  <si>
    <t>current share price.</t>
  </si>
  <si>
    <t>Disclaimer: Past Performance is No Guarantee of Future Results.</t>
  </si>
  <si>
    <t>©2007-2012 All Rights Reserved. This listing is intended for personal, non-commercial use only.</t>
  </si>
  <si>
    <t>Expanded range of green dates to 1-2 months ahead (by ex-dividend date), including Appendix</t>
  </si>
  <si>
    <t>Inserted column for Estimated 5-year Annual EPS Growth to Fundamental Data sectio</t>
  </si>
  <si>
    <t>Comfort Systems USA Inc.</t>
  </si>
  <si>
    <t>FIX</t>
  </si>
  <si>
    <t>VLGEA</t>
  </si>
  <si>
    <t>Village Super Market Inc.</t>
  </si>
  <si>
    <t>J&amp;J Snack Foods Corp.</t>
  </si>
  <si>
    <t>JJSF</t>
  </si>
  <si>
    <t>Teekay Corp.</t>
  </si>
  <si>
    <t>TK</t>
  </si>
  <si>
    <t>Ritchie Brothers Auctioneers Inc.</t>
  </si>
  <si>
    <t>Numbers in Blue directly from Yahoo! Finance</t>
  </si>
  <si>
    <t>ConAgra Foods Inc.</t>
  </si>
  <si>
    <t>CAG</t>
  </si>
  <si>
    <t>Disclaimer: Although all figures are thought to be correct, no guarantee is expressed, nor should any be implied.</t>
  </si>
  <si>
    <t>Abbreviations:</t>
  </si>
  <si>
    <t>Growth</t>
  </si>
  <si>
    <t>% Inc</t>
  </si>
  <si>
    <t>No. of</t>
  </si>
  <si>
    <t>Companies</t>
  </si>
  <si>
    <t>Aug10</t>
  </si>
  <si>
    <t>Jul10</t>
  </si>
  <si>
    <t>Jun10</t>
  </si>
  <si>
    <t>May10</t>
  </si>
  <si>
    <t>Apr10</t>
  </si>
  <si>
    <t>Mar10</t>
  </si>
  <si>
    <t>Feb10</t>
  </si>
  <si>
    <t>Jan10</t>
  </si>
  <si>
    <t>Dec09</t>
  </si>
  <si>
    <t>Nov09</t>
  </si>
  <si>
    <t>Mean (simple average)</t>
  </si>
  <si>
    <t>(or Dividend Growth Rate) is the compound annual growth rate of the dividend for the periods shown</t>
  </si>
  <si>
    <t>is the "modified" average of the individual year's increases over the prior year. The averages include</t>
  </si>
  <si>
    <t>some companies whose average has been "modified" to exclude divisions by zero or negative actions (reductions) since those</t>
  </si>
  <si>
    <t>calculations would pre-date the companies' current streaks of increases.</t>
  </si>
  <si>
    <t>Standard Deviation</t>
  </si>
  <si>
    <t>expresses the degree by which the individual year's increases vary from the Mean, or simple average,</t>
  </si>
  <si>
    <t>showing how erratic (high number) or "smooth" (low number) that the annual increases have been.</t>
  </si>
  <si>
    <t>Tweed Factor</t>
  </si>
  <si>
    <t>Named after "Seeking Alpha" author Norman Tweed, this is a "quick-and-dirty" method of comparing</t>
  </si>
  <si>
    <t>the combination of a stock's dividend yield and dividend growth rate (DGR) to its price/earnings ratio. Although this is somewhat</t>
  </si>
  <si>
    <t>of an "apples-to-oranges" comparison, it builds in a margin of safety when determining a stock's fair value. The Tweed Factor is</t>
  </si>
  <si>
    <t>part of the "Tweed Model," which also requires (per Mr. Tweed) a 4% yield and a "reasonable" payout ratio. (See Payout % Ratio</t>
  </si>
  <si>
    <t>above.) Other investors may set a lower yield threshold than 4%, often in conjunction with age and years remaining to invest.</t>
  </si>
  <si>
    <t>Increases in 2010*, 2011, 2012</t>
  </si>
  <si>
    <t>available to the general public. Also, thanks to "Seeking Alpha" Contributors Dividends4Life, Dividend Growth Investor, David Van</t>
  </si>
  <si>
    <t>Added Tweed Factor column to Champions, Contenders, and Challengers tabs</t>
  </si>
  <si>
    <t>Added descriptions of Mean, Standard Deviation, and Tweed Factor to Notes tab</t>
  </si>
  <si>
    <t>Oct09</t>
  </si>
  <si>
    <t>Sep09</t>
  </si>
  <si>
    <t>Aug09</t>
  </si>
  <si>
    <t>Jul09</t>
  </si>
  <si>
    <t>Jun09</t>
  </si>
  <si>
    <t>May09</t>
  </si>
  <si>
    <t>Apr09</t>
  </si>
  <si>
    <t>Mar09</t>
  </si>
  <si>
    <t>Feb09</t>
  </si>
  <si>
    <t>Jan09</t>
  </si>
  <si>
    <t>Dec08</t>
  </si>
  <si>
    <t>Nov08</t>
  </si>
  <si>
    <t>Oct08</t>
  </si>
  <si>
    <t>Sep08</t>
  </si>
  <si>
    <t>Aug08</t>
  </si>
  <si>
    <t>Jul08</t>
  </si>
  <si>
    <t>Jun08</t>
  </si>
  <si>
    <t>May08</t>
  </si>
  <si>
    <t>Apr08</t>
  </si>
  <si>
    <t>Mar08</t>
  </si>
  <si>
    <t>Feb08</t>
  </si>
  <si>
    <t>Jan08</t>
  </si>
  <si>
    <t>Dec07</t>
  </si>
  <si>
    <t>Added Fundamental Data Section to Champions, Contenders; Inserted Formulas</t>
  </si>
  <si>
    <t>RBA</t>
  </si>
  <si>
    <t>Molex Inc.</t>
  </si>
  <si>
    <t>MOLX</t>
  </si>
  <si>
    <t>TransAlta Corp.</t>
  </si>
  <si>
    <t>TAC</t>
  </si>
  <si>
    <t>&amp;</t>
  </si>
  <si>
    <t>Added Web Links tab for companies' Yahoo! Summary page, IR Page, DRIP Prospectus</t>
  </si>
  <si>
    <t>United Bankshares Inc.</t>
  </si>
  <si>
    <t>UBSI</t>
  </si>
  <si>
    <t>Changed Questar Corp. to Questar Resources and added notation re: QEP Spin-off</t>
  </si>
  <si>
    <t>Altria Group Inc.</t>
  </si>
  <si>
    <t>MO</t>
  </si>
  <si>
    <t>CR</t>
  </si>
  <si>
    <t>K</t>
  </si>
  <si>
    <t>Div</t>
  </si>
  <si>
    <t>NuStar Energy LP</t>
  </si>
  <si>
    <t>NS</t>
  </si>
  <si>
    <t>A24</t>
  </si>
  <si>
    <t>Energy Transfer Equity LP</t>
  </si>
  <si>
    <t>ETE</t>
  </si>
  <si>
    <t>DCP Midstream Partners LP</t>
  </si>
  <si>
    <t>DPM</t>
  </si>
  <si>
    <t>Buckeye GP Holdings LP</t>
  </si>
  <si>
    <t>BGH</t>
  </si>
  <si>
    <t>Noble Corp.</t>
  </si>
  <si>
    <t>NE</t>
  </si>
  <si>
    <t>Chesapeake Energy Corp.</t>
  </si>
  <si>
    <t>CHK</t>
  </si>
  <si>
    <t>Noble Energy Inc.</t>
  </si>
  <si>
    <t>NBL</t>
  </si>
  <si>
    <t>Techne Corp.</t>
  </si>
  <si>
    <t>TECH</t>
  </si>
  <si>
    <t>New Jersey Resources</t>
  </si>
  <si>
    <t>NJR</t>
  </si>
  <si>
    <t>Added New Jersey Resources to Contenders tab (15 years)</t>
  </si>
  <si>
    <t>Polaris Industries</t>
  </si>
  <si>
    <t>PII</t>
  </si>
  <si>
    <t>Norfolk Southern</t>
  </si>
  <si>
    <t>NSC</t>
  </si>
  <si>
    <t>Changed Shenandoah Telecommunications from 10 years to 14 per website</t>
  </si>
  <si>
    <t>Added Polaris Industries to Contenders tab (15 years)</t>
  </si>
  <si>
    <t>Computer Services Inc.</t>
  </si>
  <si>
    <t>CSVI</t>
  </si>
  <si>
    <t>MSC Industrial Direct Co. Inc.</t>
  </si>
  <si>
    <t>MSM</t>
  </si>
  <si>
    <t>Bunge Limited</t>
  </si>
  <si>
    <t>BG</t>
  </si>
  <si>
    <t>Birner Dental Management Svcs</t>
  </si>
  <si>
    <t>BDMS</t>
  </si>
  <si>
    <t>Astro-Med Inc.</t>
  </si>
  <si>
    <t>ALOT</t>
  </si>
  <si>
    <t>Xilinx Inc.</t>
  </si>
  <si>
    <t>XLNX</t>
  </si>
  <si>
    <t>Charles Schwab Corp.</t>
  </si>
  <si>
    <t>SCHW</t>
  </si>
  <si>
    <t>Rockwell Collins Inc.</t>
  </si>
  <si>
    <t>COL</t>
  </si>
  <si>
    <t>Gap Inc.</t>
  </si>
  <si>
    <t>GPS</t>
  </si>
  <si>
    <t>Compass Minerals International</t>
  </si>
  <si>
    <t>Hubbell Inc. A</t>
  </si>
  <si>
    <t>HUB.A</t>
  </si>
  <si>
    <t>NorthWestern Corp.</t>
  </si>
  <si>
    <t>NWE</t>
  </si>
  <si>
    <t>CMP</t>
  </si>
  <si>
    <t>SCANA Corp.</t>
  </si>
  <si>
    <t>SCG</t>
  </si>
  <si>
    <t>Completed population of Web Links tab</t>
  </si>
  <si>
    <t>CenturyLink Inc.</t>
  </si>
  <si>
    <t>Boardwalk Pipeline Partners LP</t>
  </si>
  <si>
    <t>BWP</t>
  </si>
  <si>
    <t>2010=2009, increases in '11, '12</t>
  </si>
  <si>
    <t>Silvercorp Metals Inc.</t>
  </si>
  <si>
    <t>SVM</t>
  </si>
  <si>
    <t>2012 Pmt=4 years</t>
  </si>
  <si>
    <t>Alliance Holdings GP LP</t>
  </si>
  <si>
    <t>AHGP</t>
  </si>
  <si>
    <t>Williams Partners LP</t>
  </si>
  <si>
    <t>WPZ</t>
  </si>
  <si>
    <t>Republic Services Inc.</t>
  </si>
  <si>
    <t>RSG</t>
  </si>
  <si>
    <t>MXIM</t>
  </si>
  <si>
    <t>Maxim Integrated Products</t>
  </si>
  <si>
    <t>Annual Div.</t>
  </si>
  <si>
    <t>Progress Energy</t>
  </si>
  <si>
    <t>PGN</t>
  </si>
  <si>
    <t>C20</t>
  </si>
  <si>
    <t>Added Progress Energy to Contenders tab (21 years)</t>
  </si>
  <si>
    <t>Harsco Corp.</t>
  </si>
  <si>
    <t>HSC</t>
  </si>
  <si>
    <t>Added Harsco Corp. to Contenders tab (16 years)</t>
  </si>
  <si>
    <t>United Technologies</t>
  </si>
  <si>
    <t>UTX</t>
  </si>
  <si>
    <t>Added United Technologies to Contenders tab (16 years)</t>
  </si>
  <si>
    <t>Teva Pharmaceutical Industries</t>
  </si>
  <si>
    <t>Confid.</t>
  </si>
  <si>
    <t>Appendix A - Confidence Factor Scoring System</t>
  </si>
  <si>
    <t>Listed below are items used to gauge confidence in continuation of dividend-increase streaks, with formulas and point ranges.</t>
  </si>
  <si>
    <t>Item</t>
  </si>
  <si>
    <t>General Formula</t>
  </si>
  <si>
    <t>Appendix B - Near-Challengers</t>
  </si>
  <si>
    <t>Appendix C - "Frozen Angels"</t>
  </si>
  <si>
    <t>Number of Years Dividend Increased</t>
  </si>
  <si>
    <t>Divided by 10</t>
  </si>
  <si>
    <t>Sequence Number within CCC companies</t>
  </si>
  <si>
    <t>5-year Total</t>
  </si>
  <si>
    <t>Est. Payback</t>
  </si>
  <si>
    <t>$</t>
  </si>
  <si>
    <t>Adjusted column widths and formatting for printing purposes</t>
  </si>
  <si>
    <t>(500 minus Seq) divided by 100</t>
  </si>
  <si>
    <t>Dividend Reinvestment Plan</t>
  </si>
  <si>
    <t>Stock Purchase Plan</t>
  </si>
  <si>
    <t>Confidence Factor</t>
  </si>
  <si>
    <t>(See Appendix A below)</t>
  </si>
  <si>
    <t>No-fee=2 points; Fees=1; No plan=0</t>
  </si>
  <si>
    <t>Most Recent Increase (percentage)</t>
  </si>
  <si>
    <t>Increase divided by 2, up to 5 points</t>
  </si>
  <si>
    <t>Payout Ratio (if not over 100% or negative)</t>
  </si>
  <si>
    <t>(100 minus payout ratio) divided by 10</t>
  </si>
  <si>
    <t>Price/Earnings Ratio (if not over 100% or negative)</t>
  </si>
  <si>
    <t>Max</t>
  </si>
  <si>
    <t>Min</t>
  </si>
  <si>
    <t>Total Point Range:</t>
  </si>
  <si>
    <t>Spectra Energy Partners LP</t>
  </si>
  <si>
    <t>SEP</t>
  </si>
  <si>
    <t>TEVA</t>
  </si>
  <si>
    <t>Annual Dividend</t>
  </si>
  <si>
    <t>Payout % Ratio</t>
  </si>
  <si>
    <t>C26</t>
  </si>
  <si>
    <t>calculates the annual dividend as a percentage of trailing twelve months earnings per share</t>
  </si>
  <si>
    <t>+/-% vs. Graham</t>
  </si>
  <si>
    <t>calculates the premium or discount that the current price represents, compared with the "Graham</t>
  </si>
  <si>
    <t>Increase after two qtrs no pmt.</t>
  </si>
  <si>
    <t>American Equity Investment Life Holding Co.</t>
  </si>
  <si>
    <t>AEL</t>
  </si>
  <si>
    <t>$5 extra-12/20</t>
  </si>
  <si>
    <t>share of the company's stock. Since he believed that a reasonable price/earnings ratio was 15 and a reasonable price/book</t>
  </si>
  <si>
    <t>in column H. The actual Graham number is not shown, but is divided into the current price in order to produce a premium or</t>
  </si>
  <si>
    <t>discount percentage, compared with the Graham number.</t>
  </si>
  <si>
    <t>TTM P/E</t>
  </si>
  <si>
    <t>shows the price/earnings ratio using trailing twelve months earnings divided into current price</t>
  </si>
  <si>
    <t>to split to 2 co's</t>
  </si>
  <si>
    <t>Hopefully, it can continue to be updated on a monthly basis there. Please post comments/questions on its U.S. DRIPs board or</t>
  </si>
  <si>
    <t>TTM EPS</t>
  </si>
  <si>
    <t>PEG Ratio</t>
  </si>
  <si>
    <t>shows the price/earnings ratio divided by 5-year estimates growth rate</t>
  </si>
  <si>
    <t>TTM P/Sales</t>
  </si>
  <si>
    <t>shows the price divided by the trailing twelve months' sales</t>
  </si>
  <si>
    <t>shows earnings per share for the most recently reported trailing twelve months</t>
  </si>
  <si>
    <t>MRQ P/Book</t>
  </si>
  <si>
    <t>shows the price divided by the most recent quarter's book value per share</t>
  </si>
  <si>
    <t>TY Est EPS</t>
  </si>
  <si>
    <t>LY Est EPS</t>
  </si>
  <si>
    <t>calculates the percentage change of next year's earnings estimate compared with this year's estimate</t>
  </si>
  <si>
    <t>MktCap ($Mil)</t>
  </si>
  <si>
    <t>ADR-Bermuda&amp;</t>
  </si>
  <si>
    <t>shows the market value in millions of dollars of all outstanding shares at the current price</t>
  </si>
  <si>
    <t>5/10 A/D</t>
  </si>
  <si>
    <t>is a calculation of the acceleration or deceleration of the 5-year vs. the 10-year DGR</t>
  </si>
  <si>
    <t>DGR</t>
  </si>
  <si>
    <t>David Fish</t>
  </si>
  <si>
    <t>The Moneypaper, The Moneypaper Guide to Direct Investment Plans</t>
  </si>
  <si>
    <t>The MP 63 Fund (symbol: DRIPX)</t>
  </si>
  <si>
    <t>Added column explanations to Notes tab</t>
  </si>
  <si>
    <t>Corrected Peoples United Financial streak from 18 to 19 years per company info</t>
  </si>
  <si>
    <t>NACCO Industries</t>
  </si>
  <si>
    <t>Unilever NV</t>
  </si>
  <si>
    <t>UN</t>
  </si>
  <si>
    <t>May11</t>
  </si>
  <si>
    <t>Moved W.R. Berkley from Challengers to Contenders (10 years)</t>
  </si>
  <si>
    <t>Moved Flowers Foods from Challengers to Contenders (10 years)</t>
  </si>
  <si>
    <t>Moved Bunge Limited from Challengers to Contenders (10 years)</t>
  </si>
  <si>
    <t>Moved Donaldson Company from Contenders to Champions (25 years)</t>
  </si>
  <si>
    <t>Unilever plc</t>
  </si>
  <si>
    <t>UL</t>
  </si>
  <si>
    <t>FY Streak,&amp;</t>
  </si>
  <si>
    <t>AlsoUBPat90%</t>
  </si>
  <si>
    <t>B26</t>
  </si>
  <si>
    <t>Cablevision Systems Corp.</t>
  </si>
  <si>
    <t>CVC</t>
  </si>
  <si>
    <t>Quaker Chemical Corp.</t>
  </si>
  <si>
    <t>KWR</t>
  </si>
  <si>
    <t>Added Unilever NV and Unilever plc to Contenders tab (10 years)</t>
  </si>
  <si>
    <t>RDS-B</t>
  </si>
  <si>
    <t>Royal Dutch Shell plc A</t>
  </si>
  <si>
    <t>Royal Dutch Shell plc B</t>
  </si>
  <si>
    <t>Also MKCV</t>
  </si>
  <si>
    <t>increased the quarterly rate in every calendar year. Also included (under the Contenders tab) are companies that have increased</t>
  </si>
  <si>
    <t>International Business Machines</t>
  </si>
  <si>
    <t>IBM</t>
  </si>
  <si>
    <t>acq. by Buckeye Partners LP</t>
  </si>
  <si>
    <t>Added International Business Machines to Contenders tab (15 years)</t>
  </si>
  <si>
    <t>are companies that typically increase their quarterly payout by a fraction of a penny, often as little as one-</t>
  </si>
  <si>
    <t>might cause some sources to drop a company from a listing such as this one. For example, if a firm</t>
  </si>
  <si>
    <t>Changed 5- and 10-year % Change to Average % Change on DivHistory tab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</si>
  <si>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</si>
  <si>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</si>
  <si>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Alterra Capital Holdings Ltd.</t>
  </si>
  <si>
    <t>ALTE</t>
  </si>
  <si>
    <t>Deere &amp; Company</t>
  </si>
  <si>
    <t>DE</t>
  </si>
  <si>
    <t>FedEx Corp.</t>
  </si>
  <si>
    <t>FDX</t>
  </si>
  <si>
    <t>Flowers Foods</t>
  </si>
  <si>
    <t>FLO</t>
  </si>
  <si>
    <t>Greif Inc. A</t>
  </si>
  <si>
    <t>GEF</t>
  </si>
  <si>
    <t>H.J.Heinz Co.</t>
  </si>
  <si>
    <t>HNZ</t>
  </si>
  <si>
    <t>Safeway Inc.</t>
  </si>
  <si>
    <t>SWY</t>
  </si>
  <si>
    <t>Tiffany &amp; Company</t>
  </si>
  <si>
    <t>TIF</t>
  </si>
  <si>
    <t>Westar Energy</t>
  </si>
  <si>
    <t>WR</t>
  </si>
  <si>
    <t>Williams Companies</t>
  </si>
  <si>
    <t>WMB</t>
  </si>
  <si>
    <t>Xcel Energy</t>
  </si>
  <si>
    <t>XEL</t>
  </si>
  <si>
    <t>ConocoPhillips</t>
  </si>
  <si>
    <t>COP</t>
  </si>
  <si>
    <t>PG&amp;E Corp.</t>
  </si>
  <si>
    <t>PCG</t>
  </si>
  <si>
    <t>Qualcomm Inc.</t>
  </si>
  <si>
    <t>QCOM</t>
  </si>
  <si>
    <t>Raytheon Company</t>
  </si>
  <si>
    <t>RTN</t>
  </si>
  <si>
    <t>Westwood Holdings Group Inc.</t>
  </si>
  <si>
    <t>WHG</t>
  </si>
  <si>
    <t>Added Challengers tab for streaks of up to 14 years</t>
  </si>
  <si>
    <t>American Greetings</t>
  </si>
  <si>
    <t>AM</t>
  </si>
  <si>
    <t>National Research Corp.</t>
  </si>
  <si>
    <t>NRCI</t>
  </si>
  <si>
    <t>Andersons Inc. (The)</t>
  </si>
  <si>
    <t>ANDE</t>
  </si>
  <si>
    <t>Auburn National Bancorp</t>
  </si>
  <si>
    <t>AUBN</t>
  </si>
  <si>
    <t>Avista Corp.</t>
  </si>
  <si>
    <t>AVA</t>
  </si>
  <si>
    <t>CSX Corp.</t>
  </si>
  <si>
    <t>CSX</t>
  </si>
  <si>
    <t>ITT Corp.</t>
  </si>
  <si>
    <t>ITT</t>
  </si>
  <si>
    <t>AGL Resources</t>
  </si>
  <si>
    <t>DPL Inc.</t>
  </si>
  <si>
    <t>DPL</t>
  </si>
  <si>
    <t>Hasbro Inc.</t>
  </si>
  <si>
    <t>HAS</t>
  </si>
  <si>
    <t>Infinity Property &amp; Casualty</t>
  </si>
  <si>
    <t>IPCC</t>
  </si>
  <si>
    <t>CenterPoint Energy</t>
  </si>
  <si>
    <t>Duke Energy Corp.</t>
  </si>
  <si>
    <t>DUK</t>
  </si>
  <si>
    <t>Added Duke Energy to Challengers tab; 6 years adj. For 2007 Spectra Energy spin-off</t>
  </si>
  <si>
    <t>CNP</t>
  </si>
  <si>
    <t>Date</t>
  </si>
  <si>
    <t>Deleted</t>
  </si>
  <si>
    <t>Cut</t>
  </si>
  <si>
    <t>Unch</t>
  </si>
  <si>
    <t>Merg</t>
  </si>
  <si>
    <t>Acq</t>
  </si>
  <si>
    <t>Other</t>
  </si>
  <si>
    <t>Progressive Corp.</t>
  </si>
  <si>
    <t>Altria Group</t>
  </si>
  <si>
    <t>X</t>
  </si>
  <si>
    <t>PGR</t>
  </si>
  <si>
    <t>La-Z-Boy Inc.</t>
  </si>
  <si>
    <t>LZB</t>
  </si>
  <si>
    <t>National Presto Industries</t>
  </si>
  <si>
    <t>NPK</t>
  </si>
  <si>
    <t>Utah Medical Products Inc.</t>
  </si>
  <si>
    <t>UTMD</t>
  </si>
  <si>
    <t>Brookfield Infrastructure Partners LP</t>
  </si>
  <si>
    <t>BIP</t>
  </si>
  <si>
    <t>AnnualDiv w/Extra</t>
  </si>
  <si>
    <t>Mar</t>
  </si>
  <si>
    <t>Hillenbrand Industries</t>
  </si>
  <si>
    <t>Split into Hill-Rom/Hillenbrand Inc.</t>
  </si>
  <si>
    <t>CPK</t>
  </si>
  <si>
    <t>Fifth Third Bancorp</t>
  </si>
  <si>
    <t>KeyCorp</t>
  </si>
  <si>
    <t>FITB</t>
  </si>
  <si>
    <t>KEY</t>
  </si>
  <si>
    <t>Regions Financial</t>
  </si>
  <si>
    <t>RF</t>
  </si>
  <si>
    <t>Synovus Financial</t>
  </si>
  <si>
    <t>SNV</t>
  </si>
  <si>
    <t>Bank of America</t>
  </si>
  <si>
    <t>BAC</t>
  </si>
  <si>
    <t>CMA</t>
  </si>
  <si>
    <t>Comerica Inc.</t>
  </si>
  <si>
    <t>EnergySouth Inc.</t>
  </si>
  <si>
    <t>Wrigley (Wm. Jr.) Co.</t>
  </si>
  <si>
    <t>WWY</t>
  </si>
  <si>
    <t>ENSI</t>
  </si>
  <si>
    <t>National Semiconductor</t>
  </si>
  <si>
    <t>Subsequent</t>
  </si>
  <si>
    <t>Increases</t>
  </si>
  <si>
    <t>HollyFrontier Corp.</t>
  </si>
  <si>
    <t>HFC</t>
  </si>
  <si>
    <t>2010, 2011</t>
  </si>
  <si>
    <t>out of last</t>
  </si>
  <si>
    <t>Increases in: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</si>
</sst>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  <numFmt numFmtId="167" formatCode="0.000"/>
    <numFmt numFmtId="168" formatCode="0.000000"/>
    <numFmt numFmtId="169" formatCode="0.00;[Red]0.00"/>
    <numFmt numFmtId="170" formatCode="0.0;[Red]0.0"/>
    <numFmt numFmtId="171" formatCode="0.0_);[Red]\(0.0\)"/>
    <numFmt numFmtId="172" formatCode="0.000_);[Red]\(0.000\)"/>
    <numFmt numFmtId="173" formatCode="0.00_);[Red]\(0.00\)"/>
    <numFmt numFmtId="174" formatCode="#,##0;[Red]#,##0"/>
    <numFmt numFmtId="175" formatCode="0;[Red]0"/>
    <numFmt numFmtId="176" formatCode="0.00_);\(0.00\)"/>
    <numFmt numFmtId="177" formatCode="0.0_);\(0.0\)"/>
    <numFmt numFmtId="178" formatCode="0_);[Red]\(0\)"/>
  </numFmts>
  <fonts count="45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i/>
      <sz val="7"/>
      <name val="Arial"/>
      <family val="2"/>
    </font>
    <font>
      <sz val="9"/>
      <color indexed="17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7"/>
      <color indexed="48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2"/>
      <name val="Arial"/>
      <family val="0"/>
    </font>
    <font>
      <b/>
      <sz val="2.25"/>
      <name val="Arial"/>
      <family val="0"/>
    </font>
    <font>
      <u val="single"/>
      <sz val="9"/>
      <name val="Arial"/>
      <family val="2"/>
    </font>
    <font>
      <sz val="9"/>
      <color indexed="61"/>
      <name val="Arial"/>
      <family val="2"/>
    </font>
    <font>
      <i/>
      <sz val="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7"/>
      <color indexed="14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21"/>
      <name val="Arial"/>
      <family val="2"/>
    </font>
    <font>
      <b/>
      <i/>
      <u val="single"/>
      <sz val="10"/>
      <color indexed="53"/>
      <name val="Arial"/>
      <family val="2"/>
    </font>
    <font>
      <sz val="8"/>
      <color indexed="12"/>
      <name val="Arial"/>
      <family val="2"/>
    </font>
    <font>
      <sz val="5.75"/>
      <name val="Arial"/>
      <family val="0"/>
    </font>
    <font>
      <sz val="7"/>
      <color indexed="12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color indexed="10"/>
      <name val="Arial"/>
      <family val="2"/>
    </font>
    <font>
      <sz val="5"/>
      <name val="Arial"/>
      <family val="2"/>
    </font>
    <font>
      <b/>
      <i/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4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165" fontId="5" fillId="0" borderId="3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165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5" fillId="0" borderId="9" xfId="0" applyNumberFormat="1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8" xfId="0" applyFont="1" applyBorder="1" applyAlignment="1" quotePrefix="1">
      <alignment horizontal="center"/>
    </xf>
    <xf numFmtId="2" fontId="5" fillId="0" borderId="0" xfId="0" applyNumberFormat="1" applyFont="1" applyBorder="1" applyAlignment="1">
      <alignment/>
    </xf>
    <xf numFmtId="0" fontId="5" fillId="0" borderId="5" xfId="0" applyFont="1" applyBorder="1" applyAlignment="1" quotePrefix="1">
      <alignment horizontal="right"/>
    </xf>
    <xf numFmtId="2" fontId="5" fillId="0" borderId="3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5" fontId="15" fillId="0" borderId="0" xfId="0" applyNumberFormat="1" applyFont="1" applyBorder="1" applyAlignment="1">
      <alignment horizontal="right"/>
    </xf>
    <xf numFmtId="165" fontId="15" fillId="0" borderId="9" xfId="0" applyNumberFormat="1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7" fillId="0" borderId="14" xfId="0" applyFont="1" applyBorder="1" applyAlignment="1" quotePrefix="1">
      <alignment horizontal="right"/>
    </xf>
    <xf numFmtId="0" fontId="5" fillId="0" borderId="0" xfId="0" applyFont="1" applyAlignment="1" quotePrefix="1">
      <alignment horizontal="left"/>
    </xf>
    <xf numFmtId="2" fontId="15" fillId="0" borderId="7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 horizontal="left"/>
    </xf>
    <xf numFmtId="2" fontId="5" fillId="0" borderId="10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18" fillId="0" borderId="8" xfId="0" applyFont="1" applyBorder="1" applyAlignment="1" quotePrefix="1">
      <alignment horizontal="left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5" fillId="0" borderId="9" xfId="0" applyFont="1" applyBorder="1" applyAlignment="1" quotePrefix="1">
      <alignment horizontal="left"/>
    </xf>
    <xf numFmtId="165" fontId="5" fillId="0" borderId="9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164" fontId="5" fillId="0" borderId="10" xfId="0" applyNumberFormat="1" applyFont="1" applyBorder="1" applyAlignment="1" quotePrefix="1">
      <alignment horizontal="right"/>
    </xf>
    <xf numFmtId="164" fontId="5" fillId="0" borderId="1" xfId="0" applyNumberFormat="1" applyFont="1" applyBorder="1" applyAlignment="1" quotePrefix="1">
      <alignment horizontal="right"/>
    </xf>
    <xf numFmtId="2" fontId="5" fillId="0" borderId="4" xfId="0" applyNumberFormat="1" applyFont="1" applyBorder="1" applyAlignment="1" quotePrefix="1">
      <alignment horizontal="right"/>
    </xf>
    <xf numFmtId="164" fontId="5" fillId="0" borderId="4" xfId="0" applyNumberFormat="1" applyFont="1" applyBorder="1" applyAlignment="1" quotePrefix="1">
      <alignment horizontal="right"/>
    </xf>
    <xf numFmtId="0" fontId="5" fillId="0" borderId="10" xfId="0" applyFont="1" applyBorder="1" applyAlignment="1" quotePrefix="1">
      <alignment horizontal="left"/>
    </xf>
    <xf numFmtId="0" fontId="20" fillId="0" borderId="8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" xfId="0" applyFont="1" applyBorder="1" applyAlignment="1">
      <alignment horizontal="left"/>
    </xf>
    <xf numFmtId="165" fontId="5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left"/>
    </xf>
    <xf numFmtId="2" fontId="15" fillId="0" borderId="10" xfId="0" applyNumberFormat="1" applyFont="1" applyBorder="1" applyAlignment="1" quotePrefix="1">
      <alignment horizontal="right"/>
    </xf>
    <xf numFmtId="2" fontId="5" fillId="0" borderId="9" xfId="0" applyNumberFormat="1" applyFont="1" applyBorder="1" applyAlignment="1" quotePrefix="1">
      <alignment horizontal="right"/>
    </xf>
    <xf numFmtId="165" fontId="5" fillId="0" borderId="6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" fontId="5" fillId="0" borderId="1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64" fontId="5" fillId="0" borderId="7" xfId="0" applyNumberFormat="1" applyFont="1" applyBorder="1" applyAlignment="1" quotePrefix="1">
      <alignment horizontal="right"/>
    </xf>
    <xf numFmtId="164" fontId="5" fillId="0" borderId="11" xfId="0" applyNumberFormat="1" applyFont="1" applyBorder="1" applyAlignment="1" quotePrefix="1">
      <alignment horizontal="right"/>
    </xf>
    <xf numFmtId="164" fontId="5" fillId="0" borderId="9" xfId="0" applyNumberFormat="1" applyFont="1" applyBorder="1" applyAlignment="1" quotePrefix="1">
      <alignment horizontal="right"/>
    </xf>
    <xf numFmtId="2" fontId="15" fillId="0" borderId="4" xfId="0" applyNumberFormat="1" applyFont="1" applyBorder="1" applyAlignment="1" quotePrefix="1">
      <alignment horizontal="right"/>
    </xf>
    <xf numFmtId="0" fontId="12" fillId="0" borderId="5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164" fontId="5" fillId="0" borderId="11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0" fontId="5" fillId="0" borderId="7" xfId="0" applyFont="1" applyBorder="1" applyAlignment="1" quotePrefix="1">
      <alignment horizontal="left"/>
    </xf>
    <xf numFmtId="0" fontId="5" fillId="0" borderId="6" xfId="0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165" fontId="5" fillId="0" borderId="8" xfId="0" applyNumberFormat="1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3" fillId="0" borderId="5" xfId="0" applyFont="1" applyBorder="1" applyAlignment="1" quotePrefix="1">
      <alignment horizontal="left"/>
    </xf>
    <xf numFmtId="0" fontId="3" fillId="0" borderId="8" xfId="0" applyFont="1" applyBorder="1" applyAlignment="1" quotePrefix="1">
      <alignment horizontal="left"/>
    </xf>
    <xf numFmtId="0" fontId="2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21" fillId="0" borderId="0" xfId="0" applyNumberFormat="1" applyFont="1" applyBorder="1" applyAlignment="1">
      <alignment horizontal="right"/>
    </xf>
    <xf numFmtId="2" fontId="21" fillId="0" borderId="2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2" fontId="21" fillId="0" borderId="8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2" fontId="21" fillId="0" borderId="5" xfId="0" applyNumberFormat="1" applyFont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0" fontId="21" fillId="0" borderId="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0" borderId="9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 horizontal="right"/>
    </xf>
    <xf numFmtId="0" fontId="20" fillId="0" borderId="8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right"/>
    </xf>
    <xf numFmtId="0" fontId="21" fillId="0" borderId="4" xfId="0" applyFont="1" applyBorder="1" applyAlignment="1">
      <alignment horizontal="center"/>
    </xf>
    <xf numFmtId="2" fontId="21" fillId="0" borderId="7" xfId="0" applyNumberFormat="1" applyFont="1" applyBorder="1" applyAlignment="1">
      <alignment horizontal="right"/>
    </xf>
    <xf numFmtId="2" fontId="21" fillId="0" borderId="6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8" xfId="0" applyNumberFormat="1" applyFont="1" applyBorder="1" applyAlignment="1">
      <alignment horizontal="right"/>
    </xf>
    <xf numFmtId="0" fontId="21" fillId="0" borderId="2" xfId="0" applyFont="1" applyBorder="1" applyAlignment="1" quotePrefix="1">
      <alignment horizontal="center"/>
    </xf>
    <xf numFmtId="0" fontId="21" fillId="0" borderId="1" xfId="0" applyFont="1" applyBorder="1" applyAlignment="1" quotePrefix="1">
      <alignment horizontal="center"/>
    </xf>
    <xf numFmtId="2" fontId="15" fillId="0" borderId="1" xfId="0" applyNumberFormat="1" applyFont="1" applyBorder="1" applyAlignment="1" quotePrefix="1">
      <alignment horizontal="right"/>
    </xf>
    <xf numFmtId="2" fontId="5" fillId="0" borderId="0" xfId="0" applyNumberFormat="1" applyFont="1" applyBorder="1" applyAlignment="1" quotePrefix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 quotePrefix="1">
      <alignment horizontal="center"/>
    </xf>
    <xf numFmtId="2" fontId="21" fillId="0" borderId="10" xfId="0" applyNumberFormat="1" applyFont="1" applyBorder="1" applyAlignment="1" quotePrefix="1">
      <alignment horizontal="right"/>
    </xf>
    <xf numFmtId="2" fontId="21" fillId="0" borderId="10" xfId="0" applyNumberFormat="1" applyFont="1" applyBorder="1" applyAlignment="1">
      <alignment/>
    </xf>
    <xf numFmtId="2" fontId="21" fillId="0" borderId="1" xfId="0" applyNumberFormat="1" applyFont="1" applyBorder="1" applyAlignment="1">
      <alignment/>
    </xf>
    <xf numFmtId="2" fontId="21" fillId="0" borderId="4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 quotePrefix="1">
      <alignment horizontal="right"/>
    </xf>
    <xf numFmtId="2" fontId="21" fillId="0" borderId="7" xfId="0" applyNumberFormat="1" applyFont="1" applyBorder="1" applyAlignment="1">
      <alignment/>
    </xf>
    <xf numFmtId="2" fontId="21" fillId="0" borderId="9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24" fillId="0" borderId="0" xfId="0" applyFont="1" applyBorder="1" applyAlignment="1" quotePrefix="1">
      <alignment horizontal="left"/>
    </xf>
    <xf numFmtId="166" fontId="5" fillId="0" borderId="4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" fontId="5" fillId="2" borderId="15" xfId="0" applyNumberFormat="1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1" fontId="5" fillId="2" borderId="7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2" fontId="5" fillId="2" borderId="0" xfId="0" applyNumberFormat="1" applyFont="1" applyFill="1" applyBorder="1" applyAlignment="1">
      <alignment/>
    </xf>
    <xf numFmtId="1" fontId="5" fillId="2" borderId="6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" fontId="5" fillId="2" borderId="8" xfId="0" applyNumberFormat="1" applyFont="1" applyFill="1" applyBorder="1" applyAlignment="1">
      <alignment/>
    </xf>
    <xf numFmtId="166" fontId="5" fillId="2" borderId="10" xfId="0" applyNumberFormat="1" applyFont="1" applyFill="1" applyBorder="1" applyAlignment="1">
      <alignment/>
    </xf>
    <xf numFmtId="1" fontId="5" fillId="0" borderId="8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1" fontId="5" fillId="2" borderId="12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49" fontId="5" fillId="2" borderId="7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>
      <alignment/>
    </xf>
    <xf numFmtId="2" fontId="5" fillId="2" borderId="9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right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 quotePrefix="1">
      <alignment horizontal="center"/>
    </xf>
    <xf numFmtId="0" fontId="27" fillId="0" borderId="0" xfId="0" applyFont="1" applyBorder="1" applyAlignment="1" quotePrefix="1">
      <alignment horizontal="right"/>
    </xf>
    <xf numFmtId="0" fontId="2" fillId="0" borderId="15" xfId="0" applyFont="1" applyBorder="1" applyAlignment="1">
      <alignment horizontal="left"/>
    </xf>
    <xf numFmtId="164" fontId="28" fillId="0" borderId="1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 quotePrefix="1">
      <alignment horizontal="right"/>
    </xf>
    <xf numFmtId="2" fontId="5" fillId="0" borderId="5" xfId="0" applyNumberFormat="1" applyFont="1" applyBorder="1" applyAlignment="1">
      <alignment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 horizontal="left"/>
    </xf>
    <xf numFmtId="2" fontId="21" fillId="0" borderId="2" xfId="0" applyNumberFormat="1" applyFont="1" applyBorder="1" applyAlignment="1">
      <alignment/>
    </xf>
    <xf numFmtId="164" fontId="5" fillId="0" borderId="2" xfId="0" applyNumberFormat="1" applyFont="1" applyBorder="1" applyAlignment="1" quotePrefix="1">
      <alignment horizontal="right"/>
    </xf>
    <xf numFmtId="165" fontId="5" fillId="0" borderId="10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15" fillId="0" borderId="9" xfId="0" applyFont="1" applyBorder="1" applyAlignment="1" quotePrefix="1">
      <alignment horizontal="left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8" fillId="0" borderId="9" xfId="0" applyFont="1" applyBorder="1" applyAlignment="1">
      <alignment/>
    </xf>
    <xf numFmtId="0" fontId="15" fillId="0" borderId="9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0" fontId="5" fillId="0" borderId="9" xfId="0" applyFont="1" applyBorder="1" applyAlignment="1" quotePrefix="1">
      <alignment/>
    </xf>
    <xf numFmtId="164" fontId="5" fillId="0" borderId="6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18" fillId="0" borderId="6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15" fillId="0" borderId="8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2" fontId="23" fillId="0" borderId="9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0" fontId="21" fillId="0" borderId="9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14" fillId="0" borderId="2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/>
    </xf>
    <xf numFmtId="164" fontId="15" fillId="0" borderId="6" xfId="0" applyNumberFormat="1" applyFont="1" applyBorder="1" applyAlignment="1">
      <alignment/>
    </xf>
    <xf numFmtId="165" fontId="5" fillId="0" borderId="7" xfId="0" applyNumberFormat="1" applyFont="1" applyBorder="1" applyAlignment="1" quotePrefix="1">
      <alignment horizontal="left"/>
    </xf>
    <xf numFmtId="2" fontId="5" fillId="0" borderId="8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center"/>
    </xf>
    <xf numFmtId="0" fontId="0" fillId="0" borderId="14" xfId="0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71" fontId="5" fillId="0" borderId="8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71" fontId="5" fillId="0" borderId="10" xfId="0" applyNumberFormat="1" applyFont="1" applyBorder="1" applyAlignment="1">
      <alignment horizontal="right"/>
    </xf>
    <xf numFmtId="171" fontId="5" fillId="0" borderId="6" xfId="0" applyNumberFormat="1" applyFont="1" applyBorder="1" applyAlignment="1">
      <alignment horizontal="right"/>
    </xf>
    <xf numFmtId="171" fontId="5" fillId="0" borderId="3" xfId="0" applyNumberFormat="1" applyFont="1" applyBorder="1" applyAlignment="1">
      <alignment horizontal="right"/>
    </xf>
    <xf numFmtId="171" fontId="5" fillId="0" borderId="5" xfId="0" applyNumberFormat="1" applyFont="1" applyBorder="1" applyAlignment="1">
      <alignment horizontal="right"/>
    </xf>
    <xf numFmtId="171" fontId="5" fillId="0" borderId="2" xfId="0" applyNumberFormat="1" applyFont="1" applyBorder="1" applyAlignment="1">
      <alignment horizontal="right"/>
    </xf>
    <xf numFmtId="171" fontId="5" fillId="0" borderId="1" xfId="0" applyNumberFormat="1" applyFont="1" applyBorder="1" applyAlignment="1">
      <alignment horizontal="right"/>
    </xf>
    <xf numFmtId="172" fontId="5" fillId="0" borderId="15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0" fontId="8" fillId="0" borderId="0" xfId="20" applyBorder="1" applyAlignment="1">
      <alignment/>
    </xf>
    <xf numFmtId="0" fontId="3" fillId="0" borderId="3" xfId="0" applyFont="1" applyBorder="1" applyAlignment="1" quotePrefix="1">
      <alignment/>
    </xf>
    <xf numFmtId="0" fontId="12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3" fillId="0" borderId="4" xfId="0" applyFont="1" applyBorder="1" applyAlignment="1" quotePrefix="1">
      <alignment/>
    </xf>
    <xf numFmtId="0" fontId="0" fillId="0" borderId="8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0" fillId="0" borderId="5" xfId="0" applyFont="1" applyBorder="1" applyAlignment="1">
      <alignment/>
    </xf>
    <xf numFmtId="0" fontId="10" fillId="0" borderId="6" xfId="0" applyFont="1" applyBorder="1" applyAlignment="1" quotePrefix="1">
      <alignment horizontal="left"/>
    </xf>
    <xf numFmtId="0" fontId="11" fillId="0" borderId="5" xfId="0" applyFont="1" applyBorder="1" applyAlignment="1" quotePrefix="1">
      <alignment horizontal="left"/>
    </xf>
    <xf numFmtId="0" fontId="7" fillId="0" borderId="12" xfId="0" applyFont="1" applyBorder="1" applyAlignment="1" quotePrefix="1">
      <alignment horizontal="right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9" fillId="0" borderId="8" xfId="0" applyFont="1" applyBorder="1" applyAlignment="1" quotePrefix="1">
      <alignment horizontal="left"/>
    </xf>
    <xf numFmtId="0" fontId="29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0" fillId="0" borderId="2" xfId="0" applyBorder="1" applyAlignment="1" quotePrefix="1">
      <alignment horizontal="left"/>
    </xf>
    <xf numFmtId="0" fontId="1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5" fillId="0" borderId="9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1" fillId="0" borderId="11" xfId="0" applyFont="1" applyBorder="1" applyAlignment="1" quotePrefix="1">
      <alignment horizontal="center"/>
    </xf>
    <xf numFmtId="3" fontId="21" fillId="0" borderId="9" xfId="0" applyNumberFormat="1" applyFont="1" applyBorder="1" applyAlignment="1">
      <alignment horizontal="right"/>
    </xf>
    <xf numFmtId="3" fontId="21" fillId="0" borderId="7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3" fillId="0" borderId="9" xfId="0" applyNumberFormat="1" applyFont="1" applyBorder="1" applyAlignment="1">
      <alignment horizontal="right"/>
    </xf>
    <xf numFmtId="174" fontId="5" fillId="0" borderId="1" xfId="0" applyNumberFormat="1" applyFont="1" applyBorder="1" applyAlignment="1">
      <alignment/>
    </xf>
    <xf numFmtId="1" fontId="5" fillId="0" borderId="7" xfId="0" applyNumberFormat="1" applyFont="1" applyBorder="1" applyAlignment="1">
      <alignment horizontal="center"/>
    </xf>
    <xf numFmtId="165" fontId="5" fillId="0" borderId="2" xfId="0" applyNumberFormat="1" applyFont="1" applyBorder="1" applyAlignment="1" quotePrefix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 quotePrefix="1">
      <alignment horizontal="left"/>
    </xf>
    <xf numFmtId="165" fontId="5" fillId="0" borderId="3" xfId="0" applyNumberFormat="1" applyFont="1" applyBorder="1" applyAlignment="1" quotePrefix="1">
      <alignment horizontal="left"/>
    </xf>
    <xf numFmtId="165" fontId="5" fillId="0" borderId="11" xfId="0" applyNumberFormat="1" applyFont="1" applyBorder="1" applyAlignment="1" quotePrefix="1">
      <alignment horizontal="left"/>
    </xf>
    <xf numFmtId="0" fontId="21" fillId="0" borderId="7" xfId="0" applyFont="1" applyBorder="1" applyAlignment="1">
      <alignment horizontal="right"/>
    </xf>
    <xf numFmtId="0" fontId="20" fillId="0" borderId="10" xfId="0" applyFont="1" applyBorder="1" applyAlignment="1" quotePrefix="1">
      <alignment horizontal="left"/>
    </xf>
    <xf numFmtId="2" fontId="5" fillId="0" borderId="0" xfId="0" applyNumberFormat="1" applyFont="1" applyBorder="1" applyAlignment="1" quotePrefix="1">
      <alignment horizontal="right"/>
    </xf>
    <xf numFmtId="0" fontId="3" fillId="0" borderId="9" xfId="0" applyFont="1" applyBorder="1" applyAlignment="1" quotePrefix="1">
      <alignment horizontal="left"/>
    </xf>
    <xf numFmtId="0" fontId="5" fillId="2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21" fillId="0" borderId="3" xfId="0" applyNumberFormat="1" applyFont="1" applyBorder="1" applyAlignment="1">
      <alignment/>
    </xf>
    <xf numFmtId="0" fontId="31" fillId="0" borderId="9" xfId="0" applyFont="1" applyBorder="1" applyAlignment="1" quotePrefix="1">
      <alignment horizontal="left"/>
    </xf>
    <xf numFmtId="165" fontId="5" fillId="0" borderId="1" xfId="0" applyNumberFormat="1" applyFont="1" applyBorder="1" applyAlignment="1" quotePrefix="1">
      <alignment horizontal="left"/>
    </xf>
    <xf numFmtId="3" fontId="21" fillId="0" borderId="9" xfId="0" applyNumberFormat="1" applyFont="1" applyBorder="1" applyAlignment="1" quotePrefix="1">
      <alignment horizontal="right"/>
    </xf>
    <xf numFmtId="0" fontId="33" fillId="0" borderId="12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165" fontId="15" fillId="0" borderId="7" xfId="0" applyNumberFormat="1" applyFont="1" applyBorder="1" applyAlignment="1">
      <alignment horizontal="right"/>
    </xf>
    <xf numFmtId="165" fontId="5" fillId="0" borderId="4" xfId="0" applyNumberFormat="1" applyFont="1" applyBorder="1" applyAlignment="1" quotePrefix="1">
      <alignment horizontal="left"/>
    </xf>
    <xf numFmtId="0" fontId="5" fillId="0" borderId="12" xfId="0" applyFont="1" applyBorder="1" applyAlignment="1" quotePrefix="1">
      <alignment horizontal="right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4" fontId="5" fillId="0" borderId="1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32" fillId="0" borderId="9" xfId="0" applyFont="1" applyBorder="1" applyAlignment="1" quotePrefix="1">
      <alignment horizontal="left"/>
    </xf>
    <xf numFmtId="2" fontId="21" fillId="0" borderId="1" xfId="0" applyNumberFormat="1" applyFont="1" applyBorder="1" applyAlignment="1" quotePrefix="1">
      <alignment horizontal="right"/>
    </xf>
    <xf numFmtId="0" fontId="14" fillId="0" borderId="7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7" fillId="0" borderId="2" xfId="0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77" fontId="5" fillId="0" borderId="7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0" fontId="5" fillId="0" borderId="8" xfId="0" applyFont="1" applyBorder="1" applyAlignment="1" quotePrefix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8" xfId="0" applyFont="1" applyBorder="1" applyAlignment="1" quotePrefix="1">
      <alignment horizontal="left"/>
    </xf>
    <xf numFmtId="0" fontId="19" fillId="0" borderId="8" xfId="0" applyFont="1" applyBorder="1" applyAlignment="1" quotePrefix="1">
      <alignment horizontal="left"/>
    </xf>
    <xf numFmtId="0" fontId="4" fillId="0" borderId="6" xfId="0" applyFont="1" applyBorder="1" applyAlignment="1">
      <alignment/>
    </xf>
    <xf numFmtId="0" fontId="5" fillId="0" borderId="15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164" fontId="5" fillId="0" borderId="3" xfId="0" applyNumberFormat="1" applyFont="1" applyBorder="1" applyAlignment="1" quotePrefix="1">
      <alignment horizontal="right"/>
    </xf>
    <xf numFmtId="164" fontId="5" fillId="0" borderId="8" xfId="0" applyNumberFormat="1" applyFont="1" applyBorder="1" applyAlignment="1">
      <alignment horizontal="right"/>
    </xf>
    <xf numFmtId="2" fontId="15" fillId="0" borderId="7" xfId="0" applyNumberFormat="1" applyFont="1" applyBorder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15" fillId="0" borderId="11" xfId="0" applyNumberFormat="1" applyFont="1" applyBorder="1" applyAlignment="1">
      <alignment horizontal="right"/>
    </xf>
    <xf numFmtId="165" fontId="12" fillId="0" borderId="6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171" fontId="5" fillId="0" borderId="1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165" fontId="15" fillId="0" borderId="3" xfId="0" applyNumberFormat="1" applyFont="1" applyBorder="1" applyAlignment="1">
      <alignment horizontal="right"/>
    </xf>
    <xf numFmtId="171" fontId="5" fillId="0" borderId="7" xfId="0" applyNumberFormat="1" applyFont="1" applyBorder="1" applyAlignment="1">
      <alignment horizontal="right"/>
    </xf>
    <xf numFmtId="171" fontId="5" fillId="0" borderId="9" xfId="0" applyNumberFormat="1" applyFont="1" applyBorder="1" applyAlignment="1">
      <alignment horizontal="right"/>
    </xf>
    <xf numFmtId="171" fontId="5" fillId="0" borderId="11" xfId="0" applyNumberFormat="1" applyFont="1" applyBorder="1" applyAlignment="1">
      <alignment horizontal="right"/>
    </xf>
    <xf numFmtId="171" fontId="5" fillId="0" borderId="15" xfId="0" applyNumberFormat="1" applyFont="1" applyBorder="1" applyAlignment="1">
      <alignment horizontal="right"/>
    </xf>
    <xf numFmtId="171" fontId="5" fillId="0" borderId="0" xfId="0" applyNumberFormat="1" applyFont="1" applyAlignment="1">
      <alignment/>
    </xf>
    <xf numFmtId="171" fontId="5" fillId="0" borderId="14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171" fontId="5" fillId="0" borderId="15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9" xfId="0" applyFont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5" xfId="0" applyFont="1" applyBorder="1" applyAlignment="1">
      <alignment/>
    </xf>
    <xf numFmtId="0" fontId="3" fillId="0" borderId="2" xfId="0" applyFont="1" applyBorder="1" applyAlignment="1" quotePrefix="1">
      <alignment horizontal="right"/>
    </xf>
    <xf numFmtId="165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20" fillId="0" borderId="12" xfId="0" applyFont="1" applyBorder="1" applyAlignment="1" quotePrefix="1">
      <alignment horizontal="left"/>
    </xf>
    <xf numFmtId="177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78" fontId="20" fillId="0" borderId="7" xfId="0" applyNumberFormat="1" applyFont="1" applyBorder="1" applyAlignment="1">
      <alignment horizontal="right"/>
    </xf>
    <xf numFmtId="178" fontId="20" fillId="0" borderId="9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1" xfId="0" applyNumberFormat="1" applyFont="1" applyBorder="1" applyAlignment="1">
      <alignment/>
    </xf>
    <xf numFmtId="178" fontId="20" fillId="0" borderId="14" xfId="0" applyNumberFormat="1" applyFont="1" applyBorder="1" applyAlignment="1">
      <alignment/>
    </xf>
    <xf numFmtId="178" fontId="20" fillId="0" borderId="11" xfId="0" applyNumberFormat="1" applyFont="1" applyBorder="1" applyAlignment="1">
      <alignment/>
    </xf>
    <xf numFmtId="178" fontId="20" fillId="0" borderId="0" xfId="0" applyNumberFormat="1" applyFont="1" applyAlignment="1">
      <alignment/>
    </xf>
    <xf numFmtId="178" fontId="20" fillId="0" borderId="15" xfId="0" applyNumberFormat="1" applyFont="1" applyBorder="1" applyAlignment="1">
      <alignment/>
    </xf>
    <xf numFmtId="178" fontId="20" fillId="0" borderId="13" xfId="0" applyNumberFormat="1" applyFont="1" applyBorder="1" applyAlignment="1">
      <alignment/>
    </xf>
    <xf numFmtId="0" fontId="5" fillId="0" borderId="7" xfId="0" applyFont="1" applyBorder="1" applyAlignment="1">
      <alignment/>
    </xf>
    <xf numFmtId="164" fontId="28" fillId="0" borderId="0" xfId="0" applyNumberFormat="1" applyFont="1" applyBorder="1" applyAlignment="1">
      <alignment/>
    </xf>
    <xf numFmtId="2" fontId="5" fillId="0" borderId="11" xfId="0" applyNumberFormat="1" applyFont="1" applyBorder="1" applyAlignment="1" quotePrefix="1">
      <alignment horizontal="right"/>
    </xf>
    <xf numFmtId="171" fontId="3" fillId="0" borderId="2" xfId="0" applyNumberFormat="1" applyFont="1" applyBorder="1" applyAlignment="1">
      <alignment horizontal="right"/>
    </xf>
    <xf numFmtId="0" fontId="5" fillId="0" borderId="6" xfId="0" applyFont="1" applyBorder="1" applyAlignment="1" quotePrefix="1">
      <alignment/>
    </xf>
    <xf numFmtId="2" fontId="21" fillId="0" borderId="9" xfId="0" applyNumberFormat="1" applyFont="1" applyBorder="1" applyAlignment="1" quotePrefix="1">
      <alignment horizontal="right"/>
    </xf>
    <xf numFmtId="2" fontId="21" fillId="0" borderId="4" xfId="0" applyNumberFormat="1" applyFont="1" applyBorder="1" applyAlignment="1" quotePrefix="1">
      <alignment horizontal="right"/>
    </xf>
    <xf numFmtId="164" fontId="5" fillId="0" borderId="8" xfId="0" applyNumberFormat="1" applyFont="1" applyBorder="1" applyAlignment="1" quotePrefix="1">
      <alignment horizontal="right"/>
    </xf>
    <xf numFmtId="0" fontId="28" fillId="0" borderId="7" xfId="0" applyFont="1" applyBorder="1" applyAlignment="1" quotePrefix="1">
      <alignment horizontal="left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/>
    </xf>
    <xf numFmtId="2" fontId="5" fillId="0" borderId="7" xfId="0" applyNumberFormat="1" applyFont="1" applyBorder="1" applyAlignment="1" quotePrefix="1">
      <alignment horizontal="right"/>
    </xf>
    <xf numFmtId="2" fontId="23" fillId="0" borderId="7" xfId="0" applyNumberFormat="1" applyFont="1" applyBorder="1" applyAlignment="1">
      <alignment horizontal="right"/>
    </xf>
    <xf numFmtId="2" fontId="23" fillId="0" borderId="6" xfId="0" applyNumberFormat="1" applyFont="1" applyBorder="1" applyAlignment="1">
      <alignment horizontal="right"/>
    </xf>
    <xf numFmtId="2" fontId="23" fillId="0" borderId="3" xfId="0" applyNumberFormat="1" applyFont="1" applyBorder="1" applyAlignment="1">
      <alignment horizontal="right"/>
    </xf>
    <xf numFmtId="2" fontId="23" fillId="0" borderId="4" xfId="0" applyNumberFormat="1" applyFont="1" applyBorder="1" applyAlignment="1">
      <alignment horizontal="right"/>
    </xf>
    <xf numFmtId="3" fontId="23" fillId="0" borderId="7" xfId="0" applyNumberFormat="1" applyFont="1" applyBorder="1" applyAlignment="1">
      <alignment horizontal="right"/>
    </xf>
    <xf numFmtId="0" fontId="15" fillId="0" borderId="7" xfId="0" applyFont="1" applyBorder="1" applyAlignment="1">
      <alignment/>
    </xf>
    <xf numFmtId="171" fontId="3" fillId="0" borderId="1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7" fontId="5" fillId="0" borderId="5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171" fontId="3" fillId="0" borderId="5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171" fontId="3" fillId="0" borderId="0" xfId="0" applyNumberFormat="1" applyFont="1" applyBorder="1" applyAlignment="1">
      <alignment horizontal="right"/>
    </xf>
    <xf numFmtId="171" fontId="3" fillId="0" borderId="8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6" xfId="0" applyNumberFormat="1" applyFont="1" applyBorder="1" applyAlignment="1">
      <alignment/>
    </xf>
    <xf numFmtId="171" fontId="3" fillId="0" borderId="4" xfId="0" applyNumberFormat="1" applyFont="1" applyBorder="1" applyAlignment="1">
      <alignment/>
    </xf>
    <xf numFmtId="171" fontId="3" fillId="0" borderId="12" xfId="0" applyNumberFormat="1" applyFont="1" applyBorder="1" applyAlignment="1">
      <alignment/>
    </xf>
    <xf numFmtId="171" fontId="3" fillId="0" borderId="13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14" xfId="0" applyNumberFormat="1" applyFont="1" applyBorder="1" applyAlignment="1">
      <alignment/>
    </xf>
    <xf numFmtId="171" fontId="3" fillId="0" borderId="5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13" fillId="0" borderId="14" xfId="0" applyFont="1" applyBorder="1" applyAlignment="1">
      <alignment horizontal="center"/>
    </xf>
    <xf numFmtId="165" fontId="5" fillId="0" borderId="14" xfId="0" applyNumberFormat="1" applyFont="1" applyBorder="1" applyAlignment="1">
      <alignment/>
    </xf>
    <xf numFmtId="166" fontId="13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71" fontId="3" fillId="0" borderId="0" xfId="0" applyNumberFormat="1" applyFont="1" applyAlignment="1">
      <alignment horizontal="right"/>
    </xf>
    <xf numFmtId="171" fontId="3" fillId="0" borderId="9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15" xfId="0" applyNumberFormat="1" applyFont="1" applyBorder="1" applyAlignment="1">
      <alignment horizontal="right"/>
    </xf>
    <xf numFmtId="0" fontId="28" fillId="0" borderId="9" xfId="0" applyFont="1" applyBorder="1" applyAlignment="1">
      <alignment horizontal="left"/>
    </xf>
    <xf numFmtId="3" fontId="21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13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 horizontal="center"/>
    </xf>
    <xf numFmtId="0" fontId="5" fillId="0" borderId="13" xfId="0" applyFont="1" applyBorder="1" applyAlignment="1" quotePrefix="1">
      <alignment horizontal="left"/>
    </xf>
    <xf numFmtId="0" fontId="15" fillId="0" borderId="13" xfId="0" applyFont="1" applyBorder="1" applyAlignment="1" quotePrefix="1">
      <alignment horizontal="left"/>
    </xf>
    <xf numFmtId="0" fontId="15" fillId="0" borderId="11" xfId="0" applyFont="1" applyBorder="1" applyAlignment="1" quotePrefix="1">
      <alignment horizontal="left"/>
    </xf>
    <xf numFmtId="3" fontId="21" fillId="0" borderId="7" xfId="0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2" fontId="38" fillId="0" borderId="8" xfId="0" applyNumberFormat="1" applyFont="1" applyBorder="1" applyAlignment="1">
      <alignment horizontal="right"/>
    </xf>
    <xf numFmtId="0" fontId="28" fillId="0" borderId="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3" fillId="0" borderId="3" xfId="0" applyFont="1" applyBorder="1" applyAlignment="1">
      <alignment horizontal="center"/>
    </xf>
    <xf numFmtId="0" fontId="39" fillId="0" borderId="3" xfId="0" applyFont="1" applyBorder="1" applyAlignment="1" quotePrefix="1">
      <alignment horizontal="center"/>
    </xf>
    <xf numFmtId="0" fontId="13" fillId="0" borderId="2" xfId="0" applyFont="1" applyBorder="1" applyAlignment="1" quotePrefix="1">
      <alignment horizontal="center"/>
    </xf>
    <xf numFmtId="0" fontId="13" fillId="0" borderId="6" xfId="0" applyFont="1" applyBorder="1" applyAlignment="1" quotePrefix="1">
      <alignment horizontal="center"/>
    </xf>
    <xf numFmtId="0" fontId="13" fillId="0" borderId="5" xfId="0" applyFont="1" applyBorder="1" applyAlignment="1" quotePrefix="1">
      <alignment horizontal="center"/>
    </xf>
    <xf numFmtId="0" fontId="13" fillId="0" borderId="1" xfId="0" applyFont="1" applyBorder="1" applyAlignment="1" quotePrefix="1">
      <alignment horizontal="center"/>
    </xf>
    <xf numFmtId="0" fontId="13" fillId="0" borderId="10" xfId="0" applyFont="1" applyBorder="1" applyAlignment="1" quotePrefix="1">
      <alignment horizontal="center"/>
    </xf>
    <xf numFmtId="165" fontId="5" fillId="0" borderId="9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0" fontId="13" fillId="0" borderId="4" xfId="0" applyFont="1" applyBorder="1" applyAlignment="1" quotePrefix="1">
      <alignment horizontal="center"/>
    </xf>
    <xf numFmtId="165" fontId="5" fillId="0" borderId="7" xfId="0" applyNumberFormat="1" applyFont="1" applyBorder="1" applyAlignment="1">
      <alignment/>
    </xf>
    <xf numFmtId="0" fontId="8" fillId="0" borderId="3" xfId="20" applyBorder="1" applyAlignment="1">
      <alignment/>
    </xf>
    <xf numFmtId="0" fontId="4" fillId="0" borderId="6" xfId="0" applyFont="1" applyBorder="1" applyAlignment="1" quotePrefix="1">
      <alignment horizontal="left"/>
    </xf>
    <xf numFmtId="0" fontId="8" fillId="0" borderId="2" xfId="20" applyBorder="1" applyAlignment="1" quotePrefix="1">
      <alignment horizontal="left"/>
    </xf>
    <xf numFmtId="165" fontId="19" fillId="0" borderId="8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5" fillId="0" borderId="4" xfId="0" applyFont="1" applyBorder="1" applyAlignment="1">
      <alignment horizontal="left"/>
    </xf>
    <xf numFmtId="2" fontId="5" fillId="0" borderId="2" xfId="0" applyNumberFormat="1" applyFont="1" applyBorder="1" applyAlignment="1" quotePrefix="1">
      <alignment horizontal="right"/>
    </xf>
    <xf numFmtId="177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164" fontId="28" fillId="0" borderId="3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9" xfId="0" applyNumberFormat="1" applyFont="1" applyBorder="1" applyAlignment="1" quotePrefix="1">
      <alignment horizontal="right"/>
    </xf>
    <xf numFmtId="165" fontId="5" fillId="0" borderId="2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14" fillId="0" borderId="7" xfId="0" applyFont="1" applyBorder="1" applyAlignment="1">
      <alignment/>
    </xf>
    <xf numFmtId="171" fontId="3" fillId="0" borderId="10" xfId="0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3" fontId="21" fillId="0" borderId="11" xfId="0" applyNumberFormat="1" applyFont="1" applyBorder="1" applyAlignment="1" quotePrefix="1">
      <alignment horizontal="right"/>
    </xf>
    <xf numFmtId="164" fontId="28" fillId="0" borderId="9" xfId="0" applyNumberFormat="1" applyFont="1" applyBorder="1" applyAlignment="1">
      <alignment/>
    </xf>
    <xf numFmtId="165" fontId="15" fillId="0" borderId="11" xfId="0" applyNumberFormat="1" applyFont="1" applyBorder="1" applyAlignment="1">
      <alignment horizontal="right"/>
    </xf>
    <xf numFmtId="165" fontId="5" fillId="0" borderId="5" xfId="0" applyNumberFormat="1" applyFont="1" applyBorder="1" applyAlignment="1" quotePrefix="1">
      <alignment horizontal="left"/>
    </xf>
    <xf numFmtId="165" fontId="15" fillId="0" borderId="6" xfId="0" applyNumberFormat="1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2" fontId="36" fillId="0" borderId="8" xfId="0" applyNumberFormat="1" applyFont="1" applyBorder="1" applyAlignment="1">
      <alignment horizontal="right"/>
    </xf>
    <xf numFmtId="2" fontId="36" fillId="0" borderId="0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2" fontId="15" fillId="0" borderId="11" xfId="0" applyNumberFormat="1" applyFont="1" applyBorder="1" applyAlignment="1" quotePrefix="1">
      <alignment horizontal="right"/>
    </xf>
    <xf numFmtId="165" fontId="19" fillId="0" borderId="0" xfId="0" applyNumberFormat="1" applyFont="1" applyAlignment="1">
      <alignment horizontal="center"/>
    </xf>
    <xf numFmtId="165" fontId="15" fillId="0" borderId="5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 quotePrefix="1">
      <alignment horizontal="left"/>
    </xf>
    <xf numFmtId="0" fontId="5" fillId="0" borderId="7" xfId="0" applyFont="1" applyBorder="1" applyAlignment="1">
      <alignment horizontal="left"/>
    </xf>
    <xf numFmtId="2" fontId="36" fillId="0" borderId="5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 horizontal="left"/>
    </xf>
    <xf numFmtId="166" fontId="3" fillId="0" borderId="0" xfId="0" applyNumberFormat="1" applyFont="1" applyAlignment="1">
      <alignment/>
    </xf>
    <xf numFmtId="0" fontId="40" fillId="0" borderId="0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 quotePrefix="1">
      <alignment horizontal="right"/>
    </xf>
    <xf numFmtId="0" fontId="40" fillId="0" borderId="2" xfId="0" applyFont="1" applyBorder="1" applyAlignment="1" quotePrefix="1">
      <alignment horizontal="right"/>
    </xf>
    <xf numFmtId="0" fontId="39" fillId="0" borderId="8" xfId="0" applyFont="1" applyBorder="1" applyAlignment="1" quotePrefix="1">
      <alignment horizontal="left"/>
    </xf>
    <xf numFmtId="2" fontId="5" fillId="0" borderId="0" xfId="0" applyNumberFormat="1" applyFont="1" applyAlignment="1">
      <alignment/>
    </xf>
    <xf numFmtId="0" fontId="3" fillId="0" borderId="7" xfId="0" applyFont="1" applyBorder="1" applyAlignment="1" quotePrefix="1">
      <alignment horizontal="center"/>
    </xf>
    <xf numFmtId="0" fontId="27" fillId="0" borderId="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2" fontId="5" fillId="0" borderId="0" xfId="0" applyNumberFormat="1" applyFont="1" applyBorder="1" applyAlignment="1" quotePrefix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30" fillId="0" borderId="11" xfId="0" applyFont="1" applyBorder="1" applyAlignment="1">
      <alignment horizontal="center"/>
    </xf>
    <xf numFmtId="166" fontId="30" fillId="0" borderId="4" xfId="0" applyNumberFormat="1" applyFont="1" applyBorder="1" applyAlignment="1">
      <alignment horizontal="right"/>
    </xf>
    <xf numFmtId="166" fontId="30" fillId="0" borderId="10" xfId="0" applyNumberFormat="1" applyFont="1" applyBorder="1" applyAlignment="1">
      <alignment horizontal="right"/>
    </xf>
    <xf numFmtId="166" fontId="30" fillId="0" borderId="1" xfId="0" applyNumberFormat="1" applyFont="1" applyBorder="1" applyAlignment="1">
      <alignment horizontal="right"/>
    </xf>
    <xf numFmtId="166" fontId="30" fillId="0" borderId="3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71" fontId="3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29" fillId="0" borderId="5" xfId="0" applyFont="1" applyBorder="1" applyAlignment="1" quotePrefix="1">
      <alignment horizontal="left"/>
    </xf>
    <xf numFmtId="0" fontId="29" fillId="0" borderId="2" xfId="0" applyFont="1" applyBorder="1" applyAlignment="1" quotePrefix="1">
      <alignment horizontal="left"/>
    </xf>
    <xf numFmtId="166" fontId="30" fillId="0" borderId="7" xfId="0" applyNumberFormat="1" applyFont="1" applyBorder="1" applyAlignment="1">
      <alignment horizontal="right"/>
    </xf>
    <xf numFmtId="166" fontId="30" fillId="0" borderId="9" xfId="0" applyNumberFormat="1" applyFont="1" applyBorder="1" applyAlignment="1">
      <alignment horizontal="right"/>
    </xf>
    <xf numFmtId="166" fontId="30" fillId="0" borderId="11" xfId="0" applyNumberFormat="1" applyFont="1" applyBorder="1" applyAlignment="1">
      <alignment horizontal="right"/>
    </xf>
    <xf numFmtId="172" fontId="3" fillId="0" borderId="9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30" fillId="0" borderId="1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164" fontId="15" fillId="0" borderId="9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15" fillId="0" borderId="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2" fontId="5" fillId="0" borderId="3" xfId="0" applyNumberFormat="1" applyFont="1" applyBorder="1" applyAlignment="1" quotePrefix="1">
      <alignment horizontal="right"/>
    </xf>
    <xf numFmtId="165" fontId="5" fillId="0" borderId="8" xfId="0" applyNumberFormat="1" applyFont="1" applyBorder="1" applyAlignment="1" quotePrefix="1">
      <alignment horizontal="left"/>
    </xf>
    <xf numFmtId="165" fontId="19" fillId="0" borderId="2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164" fontId="5" fillId="0" borderId="9" xfId="0" applyNumberFormat="1" applyFont="1" applyBorder="1" applyAlignment="1" quotePrefix="1">
      <alignment/>
    </xf>
    <xf numFmtId="172" fontId="20" fillId="0" borderId="9" xfId="0" applyNumberFormat="1" applyFont="1" applyBorder="1" applyAlignment="1">
      <alignment horizontal="right"/>
    </xf>
    <xf numFmtId="0" fontId="42" fillId="0" borderId="2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166" fontId="3" fillId="0" borderId="3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71" fontId="5" fillId="0" borderId="12" xfId="0" applyNumberFormat="1" applyFont="1" applyBorder="1" applyAlignment="1">
      <alignment horizontal="right"/>
    </xf>
    <xf numFmtId="171" fontId="5" fillId="0" borderId="14" xfId="0" applyNumberFormat="1" applyFont="1" applyBorder="1" applyAlignment="1">
      <alignment horizontal="right"/>
    </xf>
    <xf numFmtId="171" fontId="5" fillId="0" borderId="13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/>
    </xf>
    <xf numFmtId="164" fontId="15" fillId="0" borderId="11" xfId="0" applyNumberFormat="1" applyFont="1" applyBorder="1" applyAlignment="1">
      <alignment horizontal="right"/>
    </xf>
    <xf numFmtId="166" fontId="30" fillId="0" borderId="15" xfId="0" applyNumberFormat="1" applyFont="1" applyBorder="1" applyAlignment="1">
      <alignment horizontal="right"/>
    </xf>
    <xf numFmtId="171" fontId="20" fillId="0" borderId="8" xfId="0" applyNumberFormat="1" applyFont="1" applyBorder="1" applyAlignment="1">
      <alignment horizontal="right"/>
    </xf>
    <xf numFmtId="171" fontId="20" fillId="0" borderId="10" xfId="0" applyNumberFormat="1" applyFont="1" applyBorder="1" applyAlignment="1">
      <alignment horizontal="right"/>
    </xf>
    <xf numFmtId="171" fontId="20" fillId="0" borderId="1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71" fontId="20" fillId="0" borderId="7" xfId="0" applyNumberFormat="1" applyFont="1" applyBorder="1" applyAlignment="1">
      <alignment horizontal="right"/>
    </xf>
    <xf numFmtId="171" fontId="20" fillId="0" borderId="9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166" fontId="3" fillId="0" borderId="8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166" fontId="3" fillId="0" borderId="5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20" fillId="0" borderId="9" xfId="0" applyNumberFormat="1" applyFont="1" applyBorder="1" applyAlignment="1">
      <alignment/>
    </xf>
    <xf numFmtId="0" fontId="3" fillId="0" borderId="6" xfId="0" applyFont="1" applyBorder="1" applyAlignment="1" quotePrefix="1">
      <alignment horizontal="left"/>
    </xf>
    <xf numFmtId="0" fontId="3" fillId="0" borderId="14" xfId="0" applyFont="1" applyBorder="1" applyAlignment="1" quotePrefix="1">
      <alignment/>
    </xf>
    <xf numFmtId="0" fontId="3" fillId="0" borderId="14" xfId="0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8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166" fontId="43" fillId="0" borderId="0" xfId="0" applyNumberFormat="1" applyFont="1" applyBorder="1" applyAlignment="1">
      <alignment/>
    </xf>
    <xf numFmtId="0" fontId="44" fillId="0" borderId="8" xfId="0" applyFont="1" applyBorder="1" applyAlignment="1">
      <alignment/>
    </xf>
    <xf numFmtId="0" fontId="20" fillId="0" borderId="14" xfId="0" applyFont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Average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Summary!$B$5:$B$52</c:f>
              <c:strCache/>
            </c:strRef>
          </c:cat>
          <c:val>
            <c:numRef>
              <c:f>Summary!$D$5:$D$52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Summary!$B$5:$B$52</c:f>
              <c:strCache/>
            </c:strRef>
          </c:cat>
          <c:val>
            <c:numRef>
              <c:f>Summary!$K$5:$K$52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54534578"/>
        <c:axId val="21049155"/>
      </c:line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9155"/>
        <c:crosses val="autoZero"/>
        <c:auto val="1"/>
        <c:lblOffset val="100"/>
        <c:noMultiLvlLbl val="0"/>
      </c:catAx>
      <c:valAx>
        <c:axId val="21049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4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Average Yield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Summary!$B$5:$B$52</c:f>
              <c:strCache/>
            </c:strRef>
          </c:cat>
          <c:val>
            <c:numRef>
              <c:f>Summary!$E$5:$E$52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Summary!$B$5:$B$52</c:f>
              <c:strCache/>
            </c:strRef>
          </c:cat>
          <c:val>
            <c:numRef>
              <c:f>Summary!$L$5:$L$52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55224668"/>
        <c:axId val="27259965"/>
      </c:line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9965"/>
        <c:crosses val="autoZero"/>
        <c:auto val="1"/>
        <c:lblOffset val="100"/>
        <c:noMultiLvlLbl val="0"/>
      </c:catAx>
      <c:valAx>
        <c:axId val="27259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24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Average %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Summary!$B$4:$B$52</c:f>
              <c:strCache/>
            </c:strRef>
          </c:cat>
          <c:val>
            <c:numRef>
              <c:f>Summary!$F$4:$F$52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Summary!$B$4:$B$52</c:f>
              <c:strCache/>
            </c:strRef>
          </c:cat>
          <c:val>
            <c:numRef>
              <c:f>Summary!$M$4:$M$52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axId val="44013094"/>
        <c:axId val="60573527"/>
      </c:line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13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Number of Companies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Summary!$B$4:$B$52</c:f>
              <c:strCache/>
            </c:strRef>
          </c:cat>
          <c:val>
            <c:numRef>
              <c:f>Summary!$A$4:$A$52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Summary!$B$4:$B$52</c:f>
              <c:strCache/>
            </c:strRef>
          </c:cat>
          <c:val>
            <c:numRef>
              <c:f>Summary!$H$4:$H$52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axId val="8290832"/>
        <c:axId val="7508625"/>
      </c:lineChart>
      <c:cat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08625"/>
        <c:crosses val="autoZero"/>
        <c:auto val="1"/>
        <c:lblOffset val="100"/>
        <c:noMultiLvlLbl val="0"/>
      </c:catAx>
      <c:valAx>
        <c:axId val="7508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90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Summary!$B$5:$B$52</c:f>
              <c:strCache>
                <c:ptCount val="48"/>
                <c:pt idx="0">
                  <c:v>Jan08</c:v>
                </c:pt>
                <c:pt idx="1">
                  <c:v>Feb08</c:v>
                </c:pt>
                <c:pt idx="2">
                  <c:v>Mar08</c:v>
                </c:pt>
                <c:pt idx="3">
                  <c:v>Apr08</c:v>
                </c:pt>
                <c:pt idx="4">
                  <c:v>May08</c:v>
                </c:pt>
                <c:pt idx="5">
                  <c:v>Jun08</c:v>
                </c:pt>
                <c:pt idx="6">
                  <c:v>Jul08</c:v>
                </c:pt>
                <c:pt idx="7">
                  <c:v>Aug08</c:v>
                </c:pt>
                <c:pt idx="8">
                  <c:v>Sep08</c:v>
                </c:pt>
                <c:pt idx="9">
                  <c:v>Oct08</c:v>
                </c:pt>
                <c:pt idx="10">
                  <c:v>Nov08</c:v>
                </c:pt>
                <c:pt idx="11">
                  <c:v>Dec08</c:v>
                </c:pt>
                <c:pt idx="12">
                  <c:v>Jan09</c:v>
                </c:pt>
                <c:pt idx="13">
                  <c:v>Feb09</c:v>
                </c:pt>
                <c:pt idx="14">
                  <c:v>Mar09</c:v>
                </c:pt>
                <c:pt idx="15">
                  <c:v>Apr09</c:v>
                </c:pt>
                <c:pt idx="16">
                  <c:v>May09</c:v>
                </c:pt>
                <c:pt idx="17">
                  <c:v>Jun09</c:v>
                </c:pt>
                <c:pt idx="18">
                  <c:v>Jul09</c:v>
                </c:pt>
                <c:pt idx="19">
                  <c:v>Aug09</c:v>
                </c:pt>
                <c:pt idx="20">
                  <c:v>Sep09</c:v>
                </c:pt>
                <c:pt idx="21">
                  <c:v>Oct09</c:v>
                </c:pt>
                <c:pt idx="22">
                  <c:v>Nov09</c:v>
                </c:pt>
                <c:pt idx="23">
                  <c:v>Dec09</c:v>
                </c:pt>
                <c:pt idx="24">
                  <c:v>Jan10</c:v>
                </c:pt>
                <c:pt idx="25">
                  <c:v>Feb10</c:v>
                </c:pt>
                <c:pt idx="26">
                  <c:v>Mar10</c:v>
                </c:pt>
                <c:pt idx="27">
                  <c:v>Apr10</c:v>
                </c:pt>
                <c:pt idx="28">
                  <c:v>May10</c:v>
                </c:pt>
                <c:pt idx="29">
                  <c:v>Jun10</c:v>
                </c:pt>
                <c:pt idx="30">
                  <c:v>Jul10</c:v>
                </c:pt>
                <c:pt idx="31">
                  <c:v>Aug10</c:v>
                </c:pt>
                <c:pt idx="32">
                  <c:v>Sep10</c:v>
                </c:pt>
                <c:pt idx="33">
                  <c:v>Oct10</c:v>
                </c:pt>
                <c:pt idx="34">
                  <c:v>Nov10</c:v>
                </c:pt>
                <c:pt idx="35">
                  <c:v>Dec10</c:v>
                </c:pt>
                <c:pt idx="36">
                  <c:v>Jan11</c:v>
                </c:pt>
                <c:pt idx="37">
                  <c:v>Feb11</c:v>
                </c:pt>
                <c:pt idx="38">
                  <c:v>Mar11</c:v>
                </c:pt>
                <c:pt idx="39">
                  <c:v>Apr11</c:v>
                </c:pt>
                <c:pt idx="40">
                  <c:v>May11</c:v>
                </c:pt>
                <c:pt idx="41">
                  <c:v>Jun11</c:v>
                </c:pt>
                <c:pt idx="42">
                  <c:v>Jul11</c:v>
                </c:pt>
                <c:pt idx="43">
                  <c:v>Aug11</c:v>
                </c:pt>
                <c:pt idx="44">
                  <c:v>Sep11</c:v>
                </c:pt>
                <c:pt idx="45">
                  <c:v>Oct11</c:v>
                </c:pt>
                <c:pt idx="46">
                  <c:v>Nov11</c:v>
                </c:pt>
                <c:pt idx="47">
                  <c:v>Dec11</c:v>
                </c:pt>
              </c:strCache>
            </c:strRef>
          </c:cat>
          <c:val>
            <c:numRef>
              <c:f>Summary!$D$5:$D$52</c:f>
              <c:numCache>
                <c:ptCount val="48"/>
                <c:pt idx="0">
                  <c:v>44.54</c:v>
                </c:pt>
                <c:pt idx="1">
                  <c:v>43.72</c:v>
                </c:pt>
                <c:pt idx="2">
                  <c:v>44.41</c:v>
                </c:pt>
                <c:pt idx="3">
                  <c:v>45.89</c:v>
                </c:pt>
                <c:pt idx="4">
                  <c:v>46.49</c:v>
                </c:pt>
                <c:pt idx="5">
                  <c:v>42.8</c:v>
                </c:pt>
                <c:pt idx="6">
                  <c:v>43.96</c:v>
                </c:pt>
                <c:pt idx="7">
                  <c:v>44.88</c:v>
                </c:pt>
                <c:pt idx="8">
                  <c:v>43.72</c:v>
                </c:pt>
                <c:pt idx="9">
                  <c:v>37.58</c:v>
                </c:pt>
                <c:pt idx="10">
                  <c:v>35.58</c:v>
                </c:pt>
                <c:pt idx="11">
                  <c:v>35.71</c:v>
                </c:pt>
                <c:pt idx="12">
                  <c:v>32.75</c:v>
                </c:pt>
                <c:pt idx="13">
                  <c:v>29.8</c:v>
                </c:pt>
                <c:pt idx="14">
                  <c:v>32.3</c:v>
                </c:pt>
                <c:pt idx="15">
                  <c:v>35.82</c:v>
                </c:pt>
                <c:pt idx="16">
                  <c:v>36.52</c:v>
                </c:pt>
                <c:pt idx="17">
                  <c:v>36.8</c:v>
                </c:pt>
                <c:pt idx="18">
                  <c:v>39.5</c:v>
                </c:pt>
                <c:pt idx="19">
                  <c:v>40.63</c:v>
                </c:pt>
                <c:pt idx="20">
                  <c:v>42.64</c:v>
                </c:pt>
                <c:pt idx="21">
                  <c:v>43.46</c:v>
                </c:pt>
                <c:pt idx="22">
                  <c:v>45.14</c:v>
                </c:pt>
                <c:pt idx="23">
                  <c:v>45.79</c:v>
                </c:pt>
                <c:pt idx="24">
                  <c:v>44.87</c:v>
                </c:pt>
                <c:pt idx="25">
                  <c:v>46.06</c:v>
                </c:pt>
                <c:pt idx="26">
                  <c:v>48.1</c:v>
                </c:pt>
                <c:pt idx="27">
                  <c:v>49.53</c:v>
                </c:pt>
                <c:pt idx="28">
                  <c:v>46.36</c:v>
                </c:pt>
                <c:pt idx="29">
                  <c:v>44.27</c:v>
                </c:pt>
                <c:pt idx="30">
                  <c:v>46.83209999999998</c:v>
                </c:pt>
                <c:pt idx="31">
                  <c:v>44.630099009901</c:v>
                </c:pt>
                <c:pt idx="32">
                  <c:v>48.0671287128713</c:v>
                </c:pt>
                <c:pt idx="33">
                  <c:v>49.49577319587628</c:v>
                </c:pt>
                <c:pt idx="34">
                  <c:v>49.52714285714288</c:v>
                </c:pt>
                <c:pt idx="35">
                  <c:v>51.98918367346939</c:v>
                </c:pt>
                <c:pt idx="36">
                  <c:v>51.85464646464648</c:v>
                </c:pt>
                <c:pt idx="37">
                  <c:v>53.66838383838382</c:v>
                </c:pt>
                <c:pt idx="38">
                  <c:v>54.12449999999999</c:v>
                </c:pt>
                <c:pt idx="39">
                  <c:v>54.8516</c:v>
                </c:pt>
                <c:pt idx="40">
                  <c:v>54.385742574257414</c:v>
                </c:pt>
                <c:pt idx="41">
                  <c:v>50.423599999999986</c:v>
                </c:pt>
                <c:pt idx="42">
                  <c:v>49.0023</c:v>
                </c:pt>
                <c:pt idx="43">
                  <c:v>47.5640594059406</c:v>
                </c:pt>
                <c:pt idx="44">
                  <c:v>44.376633663366334</c:v>
                </c:pt>
                <c:pt idx="45">
                  <c:v>48.8026213592233</c:v>
                </c:pt>
                <c:pt idx="46">
                  <c:v>49.73725490196077</c:v>
                </c:pt>
                <c:pt idx="47">
                  <c:v>49.73725490196077</c:v>
                </c:pt>
              </c:numCache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Summary!$B$5:$B$52</c:f>
              <c:strCache>
                <c:ptCount val="48"/>
                <c:pt idx="0">
                  <c:v>Jan08</c:v>
                </c:pt>
                <c:pt idx="1">
                  <c:v>Feb08</c:v>
                </c:pt>
                <c:pt idx="2">
                  <c:v>Mar08</c:v>
                </c:pt>
                <c:pt idx="3">
                  <c:v>Apr08</c:v>
                </c:pt>
                <c:pt idx="4">
                  <c:v>May08</c:v>
                </c:pt>
                <c:pt idx="5">
                  <c:v>Jun08</c:v>
                </c:pt>
                <c:pt idx="6">
                  <c:v>Jul08</c:v>
                </c:pt>
                <c:pt idx="7">
                  <c:v>Aug08</c:v>
                </c:pt>
                <c:pt idx="8">
                  <c:v>Sep08</c:v>
                </c:pt>
                <c:pt idx="9">
                  <c:v>Oct08</c:v>
                </c:pt>
                <c:pt idx="10">
                  <c:v>Nov08</c:v>
                </c:pt>
                <c:pt idx="11">
                  <c:v>Dec08</c:v>
                </c:pt>
                <c:pt idx="12">
                  <c:v>Jan09</c:v>
                </c:pt>
                <c:pt idx="13">
                  <c:v>Feb09</c:v>
                </c:pt>
                <c:pt idx="14">
                  <c:v>Mar09</c:v>
                </c:pt>
                <c:pt idx="15">
                  <c:v>Apr09</c:v>
                </c:pt>
                <c:pt idx="16">
                  <c:v>May09</c:v>
                </c:pt>
                <c:pt idx="17">
                  <c:v>Jun09</c:v>
                </c:pt>
                <c:pt idx="18">
                  <c:v>Jul09</c:v>
                </c:pt>
                <c:pt idx="19">
                  <c:v>Aug09</c:v>
                </c:pt>
                <c:pt idx="20">
                  <c:v>Sep09</c:v>
                </c:pt>
                <c:pt idx="21">
                  <c:v>Oct09</c:v>
                </c:pt>
                <c:pt idx="22">
                  <c:v>Nov09</c:v>
                </c:pt>
                <c:pt idx="23">
                  <c:v>Dec09</c:v>
                </c:pt>
                <c:pt idx="24">
                  <c:v>Jan10</c:v>
                </c:pt>
                <c:pt idx="25">
                  <c:v>Feb10</c:v>
                </c:pt>
                <c:pt idx="26">
                  <c:v>Mar10</c:v>
                </c:pt>
                <c:pt idx="27">
                  <c:v>Apr10</c:v>
                </c:pt>
                <c:pt idx="28">
                  <c:v>May10</c:v>
                </c:pt>
                <c:pt idx="29">
                  <c:v>Jun10</c:v>
                </c:pt>
                <c:pt idx="30">
                  <c:v>Jul10</c:v>
                </c:pt>
                <c:pt idx="31">
                  <c:v>Aug10</c:v>
                </c:pt>
                <c:pt idx="32">
                  <c:v>Sep10</c:v>
                </c:pt>
                <c:pt idx="33">
                  <c:v>Oct10</c:v>
                </c:pt>
                <c:pt idx="34">
                  <c:v>Nov10</c:v>
                </c:pt>
                <c:pt idx="35">
                  <c:v>Dec10</c:v>
                </c:pt>
                <c:pt idx="36">
                  <c:v>Jan11</c:v>
                </c:pt>
                <c:pt idx="37">
                  <c:v>Feb11</c:v>
                </c:pt>
                <c:pt idx="38">
                  <c:v>Mar11</c:v>
                </c:pt>
                <c:pt idx="39">
                  <c:v>Apr11</c:v>
                </c:pt>
                <c:pt idx="40">
                  <c:v>May11</c:v>
                </c:pt>
                <c:pt idx="41">
                  <c:v>Jun11</c:v>
                </c:pt>
                <c:pt idx="42">
                  <c:v>Jul11</c:v>
                </c:pt>
                <c:pt idx="43">
                  <c:v>Aug11</c:v>
                </c:pt>
                <c:pt idx="44">
                  <c:v>Sep11</c:v>
                </c:pt>
                <c:pt idx="45">
                  <c:v>Oct11</c:v>
                </c:pt>
                <c:pt idx="46">
                  <c:v>Nov11</c:v>
                </c:pt>
                <c:pt idx="47">
                  <c:v>Dec11</c:v>
                </c:pt>
              </c:strCache>
            </c:strRef>
          </c:cat>
          <c:val>
            <c:numRef>
              <c:f>Summary!$K$5:$K$52</c:f>
              <c:numCache>
                <c:ptCount val="48"/>
                <c:pt idx="17">
                  <c:v>31.68</c:v>
                </c:pt>
                <c:pt idx="18">
                  <c:v>33.76</c:v>
                </c:pt>
                <c:pt idx="19">
                  <c:v>34.49</c:v>
                </c:pt>
                <c:pt idx="20">
                  <c:v>35.51</c:v>
                </c:pt>
                <c:pt idx="21">
                  <c:v>34.8</c:v>
                </c:pt>
                <c:pt idx="22">
                  <c:v>36.44</c:v>
                </c:pt>
                <c:pt idx="23">
                  <c:v>37.24</c:v>
                </c:pt>
                <c:pt idx="24">
                  <c:v>36.52</c:v>
                </c:pt>
                <c:pt idx="25">
                  <c:v>37.24</c:v>
                </c:pt>
                <c:pt idx="26">
                  <c:v>40.34</c:v>
                </c:pt>
                <c:pt idx="27">
                  <c:v>43.21</c:v>
                </c:pt>
                <c:pt idx="28">
                  <c:v>40.28</c:v>
                </c:pt>
                <c:pt idx="29">
                  <c:v>38.62</c:v>
                </c:pt>
                <c:pt idx="30">
                  <c:v>41.67</c:v>
                </c:pt>
                <c:pt idx="31">
                  <c:v>38.12</c:v>
                </c:pt>
                <c:pt idx="32">
                  <c:v>41.63954545454547</c:v>
                </c:pt>
                <c:pt idx="33">
                  <c:v>42.8332824427481</c:v>
                </c:pt>
                <c:pt idx="34">
                  <c:v>43.564603174603164</c:v>
                </c:pt>
                <c:pt idx="35">
                  <c:v>45.84116279069765</c:v>
                </c:pt>
                <c:pt idx="36">
                  <c:v>45.969555555555544</c:v>
                </c:pt>
                <c:pt idx="37">
                  <c:v>46.96460992907804</c:v>
                </c:pt>
                <c:pt idx="38">
                  <c:v>48.335492957746474</c:v>
                </c:pt>
                <c:pt idx="39">
                  <c:v>50.31145833333333</c:v>
                </c:pt>
                <c:pt idx="40">
                  <c:v>49.32346938775513</c:v>
                </c:pt>
                <c:pt idx="41">
                  <c:v>48.22581081081081</c:v>
                </c:pt>
                <c:pt idx="42">
                  <c:v>46.483401360544235</c:v>
                </c:pt>
                <c:pt idx="43">
                  <c:v>44.5542857142857</c:v>
                </c:pt>
                <c:pt idx="44">
                  <c:v>40.47351351351353</c:v>
                </c:pt>
                <c:pt idx="45">
                  <c:v>45.98465277777776</c:v>
                </c:pt>
                <c:pt idx="46">
                  <c:v>46.81310344827585</c:v>
                </c:pt>
                <c:pt idx="47">
                  <c:v>46.81310344827585</c:v>
                </c:pt>
              </c:numCache>
            </c:numRef>
          </c:val>
          <c:smooth val="0"/>
        </c:ser>
        <c:axId val="468762"/>
        <c:axId val="4218859"/>
      </c:lineChart>
      <c:catAx>
        <c:axId val="4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8859"/>
        <c:crosses val="autoZero"/>
        <c:auto val="1"/>
        <c:lblOffset val="100"/>
        <c:noMultiLvlLbl val="0"/>
      </c:catAx>
      <c:valAx>
        <c:axId val="421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Yield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Summary!$B$5:$B$52</c:f>
              <c:strCache>
                <c:ptCount val="48"/>
                <c:pt idx="0">
                  <c:v>Jan08</c:v>
                </c:pt>
                <c:pt idx="1">
                  <c:v>Feb08</c:v>
                </c:pt>
                <c:pt idx="2">
                  <c:v>Mar08</c:v>
                </c:pt>
                <c:pt idx="3">
                  <c:v>Apr08</c:v>
                </c:pt>
                <c:pt idx="4">
                  <c:v>May08</c:v>
                </c:pt>
                <c:pt idx="5">
                  <c:v>Jun08</c:v>
                </c:pt>
                <c:pt idx="6">
                  <c:v>Jul08</c:v>
                </c:pt>
                <c:pt idx="7">
                  <c:v>Aug08</c:v>
                </c:pt>
                <c:pt idx="8">
                  <c:v>Sep08</c:v>
                </c:pt>
                <c:pt idx="9">
                  <c:v>Oct08</c:v>
                </c:pt>
                <c:pt idx="10">
                  <c:v>Nov08</c:v>
                </c:pt>
                <c:pt idx="11">
                  <c:v>Dec08</c:v>
                </c:pt>
                <c:pt idx="12">
                  <c:v>Jan09</c:v>
                </c:pt>
                <c:pt idx="13">
                  <c:v>Feb09</c:v>
                </c:pt>
                <c:pt idx="14">
                  <c:v>Mar09</c:v>
                </c:pt>
                <c:pt idx="15">
                  <c:v>Apr09</c:v>
                </c:pt>
                <c:pt idx="16">
                  <c:v>May09</c:v>
                </c:pt>
                <c:pt idx="17">
                  <c:v>Jun09</c:v>
                </c:pt>
                <c:pt idx="18">
                  <c:v>Jul09</c:v>
                </c:pt>
                <c:pt idx="19">
                  <c:v>Aug09</c:v>
                </c:pt>
                <c:pt idx="20">
                  <c:v>Sep09</c:v>
                </c:pt>
                <c:pt idx="21">
                  <c:v>Oct09</c:v>
                </c:pt>
                <c:pt idx="22">
                  <c:v>Nov09</c:v>
                </c:pt>
                <c:pt idx="23">
                  <c:v>Dec09</c:v>
                </c:pt>
                <c:pt idx="24">
                  <c:v>Jan10</c:v>
                </c:pt>
                <c:pt idx="25">
                  <c:v>Feb10</c:v>
                </c:pt>
                <c:pt idx="26">
                  <c:v>Mar10</c:v>
                </c:pt>
                <c:pt idx="27">
                  <c:v>Apr10</c:v>
                </c:pt>
                <c:pt idx="28">
                  <c:v>May10</c:v>
                </c:pt>
                <c:pt idx="29">
                  <c:v>Jun10</c:v>
                </c:pt>
                <c:pt idx="30">
                  <c:v>Jul10</c:v>
                </c:pt>
                <c:pt idx="31">
                  <c:v>Aug10</c:v>
                </c:pt>
                <c:pt idx="32">
                  <c:v>Sep10</c:v>
                </c:pt>
                <c:pt idx="33">
                  <c:v>Oct10</c:v>
                </c:pt>
                <c:pt idx="34">
                  <c:v>Nov10</c:v>
                </c:pt>
                <c:pt idx="35">
                  <c:v>Dec10</c:v>
                </c:pt>
                <c:pt idx="36">
                  <c:v>Jan11</c:v>
                </c:pt>
                <c:pt idx="37">
                  <c:v>Feb11</c:v>
                </c:pt>
                <c:pt idx="38">
                  <c:v>Mar11</c:v>
                </c:pt>
                <c:pt idx="39">
                  <c:v>Apr11</c:v>
                </c:pt>
                <c:pt idx="40">
                  <c:v>May11</c:v>
                </c:pt>
                <c:pt idx="41">
                  <c:v>Jun11</c:v>
                </c:pt>
                <c:pt idx="42">
                  <c:v>Jul11</c:v>
                </c:pt>
                <c:pt idx="43">
                  <c:v>Aug11</c:v>
                </c:pt>
                <c:pt idx="44">
                  <c:v>Sep11</c:v>
                </c:pt>
                <c:pt idx="45">
                  <c:v>Oct11</c:v>
                </c:pt>
                <c:pt idx="46">
                  <c:v>Nov11</c:v>
                </c:pt>
                <c:pt idx="47">
                  <c:v>Dec11</c:v>
                </c:pt>
              </c:strCache>
            </c:strRef>
          </c:cat>
          <c:val>
            <c:numRef>
              <c:f>Summary!$E$5:$E$52</c:f>
              <c:numCache>
                <c:ptCount val="48"/>
                <c:pt idx="0">
                  <c:v>2.97</c:v>
                </c:pt>
                <c:pt idx="1">
                  <c:v>3.13</c:v>
                </c:pt>
                <c:pt idx="2">
                  <c:v>3.09</c:v>
                </c:pt>
                <c:pt idx="3">
                  <c:v>3.02</c:v>
                </c:pt>
                <c:pt idx="4">
                  <c:v>3.06</c:v>
                </c:pt>
                <c:pt idx="5">
                  <c:v>3.53</c:v>
                </c:pt>
                <c:pt idx="6">
                  <c:v>3.32</c:v>
                </c:pt>
                <c:pt idx="7">
                  <c:v>3.23</c:v>
                </c:pt>
                <c:pt idx="8">
                  <c:v>3.17</c:v>
                </c:pt>
                <c:pt idx="9">
                  <c:v>3.68</c:v>
                </c:pt>
                <c:pt idx="10">
                  <c:v>3.94</c:v>
                </c:pt>
                <c:pt idx="11">
                  <c:v>3.92</c:v>
                </c:pt>
                <c:pt idx="12">
                  <c:v>4.57</c:v>
                </c:pt>
                <c:pt idx="13">
                  <c:v>4.93</c:v>
                </c:pt>
                <c:pt idx="14">
                  <c:v>4.36</c:v>
                </c:pt>
                <c:pt idx="15">
                  <c:v>3.79</c:v>
                </c:pt>
                <c:pt idx="16">
                  <c:v>3.66</c:v>
                </c:pt>
                <c:pt idx="17">
                  <c:v>3.64</c:v>
                </c:pt>
                <c:pt idx="18">
                  <c:v>3.39</c:v>
                </c:pt>
                <c:pt idx="19">
                  <c:v>3.3</c:v>
                </c:pt>
                <c:pt idx="20">
                  <c:v>3.22</c:v>
                </c:pt>
                <c:pt idx="21">
                  <c:v>3.21</c:v>
                </c:pt>
                <c:pt idx="22">
                  <c:v>3.11</c:v>
                </c:pt>
                <c:pt idx="23">
                  <c:v>3.05</c:v>
                </c:pt>
                <c:pt idx="24">
                  <c:v>3.14</c:v>
                </c:pt>
                <c:pt idx="25">
                  <c:v>3.1</c:v>
                </c:pt>
                <c:pt idx="26">
                  <c:v>2.98</c:v>
                </c:pt>
                <c:pt idx="27">
                  <c:v>2.9</c:v>
                </c:pt>
                <c:pt idx="28">
                  <c:v>3.13</c:v>
                </c:pt>
                <c:pt idx="29">
                  <c:v>3.26</c:v>
                </c:pt>
                <c:pt idx="30">
                  <c:v>3.075317850054865</c:v>
                </c:pt>
                <c:pt idx="31">
                  <c:v>3.3277287568410165</c:v>
                </c:pt>
                <c:pt idx="32">
                  <c:v>3.055991406802248</c:v>
                </c:pt>
                <c:pt idx="33">
                  <c:v>2.9443033032508596</c:v>
                </c:pt>
                <c:pt idx="34">
                  <c:v>2.972102998888293</c:v>
                </c:pt>
                <c:pt idx="35">
                  <c:v>2.857210045790525</c:v>
                </c:pt>
                <c:pt idx="36">
                  <c:v>2.9165600730584966</c:v>
                </c:pt>
                <c:pt idx="37">
                  <c:v>2.8499761628197873</c:v>
                </c:pt>
                <c:pt idx="38">
                  <c:v>2.8238618806997953</c:v>
                </c:pt>
                <c:pt idx="39">
                  <c:v>2.7894920379859536</c:v>
                </c:pt>
                <c:pt idx="40">
                  <c:v>2.8029889688727305</c:v>
                </c:pt>
                <c:pt idx="41">
                  <c:v>2.889295265074119</c:v>
                </c:pt>
                <c:pt idx="42">
                  <c:v>2.9632973505669984</c:v>
                </c:pt>
                <c:pt idx="43">
                  <c:v>3.057952572254968</c:v>
                </c:pt>
                <c:pt idx="44">
                  <c:v>3.2618295242128497</c:v>
                </c:pt>
                <c:pt idx="45">
                  <c:v>3.022146800257974</c:v>
                </c:pt>
                <c:pt idx="46">
                  <c:v>2.9656380119573282</c:v>
                </c:pt>
                <c:pt idx="47">
                  <c:v>2.9656380119573282</c:v>
                </c:pt>
              </c:numCache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Summary!$B$5:$B$52</c:f>
              <c:strCache>
                <c:ptCount val="48"/>
                <c:pt idx="0">
                  <c:v>Jan08</c:v>
                </c:pt>
                <c:pt idx="1">
                  <c:v>Feb08</c:v>
                </c:pt>
                <c:pt idx="2">
                  <c:v>Mar08</c:v>
                </c:pt>
                <c:pt idx="3">
                  <c:v>Apr08</c:v>
                </c:pt>
                <c:pt idx="4">
                  <c:v>May08</c:v>
                </c:pt>
                <c:pt idx="5">
                  <c:v>Jun08</c:v>
                </c:pt>
                <c:pt idx="6">
                  <c:v>Jul08</c:v>
                </c:pt>
                <c:pt idx="7">
                  <c:v>Aug08</c:v>
                </c:pt>
                <c:pt idx="8">
                  <c:v>Sep08</c:v>
                </c:pt>
                <c:pt idx="9">
                  <c:v>Oct08</c:v>
                </c:pt>
                <c:pt idx="10">
                  <c:v>Nov08</c:v>
                </c:pt>
                <c:pt idx="11">
                  <c:v>Dec08</c:v>
                </c:pt>
                <c:pt idx="12">
                  <c:v>Jan09</c:v>
                </c:pt>
                <c:pt idx="13">
                  <c:v>Feb09</c:v>
                </c:pt>
                <c:pt idx="14">
                  <c:v>Mar09</c:v>
                </c:pt>
                <c:pt idx="15">
                  <c:v>Apr09</c:v>
                </c:pt>
                <c:pt idx="16">
                  <c:v>May09</c:v>
                </c:pt>
                <c:pt idx="17">
                  <c:v>Jun09</c:v>
                </c:pt>
                <c:pt idx="18">
                  <c:v>Jul09</c:v>
                </c:pt>
                <c:pt idx="19">
                  <c:v>Aug09</c:v>
                </c:pt>
                <c:pt idx="20">
                  <c:v>Sep09</c:v>
                </c:pt>
                <c:pt idx="21">
                  <c:v>Oct09</c:v>
                </c:pt>
                <c:pt idx="22">
                  <c:v>Nov09</c:v>
                </c:pt>
                <c:pt idx="23">
                  <c:v>Dec09</c:v>
                </c:pt>
                <c:pt idx="24">
                  <c:v>Jan10</c:v>
                </c:pt>
                <c:pt idx="25">
                  <c:v>Feb10</c:v>
                </c:pt>
                <c:pt idx="26">
                  <c:v>Mar10</c:v>
                </c:pt>
                <c:pt idx="27">
                  <c:v>Apr10</c:v>
                </c:pt>
                <c:pt idx="28">
                  <c:v>May10</c:v>
                </c:pt>
                <c:pt idx="29">
                  <c:v>Jun10</c:v>
                </c:pt>
                <c:pt idx="30">
                  <c:v>Jul10</c:v>
                </c:pt>
                <c:pt idx="31">
                  <c:v>Aug10</c:v>
                </c:pt>
                <c:pt idx="32">
                  <c:v>Sep10</c:v>
                </c:pt>
                <c:pt idx="33">
                  <c:v>Oct10</c:v>
                </c:pt>
                <c:pt idx="34">
                  <c:v>Nov10</c:v>
                </c:pt>
                <c:pt idx="35">
                  <c:v>Dec10</c:v>
                </c:pt>
                <c:pt idx="36">
                  <c:v>Jan11</c:v>
                </c:pt>
                <c:pt idx="37">
                  <c:v>Feb11</c:v>
                </c:pt>
                <c:pt idx="38">
                  <c:v>Mar11</c:v>
                </c:pt>
                <c:pt idx="39">
                  <c:v>Apr11</c:v>
                </c:pt>
                <c:pt idx="40">
                  <c:v>May11</c:v>
                </c:pt>
                <c:pt idx="41">
                  <c:v>Jun11</c:v>
                </c:pt>
                <c:pt idx="42">
                  <c:v>Jul11</c:v>
                </c:pt>
                <c:pt idx="43">
                  <c:v>Aug11</c:v>
                </c:pt>
                <c:pt idx="44">
                  <c:v>Sep11</c:v>
                </c:pt>
                <c:pt idx="45">
                  <c:v>Oct11</c:v>
                </c:pt>
                <c:pt idx="46">
                  <c:v>Nov11</c:v>
                </c:pt>
                <c:pt idx="47">
                  <c:v>Dec11</c:v>
                </c:pt>
              </c:strCache>
            </c:strRef>
          </c:cat>
          <c:val>
            <c:numRef>
              <c:f>Summary!$L$5:$L$52</c:f>
              <c:numCache>
                <c:ptCount val="48"/>
                <c:pt idx="17">
                  <c:v>3.8</c:v>
                </c:pt>
                <c:pt idx="18">
                  <c:v>3.5</c:v>
                </c:pt>
                <c:pt idx="19">
                  <c:v>3.45</c:v>
                </c:pt>
                <c:pt idx="20">
                  <c:v>3.44</c:v>
                </c:pt>
                <c:pt idx="21">
                  <c:v>3.5</c:v>
                </c:pt>
                <c:pt idx="22">
                  <c:v>3.43</c:v>
                </c:pt>
                <c:pt idx="23">
                  <c:v>3.33</c:v>
                </c:pt>
                <c:pt idx="24">
                  <c:v>3.39</c:v>
                </c:pt>
                <c:pt idx="25">
                  <c:v>3.35</c:v>
                </c:pt>
                <c:pt idx="26">
                  <c:v>3.06</c:v>
                </c:pt>
                <c:pt idx="27">
                  <c:v>2.95</c:v>
                </c:pt>
                <c:pt idx="28">
                  <c:v>3.14</c:v>
                </c:pt>
                <c:pt idx="29">
                  <c:v>3.28</c:v>
                </c:pt>
                <c:pt idx="30">
                  <c:v>2.98</c:v>
                </c:pt>
                <c:pt idx="31">
                  <c:v>3.37</c:v>
                </c:pt>
                <c:pt idx="32">
                  <c:v>3.195790994980655</c:v>
                </c:pt>
                <c:pt idx="33">
                  <c:v>3.119570253102609</c:v>
                </c:pt>
                <c:pt idx="34">
                  <c:v>3.0528073297237297</c:v>
                </c:pt>
                <c:pt idx="35">
                  <c:v>2.895618224918565</c:v>
                </c:pt>
                <c:pt idx="36">
                  <c:v>2.930252354073223</c:v>
                </c:pt>
                <c:pt idx="37">
                  <c:v>2.9490897918944348</c:v>
                </c:pt>
                <c:pt idx="38">
                  <c:v>2.945091789392279</c:v>
                </c:pt>
                <c:pt idx="39">
                  <c:v>2.882595121055744</c:v>
                </c:pt>
                <c:pt idx="40">
                  <c:v>2.9253273656954684</c:v>
                </c:pt>
                <c:pt idx="41">
                  <c:v>2.9664610814392947</c:v>
                </c:pt>
                <c:pt idx="42">
                  <c:v>3.107001666278822</c:v>
                </c:pt>
                <c:pt idx="43">
                  <c:v>3.2133140447133086</c:v>
                </c:pt>
                <c:pt idx="44">
                  <c:v>3.412081496139658</c:v>
                </c:pt>
                <c:pt idx="45">
                  <c:v>3.1611902465599413</c:v>
                </c:pt>
                <c:pt idx="46">
                  <c:v>3.136889680888502</c:v>
                </c:pt>
                <c:pt idx="47">
                  <c:v>3.136889680888502</c:v>
                </c:pt>
              </c:numCache>
            </c:numRef>
          </c:val>
          <c:smooth val="0"/>
        </c:ser>
        <c:axId val="37969732"/>
        <c:axId val="6183269"/>
      </c:line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3269"/>
        <c:crosses val="autoZero"/>
        <c:auto val="1"/>
        <c:lblOffset val="100"/>
        <c:noMultiLvlLbl val="0"/>
      </c:catAx>
      <c:valAx>
        <c:axId val="6183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6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%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Summary!$B$4:$B$52</c:f>
              <c:strCache>
                <c:ptCount val="49"/>
                <c:pt idx="0">
                  <c:v>Dec07</c:v>
                </c:pt>
                <c:pt idx="1">
                  <c:v>Jan08</c:v>
                </c:pt>
                <c:pt idx="2">
                  <c:v>Feb08</c:v>
                </c:pt>
                <c:pt idx="3">
                  <c:v>Mar08</c:v>
                </c:pt>
                <c:pt idx="4">
                  <c:v>Apr08</c:v>
                </c:pt>
                <c:pt idx="5">
                  <c:v>May08</c:v>
                </c:pt>
                <c:pt idx="6">
                  <c:v>Jun08</c:v>
                </c:pt>
                <c:pt idx="7">
                  <c:v>Jul08</c:v>
                </c:pt>
                <c:pt idx="8">
                  <c:v>Aug08</c:v>
                </c:pt>
                <c:pt idx="9">
                  <c:v>Sep08</c:v>
                </c:pt>
                <c:pt idx="10">
                  <c:v>Oct08</c:v>
                </c:pt>
                <c:pt idx="11">
                  <c:v>Nov08</c:v>
                </c:pt>
                <c:pt idx="12">
                  <c:v>Dec08</c:v>
                </c:pt>
                <c:pt idx="13">
                  <c:v>Jan09</c:v>
                </c:pt>
                <c:pt idx="14">
                  <c:v>Feb09</c:v>
                </c:pt>
                <c:pt idx="15">
                  <c:v>Mar09</c:v>
                </c:pt>
                <c:pt idx="16">
                  <c:v>Apr09</c:v>
                </c:pt>
                <c:pt idx="17">
                  <c:v>May09</c:v>
                </c:pt>
                <c:pt idx="18">
                  <c:v>Jun09</c:v>
                </c:pt>
                <c:pt idx="19">
                  <c:v>Jul09</c:v>
                </c:pt>
                <c:pt idx="20">
                  <c:v>Aug09</c:v>
                </c:pt>
                <c:pt idx="21">
                  <c:v>Sep09</c:v>
                </c:pt>
                <c:pt idx="22">
                  <c:v>Oct09</c:v>
                </c:pt>
                <c:pt idx="23">
                  <c:v>Nov09</c:v>
                </c:pt>
                <c:pt idx="24">
                  <c:v>Dec09</c:v>
                </c:pt>
                <c:pt idx="25">
                  <c:v>Jan10</c:v>
                </c:pt>
                <c:pt idx="26">
                  <c:v>Feb10</c:v>
                </c:pt>
                <c:pt idx="27">
                  <c:v>Mar10</c:v>
                </c:pt>
                <c:pt idx="28">
                  <c:v>Apr10</c:v>
                </c:pt>
                <c:pt idx="29">
                  <c:v>May10</c:v>
                </c:pt>
                <c:pt idx="30">
                  <c:v>Jun10</c:v>
                </c:pt>
                <c:pt idx="31">
                  <c:v>Jul10</c:v>
                </c:pt>
                <c:pt idx="32">
                  <c:v>Aug10</c:v>
                </c:pt>
                <c:pt idx="33">
                  <c:v>Sep10</c:v>
                </c:pt>
                <c:pt idx="34">
                  <c:v>Oct10</c:v>
                </c:pt>
                <c:pt idx="35">
                  <c:v>Nov10</c:v>
                </c:pt>
                <c:pt idx="36">
                  <c:v>Dec10</c:v>
                </c:pt>
                <c:pt idx="37">
                  <c:v>Jan11</c:v>
                </c:pt>
                <c:pt idx="38">
                  <c:v>Feb11</c:v>
                </c:pt>
                <c:pt idx="39">
                  <c:v>Mar11</c:v>
                </c:pt>
                <c:pt idx="40">
                  <c:v>Apr11</c:v>
                </c:pt>
                <c:pt idx="41">
                  <c:v>May11</c:v>
                </c:pt>
                <c:pt idx="42">
                  <c:v>Jun11</c:v>
                </c:pt>
                <c:pt idx="43">
                  <c:v>Jul11</c:v>
                </c:pt>
                <c:pt idx="44">
                  <c:v>Aug11</c:v>
                </c:pt>
                <c:pt idx="45">
                  <c:v>Sep11</c:v>
                </c:pt>
                <c:pt idx="46">
                  <c:v>Oct11</c:v>
                </c:pt>
                <c:pt idx="47">
                  <c:v>Nov11</c:v>
                </c:pt>
                <c:pt idx="48">
                  <c:v>Dec11</c:v>
                </c:pt>
              </c:strCache>
            </c:strRef>
          </c:cat>
          <c:val>
            <c:numRef>
              <c:f>Summary!$F$4:$F$52</c:f>
              <c:numCache>
                <c:ptCount val="49"/>
                <c:pt idx="0">
                  <c:v>10.23</c:v>
                </c:pt>
                <c:pt idx="1">
                  <c:v>10.21</c:v>
                </c:pt>
                <c:pt idx="2">
                  <c:v>10.15</c:v>
                </c:pt>
                <c:pt idx="3">
                  <c:v>10.06</c:v>
                </c:pt>
                <c:pt idx="4">
                  <c:v>9.92</c:v>
                </c:pt>
                <c:pt idx="5">
                  <c:v>9.18</c:v>
                </c:pt>
                <c:pt idx="6">
                  <c:v>10.52</c:v>
                </c:pt>
                <c:pt idx="7">
                  <c:v>10.67</c:v>
                </c:pt>
                <c:pt idx="8">
                  <c:v>10.85</c:v>
                </c:pt>
                <c:pt idx="9">
                  <c:v>10.5</c:v>
                </c:pt>
                <c:pt idx="10">
                  <c:v>10.36</c:v>
                </c:pt>
                <c:pt idx="11">
                  <c:v>9.91</c:v>
                </c:pt>
                <c:pt idx="12">
                  <c:v>9.59</c:v>
                </c:pt>
                <c:pt idx="13">
                  <c:v>9.3</c:v>
                </c:pt>
                <c:pt idx="14">
                  <c:v>8.77</c:v>
                </c:pt>
                <c:pt idx="15">
                  <c:v>8.74</c:v>
                </c:pt>
                <c:pt idx="16">
                  <c:v>8.63</c:v>
                </c:pt>
                <c:pt idx="17">
                  <c:v>8.68</c:v>
                </c:pt>
                <c:pt idx="18">
                  <c:v>8.35</c:v>
                </c:pt>
                <c:pt idx="19">
                  <c:v>8.37</c:v>
                </c:pt>
                <c:pt idx="20">
                  <c:v>7.79</c:v>
                </c:pt>
                <c:pt idx="21">
                  <c:v>7.49</c:v>
                </c:pt>
                <c:pt idx="22">
                  <c:v>7.6</c:v>
                </c:pt>
                <c:pt idx="23">
                  <c:v>7.18</c:v>
                </c:pt>
                <c:pt idx="24">
                  <c:v>7.05</c:v>
                </c:pt>
                <c:pt idx="25">
                  <c:v>7.11</c:v>
                </c:pt>
                <c:pt idx="26">
                  <c:v>5.1</c:v>
                </c:pt>
                <c:pt idx="27">
                  <c:v>5.15</c:v>
                </c:pt>
                <c:pt idx="28">
                  <c:v>5.19</c:v>
                </c:pt>
                <c:pt idx="29">
                  <c:v>5.16</c:v>
                </c:pt>
                <c:pt idx="30">
                  <c:v>5.37</c:v>
                </c:pt>
                <c:pt idx="31">
                  <c:v>5.3890542709912115</c:v>
                </c:pt>
                <c:pt idx="32">
                  <c:v>5.419417837208096</c:v>
                </c:pt>
                <c:pt idx="33">
                  <c:v>5.43175323222207</c:v>
                </c:pt>
                <c:pt idx="34">
                  <c:v>5.707766361552191</c:v>
                </c:pt>
                <c:pt idx="35">
                  <c:v>5.98028898205798</c:v>
                </c:pt>
                <c:pt idx="36">
                  <c:v>6.044847951092414</c:v>
                </c:pt>
                <c:pt idx="37">
                  <c:v>5.954483640431096</c:v>
                </c:pt>
                <c:pt idx="38">
                  <c:v>6.0865647430160985</c:v>
                </c:pt>
                <c:pt idx="39">
                  <c:v>6.37330439277648</c:v>
                </c:pt>
                <c:pt idx="40">
                  <c:v>6.55843496102364</c:v>
                </c:pt>
                <c:pt idx="41">
                  <c:v>6.634122644860629</c:v>
                </c:pt>
                <c:pt idx="42">
                  <c:v>6.570884424312751</c:v>
                </c:pt>
                <c:pt idx="43">
                  <c:v>6.630209077354232</c:v>
                </c:pt>
                <c:pt idx="44">
                  <c:v>6.69696769019803</c:v>
                </c:pt>
                <c:pt idx="45">
                  <c:v>6.802006744122857</c:v>
                </c:pt>
                <c:pt idx="46">
                  <c:v>6.955095908447895</c:v>
                </c:pt>
                <c:pt idx="47">
                  <c:v>7.243653460549138</c:v>
                </c:pt>
                <c:pt idx="48">
                  <c:v>7.243653460549138</c:v>
                </c:pt>
              </c:numCache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Summary!$B$4:$B$52</c:f>
              <c:strCache>
                <c:ptCount val="49"/>
                <c:pt idx="0">
                  <c:v>Dec07</c:v>
                </c:pt>
                <c:pt idx="1">
                  <c:v>Jan08</c:v>
                </c:pt>
                <c:pt idx="2">
                  <c:v>Feb08</c:v>
                </c:pt>
                <c:pt idx="3">
                  <c:v>Mar08</c:v>
                </c:pt>
                <c:pt idx="4">
                  <c:v>Apr08</c:v>
                </c:pt>
                <c:pt idx="5">
                  <c:v>May08</c:v>
                </c:pt>
                <c:pt idx="6">
                  <c:v>Jun08</c:v>
                </c:pt>
                <c:pt idx="7">
                  <c:v>Jul08</c:v>
                </c:pt>
                <c:pt idx="8">
                  <c:v>Aug08</c:v>
                </c:pt>
                <c:pt idx="9">
                  <c:v>Sep08</c:v>
                </c:pt>
                <c:pt idx="10">
                  <c:v>Oct08</c:v>
                </c:pt>
                <c:pt idx="11">
                  <c:v>Nov08</c:v>
                </c:pt>
                <c:pt idx="12">
                  <c:v>Dec08</c:v>
                </c:pt>
                <c:pt idx="13">
                  <c:v>Jan09</c:v>
                </c:pt>
                <c:pt idx="14">
                  <c:v>Feb09</c:v>
                </c:pt>
                <c:pt idx="15">
                  <c:v>Mar09</c:v>
                </c:pt>
                <c:pt idx="16">
                  <c:v>Apr09</c:v>
                </c:pt>
                <c:pt idx="17">
                  <c:v>May09</c:v>
                </c:pt>
                <c:pt idx="18">
                  <c:v>Jun09</c:v>
                </c:pt>
                <c:pt idx="19">
                  <c:v>Jul09</c:v>
                </c:pt>
                <c:pt idx="20">
                  <c:v>Aug09</c:v>
                </c:pt>
                <c:pt idx="21">
                  <c:v>Sep09</c:v>
                </c:pt>
                <c:pt idx="22">
                  <c:v>Oct09</c:v>
                </c:pt>
                <c:pt idx="23">
                  <c:v>Nov09</c:v>
                </c:pt>
                <c:pt idx="24">
                  <c:v>Dec09</c:v>
                </c:pt>
                <c:pt idx="25">
                  <c:v>Jan10</c:v>
                </c:pt>
                <c:pt idx="26">
                  <c:v>Feb10</c:v>
                </c:pt>
                <c:pt idx="27">
                  <c:v>Mar10</c:v>
                </c:pt>
                <c:pt idx="28">
                  <c:v>Apr10</c:v>
                </c:pt>
                <c:pt idx="29">
                  <c:v>May10</c:v>
                </c:pt>
                <c:pt idx="30">
                  <c:v>Jun10</c:v>
                </c:pt>
                <c:pt idx="31">
                  <c:v>Jul10</c:v>
                </c:pt>
                <c:pt idx="32">
                  <c:v>Aug10</c:v>
                </c:pt>
                <c:pt idx="33">
                  <c:v>Sep10</c:v>
                </c:pt>
                <c:pt idx="34">
                  <c:v>Oct10</c:v>
                </c:pt>
                <c:pt idx="35">
                  <c:v>Nov10</c:v>
                </c:pt>
                <c:pt idx="36">
                  <c:v>Dec10</c:v>
                </c:pt>
                <c:pt idx="37">
                  <c:v>Jan11</c:v>
                </c:pt>
                <c:pt idx="38">
                  <c:v>Feb11</c:v>
                </c:pt>
                <c:pt idx="39">
                  <c:v>Mar11</c:v>
                </c:pt>
                <c:pt idx="40">
                  <c:v>Apr11</c:v>
                </c:pt>
                <c:pt idx="41">
                  <c:v>May11</c:v>
                </c:pt>
                <c:pt idx="42">
                  <c:v>Jun11</c:v>
                </c:pt>
                <c:pt idx="43">
                  <c:v>Jul11</c:v>
                </c:pt>
                <c:pt idx="44">
                  <c:v>Aug11</c:v>
                </c:pt>
                <c:pt idx="45">
                  <c:v>Sep11</c:v>
                </c:pt>
                <c:pt idx="46">
                  <c:v>Oct11</c:v>
                </c:pt>
                <c:pt idx="47">
                  <c:v>Nov11</c:v>
                </c:pt>
                <c:pt idx="48">
                  <c:v>Dec11</c:v>
                </c:pt>
              </c:strCache>
            </c:strRef>
          </c:cat>
          <c:val>
            <c:numRef>
              <c:f>Summary!$M$4:$M$52</c:f>
              <c:numCache>
                <c:ptCount val="49"/>
                <c:pt idx="31">
                  <c:v>6.71</c:v>
                </c:pt>
                <c:pt idx="32">
                  <c:v>6.36</c:v>
                </c:pt>
                <c:pt idx="33">
                  <c:v>6.655239105045774</c:v>
                </c:pt>
                <c:pt idx="34">
                  <c:v>6.436063988237262</c:v>
                </c:pt>
                <c:pt idx="35">
                  <c:v>6.394460097729215</c:v>
                </c:pt>
                <c:pt idx="36">
                  <c:v>6.633599128804257</c:v>
                </c:pt>
                <c:pt idx="37">
                  <c:v>6.876574819791603</c:v>
                </c:pt>
                <c:pt idx="38">
                  <c:v>7.601791006764125</c:v>
                </c:pt>
                <c:pt idx="39">
                  <c:v>8.3292039618436</c:v>
                </c:pt>
                <c:pt idx="40">
                  <c:v>8.070477433882495</c:v>
                </c:pt>
                <c:pt idx="41">
                  <c:v>8.125226164323474</c:v>
                </c:pt>
                <c:pt idx="42">
                  <c:v>7.977250117085277</c:v>
                </c:pt>
                <c:pt idx="43">
                  <c:v>8.022698793809191</c:v>
                </c:pt>
                <c:pt idx="44">
                  <c:v>8.050401342444392</c:v>
                </c:pt>
                <c:pt idx="45">
                  <c:v>7.949426354963163</c:v>
                </c:pt>
                <c:pt idx="46">
                  <c:v>7.922974363582425</c:v>
                </c:pt>
                <c:pt idx="47">
                  <c:v>7.971615103992558</c:v>
                </c:pt>
                <c:pt idx="48">
                  <c:v>7.971615103992558</c:v>
                </c:pt>
              </c:numCache>
            </c:numRef>
          </c:val>
          <c:smooth val="0"/>
        </c:ser>
        <c:axId val="55649422"/>
        <c:axId val="31082751"/>
      </c:line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Companies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Summary!$B$4:$B$52</c:f>
              <c:strCache>
                <c:ptCount val="49"/>
                <c:pt idx="0">
                  <c:v>Dec07</c:v>
                </c:pt>
                <c:pt idx="1">
                  <c:v>Jan08</c:v>
                </c:pt>
                <c:pt idx="2">
                  <c:v>Feb08</c:v>
                </c:pt>
                <c:pt idx="3">
                  <c:v>Mar08</c:v>
                </c:pt>
                <c:pt idx="4">
                  <c:v>Apr08</c:v>
                </c:pt>
                <c:pt idx="5">
                  <c:v>May08</c:v>
                </c:pt>
                <c:pt idx="6">
                  <c:v>Jun08</c:v>
                </c:pt>
                <c:pt idx="7">
                  <c:v>Jul08</c:v>
                </c:pt>
                <c:pt idx="8">
                  <c:v>Aug08</c:v>
                </c:pt>
                <c:pt idx="9">
                  <c:v>Sep08</c:v>
                </c:pt>
                <c:pt idx="10">
                  <c:v>Oct08</c:v>
                </c:pt>
                <c:pt idx="11">
                  <c:v>Nov08</c:v>
                </c:pt>
                <c:pt idx="12">
                  <c:v>Dec08</c:v>
                </c:pt>
                <c:pt idx="13">
                  <c:v>Jan09</c:v>
                </c:pt>
                <c:pt idx="14">
                  <c:v>Feb09</c:v>
                </c:pt>
                <c:pt idx="15">
                  <c:v>Mar09</c:v>
                </c:pt>
                <c:pt idx="16">
                  <c:v>Apr09</c:v>
                </c:pt>
                <c:pt idx="17">
                  <c:v>May09</c:v>
                </c:pt>
                <c:pt idx="18">
                  <c:v>Jun09</c:v>
                </c:pt>
                <c:pt idx="19">
                  <c:v>Jul09</c:v>
                </c:pt>
                <c:pt idx="20">
                  <c:v>Aug09</c:v>
                </c:pt>
                <c:pt idx="21">
                  <c:v>Sep09</c:v>
                </c:pt>
                <c:pt idx="22">
                  <c:v>Oct09</c:v>
                </c:pt>
                <c:pt idx="23">
                  <c:v>Nov09</c:v>
                </c:pt>
                <c:pt idx="24">
                  <c:v>Dec09</c:v>
                </c:pt>
                <c:pt idx="25">
                  <c:v>Jan10</c:v>
                </c:pt>
                <c:pt idx="26">
                  <c:v>Feb10</c:v>
                </c:pt>
                <c:pt idx="27">
                  <c:v>Mar10</c:v>
                </c:pt>
                <c:pt idx="28">
                  <c:v>Apr10</c:v>
                </c:pt>
                <c:pt idx="29">
                  <c:v>May10</c:v>
                </c:pt>
                <c:pt idx="30">
                  <c:v>Jun10</c:v>
                </c:pt>
                <c:pt idx="31">
                  <c:v>Jul10</c:v>
                </c:pt>
                <c:pt idx="32">
                  <c:v>Aug10</c:v>
                </c:pt>
                <c:pt idx="33">
                  <c:v>Sep10</c:v>
                </c:pt>
                <c:pt idx="34">
                  <c:v>Oct10</c:v>
                </c:pt>
                <c:pt idx="35">
                  <c:v>Nov10</c:v>
                </c:pt>
                <c:pt idx="36">
                  <c:v>Dec10</c:v>
                </c:pt>
                <c:pt idx="37">
                  <c:v>Jan11</c:v>
                </c:pt>
                <c:pt idx="38">
                  <c:v>Feb11</c:v>
                </c:pt>
                <c:pt idx="39">
                  <c:v>Mar11</c:v>
                </c:pt>
                <c:pt idx="40">
                  <c:v>Apr11</c:v>
                </c:pt>
                <c:pt idx="41">
                  <c:v>May11</c:v>
                </c:pt>
                <c:pt idx="42">
                  <c:v>Jun11</c:v>
                </c:pt>
                <c:pt idx="43">
                  <c:v>Jul11</c:v>
                </c:pt>
                <c:pt idx="44">
                  <c:v>Aug11</c:v>
                </c:pt>
                <c:pt idx="45">
                  <c:v>Sep11</c:v>
                </c:pt>
                <c:pt idx="46">
                  <c:v>Oct11</c:v>
                </c:pt>
                <c:pt idx="47">
                  <c:v>Nov11</c:v>
                </c:pt>
                <c:pt idx="48">
                  <c:v>Dec11</c:v>
                </c:pt>
              </c:strCache>
            </c:strRef>
          </c:cat>
          <c:val>
            <c:numRef>
              <c:f>Summary!$A$4:$A$52</c:f>
              <c:numCache>
                <c:ptCount val="49"/>
                <c:pt idx="0">
                  <c:v>139</c:v>
                </c:pt>
                <c:pt idx="1">
                  <c:v>136</c:v>
                </c:pt>
                <c:pt idx="2">
                  <c:v>136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133</c:v>
                </c:pt>
                <c:pt idx="7">
                  <c:v>132</c:v>
                </c:pt>
                <c:pt idx="8">
                  <c:v>132</c:v>
                </c:pt>
                <c:pt idx="9">
                  <c:v>131</c:v>
                </c:pt>
                <c:pt idx="10">
                  <c:v>126</c:v>
                </c:pt>
                <c:pt idx="11">
                  <c:v>128</c:v>
                </c:pt>
                <c:pt idx="12">
                  <c:v>128</c:v>
                </c:pt>
                <c:pt idx="13">
                  <c:v>125</c:v>
                </c:pt>
                <c:pt idx="14">
                  <c:v>120</c:v>
                </c:pt>
                <c:pt idx="15">
                  <c:v>116</c:v>
                </c:pt>
                <c:pt idx="16">
                  <c:v>112</c:v>
                </c:pt>
                <c:pt idx="17">
                  <c:v>109</c:v>
                </c:pt>
                <c:pt idx="18">
                  <c:v>109</c:v>
                </c:pt>
                <c:pt idx="19">
                  <c:v>109</c:v>
                </c:pt>
                <c:pt idx="20">
                  <c:v>107</c:v>
                </c:pt>
                <c:pt idx="21">
                  <c:v>104</c:v>
                </c:pt>
                <c:pt idx="22">
                  <c:v>98</c:v>
                </c:pt>
                <c:pt idx="23">
                  <c:v>97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99</c:v>
                </c:pt>
                <c:pt idx="28">
                  <c:v>99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101</c:v>
                </c:pt>
                <c:pt idx="33">
                  <c:v>101</c:v>
                </c:pt>
                <c:pt idx="34">
                  <c:v>97</c:v>
                </c:pt>
                <c:pt idx="35">
                  <c:v>98</c:v>
                </c:pt>
                <c:pt idx="36">
                  <c:v>98</c:v>
                </c:pt>
                <c:pt idx="37">
                  <c:v>99</c:v>
                </c:pt>
                <c:pt idx="38">
                  <c:v>99</c:v>
                </c:pt>
                <c:pt idx="39">
                  <c:v>100</c:v>
                </c:pt>
                <c:pt idx="40">
                  <c:v>100</c:v>
                </c:pt>
                <c:pt idx="41">
                  <c:v>101</c:v>
                </c:pt>
                <c:pt idx="42">
                  <c:v>100</c:v>
                </c:pt>
                <c:pt idx="43">
                  <c:v>100</c:v>
                </c:pt>
                <c:pt idx="44">
                  <c:v>101</c:v>
                </c:pt>
                <c:pt idx="45">
                  <c:v>101</c:v>
                </c:pt>
                <c:pt idx="46">
                  <c:v>103</c:v>
                </c:pt>
                <c:pt idx="47">
                  <c:v>102</c:v>
                </c:pt>
                <c:pt idx="48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Summary!$B$4:$B$52</c:f>
              <c:strCache>
                <c:ptCount val="49"/>
                <c:pt idx="0">
                  <c:v>Dec07</c:v>
                </c:pt>
                <c:pt idx="1">
                  <c:v>Jan08</c:v>
                </c:pt>
                <c:pt idx="2">
                  <c:v>Feb08</c:v>
                </c:pt>
                <c:pt idx="3">
                  <c:v>Mar08</c:v>
                </c:pt>
                <c:pt idx="4">
                  <c:v>Apr08</c:v>
                </c:pt>
                <c:pt idx="5">
                  <c:v>May08</c:v>
                </c:pt>
                <c:pt idx="6">
                  <c:v>Jun08</c:v>
                </c:pt>
                <c:pt idx="7">
                  <c:v>Jul08</c:v>
                </c:pt>
                <c:pt idx="8">
                  <c:v>Aug08</c:v>
                </c:pt>
                <c:pt idx="9">
                  <c:v>Sep08</c:v>
                </c:pt>
                <c:pt idx="10">
                  <c:v>Oct08</c:v>
                </c:pt>
                <c:pt idx="11">
                  <c:v>Nov08</c:v>
                </c:pt>
                <c:pt idx="12">
                  <c:v>Dec08</c:v>
                </c:pt>
                <c:pt idx="13">
                  <c:v>Jan09</c:v>
                </c:pt>
                <c:pt idx="14">
                  <c:v>Feb09</c:v>
                </c:pt>
                <c:pt idx="15">
                  <c:v>Mar09</c:v>
                </c:pt>
                <c:pt idx="16">
                  <c:v>Apr09</c:v>
                </c:pt>
                <c:pt idx="17">
                  <c:v>May09</c:v>
                </c:pt>
                <c:pt idx="18">
                  <c:v>Jun09</c:v>
                </c:pt>
                <c:pt idx="19">
                  <c:v>Jul09</c:v>
                </c:pt>
                <c:pt idx="20">
                  <c:v>Aug09</c:v>
                </c:pt>
                <c:pt idx="21">
                  <c:v>Sep09</c:v>
                </c:pt>
                <c:pt idx="22">
                  <c:v>Oct09</c:v>
                </c:pt>
                <c:pt idx="23">
                  <c:v>Nov09</c:v>
                </c:pt>
                <c:pt idx="24">
                  <c:v>Dec09</c:v>
                </c:pt>
                <c:pt idx="25">
                  <c:v>Jan10</c:v>
                </c:pt>
                <c:pt idx="26">
                  <c:v>Feb10</c:v>
                </c:pt>
                <c:pt idx="27">
                  <c:v>Mar10</c:v>
                </c:pt>
                <c:pt idx="28">
                  <c:v>Apr10</c:v>
                </c:pt>
                <c:pt idx="29">
                  <c:v>May10</c:v>
                </c:pt>
                <c:pt idx="30">
                  <c:v>Jun10</c:v>
                </c:pt>
                <c:pt idx="31">
                  <c:v>Jul10</c:v>
                </c:pt>
                <c:pt idx="32">
                  <c:v>Aug10</c:v>
                </c:pt>
                <c:pt idx="33">
                  <c:v>Sep10</c:v>
                </c:pt>
                <c:pt idx="34">
                  <c:v>Oct10</c:v>
                </c:pt>
                <c:pt idx="35">
                  <c:v>Nov10</c:v>
                </c:pt>
                <c:pt idx="36">
                  <c:v>Dec10</c:v>
                </c:pt>
                <c:pt idx="37">
                  <c:v>Jan11</c:v>
                </c:pt>
                <c:pt idx="38">
                  <c:v>Feb11</c:v>
                </c:pt>
                <c:pt idx="39">
                  <c:v>Mar11</c:v>
                </c:pt>
                <c:pt idx="40">
                  <c:v>Apr11</c:v>
                </c:pt>
                <c:pt idx="41">
                  <c:v>May11</c:v>
                </c:pt>
                <c:pt idx="42">
                  <c:v>Jun11</c:v>
                </c:pt>
                <c:pt idx="43">
                  <c:v>Jul11</c:v>
                </c:pt>
                <c:pt idx="44">
                  <c:v>Aug11</c:v>
                </c:pt>
                <c:pt idx="45">
                  <c:v>Sep11</c:v>
                </c:pt>
                <c:pt idx="46">
                  <c:v>Oct11</c:v>
                </c:pt>
                <c:pt idx="47">
                  <c:v>Nov11</c:v>
                </c:pt>
                <c:pt idx="48">
                  <c:v>Dec11</c:v>
                </c:pt>
              </c:strCache>
            </c:strRef>
          </c:cat>
          <c:val>
            <c:numRef>
              <c:f>Summary!$H$4:$H$52</c:f>
              <c:numCache>
                <c:ptCount val="49"/>
                <c:pt idx="17">
                  <c:v>70</c:v>
                </c:pt>
                <c:pt idx="18">
                  <c:v>69</c:v>
                </c:pt>
                <c:pt idx="19">
                  <c:v>70</c:v>
                </c:pt>
                <c:pt idx="20">
                  <c:v>70</c:v>
                </c:pt>
                <c:pt idx="21">
                  <c:v>67</c:v>
                </c:pt>
                <c:pt idx="22">
                  <c:v>65</c:v>
                </c:pt>
                <c:pt idx="23">
                  <c:v>61</c:v>
                </c:pt>
                <c:pt idx="24">
                  <c:v>62</c:v>
                </c:pt>
                <c:pt idx="25">
                  <c:v>65</c:v>
                </c:pt>
                <c:pt idx="26">
                  <c:v>65</c:v>
                </c:pt>
                <c:pt idx="27">
                  <c:v>81</c:v>
                </c:pt>
                <c:pt idx="28">
                  <c:v>82</c:v>
                </c:pt>
                <c:pt idx="29">
                  <c:v>82</c:v>
                </c:pt>
                <c:pt idx="30">
                  <c:v>82</c:v>
                </c:pt>
                <c:pt idx="31">
                  <c:v>85</c:v>
                </c:pt>
                <c:pt idx="32">
                  <c:v>139</c:v>
                </c:pt>
                <c:pt idx="33">
                  <c:v>132</c:v>
                </c:pt>
                <c:pt idx="34">
                  <c:v>131</c:v>
                </c:pt>
                <c:pt idx="35">
                  <c:v>126</c:v>
                </c:pt>
                <c:pt idx="36">
                  <c:v>129</c:v>
                </c:pt>
                <c:pt idx="37">
                  <c:v>135</c:v>
                </c:pt>
                <c:pt idx="38">
                  <c:v>141</c:v>
                </c:pt>
                <c:pt idx="39">
                  <c:v>142</c:v>
                </c:pt>
                <c:pt idx="40">
                  <c:v>144</c:v>
                </c:pt>
                <c:pt idx="41">
                  <c:v>147</c:v>
                </c:pt>
                <c:pt idx="42">
                  <c:v>148</c:v>
                </c:pt>
                <c:pt idx="43">
                  <c:v>147</c:v>
                </c:pt>
                <c:pt idx="44">
                  <c:v>147</c:v>
                </c:pt>
                <c:pt idx="45">
                  <c:v>148</c:v>
                </c:pt>
                <c:pt idx="46">
                  <c:v>144</c:v>
                </c:pt>
                <c:pt idx="47">
                  <c:v>145</c:v>
                </c:pt>
                <c:pt idx="48">
                  <c:v>145</c:v>
                </c:pt>
              </c:numCache>
            </c:numRef>
          </c:val>
          <c:smooth val="0"/>
        </c:ser>
        <c:axId val="11309304"/>
        <c:axId val="34674873"/>
      </c:line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9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52</xdr:row>
      <xdr:rowOff>0</xdr:rowOff>
    </xdr:from>
    <xdr:to>
      <xdr:col>14</xdr:col>
      <xdr:colOff>628650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4076700" y="6467475"/>
        <a:ext cx="3943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52</xdr:row>
      <xdr:rowOff>0</xdr:rowOff>
    </xdr:from>
    <xdr:to>
      <xdr:col>14</xdr:col>
      <xdr:colOff>609600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4076700" y="6467475"/>
        <a:ext cx="3924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52</xdr:row>
      <xdr:rowOff>0</xdr:rowOff>
    </xdr:from>
    <xdr:to>
      <xdr:col>7</xdr:col>
      <xdr:colOff>333375</xdr:colOff>
      <xdr:row>52</xdr:row>
      <xdr:rowOff>0</xdr:rowOff>
    </xdr:to>
    <xdr:graphicFrame>
      <xdr:nvGraphicFramePr>
        <xdr:cNvPr id="3" name="Chart 4"/>
        <xdr:cNvGraphicFramePr/>
      </xdr:nvGraphicFramePr>
      <xdr:xfrm>
        <a:off x="28575" y="6467475"/>
        <a:ext cx="400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52</xdr:row>
      <xdr:rowOff>0</xdr:rowOff>
    </xdr:from>
    <xdr:to>
      <xdr:col>7</xdr:col>
      <xdr:colOff>333375</xdr:colOff>
      <xdr:row>52</xdr:row>
      <xdr:rowOff>0</xdr:rowOff>
    </xdr:to>
    <xdr:graphicFrame>
      <xdr:nvGraphicFramePr>
        <xdr:cNvPr id="4" name="Chart 5"/>
        <xdr:cNvGraphicFramePr/>
      </xdr:nvGraphicFramePr>
      <xdr:xfrm>
        <a:off x="28575" y="6467475"/>
        <a:ext cx="4000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381000</xdr:colOff>
      <xdr:row>95</xdr:row>
      <xdr:rowOff>0</xdr:rowOff>
    </xdr:from>
    <xdr:to>
      <xdr:col>14</xdr:col>
      <xdr:colOff>628650</xdr:colOff>
      <xdr:row>112</xdr:row>
      <xdr:rowOff>142875</xdr:rowOff>
    </xdr:to>
    <xdr:graphicFrame>
      <xdr:nvGraphicFramePr>
        <xdr:cNvPr id="5" name="Chart 6"/>
        <xdr:cNvGraphicFramePr/>
      </xdr:nvGraphicFramePr>
      <xdr:xfrm>
        <a:off x="4076700" y="13354050"/>
        <a:ext cx="39433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381000</xdr:colOff>
      <xdr:row>113</xdr:row>
      <xdr:rowOff>38100</xdr:rowOff>
    </xdr:from>
    <xdr:to>
      <xdr:col>14</xdr:col>
      <xdr:colOff>609600</xdr:colOff>
      <xdr:row>130</xdr:row>
      <xdr:rowOff>123825</xdr:rowOff>
    </xdr:to>
    <xdr:graphicFrame>
      <xdr:nvGraphicFramePr>
        <xdr:cNvPr id="6" name="Chart 7"/>
        <xdr:cNvGraphicFramePr/>
      </xdr:nvGraphicFramePr>
      <xdr:xfrm>
        <a:off x="4076700" y="16306800"/>
        <a:ext cx="3924300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113</xdr:row>
      <xdr:rowOff>47625</xdr:rowOff>
    </xdr:from>
    <xdr:to>
      <xdr:col>7</xdr:col>
      <xdr:colOff>333375</xdr:colOff>
      <xdr:row>130</xdr:row>
      <xdr:rowOff>123825</xdr:rowOff>
    </xdr:to>
    <xdr:graphicFrame>
      <xdr:nvGraphicFramePr>
        <xdr:cNvPr id="7" name="Chart 8"/>
        <xdr:cNvGraphicFramePr/>
      </xdr:nvGraphicFramePr>
      <xdr:xfrm>
        <a:off x="28575" y="16316325"/>
        <a:ext cx="4000500" cy="2828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95</xdr:row>
      <xdr:rowOff>9525</xdr:rowOff>
    </xdr:from>
    <xdr:to>
      <xdr:col>7</xdr:col>
      <xdr:colOff>333375</xdr:colOff>
      <xdr:row>112</xdr:row>
      <xdr:rowOff>142875</xdr:rowOff>
    </xdr:to>
    <xdr:graphicFrame>
      <xdr:nvGraphicFramePr>
        <xdr:cNvPr id="8" name="Chart 9"/>
        <xdr:cNvGraphicFramePr/>
      </xdr:nvGraphicFramePr>
      <xdr:xfrm>
        <a:off x="28575" y="13363575"/>
        <a:ext cx="4000500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eekingalpha.com/author/david-fish/articles" TargetMode="External" /><Relationship Id="rId2" Type="http://schemas.openxmlformats.org/officeDocument/2006/relationships/hyperlink" Target="http://www.tessellation.com/david_fish/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1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5.710937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5.7109375" style="0" customWidth="1"/>
    <col min="29" max="30" width="6.28125" style="0" customWidth="1"/>
    <col min="31" max="31" width="2.7109375" style="0" customWidth="1"/>
    <col min="32" max="32" width="7.28125" style="0" customWidth="1"/>
    <col min="33" max="36" width="5.7109375" style="0" customWidth="1"/>
    <col min="37" max="37" width="6.28125" style="0" customWidth="1"/>
    <col min="38" max="41" width="5.00390625" style="0" customWidth="1"/>
    <col min="42" max="42" width="6.28125" style="0" customWidth="1"/>
    <col min="43" max="43" width="1.7109375" style="0" customWidth="1"/>
    <col min="44" max="55" width="6.28125" style="0" customWidth="1"/>
    <col min="56" max="69" width="4.7109375" style="0" customWidth="1"/>
    <col min="70" max="77" width="5.00390625" style="0" customWidth="1"/>
    <col min="78" max="78" width="4.7109375" style="0" customWidth="1"/>
  </cols>
  <sheetData>
    <row r="1" spans="1:78" ht="12.75" customHeight="1">
      <c r="A1" s="391" t="s">
        <v>889</v>
      </c>
      <c r="B1" s="82"/>
      <c r="C1" s="349" t="s">
        <v>1480</v>
      </c>
      <c r="D1" s="83" t="s">
        <v>1479</v>
      </c>
      <c r="E1" s="83"/>
      <c r="F1" s="85"/>
      <c r="G1" s="83"/>
      <c r="H1" s="84"/>
      <c r="I1" s="84"/>
      <c r="J1" s="343"/>
      <c r="K1" s="295"/>
      <c r="L1" s="294"/>
      <c r="M1" s="295"/>
      <c r="N1" s="294"/>
      <c r="O1" s="296"/>
      <c r="P1" s="296"/>
      <c r="Q1" s="350"/>
      <c r="R1" s="81" t="s">
        <v>897</v>
      </c>
      <c r="S1" s="81"/>
      <c r="T1" s="408"/>
      <c r="U1" s="100"/>
      <c r="V1" s="162"/>
      <c r="W1" s="161"/>
      <c r="X1" s="160" t="s">
        <v>1855</v>
      </c>
      <c r="Y1" s="161"/>
      <c r="Z1" s="161"/>
      <c r="AA1" s="161"/>
      <c r="AB1" s="161"/>
      <c r="AC1" s="161"/>
      <c r="AD1" s="161"/>
      <c r="AE1" s="161"/>
      <c r="AF1" s="161"/>
      <c r="AG1" s="514" t="s">
        <v>1594</v>
      </c>
      <c r="AH1" s="295"/>
      <c r="AI1" s="295"/>
      <c r="AJ1" s="350"/>
      <c r="AK1" s="352" t="s">
        <v>112</v>
      </c>
      <c r="AL1" s="353"/>
      <c r="AM1" s="353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3"/>
      <c r="BD1" s="437" t="s">
        <v>1356</v>
      </c>
      <c r="BE1" s="630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3"/>
      <c r="BR1" s="455"/>
      <c r="BT1" s="426" t="s">
        <v>741</v>
      </c>
      <c r="BU1" s="9"/>
      <c r="BV1" s="9"/>
      <c r="BW1" s="9"/>
      <c r="BX1" s="9"/>
      <c r="BY1" s="9"/>
      <c r="BZ1" s="24"/>
    </row>
    <row r="2" spans="1:78" ht="9" customHeight="1">
      <c r="A2" s="98" t="s">
        <v>28</v>
      </c>
      <c r="B2" s="2"/>
      <c r="C2" s="342"/>
      <c r="D2" s="295"/>
      <c r="E2" s="295"/>
      <c r="F2" s="338"/>
      <c r="G2" s="338"/>
      <c r="H2" s="338"/>
      <c r="I2" s="343"/>
      <c r="J2" s="347" t="s">
        <v>846</v>
      </c>
      <c r="K2" s="295"/>
      <c r="L2" s="294"/>
      <c r="M2" s="295"/>
      <c r="N2" s="294"/>
      <c r="O2" s="296"/>
      <c r="P2" s="11"/>
      <c r="Q2" s="351"/>
      <c r="R2" s="180"/>
      <c r="S2" s="111"/>
      <c r="T2" s="111"/>
      <c r="U2" s="184" t="s">
        <v>1859</v>
      </c>
      <c r="V2" s="184"/>
      <c r="W2" s="183" t="s">
        <v>1593</v>
      </c>
      <c r="X2" s="130"/>
      <c r="Y2" s="130"/>
      <c r="Z2" s="130"/>
      <c r="AA2" s="130"/>
      <c r="AB2" s="130"/>
      <c r="AC2" s="130"/>
      <c r="AD2" s="130"/>
      <c r="AE2" s="130"/>
      <c r="AF2" s="130"/>
      <c r="AG2" s="180" t="s">
        <v>1600</v>
      </c>
      <c r="AH2" s="2"/>
      <c r="AI2" s="2"/>
      <c r="AJ2" s="351"/>
      <c r="AK2" s="354" t="s">
        <v>1791</v>
      </c>
      <c r="AL2" s="355"/>
      <c r="AM2" s="355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5"/>
      <c r="BD2" s="354"/>
      <c r="BE2" s="355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5"/>
      <c r="BR2" s="455"/>
      <c r="BT2" s="354" t="s">
        <v>743</v>
      </c>
      <c r="BU2" s="7"/>
      <c r="BV2" s="7"/>
      <c r="BW2" s="7"/>
      <c r="BX2" s="7"/>
      <c r="BY2" s="7"/>
      <c r="BZ2" s="33"/>
    </row>
    <row r="3" spans="1:78" ht="9" customHeight="1">
      <c r="A3" s="159"/>
      <c r="B3" s="337"/>
      <c r="C3" s="344"/>
      <c r="D3" s="2"/>
      <c r="E3" s="2"/>
      <c r="F3" s="4"/>
      <c r="G3" s="4"/>
      <c r="H3" s="4"/>
      <c r="I3" s="345"/>
      <c r="J3" s="348" t="s">
        <v>1398</v>
      </c>
      <c r="K3" s="3"/>
      <c r="L3" s="3"/>
      <c r="M3" s="3"/>
      <c r="N3" s="3"/>
      <c r="O3" s="3"/>
      <c r="P3" s="1"/>
      <c r="Q3" s="351"/>
      <c r="R3" s="180"/>
      <c r="S3" s="111"/>
      <c r="T3" s="111"/>
      <c r="U3" s="184"/>
      <c r="V3" s="184"/>
      <c r="W3" s="183" t="s">
        <v>1592</v>
      </c>
      <c r="X3" s="181"/>
      <c r="Y3" s="181"/>
      <c r="Z3" s="181"/>
      <c r="AA3" s="181"/>
      <c r="AB3" s="181"/>
      <c r="AC3" s="181"/>
      <c r="AD3" s="181"/>
      <c r="AE3" s="181"/>
      <c r="AF3" s="181"/>
      <c r="AG3" s="180" t="s">
        <v>1599</v>
      </c>
      <c r="AH3" s="111"/>
      <c r="AI3" s="111"/>
      <c r="AJ3" s="182"/>
      <c r="AK3" s="159" t="s">
        <v>589</v>
      </c>
      <c r="AL3" s="356"/>
      <c r="AM3" s="356"/>
      <c r="AN3" s="164"/>
      <c r="AO3" s="164"/>
      <c r="AP3" s="164"/>
      <c r="AQ3" s="164"/>
      <c r="AR3" s="164"/>
      <c r="AS3" s="357"/>
      <c r="AT3" s="164"/>
      <c r="AU3" s="164"/>
      <c r="AV3" s="164"/>
      <c r="AW3" s="164"/>
      <c r="AX3" s="164"/>
      <c r="AY3" s="164"/>
      <c r="AZ3" s="164"/>
      <c r="BA3" s="164"/>
      <c r="BB3" s="164"/>
      <c r="BC3" s="165"/>
      <c r="BD3" s="631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3"/>
      <c r="BR3" s="455"/>
      <c r="BT3" s="708" t="s">
        <v>744</v>
      </c>
      <c r="BU3" s="7"/>
      <c r="BV3" s="7"/>
      <c r="BW3" s="7"/>
      <c r="BX3" s="7"/>
      <c r="BY3" s="7"/>
      <c r="BZ3" s="33"/>
    </row>
    <row r="4" spans="1:78" ht="12.75">
      <c r="A4" s="158" t="s">
        <v>29</v>
      </c>
      <c r="B4" s="3"/>
      <c r="C4" s="346"/>
      <c r="D4" s="137"/>
      <c r="E4" s="137"/>
      <c r="F4" s="3"/>
      <c r="G4" s="3"/>
      <c r="H4" s="3"/>
      <c r="I4" s="1"/>
      <c r="J4" s="112" t="s">
        <v>1210</v>
      </c>
      <c r="K4" s="59"/>
      <c r="L4" s="59"/>
      <c r="M4" s="59"/>
      <c r="N4" s="59"/>
      <c r="O4" s="60"/>
      <c r="P4" s="24"/>
      <c r="Q4" s="33"/>
      <c r="R4" s="308" t="s">
        <v>1858</v>
      </c>
      <c r="S4" s="308"/>
      <c r="T4" s="409"/>
      <c r="U4" s="35"/>
      <c r="V4" s="35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428" t="s">
        <v>1595</v>
      </c>
      <c r="AH4" s="59"/>
      <c r="AI4" s="59"/>
      <c r="AJ4" s="60"/>
      <c r="AK4" s="159" t="s">
        <v>1793</v>
      </c>
      <c r="AL4" s="356"/>
      <c r="AM4" s="356"/>
      <c r="AN4" s="164"/>
      <c r="AO4" s="164"/>
      <c r="AP4" s="164"/>
      <c r="AQ4" s="358" t="s">
        <v>188</v>
      </c>
      <c r="AR4" s="164"/>
      <c r="AS4" s="358"/>
      <c r="AT4" s="164"/>
      <c r="AU4" s="164"/>
      <c r="AV4" s="164"/>
      <c r="AW4" s="164"/>
      <c r="AX4" s="164"/>
      <c r="AY4" s="164"/>
      <c r="AZ4" s="164"/>
      <c r="BA4" s="164"/>
      <c r="BB4" s="164"/>
      <c r="BC4" s="165"/>
      <c r="BD4" s="416">
        <v>2011</v>
      </c>
      <c r="BE4" s="681">
        <v>2010</v>
      </c>
      <c r="BF4" s="682">
        <v>2009</v>
      </c>
      <c r="BG4" s="682">
        <v>2008</v>
      </c>
      <c r="BH4" s="682">
        <v>2007</v>
      </c>
      <c r="BI4" s="682">
        <v>2006</v>
      </c>
      <c r="BJ4" s="682">
        <v>2005</v>
      </c>
      <c r="BK4" s="682">
        <v>2004</v>
      </c>
      <c r="BL4" s="682">
        <v>2003</v>
      </c>
      <c r="BM4" s="682">
        <v>2002</v>
      </c>
      <c r="BN4" s="682">
        <v>2001</v>
      </c>
      <c r="BO4" s="341">
        <v>2000</v>
      </c>
      <c r="BP4" s="454" t="s">
        <v>597</v>
      </c>
      <c r="BQ4" s="453"/>
      <c r="BR4" s="455"/>
      <c r="BT4" s="681"/>
      <c r="BU4" s="682"/>
      <c r="BV4" s="682"/>
      <c r="BW4" s="682"/>
      <c r="BX4" s="682"/>
      <c r="BY4" s="693" t="s">
        <v>2021</v>
      </c>
      <c r="BZ4" s="516"/>
    </row>
    <row r="5" spans="1:78" ht="12.75">
      <c r="A5" s="15"/>
      <c r="B5" s="9"/>
      <c r="C5" s="25"/>
      <c r="D5" s="339" t="s">
        <v>1409</v>
      </c>
      <c r="E5" s="339"/>
      <c r="F5" s="340" t="s">
        <v>1414</v>
      </c>
      <c r="G5" s="341"/>
      <c r="H5" s="435">
        <v>40907</v>
      </c>
      <c r="I5" s="43"/>
      <c r="J5" s="34" t="s">
        <v>873</v>
      </c>
      <c r="K5" s="41"/>
      <c r="L5" s="61" t="s">
        <v>566</v>
      </c>
      <c r="M5" s="7"/>
      <c r="N5" s="17" t="s">
        <v>565</v>
      </c>
      <c r="O5" s="33"/>
      <c r="P5" s="33" t="s">
        <v>232</v>
      </c>
      <c r="Q5" s="381" t="s">
        <v>426</v>
      </c>
      <c r="R5" s="416" t="s">
        <v>1405</v>
      </c>
      <c r="S5" s="42" t="s">
        <v>893</v>
      </c>
      <c r="T5" s="61" t="s">
        <v>241</v>
      </c>
      <c r="U5" s="147" t="s">
        <v>892</v>
      </c>
      <c r="V5" s="146" t="s">
        <v>1662</v>
      </c>
      <c r="W5" s="176" t="s">
        <v>892</v>
      </c>
      <c r="X5" s="169" t="s">
        <v>1151</v>
      </c>
      <c r="Y5" s="170" t="s">
        <v>892</v>
      </c>
      <c r="Z5" s="185" t="s">
        <v>794</v>
      </c>
      <c r="AA5" s="169" t="s">
        <v>895</v>
      </c>
      <c r="AB5" s="170" t="s">
        <v>896</v>
      </c>
      <c r="AC5" s="58" t="s">
        <v>592</v>
      </c>
      <c r="AD5" s="43" t="s">
        <v>591</v>
      </c>
      <c r="AE5" s="146" t="s">
        <v>860</v>
      </c>
      <c r="AF5" s="176" t="s">
        <v>728</v>
      </c>
      <c r="AG5" s="517" t="s">
        <v>1601</v>
      </c>
      <c r="AH5" s="517" t="s">
        <v>1601</v>
      </c>
      <c r="AI5" s="515" t="s">
        <v>1596</v>
      </c>
      <c r="AJ5" s="516" t="s">
        <v>1597</v>
      </c>
      <c r="AK5" s="359" t="s">
        <v>805</v>
      </c>
      <c r="AL5" s="322"/>
      <c r="AM5" s="322" t="s">
        <v>1792</v>
      </c>
      <c r="AN5" s="322"/>
      <c r="AO5" s="323"/>
      <c r="AP5" s="360"/>
      <c r="AQ5" s="360"/>
      <c r="AR5" s="361" t="s">
        <v>1790</v>
      </c>
      <c r="AS5" s="361"/>
      <c r="AT5" s="362"/>
      <c r="AU5" s="362"/>
      <c r="AV5" s="362"/>
      <c r="AW5" s="362"/>
      <c r="AX5" s="362"/>
      <c r="AY5" s="362"/>
      <c r="AZ5" s="362"/>
      <c r="BA5" s="362"/>
      <c r="BB5" s="362"/>
      <c r="BC5" s="363"/>
      <c r="BD5" s="454" t="s">
        <v>1353</v>
      </c>
      <c r="BE5" s="681" t="s">
        <v>1353</v>
      </c>
      <c r="BF5" s="682" t="s">
        <v>1353</v>
      </c>
      <c r="BG5" s="682" t="s">
        <v>1353</v>
      </c>
      <c r="BH5" s="682" t="s">
        <v>1353</v>
      </c>
      <c r="BI5" s="682" t="s">
        <v>1353</v>
      </c>
      <c r="BJ5" s="682" t="s">
        <v>1353</v>
      </c>
      <c r="BK5" s="682" t="s">
        <v>1353</v>
      </c>
      <c r="BL5" s="682" t="s">
        <v>1353</v>
      </c>
      <c r="BM5" s="682" t="s">
        <v>1353</v>
      </c>
      <c r="BN5" s="682" t="s">
        <v>1353</v>
      </c>
      <c r="BO5" s="341" t="s">
        <v>1353</v>
      </c>
      <c r="BP5" s="453" t="s">
        <v>598</v>
      </c>
      <c r="BQ5" s="454" t="s">
        <v>600</v>
      </c>
      <c r="BR5" s="416" t="s">
        <v>1354</v>
      </c>
      <c r="BS5" s="624" t="s">
        <v>2011</v>
      </c>
      <c r="BT5" s="709" t="s">
        <v>742</v>
      </c>
      <c r="BU5" s="694"/>
      <c r="BV5" s="695"/>
      <c r="BW5" s="695"/>
      <c r="BX5" s="695"/>
      <c r="BY5" s="159" t="s">
        <v>2022</v>
      </c>
      <c r="BZ5" s="341"/>
    </row>
    <row r="6" spans="1:78" ht="12.75" customHeight="1">
      <c r="A6" s="34" t="s">
        <v>558</v>
      </c>
      <c r="B6" s="47" t="s">
        <v>559</v>
      </c>
      <c r="C6" s="46" t="s">
        <v>1216</v>
      </c>
      <c r="D6" s="129" t="s">
        <v>271</v>
      </c>
      <c r="E6" s="14" t="s">
        <v>274</v>
      </c>
      <c r="F6" s="13" t="s">
        <v>1407</v>
      </c>
      <c r="G6" s="73" t="s">
        <v>1408</v>
      </c>
      <c r="H6" s="46" t="s">
        <v>1211</v>
      </c>
      <c r="I6" s="48" t="s">
        <v>1212</v>
      </c>
      <c r="J6" s="46" t="s">
        <v>560</v>
      </c>
      <c r="K6" s="63" t="s">
        <v>561</v>
      </c>
      <c r="L6" s="62" t="s">
        <v>567</v>
      </c>
      <c r="M6" s="55" t="s">
        <v>562</v>
      </c>
      <c r="N6" s="63" t="s">
        <v>563</v>
      </c>
      <c r="O6" s="56" t="s">
        <v>564</v>
      </c>
      <c r="P6" s="64" t="s">
        <v>233</v>
      </c>
      <c r="Q6" s="41" t="s">
        <v>875</v>
      </c>
      <c r="R6" s="417" t="s">
        <v>1406</v>
      </c>
      <c r="S6" s="74" t="s">
        <v>1126</v>
      </c>
      <c r="T6" s="62" t="s">
        <v>240</v>
      </c>
      <c r="U6" s="47" t="s">
        <v>891</v>
      </c>
      <c r="V6" s="62" t="s">
        <v>1663</v>
      </c>
      <c r="W6" s="177" t="s">
        <v>890</v>
      </c>
      <c r="X6" s="171" t="s">
        <v>894</v>
      </c>
      <c r="Y6" s="193" t="s">
        <v>792</v>
      </c>
      <c r="Z6" s="194" t="s">
        <v>793</v>
      </c>
      <c r="AA6" s="171" t="s">
        <v>890</v>
      </c>
      <c r="AB6" s="168" t="s">
        <v>890</v>
      </c>
      <c r="AC6" s="48" t="s">
        <v>1860</v>
      </c>
      <c r="AD6" s="48" t="s">
        <v>1860</v>
      </c>
      <c r="AE6" s="62" t="s">
        <v>488</v>
      </c>
      <c r="AF6" s="368" t="s">
        <v>729</v>
      </c>
      <c r="AG6" s="518" t="s">
        <v>899</v>
      </c>
      <c r="AH6" s="518" t="s">
        <v>898</v>
      </c>
      <c r="AI6" s="13" t="s">
        <v>1598</v>
      </c>
      <c r="AJ6" s="73" t="s">
        <v>1598</v>
      </c>
      <c r="AK6" s="321" t="s">
        <v>580</v>
      </c>
      <c r="AL6" s="321" t="s">
        <v>803</v>
      </c>
      <c r="AM6" s="321" t="s">
        <v>804</v>
      </c>
      <c r="AN6" s="321" t="s">
        <v>1227</v>
      </c>
      <c r="AO6" s="321" t="s">
        <v>1226</v>
      </c>
      <c r="AP6" s="648">
        <v>2011</v>
      </c>
      <c r="AQ6" s="647" t="s">
        <v>928</v>
      </c>
      <c r="AR6" s="321">
        <v>2010</v>
      </c>
      <c r="AS6" s="47">
        <v>2009</v>
      </c>
      <c r="AT6" s="47">
        <v>2008</v>
      </c>
      <c r="AU6" s="47">
        <v>2007</v>
      </c>
      <c r="AV6" s="47">
        <v>2006</v>
      </c>
      <c r="AW6" s="47">
        <v>2005</v>
      </c>
      <c r="AX6" s="47">
        <v>2004</v>
      </c>
      <c r="AY6" s="47">
        <v>2003</v>
      </c>
      <c r="AZ6" s="47">
        <v>2002</v>
      </c>
      <c r="BA6" s="47">
        <v>2001</v>
      </c>
      <c r="BB6" s="47">
        <v>2000</v>
      </c>
      <c r="BC6" s="48">
        <v>1999</v>
      </c>
      <c r="BD6" s="417">
        <v>2010</v>
      </c>
      <c r="BE6" s="13">
        <v>2009</v>
      </c>
      <c r="BF6" s="518">
        <v>2008</v>
      </c>
      <c r="BG6" s="518">
        <v>2007</v>
      </c>
      <c r="BH6" s="518">
        <v>2006</v>
      </c>
      <c r="BI6" s="518">
        <v>2005</v>
      </c>
      <c r="BJ6" s="518">
        <v>2004</v>
      </c>
      <c r="BK6" s="518">
        <v>2003</v>
      </c>
      <c r="BL6" s="518">
        <v>2002</v>
      </c>
      <c r="BM6" s="518">
        <v>2001</v>
      </c>
      <c r="BN6" s="518">
        <v>2000</v>
      </c>
      <c r="BO6" s="73">
        <v>1999</v>
      </c>
      <c r="BP6" s="417" t="s">
        <v>599</v>
      </c>
      <c r="BQ6" s="417" t="s">
        <v>601</v>
      </c>
      <c r="BR6" s="417" t="s">
        <v>1355</v>
      </c>
      <c r="BS6" s="417" t="s">
        <v>1355</v>
      </c>
      <c r="BT6" s="518">
        <v>2012</v>
      </c>
      <c r="BU6" s="518">
        <v>2013</v>
      </c>
      <c r="BV6" s="518">
        <v>2014</v>
      </c>
      <c r="BW6" s="518">
        <v>2015</v>
      </c>
      <c r="BX6" s="518">
        <v>2016</v>
      </c>
      <c r="BY6" s="705" t="s">
        <v>2023</v>
      </c>
      <c r="BZ6" s="706" t="s">
        <v>566</v>
      </c>
    </row>
    <row r="7" spans="1:78" ht="11.25" customHeight="1">
      <c r="A7" s="15" t="s">
        <v>633</v>
      </c>
      <c r="B7" s="16" t="s">
        <v>634</v>
      </c>
      <c r="C7" s="24" t="s">
        <v>1217</v>
      </c>
      <c r="D7" s="131">
        <v>53</v>
      </c>
      <c r="E7" s="135">
        <v>9</v>
      </c>
      <c r="F7" s="44" t="s">
        <v>860</v>
      </c>
      <c r="G7" s="45" t="s">
        <v>860</v>
      </c>
      <c r="H7" s="188">
        <v>81.04</v>
      </c>
      <c r="I7" s="312">
        <f>(R7/H7)*100</f>
        <v>2.7147087857847976</v>
      </c>
      <c r="J7" s="19">
        <v>0.525</v>
      </c>
      <c r="K7" s="142">
        <v>0.55</v>
      </c>
      <c r="L7" s="20">
        <f aca="true" t="shared" si="0" ref="L7:L28">((K7/J7)-1)*100</f>
        <v>4.761904761904767</v>
      </c>
      <c r="M7" s="21">
        <v>40590</v>
      </c>
      <c r="N7" s="22">
        <v>40592</v>
      </c>
      <c r="O7" s="23">
        <v>40614</v>
      </c>
      <c r="P7" s="23" t="s">
        <v>237</v>
      </c>
      <c r="Q7" s="16"/>
      <c r="R7" s="310">
        <f aca="true" t="shared" si="1" ref="R7:R27">K7*4</f>
        <v>2.2</v>
      </c>
      <c r="S7" s="320">
        <f>R7/W7*100</f>
        <v>37.41496598639456</v>
      </c>
      <c r="T7" s="411">
        <f aca="true" t="shared" si="2" ref="T7:T106">(H7/SQRT(22.5*W7*(H7/Z7))-1)*100</f>
        <v>39.786469272549986</v>
      </c>
      <c r="U7" s="53">
        <f>H7/W7</f>
        <v>13.78231292517007</v>
      </c>
      <c r="V7" s="364">
        <v>12</v>
      </c>
      <c r="W7" s="178">
        <v>5.88</v>
      </c>
      <c r="X7" s="172">
        <v>1.18</v>
      </c>
      <c r="Y7" s="166">
        <v>1.85</v>
      </c>
      <c r="Z7" s="173">
        <v>3.19</v>
      </c>
      <c r="AA7" s="172">
        <v>5.91</v>
      </c>
      <c r="AB7" s="166">
        <v>6.28</v>
      </c>
      <c r="AC7" s="327">
        <f>(AB7/AA7-1)*100</f>
        <v>6.260575296108284</v>
      </c>
      <c r="AD7" s="327">
        <f>(H7/AA7)/X7</f>
        <v>11.620637242249563</v>
      </c>
      <c r="AE7" s="484">
        <v>19</v>
      </c>
      <c r="AF7" s="369">
        <v>56800</v>
      </c>
      <c r="AG7" s="522">
        <v>18.08</v>
      </c>
      <c r="AH7" s="522">
        <v>-17.47</v>
      </c>
      <c r="AI7" s="523">
        <v>2.53</v>
      </c>
      <c r="AJ7" s="524">
        <v>-3.92</v>
      </c>
      <c r="AK7" s="335">
        <f>AN7/AO7</f>
        <v>0.5822636771103288</v>
      </c>
      <c r="AL7" s="328">
        <f>((AP7/AR7)^(1/1)-1)*100</f>
        <v>4.761904761904767</v>
      </c>
      <c r="AM7" s="329">
        <f>((AP7/AT7)^(1/3)-1)*100</f>
        <v>3.228011545636722</v>
      </c>
      <c r="AN7" s="329">
        <f>((AP7/AV7)^(1/5)-1)*100</f>
        <v>3.638464900130689</v>
      </c>
      <c r="AO7" s="326">
        <f>((AP7/BA7)^(1/10)-1)*100</f>
        <v>6.248826851415057</v>
      </c>
      <c r="AP7" s="650">
        <v>2.2</v>
      </c>
      <c r="AQ7" s="633"/>
      <c r="AR7" s="142">
        <v>2.1</v>
      </c>
      <c r="AS7" s="19">
        <v>2.04</v>
      </c>
      <c r="AT7" s="19">
        <v>2</v>
      </c>
      <c r="AU7" s="19">
        <v>1.92</v>
      </c>
      <c r="AV7" s="19">
        <v>1.84</v>
      </c>
      <c r="AW7" s="19">
        <v>1.68</v>
      </c>
      <c r="AX7" s="19">
        <v>1.44</v>
      </c>
      <c r="AY7" s="19">
        <v>1.32</v>
      </c>
      <c r="AZ7" s="19">
        <v>1.24</v>
      </c>
      <c r="BA7" s="19">
        <v>1.2</v>
      </c>
      <c r="BB7" s="19">
        <v>1.16</v>
      </c>
      <c r="BC7" s="273">
        <v>1.12</v>
      </c>
      <c r="BD7" s="675">
        <f>((AP7/AR7)-1)*100</f>
        <v>4.761904761904767</v>
      </c>
      <c r="BE7" s="663">
        <f aca="true" t="shared" si="3" ref="BE7:BE19">((AR7/AS7)-1)*100</f>
        <v>2.941176470588247</v>
      </c>
      <c r="BF7" s="663">
        <f aca="true" t="shared" si="4" ref="BF7:BF107">((AS7/AT7)-1)*100</f>
        <v>2.0000000000000018</v>
      </c>
      <c r="BG7" s="663">
        <f aca="true" t="shared" si="5" ref="BG7:BG107">((AT7/AU7)-1)*100</f>
        <v>4.166666666666674</v>
      </c>
      <c r="BH7" s="663">
        <f aca="true" t="shared" si="6" ref="BH7:BH107">((AU7/AV7)-1)*100</f>
        <v>4.347826086956519</v>
      </c>
      <c r="BI7" s="663">
        <f aca="true" t="shared" si="7" ref="BI7:BI107">((AV7/AW7)-1)*100</f>
        <v>9.523809523809534</v>
      </c>
      <c r="BJ7" s="663">
        <f aca="true" t="shared" si="8" ref="BJ7:BJ107">((AW7/AX7)-1)*100</f>
        <v>16.666666666666675</v>
      </c>
      <c r="BK7" s="663">
        <f aca="true" t="shared" si="9" ref="BK7:BK107">((AX7/AY7)-1)*100</f>
        <v>9.090909090909083</v>
      </c>
      <c r="BL7" s="663">
        <f aca="true" t="shared" si="10" ref="BL7:BL107">((AY7/AZ7)-1)*100</f>
        <v>6.451612903225823</v>
      </c>
      <c r="BM7" s="663">
        <f aca="true" t="shared" si="11" ref="BM7:BM107">((AZ7/BA7)-1)*100</f>
        <v>3.3333333333333437</v>
      </c>
      <c r="BN7" s="663">
        <f aca="true" t="shared" si="12" ref="BN7:BN107">((BA7/BB7)-1)*100</f>
        <v>3.4482758620689724</v>
      </c>
      <c r="BO7" s="687">
        <f aca="true" t="shared" si="13" ref="BO7:BO107">((BB7/BC7)-1)*100</f>
        <v>3.5714285714285587</v>
      </c>
      <c r="BP7" s="686">
        <f>AVERAGE(BD7:BO7)</f>
        <v>5.858634161463183</v>
      </c>
      <c r="BQ7" s="675">
        <f>SQRT(AVERAGE((BD7-$BP7)^2,(BE7-$BP7)^2,(BF7-$BP7)^2,(BG7-$BP7)^2,(BH7-$BP7)^2,(BI7-$BP7)^2,(BJ7-$BP7)^2,(BK7-$BP7)^2,(BL7-$BP7)^2,(BM7-$BP7)^2,(BN7-$BP7)^2,(BO7-$BP7)^2))</f>
        <v>3.960358888203237</v>
      </c>
      <c r="BR7" s="638">
        <f aca="true" t="shared" si="14" ref="BR7:BR38">IF(AN7="n/a","n/a",IF(U7&lt;0,"n/a",IF(U7="n/a","n/a",I7+AN7-U7)))</f>
        <v>-7.429139239254583</v>
      </c>
      <c r="BS7" s="675">
        <f>D7/10+(500-E7)/100+IF(F7="N",2,IF(F7="Y",1,0))+IF(G7="N",2,IF(G7="Y",1,0))+IF(L7&gt;10,5,L7/2)+IF(S7&gt;100,0,IF(S7&lt;0,0,(100-S7)/10))+IF(U7&gt;100,0,IF(U7&lt;0,0,(100-U7)/10))+IF(X7="-",0,IF(X7="N/A",0,IF(X7&gt;5,0,5-X7)))+IF(Y7&gt;5,0,5-Y7)+IF(Z7="N/A",0,IF(Z7&gt;5,0,5-Z7))+IF(W7&lt;0,0,IF(AA7="-",0,IF(AA7="N/A",0,IF(AA7&lt;W7,0,IF(AA7/W7&gt;1.1,5,(AA7/W7-1)*50)))))+IF(AC7="n/a",0,IF(AC7&lt;0,0,IF(AC7&gt;10,5,AC7/2)))+IF(AD7="n/a",0,IF(AD7&lt;0,0,IF(AD7&gt;10,5,AD7/2)))+AE7/10+IF(AF7&gt;100000,3,IF(AF7&gt;10000,2,IF(AF7&gt;1000,1,0)))+IF(AL7&gt;10,5,AL7/2)+IF(AM7="n/a",0,IF(AM7&gt;10,5,AM7/2))+IF(AN7="n/a",0,IF(AN7&gt;10,5,AN7/2))+IF(AO7="n/a",0,IF(AO7&lt;0,0,IF(AO7&gt;10,5,AO7/2)))+IF(BP7&gt;10,5,BP7/2)</f>
        <v>64.4045352889416</v>
      </c>
      <c r="BT7" s="698">
        <f>IF(AC7="n/a",1.03*AP7,IF(AC7&lt;0,1.01*AP7,IF(AC7&gt;10,1.1*AP7,(1+AC7/100)*AP7)))</f>
        <v>2.3377326565143823</v>
      </c>
      <c r="BU7" s="698">
        <f>IF($AD7="n/a",1.03*BT7,IF($AD7&lt;0,1.01*BT7,IF($AD7&gt;10,1.1*BT7,(1+$AD7/100)*BT7)))</f>
        <v>2.5715059221658207</v>
      </c>
      <c r="BV7" s="698">
        <f>IF($AD7="n/a",1.03*BU7,IF($AD7&lt;0,1.01*BU7,IF($AD7&gt;10,1.1*BU7,(1+$AD7/100)*BU7)))</f>
        <v>2.828656514382403</v>
      </c>
      <c r="BW7" s="698">
        <f>IF($AD7="n/a",1.03*BV7,IF($AD7&lt;0,1.01*BV7,IF($AD7&gt;10,1.1*BV7,(1+$AD7/100)*BV7)))</f>
        <v>3.1115221658206433</v>
      </c>
      <c r="BX7" s="698">
        <f>IF($AD7="n/a",1.03*BW7,IF($AD7&lt;0,1.01*BW7,IF($AD7&gt;10,1.1*BW7,(1+$AD7/100)*BW7)))</f>
        <v>3.422674382402708</v>
      </c>
      <c r="BY7" s="699">
        <f>SUM(BT7:BX7)</f>
        <v>14.272091641285957</v>
      </c>
      <c r="BZ7" s="687">
        <f>(BY7/H7)*100</f>
        <v>17.611169350056706</v>
      </c>
    </row>
    <row r="8" spans="1:78" ht="11.25" customHeight="1">
      <c r="A8" s="25" t="s">
        <v>703</v>
      </c>
      <c r="B8" s="26" t="s">
        <v>704</v>
      </c>
      <c r="C8" s="33" t="s">
        <v>1219</v>
      </c>
      <c r="D8" s="132">
        <v>39</v>
      </c>
      <c r="E8" s="136">
        <v>48</v>
      </c>
      <c r="F8" s="44" t="s">
        <v>860</v>
      </c>
      <c r="G8" s="45" t="s">
        <v>860</v>
      </c>
      <c r="H8" s="166">
        <v>54.55</v>
      </c>
      <c r="I8" s="313">
        <f aca="true" t="shared" si="15" ref="I8:I71">(R8/H8)*100</f>
        <v>3.519706691109074</v>
      </c>
      <c r="J8" s="28">
        <v>0.44</v>
      </c>
      <c r="K8" s="141">
        <v>0.48</v>
      </c>
      <c r="L8" s="29">
        <f t="shared" si="0"/>
        <v>9.090909090909083</v>
      </c>
      <c r="M8" s="30">
        <v>40646</v>
      </c>
      <c r="N8" s="31">
        <v>40648</v>
      </c>
      <c r="O8" s="32">
        <v>40679</v>
      </c>
      <c r="P8" s="32" t="s">
        <v>255</v>
      </c>
      <c r="Q8" s="268" t="s">
        <v>2057</v>
      </c>
      <c r="R8" s="310">
        <f t="shared" si="1"/>
        <v>1.92</v>
      </c>
      <c r="S8" s="319">
        <f>R8/W8*100</f>
        <v>66.20689655172414</v>
      </c>
      <c r="T8" s="411">
        <f t="shared" si="2"/>
        <v>67.60105889441368</v>
      </c>
      <c r="U8" s="53">
        <f>H8/W8</f>
        <v>18.810344827586206</v>
      </c>
      <c r="V8" s="364">
        <v>12</v>
      </c>
      <c r="W8" s="178">
        <v>2.9</v>
      </c>
      <c r="X8" s="172">
        <v>1.21</v>
      </c>
      <c r="Y8" s="166">
        <v>2.15</v>
      </c>
      <c r="Z8" s="173">
        <v>3.36</v>
      </c>
      <c r="AA8" s="172">
        <v>4.65</v>
      </c>
      <c r="AB8" s="166">
        <v>5.03</v>
      </c>
      <c r="AC8" s="327">
        <f aca="true" t="shared" si="16" ref="AC8:AC105">(AB8/AA8-1)*100</f>
        <v>8.172043010752695</v>
      </c>
      <c r="AD8" s="327">
        <f aca="true" t="shared" si="17" ref="AD8:AD103">(H8/AA8)/X8</f>
        <v>9.695192393139607</v>
      </c>
      <c r="AE8" s="484">
        <v>21</v>
      </c>
      <c r="AF8" s="369">
        <v>84980</v>
      </c>
      <c r="AG8" s="522">
        <v>21.03</v>
      </c>
      <c r="AH8" s="522">
        <v>-1.91</v>
      </c>
      <c r="AI8" s="523">
        <v>2.35</v>
      </c>
      <c r="AJ8" s="524">
        <v>4.94</v>
      </c>
      <c r="AK8" s="335">
        <f aca="true" t="shared" si="18" ref="AK8:AK105">AN8/AO8</f>
        <v>1.1940109431144048</v>
      </c>
      <c r="AL8" s="324">
        <f aca="true" t="shared" si="19" ref="AL8:AL71">((AP8/AR8)^(1/1)-1)*100</f>
        <v>9.302325581395344</v>
      </c>
      <c r="AM8" s="325">
        <f aca="true" t="shared" si="20" ref="AM8:AM71">((AP8/AT8)^(1/3)-1)*100</f>
        <v>12.940345645771822</v>
      </c>
      <c r="AN8" s="325">
        <f aca="true" t="shared" si="21" ref="AN8:AN71">((AP8/AV8)^(1/5)-1)*100</f>
        <v>10.329589364554037</v>
      </c>
      <c r="AO8" s="327">
        <f aca="true" t="shared" si="22" ref="AO8:AO71">((AP8/BA8)^(1/10)-1)*100</f>
        <v>8.651168085286386</v>
      </c>
      <c r="AP8" s="646">
        <v>1.88</v>
      </c>
      <c r="AQ8" s="634"/>
      <c r="AR8" s="141">
        <v>1.72</v>
      </c>
      <c r="AS8" s="28">
        <v>1.56</v>
      </c>
      <c r="AT8" s="28">
        <v>1.305</v>
      </c>
      <c r="AU8" s="28">
        <v>1.27</v>
      </c>
      <c r="AV8" s="28">
        <v>1.15</v>
      </c>
      <c r="AW8" s="28">
        <v>1.085</v>
      </c>
      <c r="AX8" s="28">
        <v>1.025</v>
      </c>
      <c r="AY8" s="28">
        <v>0.97</v>
      </c>
      <c r="AZ8" s="28">
        <v>0.915</v>
      </c>
      <c r="BA8" s="28">
        <v>0.82</v>
      </c>
      <c r="BB8" s="28">
        <v>0.74</v>
      </c>
      <c r="BC8" s="119">
        <v>0.66</v>
      </c>
      <c r="BD8" s="676">
        <f aca="true" t="shared" si="23" ref="BD8:BD71">((AP8/AR8)-1)*100</f>
        <v>9.302325581395344</v>
      </c>
      <c r="BE8" s="452">
        <f t="shared" si="3"/>
        <v>10.256410256410241</v>
      </c>
      <c r="BF8" s="452">
        <f t="shared" si="4"/>
        <v>19.54022988505748</v>
      </c>
      <c r="BG8" s="452">
        <f t="shared" si="5"/>
        <v>2.7559055118110187</v>
      </c>
      <c r="BH8" s="452">
        <f t="shared" si="6"/>
        <v>10.43478260869566</v>
      </c>
      <c r="BI8" s="452">
        <f t="shared" si="7"/>
        <v>5.990783410138234</v>
      </c>
      <c r="BJ8" s="452">
        <f t="shared" si="8"/>
        <v>5.853658536585371</v>
      </c>
      <c r="BK8" s="452">
        <f t="shared" si="9"/>
        <v>5.670103092783507</v>
      </c>
      <c r="BL8" s="452">
        <f t="shared" si="10"/>
        <v>6.010928961748618</v>
      </c>
      <c r="BM8" s="452">
        <f t="shared" si="11"/>
        <v>11.585365853658548</v>
      </c>
      <c r="BN8" s="452">
        <f t="shared" si="12"/>
        <v>10.81081081081081</v>
      </c>
      <c r="BO8" s="685">
        <f t="shared" si="13"/>
        <v>12.12121212121211</v>
      </c>
      <c r="BP8" s="684">
        <f aca="true" t="shared" si="24" ref="BP8:BP71">AVERAGE(BD8:BO8)</f>
        <v>9.194376385858911</v>
      </c>
      <c r="BQ8" s="676">
        <f aca="true" t="shared" si="25" ref="BQ8:BQ71">SQRT(AVERAGE((BD8-$BP8)^2,(BE8-$BP8)^2,(BF8-$BP8)^2,(BG8-$BP8)^2,(BH8-$BP8)^2,(BI8-$BP8)^2,(BJ8-$BP8)^2,(BK8-$BP8)^2,(BL8-$BP8)^2,(BM8-$BP8)^2,(BN8-$BP8)^2,(BO8-$BP8)^2))</f>
        <v>4.203600343232069</v>
      </c>
      <c r="BR8" s="589">
        <f t="shared" si="14"/>
        <v>-4.961048771923096</v>
      </c>
      <c r="BS8" s="676">
        <f aca="true" t="shared" si="26" ref="BS8:BS71">D8/10+(500-E8)/100+IF(F8="N",2,IF(F8="Y",1,0))+IF(G8="N",2,IF(G8="Y",1,0))+IF(L8&gt;10,5,L8/2)+IF(S8&gt;100,0,IF(S8&lt;0,0,(100-S8)/10))+IF(U8&gt;100,0,IF(U8&lt;0,0,(100-U8)/10))+IF(X8="-",0,IF(X8="N/A",0,IF(X8&gt;5,0,5-X8)))+IF(Y8&gt;5,0,5-Y8)+IF(Z8="N/A",0,IF(Z8&gt;5,0,5-Z8))+IF(W8&lt;0,0,IF(AA8="-",0,IF(AA8="N/A",0,IF(AA8&lt;W8,0,IF(AA8/W8&gt;1.1,5,(AA8/W8-1)*50)))))+IF(AC8="n/a",0,IF(AC8&lt;0,0,IF(AC8&gt;10,5,AC8/2)))+IF(AD8="n/a",0,IF(AD8&lt;0,0,IF(AD8&gt;10,5,AD8/2)))+AE8/10+IF(AF8&gt;100000,3,IF(AF8&gt;10000,2,IF(AF8&gt;1000,1,0)))+IF(AL8&gt;10,5,AL8/2)+IF(AM8="n/a",0,IF(AM8&gt;10,5,AM8/2))+IF(AN8="n/a",0,IF(AN8&gt;10,5,AN8/2))+IF(AO8="n/a",0,IF(AO8&lt;0,0,IF(AO8&gt;10,5,AO8/2)))+IF(BP8&gt;10,5,BP8/2)</f>
        <v>78.35128313573998</v>
      </c>
      <c r="BT8" s="700">
        <f>IF(AC8="n/a",1.03*AP8,IF(AC8&lt;0,1.01*AP8,IF(AC8&gt;10,1.1*AP8,(1+AC8/100)*AP8)))</f>
        <v>2.0336344086021505</v>
      </c>
      <c r="BU8" s="700">
        <f aca="true" t="shared" si="27" ref="BU8:BX23">IF($AD8="n/a",1.03*BT8,IF($AD8&lt;0,1.01*BT8,IF($AD8&gt;10,1.1*BT8,(1+$AD8/100)*BT8)))</f>
        <v>2.230799177089216</v>
      </c>
      <c r="BV8" s="700">
        <f t="shared" si="27"/>
        <v>2.4470794492125907</v>
      </c>
      <c r="BW8" s="700">
        <f t="shared" si="27"/>
        <v>2.684328509826732</v>
      </c>
      <c r="BX8" s="700">
        <f t="shared" si="27"/>
        <v>2.9445793233183313</v>
      </c>
      <c r="BY8" s="697">
        <f>SUM(BT8:BX8)</f>
        <v>12.340420868049021</v>
      </c>
      <c r="BZ8" s="685">
        <f>(BY8/H8)*100</f>
        <v>22.622219739778224</v>
      </c>
    </row>
    <row r="9" spans="1:78" ht="11.25" customHeight="1">
      <c r="A9" s="25" t="s">
        <v>651</v>
      </c>
      <c r="B9" s="26" t="s">
        <v>652</v>
      </c>
      <c r="C9" s="33" t="s">
        <v>1220</v>
      </c>
      <c r="D9" s="132">
        <v>45</v>
      </c>
      <c r="E9" s="136">
        <v>23</v>
      </c>
      <c r="F9" s="65" t="s">
        <v>1410</v>
      </c>
      <c r="G9" s="57" t="s">
        <v>1410</v>
      </c>
      <c r="H9" s="166">
        <v>21.73</v>
      </c>
      <c r="I9" s="313">
        <f t="shared" si="15"/>
        <v>2.6691210308329496</v>
      </c>
      <c r="J9" s="141">
        <v>0.14</v>
      </c>
      <c r="K9" s="141">
        <v>0.145</v>
      </c>
      <c r="L9" s="29">
        <f t="shared" si="0"/>
        <v>3.5714285714285587</v>
      </c>
      <c r="M9" s="30">
        <v>40911</v>
      </c>
      <c r="N9" s="31">
        <v>40913</v>
      </c>
      <c r="O9" s="32">
        <v>40945</v>
      </c>
      <c r="P9" s="264" t="s">
        <v>265</v>
      </c>
      <c r="Q9" s="26"/>
      <c r="R9" s="310">
        <f t="shared" si="1"/>
        <v>0.58</v>
      </c>
      <c r="S9" s="319">
        <f aca="true" t="shared" si="28" ref="S9:S108">R9/W9*100</f>
        <v>43.28358208955223</v>
      </c>
      <c r="T9" s="411">
        <f t="shared" si="2"/>
        <v>1.8749599395580852</v>
      </c>
      <c r="U9" s="53">
        <f aca="true" t="shared" si="29" ref="U9:U108">H9/W9</f>
        <v>16.21641791044776</v>
      </c>
      <c r="V9" s="364">
        <v>10</v>
      </c>
      <c r="W9" s="178">
        <v>1.34</v>
      </c>
      <c r="X9" s="172">
        <v>3.45</v>
      </c>
      <c r="Y9" s="166">
        <v>0.28</v>
      </c>
      <c r="Z9" s="173">
        <v>1.44</v>
      </c>
      <c r="AA9" s="172">
        <v>1.37</v>
      </c>
      <c r="AB9" s="166">
        <v>1.5</v>
      </c>
      <c r="AC9" s="327">
        <f t="shared" si="16"/>
        <v>9.48905109489051</v>
      </c>
      <c r="AD9" s="327">
        <f t="shared" si="17"/>
        <v>4.597482280757431</v>
      </c>
      <c r="AE9" s="484">
        <v>5</v>
      </c>
      <c r="AF9" s="369">
        <v>1160</v>
      </c>
      <c r="AG9" s="522">
        <v>25.68</v>
      </c>
      <c r="AH9" s="522">
        <v>-19.93</v>
      </c>
      <c r="AI9" s="523">
        <v>7.79</v>
      </c>
      <c r="AJ9" s="524">
        <v>3.57</v>
      </c>
      <c r="AK9" s="335">
        <f>AN9/AO9</f>
        <v>0.9098977817349448</v>
      </c>
      <c r="AL9" s="324">
        <f t="shared" si="19"/>
        <v>3.703703703703698</v>
      </c>
      <c r="AM9" s="325">
        <f t="shared" si="20"/>
        <v>3.8498820370220788</v>
      </c>
      <c r="AN9" s="325">
        <f t="shared" si="21"/>
        <v>4.941452284458392</v>
      </c>
      <c r="AO9" s="327">
        <f t="shared" si="22"/>
        <v>5.430777372636619</v>
      </c>
      <c r="AP9" s="646">
        <v>0.56</v>
      </c>
      <c r="AQ9" s="634"/>
      <c r="AR9" s="141">
        <v>0.54</v>
      </c>
      <c r="AS9" s="28">
        <v>0.52</v>
      </c>
      <c r="AT9" s="28">
        <v>0.5</v>
      </c>
      <c r="AU9" s="28">
        <v>0.48</v>
      </c>
      <c r="AV9" s="28">
        <v>0.44</v>
      </c>
      <c r="AW9" s="28">
        <v>0.42</v>
      </c>
      <c r="AX9" s="28">
        <v>0.4</v>
      </c>
      <c r="AY9" s="28">
        <v>0.38</v>
      </c>
      <c r="AZ9" s="28">
        <v>0.36</v>
      </c>
      <c r="BA9" s="28">
        <v>0.33</v>
      </c>
      <c r="BB9" s="28">
        <v>0.31</v>
      </c>
      <c r="BC9" s="119">
        <v>0.28</v>
      </c>
      <c r="BD9" s="676">
        <f t="shared" si="23"/>
        <v>3.703703703703698</v>
      </c>
      <c r="BE9" s="452">
        <f t="shared" si="3"/>
        <v>3.8461538461538547</v>
      </c>
      <c r="BF9" s="452">
        <f t="shared" si="4"/>
        <v>4.0000000000000036</v>
      </c>
      <c r="BG9" s="452">
        <f t="shared" si="5"/>
        <v>4.166666666666674</v>
      </c>
      <c r="BH9" s="452">
        <f t="shared" si="6"/>
        <v>9.090909090909083</v>
      </c>
      <c r="BI9" s="452">
        <f t="shared" si="7"/>
        <v>4.761904761904767</v>
      </c>
      <c r="BJ9" s="452">
        <f t="shared" si="8"/>
        <v>4.999999999999982</v>
      </c>
      <c r="BK9" s="452">
        <f t="shared" si="9"/>
        <v>5.263157894736836</v>
      </c>
      <c r="BL9" s="452">
        <f t="shared" si="10"/>
        <v>5.555555555555558</v>
      </c>
      <c r="BM9" s="452">
        <f t="shared" si="11"/>
        <v>9.090909090909083</v>
      </c>
      <c r="BN9" s="452">
        <f t="shared" si="12"/>
        <v>6.451612903225823</v>
      </c>
      <c r="BO9" s="685">
        <f t="shared" si="13"/>
        <v>10.714285714285698</v>
      </c>
      <c r="BP9" s="684">
        <f t="shared" si="24"/>
        <v>5.970404935670921</v>
      </c>
      <c r="BQ9" s="676">
        <f t="shared" si="25"/>
        <v>2.274347152291339</v>
      </c>
      <c r="BR9" s="589">
        <f t="shared" si="14"/>
        <v>-8.605844595156418</v>
      </c>
      <c r="BS9" s="676">
        <f t="shared" si="26"/>
        <v>56.546494125358734</v>
      </c>
      <c r="BT9" s="700">
        <f>IF(AC9="n/a",1.03*AP9,IF(AC9&lt;0,1.01*AP9,IF(AC9&gt;10,1.1*AP9,(1+AC9/100)*AP9)))</f>
        <v>0.6131386861313869</v>
      </c>
      <c r="BU9" s="700">
        <f t="shared" si="27"/>
        <v>0.6413276285827463</v>
      </c>
      <c r="BV9" s="700">
        <f t="shared" si="27"/>
        <v>0.6708125526684399</v>
      </c>
      <c r="BW9" s="700">
        <f t="shared" si="27"/>
        <v>0.701653040914468</v>
      </c>
      <c r="BX9" s="700">
        <f t="shared" si="27"/>
        <v>0.7339114151429064</v>
      </c>
      <c r="BY9" s="697">
        <f>SUM(BT9:BX9)</f>
        <v>3.3608433234399473</v>
      </c>
      <c r="BZ9" s="685">
        <f>(BY9/H9)*100</f>
        <v>15.466375165393224</v>
      </c>
    </row>
    <row r="10" spans="1:78" ht="11.25" customHeight="1">
      <c r="A10" s="25" t="s">
        <v>825</v>
      </c>
      <c r="B10" s="26" t="s">
        <v>826</v>
      </c>
      <c r="C10" s="33" t="s">
        <v>1221</v>
      </c>
      <c r="D10" s="132">
        <v>29</v>
      </c>
      <c r="E10" s="136">
        <v>87</v>
      </c>
      <c r="F10" s="44" t="s">
        <v>860</v>
      </c>
      <c r="G10" s="45" t="s">
        <v>860</v>
      </c>
      <c r="H10" s="166">
        <v>43.44</v>
      </c>
      <c r="I10" s="313">
        <f t="shared" si="15"/>
        <v>3.0386740331491713</v>
      </c>
      <c r="J10" s="141">
        <v>0.3</v>
      </c>
      <c r="K10" s="141">
        <v>0.33</v>
      </c>
      <c r="L10" s="29">
        <f t="shared" si="0"/>
        <v>10.000000000000009</v>
      </c>
      <c r="M10" s="30">
        <v>40861</v>
      </c>
      <c r="N10" s="31">
        <v>40863</v>
      </c>
      <c r="O10" s="32">
        <v>40878</v>
      </c>
      <c r="P10" s="32" t="s">
        <v>245</v>
      </c>
      <c r="Q10" s="26"/>
      <c r="R10" s="310">
        <f t="shared" si="1"/>
        <v>1.32</v>
      </c>
      <c r="S10" s="319">
        <f>R10/W10*100</f>
        <v>33.50253807106599</v>
      </c>
      <c r="T10" s="411">
        <f t="shared" si="2"/>
        <v>-14.266378782261867</v>
      </c>
      <c r="U10" s="53">
        <f>H10/W10</f>
        <v>11.025380710659897</v>
      </c>
      <c r="V10" s="364">
        <v>12</v>
      </c>
      <c r="W10" s="178">
        <v>3.94</v>
      </c>
      <c r="X10" s="172">
        <v>0.57</v>
      </c>
      <c r="Y10" s="166">
        <v>0.89</v>
      </c>
      <c r="Z10" s="173">
        <v>1.5</v>
      </c>
      <c r="AA10" s="172">
        <v>6.37</v>
      </c>
      <c r="AB10" s="166">
        <v>6.67</v>
      </c>
      <c r="AC10" s="327">
        <f>(AB10/AA10-1)*100</f>
        <v>4.709576138147553</v>
      </c>
      <c r="AD10" s="327">
        <f t="shared" si="17"/>
        <v>11.963975873750309</v>
      </c>
      <c r="AE10" s="484">
        <v>20</v>
      </c>
      <c r="AF10" s="369">
        <v>20280</v>
      </c>
      <c r="AG10" s="522">
        <v>39.01</v>
      </c>
      <c r="AH10" s="522">
        <v>-27.04</v>
      </c>
      <c r="AI10" s="523">
        <v>1.71</v>
      </c>
      <c r="AJ10" s="524">
        <v>3.58</v>
      </c>
      <c r="AK10" s="335">
        <f>AN10/AO10</f>
        <v>0.8570480775071692</v>
      </c>
      <c r="AL10" s="324">
        <f t="shared" si="19"/>
        <v>7.8947368421052655</v>
      </c>
      <c r="AM10" s="325">
        <f t="shared" si="20"/>
        <v>8.6120371442153</v>
      </c>
      <c r="AN10" s="325">
        <f t="shared" si="21"/>
        <v>17.465000369435657</v>
      </c>
      <c r="AO10" s="327">
        <f t="shared" si="22"/>
        <v>20.378087096624476</v>
      </c>
      <c r="AP10" s="646">
        <v>1.23</v>
      </c>
      <c r="AQ10" s="634"/>
      <c r="AR10" s="141">
        <v>1.14</v>
      </c>
      <c r="AS10" s="28">
        <v>1.12</v>
      </c>
      <c r="AT10" s="28">
        <v>0.96</v>
      </c>
      <c r="AU10" s="28">
        <v>0.8</v>
      </c>
      <c r="AV10" s="28">
        <v>0.55</v>
      </c>
      <c r="AW10" s="28">
        <v>0.44</v>
      </c>
      <c r="AX10" s="28">
        <v>0.38</v>
      </c>
      <c r="AY10" s="28">
        <v>0.3</v>
      </c>
      <c r="AZ10" s="28">
        <v>0.23</v>
      </c>
      <c r="BA10" s="28">
        <v>0.1925</v>
      </c>
      <c r="BB10" s="28">
        <v>0.165</v>
      </c>
      <c r="BC10" s="119">
        <v>0.145</v>
      </c>
      <c r="BD10" s="676">
        <f t="shared" si="23"/>
        <v>7.8947368421052655</v>
      </c>
      <c r="BE10" s="452">
        <f t="shared" si="3"/>
        <v>1.7857142857142572</v>
      </c>
      <c r="BF10" s="452">
        <f t="shared" si="4"/>
        <v>16.666666666666675</v>
      </c>
      <c r="BG10" s="452">
        <f t="shared" si="5"/>
        <v>19.999999999999996</v>
      </c>
      <c r="BH10" s="452">
        <f t="shared" si="6"/>
        <v>45.45454545454546</v>
      </c>
      <c r="BI10" s="452">
        <f t="shared" si="7"/>
        <v>25</v>
      </c>
      <c r="BJ10" s="452">
        <f t="shared" si="8"/>
        <v>15.789473684210531</v>
      </c>
      <c r="BK10" s="452">
        <f t="shared" si="9"/>
        <v>26.666666666666682</v>
      </c>
      <c r="BL10" s="452">
        <f t="shared" si="10"/>
        <v>30.43478260869563</v>
      </c>
      <c r="BM10" s="452">
        <f t="shared" si="11"/>
        <v>19.480519480519476</v>
      </c>
      <c r="BN10" s="452">
        <f t="shared" si="12"/>
        <v>16.666666666666675</v>
      </c>
      <c r="BO10" s="685">
        <f t="shared" si="13"/>
        <v>13.793103448275868</v>
      </c>
      <c r="BP10" s="684">
        <f t="shared" si="24"/>
        <v>19.969406317005546</v>
      </c>
      <c r="BQ10" s="676">
        <f t="shared" si="25"/>
        <v>10.736602365456262</v>
      </c>
      <c r="BR10" s="589">
        <f t="shared" si="14"/>
        <v>9.47829369192493</v>
      </c>
      <c r="BS10" s="676">
        <f t="shared" si="26"/>
        <v>83.22538318406147</v>
      </c>
      <c r="BT10" s="700">
        <f>IF(AC10="n/a",1.03*AP10,IF(AC10&lt;0,1.01*AP10,IF(AC10&gt;10,1.1*AP10,(1+AC10/100)*AP10)))</f>
        <v>1.287927786499215</v>
      </c>
      <c r="BU10" s="700">
        <f t="shared" si="27"/>
        <v>1.4167205651491366</v>
      </c>
      <c r="BV10" s="700">
        <f t="shared" si="27"/>
        <v>1.5583926216640505</v>
      </c>
      <c r="BW10" s="700">
        <f t="shared" si="27"/>
        <v>1.7142318838304555</v>
      </c>
      <c r="BX10" s="700">
        <f t="shared" si="27"/>
        <v>1.8856550722135013</v>
      </c>
      <c r="BY10" s="697">
        <f>SUM(BT10:BX10)</f>
        <v>7.862927929356358</v>
      </c>
      <c r="BZ10" s="685">
        <f>(BY10/H10)*100</f>
        <v>18.10066282080193</v>
      </c>
    </row>
    <row r="11" spans="1:78" ht="11.25" customHeight="1">
      <c r="A11" s="34" t="s">
        <v>828</v>
      </c>
      <c r="B11" s="36" t="s">
        <v>829</v>
      </c>
      <c r="C11" s="41" t="s">
        <v>1344</v>
      </c>
      <c r="D11" s="133">
        <v>29</v>
      </c>
      <c r="E11" s="136">
        <v>85</v>
      </c>
      <c r="F11" s="44" t="s">
        <v>827</v>
      </c>
      <c r="G11" s="45" t="s">
        <v>827</v>
      </c>
      <c r="H11" s="167">
        <v>83.75</v>
      </c>
      <c r="I11" s="315">
        <f t="shared" si="15"/>
        <v>2.770149253731343</v>
      </c>
      <c r="J11" s="38">
        <v>0.49</v>
      </c>
      <c r="K11" s="140">
        <v>0.58</v>
      </c>
      <c r="L11" s="39">
        <f t="shared" si="0"/>
        <v>18.36734693877551</v>
      </c>
      <c r="M11" s="49">
        <v>40632</v>
      </c>
      <c r="N11" s="50">
        <v>40634</v>
      </c>
      <c r="O11" s="40">
        <v>40672</v>
      </c>
      <c r="P11" s="389" t="s">
        <v>92</v>
      </c>
      <c r="Q11" s="36"/>
      <c r="R11" s="259">
        <f t="shared" si="1"/>
        <v>2.32</v>
      </c>
      <c r="S11" s="319">
        <f t="shared" si="28"/>
        <v>41.207815275310836</v>
      </c>
      <c r="T11" s="411">
        <f t="shared" si="2"/>
        <v>37.50863402929694</v>
      </c>
      <c r="U11" s="53">
        <f t="shared" si="29"/>
        <v>14.875666074600355</v>
      </c>
      <c r="V11" s="365">
        <v>9</v>
      </c>
      <c r="W11" s="178">
        <v>5.63</v>
      </c>
      <c r="X11" s="172">
        <v>1.01</v>
      </c>
      <c r="Y11" s="166">
        <v>1.65</v>
      </c>
      <c r="Z11" s="173">
        <v>2.86</v>
      </c>
      <c r="AA11" s="172">
        <v>6.04</v>
      </c>
      <c r="AB11" s="166">
        <v>6.79</v>
      </c>
      <c r="AC11" s="327">
        <f>(AB11/AA11-1)*100</f>
        <v>12.41721854304636</v>
      </c>
      <c r="AD11" s="327">
        <f t="shared" si="17"/>
        <v>13.728607960133761</v>
      </c>
      <c r="AE11" s="484">
        <v>19</v>
      </c>
      <c r="AF11" s="369">
        <v>17630</v>
      </c>
      <c r="AG11" s="522">
        <v>15.9</v>
      </c>
      <c r="AH11" s="522">
        <v>-14.54</v>
      </c>
      <c r="AI11" s="523">
        <v>0.44</v>
      </c>
      <c r="AJ11" s="524">
        <v>-2.3</v>
      </c>
      <c r="AK11" s="336">
        <f>AN11/AO11</f>
        <v>0.9681614502575838</v>
      </c>
      <c r="AL11" s="330">
        <f t="shared" si="19"/>
        <v>16.145833333333325</v>
      </c>
      <c r="AM11" s="331">
        <f t="shared" si="20"/>
        <v>9.467528743546927</v>
      </c>
      <c r="AN11" s="331">
        <f t="shared" si="21"/>
        <v>10.723552886928855</v>
      </c>
      <c r="AO11" s="332">
        <f t="shared" si="22"/>
        <v>11.07620313128126</v>
      </c>
      <c r="AP11" s="652">
        <v>2.23</v>
      </c>
      <c r="AQ11" s="635"/>
      <c r="AR11" s="140">
        <v>1.92</v>
      </c>
      <c r="AS11" s="38">
        <v>1.79</v>
      </c>
      <c r="AT11" s="38">
        <v>1.7</v>
      </c>
      <c r="AU11" s="38">
        <v>1.48</v>
      </c>
      <c r="AV11" s="38">
        <v>1.34</v>
      </c>
      <c r="AW11" s="38">
        <v>1.25</v>
      </c>
      <c r="AX11" s="38">
        <v>1.04</v>
      </c>
      <c r="AY11" s="38">
        <v>0.88</v>
      </c>
      <c r="AZ11" s="38">
        <v>0.82</v>
      </c>
      <c r="BA11" s="38">
        <v>0.78</v>
      </c>
      <c r="BB11" s="38">
        <v>0.74</v>
      </c>
      <c r="BC11" s="274">
        <v>0.7</v>
      </c>
      <c r="BD11" s="677">
        <f t="shared" si="23"/>
        <v>16.145833333333325</v>
      </c>
      <c r="BE11" s="664">
        <f t="shared" si="3"/>
        <v>7.2625698324022325</v>
      </c>
      <c r="BF11" s="664">
        <f t="shared" si="4"/>
        <v>5.294117647058827</v>
      </c>
      <c r="BG11" s="664">
        <f t="shared" si="5"/>
        <v>14.864864864864868</v>
      </c>
      <c r="BH11" s="664">
        <f t="shared" si="6"/>
        <v>10.447761194029837</v>
      </c>
      <c r="BI11" s="664">
        <f t="shared" si="7"/>
        <v>7.200000000000006</v>
      </c>
      <c r="BJ11" s="664">
        <f t="shared" si="8"/>
        <v>20.192307692307686</v>
      </c>
      <c r="BK11" s="664">
        <f t="shared" si="9"/>
        <v>18.181818181818187</v>
      </c>
      <c r="BL11" s="664">
        <f t="shared" si="10"/>
        <v>7.317073170731714</v>
      </c>
      <c r="BM11" s="664">
        <f t="shared" si="11"/>
        <v>5.12820512820511</v>
      </c>
      <c r="BN11" s="664">
        <f t="shared" si="12"/>
        <v>5.405405405405417</v>
      </c>
      <c r="BO11" s="689">
        <f t="shared" si="13"/>
        <v>5.714285714285716</v>
      </c>
      <c r="BP11" s="688">
        <f t="shared" si="24"/>
        <v>10.262853513703579</v>
      </c>
      <c r="BQ11" s="677">
        <f t="shared" si="25"/>
        <v>5.319177799357257</v>
      </c>
      <c r="BR11" s="511">
        <f t="shared" si="14"/>
        <v>-1.3819639339401562</v>
      </c>
      <c r="BS11" s="677">
        <f t="shared" si="26"/>
        <v>80.19662405205766</v>
      </c>
      <c r="BT11" s="701">
        <f>IF(AC11="n/a",1.03*AP11,IF(AC11&lt;0,1.01*AP11,IF(AC11&gt;10,1.1*AP11,(1+AC11/100)*AP11)))</f>
        <v>2.4530000000000003</v>
      </c>
      <c r="BU11" s="701">
        <f t="shared" si="27"/>
        <v>2.6983000000000006</v>
      </c>
      <c r="BV11" s="701">
        <f t="shared" si="27"/>
        <v>2.968130000000001</v>
      </c>
      <c r="BW11" s="701">
        <f t="shared" si="27"/>
        <v>3.264943000000001</v>
      </c>
      <c r="BX11" s="701">
        <f t="shared" si="27"/>
        <v>3.5914373000000013</v>
      </c>
      <c r="BY11" s="702">
        <f>SUM(BT11:BX11)</f>
        <v>14.975810300000003</v>
      </c>
      <c r="BZ11" s="689">
        <f>(BY11/H11)*100</f>
        <v>17.881564537313434</v>
      </c>
    </row>
    <row r="12" spans="1:78" ht="11.25" customHeight="1">
      <c r="A12" s="15" t="s">
        <v>1926</v>
      </c>
      <c r="B12" s="16" t="s">
        <v>1927</v>
      </c>
      <c r="C12" s="24" t="s">
        <v>1222</v>
      </c>
      <c r="D12" s="131">
        <v>43</v>
      </c>
      <c r="E12" s="136">
        <v>31</v>
      </c>
      <c r="F12" s="42" t="s">
        <v>827</v>
      </c>
      <c r="G12" s="43" t="s">
        <v>827</v>
      </c>
      <c r="H12" s="188">
        <v>28.69</v>
      </c>
      <c r="I12" s="312">
        <f t="shared" si="15"/>
        <v>5.716277448588357</v>
      </c>
      <c r="J12" s="142">
        <v>0.38</v>
      </c>
      <c r="K12" s="142">
        <v>0.41</v>
      </c>
      <c r="L12" s="20">
        <f t="shared" si="0"/>
        <v>7.8947368421052655</v>
      </c>
      <c r="M12" s="21">
        <v>40799</v>
      </c>
      <c r="N12" s="22">
        <v>40801</v>
      </c>
      <c r="O12" s="23">
        <v>40827</v>
      </c>
      <c r="P12" s="264" t="s">
        <v>58</v>
      </c>
      <c r="Q12" s="407"/>
      <c r="R12" s="310">
        <f t="shared" si="1"/>
        <v>1.64</v>
      </c>
      <c r="S12" s="320">
        <f>R12/W12*100</f>
        <v>98.20359281437125</v>
      </c>
      <c r="T12" s="413">
        <f t="shared" si="2"/>
        <v>214.93458434279603</v>
      </c>
      <c r="U12" s="52">
        <f>H12/W12</f>
        <v>17.179640718562876</v>
      </c>
      <c r="V12" s="364">
        <v>12</v>
      </c>
      <c r="W12" s="186">
        <v>1.67</v>
      </c>
      <c r="X12" s="187">
        <v>1.66</v>
      </c>
      <c r="Y12" s="188">
        <v>3.5</v>
      </c>
      <c r="Z12" s="189">
        <v>12.99</v>
      </c>
      <c r="AA12" s="187">
        <v>2.04</v>
      </c>
      <c r="AB12" s="188">
        <v>2.19</v>
      </c>
      <c r="AC12" s="326">
        <f>(AB12/AA12-1)*100</f>
        <v>7.352941176470584</v>
      </c>
      <c r="AD12" s="443">
        <f>(H12/AA12)/X12</f>
        <v>8.472123789274747</v>
      </c>
      <c r="AE12" s="483">
        <v>12</v>
      </c>
      <c r="AF12" s="370">
        <v>58930</v>
      </c>
      <c r="AG12" s="512">
        <v>23.66</v>
      </c>
      <c r="AH12" s="512">
        <v>1.74</v>
      </c>
      <c r="AI12" s="525">
        <v>4.4</v>
      </c>
      <c r="AJ12" s="526">
        <v>6.73</v>
      </c>
      <c r="AK12" s="335">
        <f t="shared" si="18"/>
        <v>1.2878938194131695</v>
      </c>
      <c r="AL12" s="324">
        <f t="shared" si="19"/>
        <v>9.154929577464799</v>
      </c>
      <c r="AM12" s="325">
        <f t="shared" si="20"/>
        <v>10.182845430238864</v>
      </c>
      <c r="AN12" s="325">
        <f t="shared" si="21"/>
        <v>14.982929149295998</v>
      </c>
      <c r="AO12" s="327">
        <f t="shared" si="22"/>
        <v>11.633668027169342</v>
      </c>
      <c r="AP12" s="646">
        <v>1.55</v>
      </c>
      <c r="AQ12" s="634"/>
      <c r="AR12" s="141">
        <v>1.42</v>
      </c>
      <c r="AS12" s="28">
        <v>1.3</v>
      </c>
      <c r="AT12" s="28">
        <v>1.15875</v>
      </c>
      <c r="AU12" s="28">
        <v>0.85703536</v>
      </c>
      <c r="AV12" s="28">
        <v>0.7711961599999999</v>
      </c>
      <c r="AW12" s="28">
        <v>0.71080128</v>
      </c>
      <c r="AX12" s="28">
        <v>0.65505216</v>
      </c>
      <c r="AY12" s="28">
        <v>0.61324032</v>
      </c>
      <c r="AZ12" s="28">
        <v>0.56678272</v>
      </c>
      <c r="BA12" s="28">
        <v>0.51567936</v>
      </c>
      <c r="BB12" s="28">
        <v>0.46922176</v>
      </c>
      <c r="BC12" s="119">
        <v>0.42740992</v>
      </c>
      <c r="BD12" s="676">
        <f t="shared" si="23"/>
        <v>9.154929577464799</v>
      </c>
      <c r="BE12" s="452">
        <f t="shared" si="3"/>
        <v>9.23076923076922</v>
      </c>
      <c r="BF12" s="452">
        <f t="shared" si="4"/>
        <v>12.189859762675304</v>
      </c>
      <c r="BG12" s="452">
        <f t="shared" si="5"/>
        <v>35.20445644156385</v>
      </c>
      <c r="BH12" s="452">
        <f t="shared" si="6"/>
        <v>11.130657082109963</v>
      </c>
      <c r="BI12" s="452">
        <f t="shared" si="7"/>
        <v>8.496732026143782</v>
      </c>
      <c r="BJ12" s="452">
        <f t="shared" si="8"/>
        <v>8.51063829787233</v>
      </c>
      <c r="BK12" s="452">
        <f t="shared" si="9"/>
        <v>6.818181818181834</v>
      </c>
      <c r="BL12" s="452">
        <f t="shared" si="10"/>
        <v>8.196721311475418</v>
      </c>
      <c r="BM12" s="452">
        <f t="shared" si="11"/>
        <v>9.909909909909898</v>
      </c>
      <c r="BN12" s="452">
        <f t="shared" si="12"/>
        <v>9.90099009900991</v>
      </c>
      <c r="BO12" s="685">
        <f t="shared" si="13"/>
        <v>9.782608695652172</v>
      </c>
      <c r="BP12" s="684">
        <f t="shared" si="24"/>
        <v>11.543871187735709</v>
      </c>
      <c r="BQ12" s="676">
        <f t="shared" si="25"/>
        <v>7.256955679503765</v>
      </c>
      <c r="BR12" s="589">
        <f t="shared" si="14"/>
        <v>3.5195658793214797</v>
      </c>
      <c r="BS12" s="676">
        <f t="shared" si="26"/>
        <v>68.92904233936429</v>
      </c>
      <c r="BT12" s="696">
        <f aca="true" t="shared" si="30" ref="BT12:BT75">IF(AC12="n/a",1.03*AP12,IF(AC12&lt;0,1.01*AP12,IF(AC12&gt;10,1.1*AP12,(1+AC12/100)*AP12)))</f>
        <v>1.6639705882352942</v>
      </c>
      <c r="BU12" s="696">
        <f t="shared" si="27"/>
        <v>1.8049442362877117</v>
      </c>
      <c r="BV12" s="696">
        <f t="shared" si="27"/>
        <v>1.9578613463133865</v>
      </c>
      <c r="BW12" s="696">
        <f t="shared" si="27"/>
        <v>2.123733783195418</v>
      </c>
      <c r="BX12" s="696">
        <f t="shared" si="27"/>
        <v>2.3036591382623817</v>
      </c>
      <c r="BY12" s="697">
        <f aca="true" t="shared" si="31" ref="BY12:BY75">SUM(BT12:BX12)</f>
        <v>9.854169092294192</v>
      </c>
      <c r="BZ12" s="685">
        <f aca="true" t="shared" si="32" ref="BZ12:BZ75">(BY12/H12)*100</f>
        <v>34.34705155905958</v>
      </c>
    </row>
    <row r="13" spans="1:78" ht="11.25" customHeight="1">
      <c r="A13" s="25" t="s">
        <v>605</v>
      </c>
      <c r="B13" s="26" t="s">
        <v>610</v>
      </c>
      <c r="C13" s="33" t="s">
        <v>1223</v>
      </c>
      <c r="D13" s="132">
        <v>57</v>
      </c>
      <c r="E13" s="136">
        <v>2</v>
      </c>
      <c r="F13" s="44" t="s">
        <v>860</v>
      </c>
      <c r="G13" s="45" t="s">
        <v>860</v>
      </c>
      <c r="H13" s="166">
        <v>35.28</v>
      </c>
      <c r="I13" s="313">
        <f t="shared" si="15"/>
        <v>3.1746031746031753</v>
      </c>
      <c r="J13" s="28">
        <v>0.26</v>
      </c>
      <c r="K13" s="141">
        <v>0.28</v>
      </c>
      <c r="L13" s="29">
        <f t="shared" si="0"/>
        <v>7.692307692307709</v>
      </c>
      <c r="M13" s="30">
        <v>40673</v>
      </c>
      <c r="N13" s="31">
        <v>40675</v>
      </c>
      <c r="O13" s="32">
        <v>40695</v>
      </c>
      <c r="P13" s="32" t="s">
        <v>245</v>
      </c>
      <c r="Q13" s="26"/>
      <c r="R13" s="310">
        <f t="shared" si="1"/>
        <v>1.12</v>
      </c>
      <c r="S13" s="319">
        <f>R13/W13*100</f>
        <v>43.75000000000001</v>
      </c>
      <c r="T13" s="411">
        <f t="shared" si="2"/>
        <v>-1.3148947408982092</v>
      </c>
      <c r="U13" s="53">
        <f>H13/W13</f>
        <v>13.78125</v>
      </c>
      <c r="V13" s="364">
        <v>12</v>
      </c>
      <c r="W13" s="178">
        <v>2.56</v>
      </c>
      <c r="X13" s="172">
        <v>2.13</v>
      </c>
      <c r="Y13" s="166">
        <v>1.5</v>
      </c>
      <c r="Z13" s="173">
        <v>1.59</v>
      </c>
      <c r="AA13" s="172">
        <v>2.22</v>
      </c>
      <c r="AB13" s="166">
        <v>2.21</v>
      </c>
      <c r="AC13" s="327">
        <f>(AB13/AA13-1)*100</f>
        <v>-0.45045045045045695</v>
      </c>
      <c r="AD13" s="444">
        <f t="shared" si="17"/>
        <v>7.460982108869433</v>
      </c>
      <c r="AE13" s="484">
        <v>6</v>
      </c>
      <c r="AF13" s="306">
        <v>661</v>
      </c>
      <c r="AG13" s="522">
        <v>15.56</v>
      </c>
      <c r="AH13" s="522">
        <v>-7.4</v>
      </c>
      <c r="AI13" s="523">
        <v>1</v>
      </c>
      <c r="AJ13" s="524">
        <v>2.98</v>
      </c>
      <c r="AK13" s="335">
        <f t="shared" si="18"/>
        <v>1.4153286605777509</v>
      </c>
      <c r="AL13" s="324">
        <f t="shared" si="19"/>
        <v>5.769230769230771</v>
      </c>
      <c r="AM13" s="325">
        <f t="shared" si="20"/>
        <v>3.228011545636722</v>
      </c>
      <c r="AN13" s="325">
        <f t="shared" si="21"/>
        <v>3.414621632574555</v>
      </c>
      <c r="AO13" s="327">
        <f t="shared" si="22"/>
        <v>2.4125997923200915</v>
      </c>
      <c r="AP13" s="646">
        <v>1.1</v>
      </c>
      <c r="AQ13" s="634"/>
      <c r="AR13" s="141">
        <v>1.04</v>
      </c>
      <c r="AS13" s="28">
        <v>1.01</v>
      </c>
      <c r="AT13" s="275">
        <v>1</v>
      </c>
      <c r="AU13" s="28">
        <v>0.955</v>
      </c>
      <c r="AV13" s="28">
        <v>0.93</v>
      </c>
      <c r="AW13" s="275">
        <v>0.9</v>
      </c>
      <c r="AX13" s="28">
        <v>0.885</v>
      </c>
      <c r="AY13" s="28">
        <v>0.88</v>
      </c>
      <c r="AZ13" s="28">
        <v>0.87134</v>
      </c>
      <c r="BA13" s="275">
        <v>0.86668</v>
      </c>
      <c r="BB13" s="28">
        <v>0.85666</v>
      </c>
      <c r="BC13" s="119">
        <v>0.85332</v>
      </c>
      <c r="BD13" s="676">
        <f t="shared" si="23"/>
        <v>5.769230769230771</v>
      </c>
      <c r="BE13" s="452">
        <f t="shared" si="3"/>
        <v>2.970297029702973</v>
      </c>
      <c r="BF13" s="452">
        <f t="shared" si="4"/>
        <v>1.0000000000000009</v>
      </c>
      <c r="BG13" s="452">
        <f t="shared" si="5"/>
        <v>4.712041884816753</v>
      </c>
      <c r="BH13" s="452">
        <f t="shared" si="6"/>
        <v>2.6881720430107503</v>
      </c>
      <c r="BI13" s="452">
        <f t="shared" si="7"/>
        <v>3.3333333333333437</v>
      </c>
      <c r="BJ13" s="452">
        <f t="shared" si="8"/>
        <v>1.6949152542372836</v>
      </c>
      <c r="BK13" s="452">
        <f t="shared" si="9"/>
        <v>0.5681818181818121</v>
      </c>
      <c r="BL13" s="452">
        <f t="shared" si="10"/>
        <v>0.9938715082516536</v>
      </c>
      <c r="BM13" s="452">
        <f t="shared" si="11"/>
        <v>0.5376840356302148</v>
      </c>
      <c r="BN13" s="452">
        <f t="shared" si="12"/>
        <v>1.1696589078514341</v>
      </c>
      <c r="BO13" s="685">
        <f t="shared" si="13"/>
        <v>0.39141236581821115</v>
      </c>
      <c r="BP13" s="684">
        <f t="shared" si="24"/>
        <v>2.1523999125054334</v>
      </c>
      <c r="BQ13" s="676">
        <f t="shared" si="25"/>
        <v>1.6844202978260319</v>
      </c>
      <c r="BR13" s="589">
        <f t="shared" si="14"/>
        <v>-7.192025192822269</v>
      </c>
      <c r="BS13" s="676">
        <f t="shared" si="26"/>
        <v>55.37195172672235</v>
      </c>
      <c r="BT13" s="696">
        <f t="shared" si="30"/>
        <v>1.1110000000000002</v>
      </c>
      <c r="BU13" s="696">
        <f t="shared" si="27"/>
        <v>1.1938915112295396</v>
      </c>
      <c r="BV13" s="696">
        <f t="shared" si="27"/>
        <v>1.2829675432816865</v>
      </c>
      <c r="BW13" s="696">
        <f t="shared" si="27"/>
        <v>1.3786895221485347</v>
      </c>
      <c r="BX13" s="696">
        <f t="shared" si="27"/>
        <v>1.4815533007328943</v>
      </c>
      <c r="BY13" s="697">
        <f t="shared" si="31"/>
        <v>6.448101877392656</v>
      </c>
      <c r="BZ13" s="685">
        <f t="shared" si="32"/>
        <v>18.276932759049476</v>
      </c>
    </row>
    <row r="14" spans="1:78" ht="11.25" customHeight="1">
      <c r="A14" s="25" t="s">
        <v>720</v>
      </c>
      <c r="B14" s="26" t="s">
        <v>721</v>
      </c>
      <c r="C14" s="33" t="s">
        <v>1423</v>
      </c>
      <c r="D14" s="132">
        <v>36</v>
      </c>
      <c r="E14" s="136">
        <v>64</v>
      </c>
      <c r="F14" s="44" t="s">
        <v>860</v>
      </c>
      <c r="G14" s="45" t="s">
        <v>827</v>
      </c>
      <c r="H14" s="166">
        <v>30.12</v>
      </c>
      <c r="I14" s="313">
        <f t="shared" si="15"/>
        <v>2.3240371845949532</v>
      </c>
      <c r="J14" s="141">
        <v>0.16</v>
      </c>
      <c r="K14" s="141">
        <v>0.175</v>
      </c>
      <c r="L14" s="29">
        <f t="shared" si="0"/>
        <v>9.375</v>
      </c>
      <c r="M14" s="30">
        <v>40862</v>
      </c>
      <c r="N14" s="31">
        <v>40864</v>
      </c>
      <c r="O14" s="32">
        <v>40885</v>
      </c>
      <c r="P14" s="264" t="s">
        <v>238</v>
      </c>
      <c r="Q14" s="102" t="s">
        <v>1921</v>
      </c>
      <c r="R14" s="310">
        <f t="shared" si="1"/>
        <v>0.7</v>
      </c>
      <c r="S14" s="319">
        <f>R14/W14*100</f>
        <v>21.472392638036812</v>
      </c>
      <c r="T14" s="411">
        <f t="shared" si="2"/>
        <v>-34.024854404095336</v>
      </c>
      <c r="U14" s="53">
        <f>H14/W14</f>
        <v>9.239263803680982</v>
      </c>
      <c r="V14" s="364">
        <v>6</v>
      </c>
      <c r="W14" s="178">
        <v>3.26</v>
      </c>
      <c r="X14" s="172">
        <v>1.16</v>
      </c>
      <c r="Y14" s="166">
        <v>0.23</v>
      </c>
      <c r="Z14" s="173">
        <v>1.06</v>
      </c>
      <c r="AA14" s="172">
        <v>2.97</v>
      </c>
      <c r="AB14" s="166">
        <v>3.34</v>
      </c>
      <c r="AC14" s="327">
        <f t="shared" si="16"/>
        <v>12.457912457912457</v>
      </c>
      <c r="AD14" s="444">
        <f>(H14/AA14)/X14</f>
        <v>8.742598397770813</v>
      </c>
      <c r="AE14" s="484">
        <v>13</v>
      </c>
      <c r="AF14" s="369">
        <v>20120</v>
      </c>
      <c r="AG14" s="522">
        <v>27.14</v>
      </c>
      <c r="AH14" s="522">
        <v>-20.78</v>
      </c>
      <c r="AI14" s="523">
        <v>5.43</v>
      </c>
      <c r="AJ14" s="524">
        <v>4.26</v>
      </c>
      <c r="AK14" s="335">
        <f t="shared" si="18"/>
        <v>0.7970608395285139</v>
      </c>
      <c r="AL14" s="324">
        <f t="shared" si="19"/>
        <v>9.166666666666679</v>
      </c>
      <c r="AM14" s="325">
        <f t="shared" si="20"/>
        <v>7.997238858746614</v>
      </c>
      <c r="AN14" s="325">
        <f t="shared" si="21"/>
        <v>10.366243721270152</v>
      </c>
      <c r="AO14" s="327">
        <f t="shared" si="22"/>
        <v>13.00558653389885</v>
      </c>
      <c r="AP14" s="646">
        <v>0.655</v>
      </c>
      <c r="AQ14" s="634"/>
      <c r="AR14" s="141">
        <v>0.6</v>
      </c>
      <c r="AS14" s="28">
        <v>0.56</v>
      </c>
      <c r="AT14" s="28">
        <v>0.52</v>
      </c>
      <c r="AU14" s="28">
        <v>0.46</v>
      </c>
      <c r="AV14" s="28">
        <v>0.4</v>
      </c>
      <c r="AW14" s="28">
        <v>0.34</v>
      </c>
      <c r="AX14" s="28">
        <v>0.3</v>
      </c>
      <c r="AY14" s="28">
        <v>0.24</v>
      </c>
      <c r="AZ14" s="28">
        <v>0.22</v>
      </c>
      <c r="BA14" s="28">
        <v>0.19286000000000003</v>
      </c>
      <c r="BB14" s="28">
        <v>0.18367</v>
      </c>
      <c r="BC14" s="119">
        <v>0.17492</v>
      </c>
      <c r="BD14" s="676">
        <f t="shared" si="23"/>
        <v>9.166666666666679</v>
      </c>
      <c r="BE14" s="452">
        <f t="shared" si="3"/>
        <v>7.14285714285714</v>
      </c>
      <c r="BF14" s="452">
        <f t="shared" si="4"/>
        <v>7.692307692307709</v>
      </c>
      <c r="BG14" s="452">
        <f t="shared" si="5"/>
        <v>13.043478260869556</v>
      </c>
      <c r="BH14" s="452">
        <f t="shared" si="6"/>
        <v>14.999999999999991</v>
      </c>
      <c r="BI14" s="452">
        <f t="shared" si="7"/>
        <v>17.647058823529417</v>
      </c>
      <c r="BJ14" s="452">
        <f t="shared" si="8"/>
        <v>13.333333333333353</v>
      </c>
      <c r="BK14" s="452">
        <f t="shared" si="9"/>
        <v>25</v>
      </c>
      <c r="BL14" s="452">
        <f t="shared" si="10"/>
        <v>9.090909090909083</v>
      </c>
      <c r="BM14" s="452">
        <f t="shared" si="11"/>
        <v>14.07238411282794</v>
      </c>
      <c r="BN14" s="452">
        <f t="shared" si="12"/>
        <v>5.003538955735842</v>
      </c>
      <c r="BO14" s="685">
        <f t="shared" si="13"/>
        <v>5.002286759661567</v>
      </c>
      <c r="BP14" s="684">
        <f t="shared" si="24"/>
        <v>11.766235069891522</v>
      </c>
      <c r="BQ14" s="676">
        <f t="shared" si="25"/>
        <v>5.57488427832884</v>
      </c>
      <c r="BR14" s="589">
        <f t="shared" si="14"/>
        <v>3.4510171021841227</v>
      </c>
      <c r="BS14" s="676">
        <f t="shared" si="26"/>
        <v>81.37958631742028</v>
      </c>
      <c r="BT14" s="696">
        <f t="shared" si="30"/>
        <v>0.7205000000000001</v>
      </c>
      <c r="BU14" s="696">
        <f t="shared" si="27"/>
        <v>0.7834904214559388</v>
      </c>
      <c r="BV14" s="696">
        <f t="shared" si="27"/>
        <v>0.8519878424888335</v>
      </c>
      <c r="BW14" s="696">
        <f t="shared" si="27"/>
        <v>0.9264737179554643</v>
      </c>
      <c r="BX14" s="696">
        <f t="shared" si="27"/>
        <v>1.0074715943772063</v>
      </c>
      <c r="BY14" s="697">
        <f t="shared" si="31"/>
        <v>4.2899235762774435</v>
      </c>
      <c r="BZ14" s="685">
        <f t="shared" si="32"/>
        <v>14.242774157627633</v>
      </c>
    </row>
    <row r="15" spans="1:78" ht="11.25" customHeight="1">
      <c r="A15" s="25" t="s">
        <v>830</v>
      </c>
      <c r="B15" s="26" t="s">
        <v>831</v>
      </c>
      <c r="C15" s="33" t="s">
        <v>1225</v>
      </c>
      <c r="D15" s="132">
        <v>28</v>
      </c>
      <c r="E15" s="136">
        <v>92</v>
      </c>
      <c r="F15" s="44" t="s">
        <v>827</v>
      </c>
      <c r="G15" s="45" t="s">
        <v>827</v>
      </c>
      <c r="H15" s="166">
        <v>28.98</v>
      </c>
      <c r="I15" s="313">
        <f t="shared" si="15"/>
        <v>6.073153899240856</v>
      </c>
      <c r="J15" s="141">
        <v>0.43</v>
      </c>
      <c r="K15" s="141">
        <v>0.44</v>
      </c>
      <c r="L15" s="29">
        <f t="shared" si="0"/>
        <v>2.3255813953488413</v>
      </c>
      <c r="M15" s="30">
        <v>40914</v>
      </c>
      <c r="N15" s="31">
        <v>40918</v>
      </c>
      <c r="O15" s="32">
        <v>40940</v>
      </c>
      <c r="P15" s="32" t="s">
        <v>252</v>
      </c>
      <c r="Q15" s="26"/>
      <c r="R15" s="310">
        <f t="shared" si="1"/>
        <v>1.76</v>
      </c>
      <c r="S15" s="319">
        <f>R15/W15*100</f>
        <v>89.34010152284264</v>
      </c>
      <c r="T15" s="411">
        <f>(H15/SQRT(22.5*W15*(H15/Z15))-1)*100</f>
        <v>-2.2984966525838035</v>
      </c>
      <c r="U15" s="53">
        <f>H15/W15</f>
        <v>14.710659898477157</v>
      </c>
      <c r="V15" s="364">
        <v>12</v>
      </c>
      <c r="W15" s="178">
        <v>1.97</v>
      </c>
      <c r="X15" s="172">
        <v>4.15</v>
      </c>
      <c r="Y15" s="166">
        <v>1.32</v>
      </c>
      <c r="Z15" s="173">
        <v>1.46</v>
      </c>
      <c r="AA15" s="172">
        <v>2.32</v>
      </c>
      <c r="AB15" s="166">
        <v>2.49</v>
      </c>
      <c r="AC15" s="327">
        <f t="shared" si="16"/>
        <v>7.327586206896575</v>
      </c>
      <c r="AD15" s="444">
        <f t="shared" si="17"/>
        <v>3.00997091815538</v>
      </c>
      <c r="AE15" s="484">
        <v>32</v>
      </c>
      <c r="AF15" s="369">
        <v>171740</v>
      </c>
      <c r="AG15" s="522">
        <v>6.54</v>
      </c>
      <c r="AH15" s="522">
        <v>-9.27</v>
      </c>
      <c r="AI15" s="523">
        <v>0.35</v>
      </c>
      <c r="AJ15" s="524">
        <v>-1.66</v>
      </c>
      <c r="AK15" s="335">
        <f t="shared" si="18"/>
        <v>0.9885920946256863</v>
      </c>
      <c r="AL15" s="324">
        <f t="shared" si="19"/>
        <v>2.3809523809523725</v>
      </c>
      <c r="AM15" s="325">
        <f t="shared" si="20"/>
        <v>2.4399807259133155</v>
      </c>
      <c r="AN15" s="325">
        <f t="shared" si="21"/>
        <v>5.277451005123868</v>
      </c>
      <c r="AO15" s="327">
        <f t="shared" si="22"/>
        <v>5.338350401357483</v>
      </c>
      <c r="AP15" s="646">
        <v>1.72</v>
      </c>
      <c r="AQ15" s="634"/>
      <c r="AR15" s="141">
        <v>1.68</v>
      </c>
      <c r="AS15" s="28">
        <v>1.64</v>
      </c>
      <c r="AT15" s="28">
        <v>1.6</v>
      </c>
      <c r="AU15" s="28">
        <v>1.42</v>
      </c>
      <c r="AV15" s="28">
        <v>1.33</v>
      </c>
      <c r="AW15" s="28">
        <v>1.29</v>
      </c>
      <c r="AX15" s="28">
        <v>1.25</v>
      </c>
      <c r="AY15" s="28">
        <v>1.1175</v>
      </c>
      <c r="AZ15" s="28">
        <v>1.0625</v>
      </c>
      <c r="BA15" s="28">
        <v>1.0225</v>
      </c>
      <c r="BB15" s="28">
        <v>1.005</v>
      </c>
      <c r="BC15" s="119">
        <v>0.965</v>
      </c>
      <c r="BD15" s="676">
        <f t="shared" si="23"/>
        <v>2.3809523809523725</v>
      </c>
      <c r="BE15" s="452">
        <f t="shared" si="3"/>
        <v>2.4390243902439046</v>
      </c>
      <c r="BF15" s="452">
        <f t="shared" si="4"/>
        <v>2.499999999999991</v>
      </c>
      <c r="BG15" s="452">
        <f t="shared" si="5"/>
        <v>12.676056338028175</v>
      </c>
      <c r="BH15" s="452">
        <f t="shared" si="6"/>
        <v>6.766917293233066</v>
      </c>
      <c r="BI15" s="452">
        <f t="shared" si="7"/>
        <v>3.100775193798455</v>
      </c>
      <c r="BJ15" s="452">
        <f t="shared" si="8"/>
        <v>3.200000000000003</v>
      </c>
      <c r="BK15" s="452">
        <f t="shared" si="9"/>
        <v>11.85682326621924</v>
      </c>
      <c r="BL15" s="452">
        <f t="shared" si="10"/>
        <v>5.1764705882352935</v>
      </c>
      <c r="BM15" s="452">
        <f t="shared" si="11"/>
        <v>3.9119804400977953</v>
      </c>
      <c r="BN15" s="452">
        <f t="shared" si="12"/>
        <v>1.7412935323383172</v>
      </c>
      <c r="BO15" s="685">
        <f t="shared" si="13"/>
        <v>4.145077720207246</v>
      </c>
      <c r="BP15" s="684">
        <f t="shared" si="24"/>
        <v>4.991280928612821</v>
      </c>
      <c r="BQ15" s="676">
        <f t="shared" si="25"/>
        <v>3.513533364134171</v>
      </c>
      <c r="BR15" s="589">
        <f t="shared" si="14"/>
        <v>-3.360054994112435</v>
      </c>
      <c r="BS15" s="676">
        <f t="shared" si="26"/>
        <v>54.29050083904835</v>
      </c>
      <c r="BT15" s="696">
        <f t="shared" si="30"/>
        <v>1.846034482758621</v>
      </c>
      <c r="BU15" s="696">
        <f t="shared" si="27"/>
        <v>1.9015995838287756</v>
      </c>
      <c r="BV15" s="696">
        <f t="shared" si="27"/>
        <v>1.9588371782817855</v>
      </c>
      <c r="BW15" s="696">
        <f t="shared" si="27"/>
        <v>2.0177976076820827</v>
      </c>
      <c r="BX15" s="696">
        <f t="shared" si="27"/>
        <v>2.0785327288605484</v>
      </c>
      <c r="BY15" s="697">
        <f t="shared" si="31"/>
        <v>9.802801581411813</v>
      </c>
      <c r="BZ15" s="685">
        <f t="shared" si="32"/>
        <v>33.82609241342931</v>
      </c>
    </row>
    <row r="16" spans="1:78" ht="11.25" customHeight="1">
      <c r="A16" s="34" t="s">
        <v>730</v>
      </c>
      <c r="B16" s="36" t="s">
        <v>731</v>
      </c>
      <c r="C16" s="41" t="s">
        <v>1220</v>
      </c>
      <c r="D16" s="133">
        <v>37</v>
      </c>
      <c r="E16" s="136">
        <v>61</v>
      </c>
      <c r="F16" s="74" t="s">
        <v>1410</v>
      </c>
      <c r="G16" s="75" t="s">
        <v>1410</v>
      </c>
      <c r="H16" s="167">
        <v>51.09</v>
      </c>
      <c r="I16" s="315">
        <f t="shared" si="15"/>
        <v>3.092581718535917</v>
      </c>
      <c r="J16" s="140">
        <v>0.36</v>
      </c>
      <c r="K16" s="140">
        <v>0.395</v>
      </c>
      <c r="L16" s="39">
        <f t="shared" si="0"/>
        <v>9.722222222222232</v>
      </c>
      <c r="M16" s="49">
        <v>40884</v>
      </c>
      <c r="N16" s="50">
        <v>40886</v>
      </c>
      <c r="O16" s="40">
        <v>40909</v>
      </c>
      <c r="P16" s="40" t="s">
        <v>235</v>
      </c>
      <c r="Q16" s="26"/>
      <c r="R16" s="259">
        <f t="shared" si="1"/>
        <v>1.58</v>
      </c>
      <c r="S16" s="410">
        <f t="shared" si="28"/>
        <v>61.478599221789885</v>
      </c>
      <c r="T16" s="412">
        <f t="shared" si="2"/>
        <v>86.81368122161021</v>
      </c>
      <c r="U16" s="54">
        <f t="shared" si="29"/>
        <v>19.87937743190662</v>
      </c>
      <c r="V16" s="365">
        <v>6</v>
      </c>
      <c r="W16" s="179">
        <v>2.57</v>
      </c>
      <c r="X16" s="174">
        <v>1.76</v>
      </c>
      <c r="Y16" s="167">
        <v>2.34</v>
      </c>
      <c r="Z16" s="175">
        <v>3.95</v>
      </c>
      <c r="AA16" s="174">
        <v>2.75</v>
      </c>
      <c r="AB16" s="167">
        <v>3.01</v>
      </c>
      <c r="AC16" s="332">
        <f t="shared" si="16"/>
        <v>9.45454545454545</v>
      </c>
      <c r="AD16" s="445">
        <f t="shared" si="17"/>
        <v>10.555785123966942</v>
      </c>
      <c r="AE16" s="485">
        <v>25</v>
      </c>
      <c r="AF16" s="371">
        <v>24970</v>
      </c>
      <c r="AG16" s="495">
        <v>14.24</v>
      </c>
      <c r="AH16" s="495">
        <v>-7.31</v>
      </c>
      <c r="AI16" s="519">
        <v>0.16</v>
      </c>
      <c r="AJ16" s="521">
        <v>0.51</v>
      </c>
      <c r="AK16" s="335">
        <f t="shared" si="18"/>
        <v>1.063987025126696</v>
      </c>
      <c r="AL16" s="324">
        <f t="shared" si="19"/>
        <v>5.88235294117645</v>
      </c>
      <c r="AM16" s="325">
        <f t="shared" si="20"/>
        <v>7.473526860548385</v>
      </c>
      <c r="AN16" s="325">
        <f t="shared" si="21"/>
        <v>14.242093886584994</v>
      </c>
      <c r="AO16" s="327">
        <f t="shared" si="22"/>
        <v>13.38558981477156</v>
      </c>
      <c r="AP16" s="646">
        <v>1.44</v>
      </c>
      <c r="AQ16" s="634"/>
      <c r="AR16" s="141">
        <v>1.36</v>
      </c>
      <c r="AS16" s="28">
        <v>1.32</v>
      </c>
      <c r="AT16" s="28">
        <v>1.16</v>
      </c>
      <c r="AU16" s="28">
        <v>0.92</v>
      </c>
      <c r="AV16" s="28">
        <v>0.74</v>
      </c>
      <c r="AW16" s="28">
        <v>0.62</v>
      </c>
      <c r="AX16" s="28">
        <v>0.56</v>
      </c>
      <c r="AY16" s="28">
        <v>0.48</v>
      </c>
      <c r="AZ16" s="28">
        <v>0.46</v>
      </c>
      <c r="BA16" s="28">
        <v>0.41</v>
      </c>
      <c r="BB16" s="28">
        <v>0.35</v>
      </c>
      <c r="BC16" s="119">
        <v>0.305</v>
      </c>
      <c r="BD16" s="676">
        <f t="shared" si="23"/>
        <v>5.88235294117645</v>
      </c>
      <c r="BE16" s="452">
        <f t="shared" si="3"/>
        <v>3.0303030303030276</v>
      </c>
      <c r="BF16" s="452">
        <f t="shared" si="4"/>
        <v>13.793103448275868</v>
      </c>
      <c r="BG16" s="452">
        <f t="shared" si="5"/>
        <v>26.08695652173911</v>
      </c>
      <c r="BH16" s="452">
        <f t="shared" si="6"/>
        <v>24.32432432432432</v>
      </c>
      <c r="BI16" s="452">
        <f t="shared" si="7"/>
        <v>19.354838709677423</v>
      </c>
      <c r="BJ16" s="452">
        <f t="shared" si="8"/>
        <v>10.714285714285698</v>
      </c>
      <c r="BK16" s="452">
        <f t="shared" si="9"/>
        <v>16.666666666666675</v>
      </c>
      <c r="BL16" s="452">
        <f t="shared" si="10"/>
        <v>4.347826086956519</v>
      </c>
      <c r="BM16" s="452">
        <f t="shared" si="11"/>
        <v>12.195121951219523</v>
      </c>
      <c r="BN16" s="452">
        <f t="shared" si="12"/>
        <v>17.14285714285715</v>
      </c>
      <c r="BO16" s="685">
        <f t="shared" si="13"/>
        <v>14.754098360655732</v>
      </c>
      <c r="BP16" s="684">
        <f t="shared" si="24"/>
        <v>14.024394574844791</v>
      </c>
      <c r="BQ16" s="676">
        <f t="shared" si="25"/>
        <v>7.026152868582384</v>
      </c>
      <c r="BR16" s="589">
        <f t="shared" si="14"/>
        <v>-2.544701826785708</v>
      </c>
      <c r="BS16" s="676">
        <f t="shared" si="26"/>
        <v>71.17247159916845</v>
      </c>
      <c r="BT16" s="696">
        <f t="shared" si="30"/>
        <v>1.5761454545454543</v>
      </c>
      <c r="BU16" s="696">
        <f t="shared" si="27"/>
        <v>1.73376</v>
      </c>
      <c r="BV16" s="696">
        <f t="shared" si="27"/>
        <v>1.9071360000000002</v>
      </c>
      <c r="BW16" s="696">
        <f t="shared" si="27"/>
        <v>2.0978496000000004</v>
      </c>
      <c r="BX16" s="696">
        <f t="shared" si="27"/>
        <v>2.307634560000001</v>
      </c>
      <c r="BY16" s="697">
        <f t="shared" si="31"/>
        <v>9.622525614545456</v>
      </c>
      <c r="BZ16" s="685">
        <f t="shared" si="32"/>
        <v>18.834460001067637</v>
      </c>
    </row>
    <row r="17" spans="1:78" ht="11.25" customHeight="1">
      <c r="A17" s="15" t="s">
        <v>705</v>
      </c>
      <c r="B17" s="16" t="s">
        <v>706</v>
      </c>
      <c r="C17" s="24" t="s">
        <v>1230</v>
      </c>
      <c r="D17" s="131">
        <v>40</v>
      </c>
      <c r="E17" s="136">
        <v>43</v>
      </c>
      <c r="F17" s="44" t="s">
        <v>860</v>
      </c>
      <c r="G17" s="45" t="s">
        <v>860</v>
      </c>
      <c r="H17" s="188">
        <v>73.78</v>
      </c>
      <c r="I17" s="313">
        <f t="shared" si="15"/>
        <v>2.439685551640011</v>
      </c>
      <c r="J17" s="142">
        <v>0.41</v>
      </c>
      <c r="K17" s="142">
        <v>0.45</v>
      </c>
      <c r="L17" s="20">
        <f t="shared" si="0"/>
        <v>9.756097560975618</v>
      </c>
      <c r="M17" s="21">
        <v>40885</v>
      </c>
      <c r="N17" s="22">
        <v>40889</v>
      </c>
      <c r="O17" s="23">
        <v>40907</v>
      </c>
      <c r="P17" s="23" t="s">
        <v>234</v>
      </c>
      <c r="Q17" s="144" t="s">
        <v>1494</v>
      </c>
      <c r="R17" s="310">
        <f t="shared" si="1"/>
        <v>1.8</v>
      </c>
      <c r="S17" s="319">
        <f t="shared" si="28"/>
        <v>32.028469750889684</v>
      </c>
      <c r="T17" s="411">
        <f t="shared" si="2"/>
        <v>36.42854584648796</v>
      </c>
      <c r="U17" s="53">
        <f t="shared" si="29"/>
        <v>13.128113879003559</v>
      </c>
      <c r="V17" s="364">
        <v>9</v>
      </c>
      <c r="W17" s="178">
        <v>5.62</v>
      </c>
      <c r="X17" s="172">
        <v>1.33</v>
      </c>
      <c r="Y17" s="166">
        <v>1.97</v>
      </c>
      <c r="Z17" s="173">
        <v>3.19</v>
      </c>
      <c r="AA17" s="187">
        <v>5.82</v>
      </c>
      <c r="AB17" s="188">
        <v>6.43</v>
      </c>
      <c r="AC17" s="326">
        <f t="shared" si="16"/>
        <v>10.481099656357372</v>
      </c>
      <c r="AD17" s="327">
        <f>(H17/AA17)/X17</f>
        <v>9.531560860915173</v>
      </c>
      <c r="AE17" s="484">
        <v>19</v>
      </c>
      <c r="AF17" s="369">
        <v>15850</v>
      </c>
      <c r="AG17" s="522">
        <v>6.02</v>
      </c>
      <c r="AH17" s="522">
        <v>-17.79</v>
      </c>
      <c r="AI17" s="523">
        <v>-0.61</v>
      </c>
      <c r="AJ17" s="524">
        <v>-7.87</v>
      </c>
      <c r="AK17" s="334">
        <f t="shared" si="18"/>
        <v>0.8751948037363759</v>
      </c>
      <c r="AL17" s="328">
        <f t="shared" si="19"/>
        <v>10.81081081081081</v>
      </c>
      <c r="AM17" s="329">
        <f t="shared" si="20"/>
        <v>12.887623975499697</v>
      </c>
      <c r="AN17" s="329">
        <f t="shared" si="21"/>
        <v>13.780825247026218</v>
      </c>
      <c r="AO17" s="326">
        <f t="shared" si="22"/>
        <v>15.746008989305249</v>
      </c>
      <c r="AP17" s="650">
        <v>1.64</v>
      </c>
      <c r="AQ17" s="633" t="s">
        <v>928</v>
      </c>
      <c r="AR17" s="142">
        <v>1.48</v>
      </c>
      <c r="AS17" s="19">
        <v>1.32</v>
      </c>
      <c r="AT17" s="19">
        <v>1.14</v>
      </c>
      <c r="AU17" s="19">
        <v>0.98</v>
      </c>
      <c r="AV17" s="19">
        <v>0.86</v>
      </c>
      <c r="AW17" s="19">
        <v>0.72</v>
      </c>
      <c r="AX17" s="19">
        <v>0.6</v>
      </c>
      <c r="AY17" s="19">
        <v>0.4</v>
      </c>
      <c r="AZ17" s="19">
        <v>0.39</v>
      </c>
      <c r="BA17" s="19">
        <v>0.38</v>
      </c>
      <c r="BB17" s="19">
        <v>0.37</v>
      </c>
      <c r="BC17" s="273">
        <v>0.34</v>
      </c>
      <c r="BD17" s="675">
        <f t="shared" si="23"/>
        <v>10.81081081081081</v>
      </c>
      <c r="BE17" s="663">
        <f t="shared" si="3"/>
        <v>12.12121212121211</v>
      </c>
      <c r="BF17" s="663">
        <f t="shared" si="4"/>
        <v>15.789473684210531</v>
      </c>
      <c r="BG17" s="663">
        <f t="shared" si="5"/>
        <v>16.326530612244895</v>
      </c>
      <c r="BH17" s="663">
        <f t="shared" si="6"/>
        <v>13.953488372093027</v>
      </c>
      <c r="BI17" s="663">
        <f t="shared" si="7"/>
        <v>19.444444444444443</v>
      </c>
      <c r="BJ17" s="663">
        <f t="shared" si="8"/>
        <v>19.999999999999996</v>
      </c>
      <c r="BK17" s="663">
        <f t="shared" si="9"/>
        <v>49.99999999999998</v>
      </c>
      <c r="BL17" s="663">
        <f t="shared" si="10"/>
        <v>2.564102564102577</v>
      </c>
      <c r="BM17" s="663">
        <f t="shared" si="11"/>
        <v>2.6315789473684292</v>
      </c>
      <c r="BN17" s="663">
        <f t="shared" si="12"/>
        <v>2.7027027027026973</v>
      </c>
      <c r="BO17" s="687">
        <f t="shared" si="13"/>
        <v>8.823529411764696</v>
      </c>
      <c r="BP17" s="686">
        <f t="shared" si="24"/>
        <v>14.597322805912851</v>
      </c>
      <c r="BQ17" s="675">
        <f t="shared" si="25"/>
        <v>12.227441330634793</v>
      </c>
      <c r="BR17" s="638">
        <f t="shared" si="14"/>
        <v>3.0923969196626704</v>
      </c>
      <c r="BS17" s="675">
        <f t="shared" si="26"/>
        <v>81.88753027856106</v>
      </c>
      <c r="BT17" s="698">
        <f t="shared" si="30"/>
        <v>1.804</v>
      </c>
      <c r="BU17" s="698">
        <f t="shared" si="27"/>
        <v>1.9759493579309098</v>
      </c>
      <c r="BV17" s="698">
        <f t="shared" si="27"/>
        <v>2.1642881735629573</v>
      </c>
      <c r="BW17" s="698">
        <f t="shared" si="27"/>
        <v>2.3705786180317</v>
      </c>
      <c r="BX17" s="698">
        <f t="shared" si="27"/>
        <v>2.5965317617652337</v>
      </c>
      <c r="BY17" s="699">
        <f t="shared" si="31"/>
        <v>10.9113479112908</v>
      </c>
      <c r="BZ17" s="687">
        <f t="shared" si="32"/>
        <v>14.789032137829764</v>
      </c>
    </row>
    <row r="18" spans="1:78" ht="11.25" customHeight="1">
      <c r="A18" s="25" t="s">
        <v>832</v>
      </c>
      <c r="B18" s="26" t="s">
        <v>833</v>
      </c>
      <c r="C18" s="33" t="s">
        <v>1231</v>
      </c>
      <c r="D18" s="132">
        <v>28</v>
      </c>
      <c r="E18" s="136">
        <v>89</v>
      </c>
      <c r="F18" s="44" t="s">
        <v>860</v>
      </c>
      <c r="G18" s="45" t="s">
        <v>860</v>
      </c>
      <c r="H18" s="166">
        <v>29.49</v>
      </c>
      <c r="I18" s="313">
        <f t="shared" si="15"/>
        <v>3.255340793489318</v>
      </c>
      <c r="J18" s="28">
        <v>0.23</v>
      </c>
      <c r="K18" s="141">
        <v>0.24</v>
      </c>
      <c r="L18" s="29">
        <f t="shared" si="0"/>
        <v>4.347826086956519</v>
      </c>
      <c r="M18" s="30">
        <v>40585</v>
      </c>
      <c r="N18" s="31">
        <v>40589</v>
      </c>
      <c r="O18" s="32">
        <v>40603</v>
      </c>
      <c r="P18" s="32" t="s">
        <v>245</v>
      </c>
      <c r="Q18" s="26"/>
      <c r="R18" s="310">
        <f t="shared" si="1"/>
        <v>0.96</v>
      </c>
      <c r="S18" s="319">
        <f t="shared" si="28"/>
        <v>48.24120603015075</v>
      </c>
      <c r="T18" s="411">
        <f t="shared" si="2"/>
        <v>7.051858940013567</v>
      </c>
      <c r="U18" s="53">
        <f t="shared" si="29"/>
        <v>14.819095477386934</v>
      </c>
      <c r="V18" s="364">
        <v>12</v>
      </c>
      <c r="W18" s="178">
        <v>1.99</v>
      </c>
      <c r="X18" s="172">
        <v>1.86</v>
      </c>
      <c r="Y18" s="166">
        <v>0.55</v>
      </c>
      <c r="Z18" s="173">
        <v>1.74</v>
      </c>
      <c r="AA18" s="172">
        <v>1.93</v>
      </c>
      <c r="AB18" s="166">
        <v>2.17</v>
      </c>
      <c r="AC18" s="327">
        <f t="shared" si="16"/>
        <v>12.435233160621761</v>
      </c>
      <c r="AD18" s="327">
        <f t="shared" si="17"/>
        <v>8.214942336620423</v>
      </c>
      <c r="AE18" s="484">
        <v>11</v>
      </c>
      <c r="AF18" s="369">
        <v>3040</v>
      </c>
      <c r="AG18" s="522">
        <v>8.38</v>
      </c>
      <c r="AH18" s="522">
        <v>-14.27</v>
      </c>
      <c r="AI18" s="523">
        <v>1.24</v>
      </c>
      <c r="AJ18" s="524">
        <v>-4.5</v>
      </c>
      <c r="AK18" s="335">
        <f t="shared" si="18"/>
        <v>0.7095932946250357</v>
      </c>
      <c r="AL18" s="324">
        <f t="shared" si="19"/>
        <v>4.347826086956519</v>
      </c>
      <c r="AM18" s="325">
        <f t="shared" si="20"/>
        <v>2.9428498400178693</v>
      </c>
      <c r="AN18" s="325">
        <f t="shared" si="21"/>
        <v>4.783168830275741</v>
      </c>
      <c r="AO18" s="327">
        <f t="shared" si="22"/>
        <v>6.740718756091502</v>
      </c>
      <c r="AP18" s="646">
        <v>0.96</v>
      </c>
      <c r="AQ18" s="634"/>
      <c r="AR18" s="141">
        <v>0.92</v>
      </c>
      <c r="AS18" s="28">
        <v>0.9</v>
      </c>
      <c r="AT18" s="28">
        <v>0.88</v>
      </c>
      <c r="AU18" s="28">
        <v>0.84</v>
      </c>
      <c r="AV18" s="28">
        <v>0.76</v>
      </c>
      <c r="AW18" s="28">
        <v>0.72</v>
      </c>
      <c r="AX18" s="28">
        <v>0.64</v>
      </c>
      <c r="AY18" s="28">
        <v>0.56</v>
      </c>
      <c r="AZ18" s="28">
        <v>0.52</v>
      </c>
      <c r="BA18" s="28">
        <v>0.5</v>
      </c>
      <c r="BB18" s="28">
        <v>0.48</v>
      </c>
      <c r="BC18" s="119">
        <v>0.46</v>
      </c>
      <c r="BD18" s="676">
        <f t="shared" si="23"/>
        <v>4.347826086956519</v>
      </c>
      <c r="BE18" s="452">
        <f t="shared" si="3"/>
        <v>2.2222222222222143</v>
      </c>
      <c r="BF18" s="452">
        <f t="shared" si="4"/>
        <v>2.2727272727272707</v>
      </c>
      <c r="BG18" s="452">
        <f t="shared" si="5"/>
        <v>4.761904761904767</v>
      </c>
      <c r="BH18" s="452">
        <f t="shared" si="6"/>
        <v>10.526315789473673</v>
      </c>
      <c r="BI18" s="452">
        <f t="shared" si="7"/>
        <v>5.555555555555558</v>
      </c>
      <c r="BJ18" s="452">
        <f t="shared" si="8"/>
        <v>12.5</v>
      </c>
      <c r="BK18" s="452">
        <f t="shared" si="9"/>
        <v>14.28571428571428</v>
      </c>
      <c r="BL18" s="452">
        <f t="shared" si="10"/>
        <v>7.692307692307709</v>
      </c>
      <c r="BM18" s="452">
        <f t="shared" si="11"/>
        <v>4.0000000000000036</v>
      </c>
      <c r="BN18" s="452">
        <f t="shared" si="12"/>
        <v>4.166666666666674</v>
      </c>
      <c r="BO18" s="685">
        <f t="shared" si="13"/>
        <v>4.347826086956519</v>
      </c>
      <c r="BP18" s="684">
        <f t="shared" si="24"/>
        <v>6.389922201707098</v>
      </c>
      <c r="BQ18" s="676">
        <f t="shared" si="25"/>
        <v>3.8203956523822145</v>
      </c>
      <c r="BR18" s="589">
        <f t="shared" si="14"/>
        <v>-6.780585853621876</v>
      </c>
      <c r="BS18" s="676">
        <f t="shared" si="26"/>
        <v>61.437596918559066</v>
      </c>
      <c r="BT18" s="700">
        <f t="shared" si="30"/>
        <v>1.056</v>
      </c>
      <c r="BU18" s="700">
        <f t="shared" si="27"/>
        <v>1.1427497910747115</v>
      </c>
      <c r="BV18" s="700">
        <f t="shared" si="27"/>
        <v>1.2366260274633494</v>
      </c>
      <c r="BW18" s="700">
        <f t="shared" si="27"/>
        <v>1.3382141425391032</v>
      </c>
      <c r="BX18" s="700">
        <f t="shared" si="27"/>
        <v>1.4481476626891898</v>
      </c>
      <c r="BY18" s="697">
        <f t="shared" si="31"/>
        <v>6.221737623766353</v>
      </c>
      <c r="BZ18" s="685">
        <f t="shared" si="32"/>
        <v>21.097787805243655</v>
      </c>
    </row>
    <row r="19" spans="1:78" ht="11.25" customHeight="1">
      <c r="A19" s="25" t="s">
        <v>682</v>
      </c>
      <c r="B19" s="26" t="s">
        <v>683</v>
      </c>
      <c r="C19" s="33" t="s">
        <v>1232</v>
      </c>
      <c r="D19" s="132">
        <v>41</v>
      </c>
      <c r="E19" s="136">
        <v>35</v>
      </c>
      <c r="F19" s="44" t="s">
        <v>860</v>
      </c>
      <c r="G19" s="45" t="s">
        <v>860</v>
      </c>
      <c r="H19" s="166">
        <v>32.75</v>
      </c>
      <c r="I19" s="313">
        <f t="shared" si="15"/>
        <v>4.458015267175573</v>
      </c>
      <c r="J19" s="28">
        <v>0.36</v>
      </c>
      <c r="K19" s="141">
        <v>0.365</v>
      </c>
      <c r="L19" s="51">
        <f t="shared" si="0"/>
        <v>1.388888888888884</v>
      </c>
      <c r="M19" s="30">
        <v>40585</v>
      </c>
      <c r="N19" s="31">
        <v>40589</v>
      </c>
      <c r="O19" s="32">
        <v>40603</v>
      </c>
      <c r="P19" s="32" t="s">
        <v>245</v>
      </c>
      <c r="Q19" s="278"/>
      <c r="R19" s="310">
        <f t="shared" si="1"/>
        <v>1.46</v>
      </c>
      <c r="S19" s="319">
        <f t="shared" si="28"/>
        <v>100</v>
      </c>
      <c r="T19" s="411">
        <f t="shared" si="2"/>
        <v>6.608146047349339</v>
      </c>
      <c r="U19" s="53">
        <f t="shared" si="29"/>
        <v>22.43150684931507</v>
      </c>
      <c r="V19" s="364">
        <v>12</v>
      </c>
      <c r="W19" s="178">
        <v>1.46</v>
      </c>
      <c r="X19" s="172">
        <v>4.26</v>
      </c>
      <c r="Y19" s="166">
        <v>0.95</v>
      </c>
      <c r="Z19" s="173">
        <v>1.14</v>
      </c>
      <c r="AA19" s="172">
        <v>1.78</v>
      </c>
      <c r="AB19" s="166">
        <v>2.27</v>
      </c>
      <c r="AC19" s="327">
        <f>(AB19/AA19-1)*100</f>
        <v>27.52808988764044</v>
      </c>
      <c r="AD19" s="327">
        <f t="shared" si="17"/>
        <v>4.318985071477554</v>
      </c>
      <c r="AE19" s="484">
        <v>7</v>
      </c>
      <c r="AF19" s="369">
        <v>1290</v>
      </c>
      <c r="AG19" s="522">
        <v>26.79</v>
      </c>
      <c r="AH19" s="522">
        <v>-6.03</v>
      </c>
      <c r="AI19" s="523">
        <v>0.77</v>
      </c>
      <c r="AJ19" s="524">
        <v>6.61</v>
      </c>
      <c r="AK19" s="335">
        <f t="shared" si="18"/>
        <v>0.7580609701462829</v>
      </c>
      <c r="AL19" s="324">
        <f t="shared" si="19"/>
        <v>1.388888888888884</v>
      </c>
      <c r="AM19" s="325">
        <f t="shared" si="20"/>
        <v>1.4086357131201765</v>
      </c>
      <c r="AN19" s="325">
        <f t="shared" si="21"/>
        <v>2.0365544264411506</v>
      </c>
      <c r="AO19" s="327">
        <f t="shared" si="22"/>
        <v>2.686531171824025</v>
      </c>
      <c r="AP19" s="646">
        <v>1.46</v>
      </c>
      <c r="AQ19" s="634"/>
      <c r="AR19" s="141">
        <v>1.44</v>
      </c>
      <c r="AS19" s="28">
        <v>1.42</v>
      </c>
      <c r="AT19" s="275">
        <v>1.4</v>
      </c>
      <c r="AU19" s="28">
        <v>1.37</v>
      </c>
      <c r="AV19" s="28">
        <v>1.32</v>
      </c>
      <c r="AW19" s="28">
        <v>1.28</v>
      </c>
      <c r="AX19" s="28">
        <v>1.24</v>
      </c>
      <c r="AY19" s="28">
        <v>1.2</v>
      </c>
      <c r="AZ19" s="28">
        <v>1.16</v>
      </c>
      <c r="BA19" s="28">
        <v>1.12</v>
      </c>
      <c r="BB19" s="28">
        <v>1.08</v>
      </c>
      <c r="BC19" s="119">
        <v>1.04</v>
      </c>
      <c r="BD19" s="676">
        <f t="shared" si="23"/>
        <v>1.388888888888884</v>
      </c>
      <c r="BE19" s="452">
        <f t="shared" si="3"/>
        <v>1.4084507042253502</v>
      </c>
      <c r="BF19" s="452">
        <f t="shared" si="4"/>
        <v>1.4285714285714235</v>
      </c>
      <c r="BG19" s="452">
        <f t="shared" si="5"/>
        <v>2.1897810218977964</v>
      </c>
      <c r="BH19" s="452">
        <f t="shared" si="6"/>
        <v>3.7878787878787845</v>
      </c>
      <c r="BI19" s="452">
        <f t="shared" si="7"/>
        <v>3.125</v>
      </c>
      <c r="BJ19" s="452">
        <f t="shared" si="8"/>
        <v>3.2258064516129004</v>
      </c>
      <c r="BK19" s="452">
        <f t="shared" si="9"/>
        <v>3.3333333333333437</v>
      </c>
      <c r="BL19" s="452">
        <f t="shared" si="10"/>
        <v>3.4482758620689724</v>
      </c>
      <c r="BM19" s="452">
        <f t="shared" si="11"/>
        <v>3.5714285714285587</v>
      </c>
      <c r="BN19" s="452">
        <f t="shared" si="12"/>
        <v>3.703703703703698</v>
      </c>
      <c r="BO19" s="685">
        <f t="shared" si="13"/>
        <v>3.8461538461538547</v>
      </c>
      <c r="BP19" s="684">
        <f t="shared" si="24"/>
        <v>2.8714393833136307</v>
      </c>
      <c r="BQ19" s="676">
        <f t="shared" si="25"/>
        <v>0.9395633506523324</v>
      </c>
      <c r="BR19" s="589">
        <f t="shared" si="14"/>
        <v>-15.936937155698347</v>
      </c>
      <c r="BS19" s="676">
        <f t="shared" si="26"/>
        <v>48.90681108704566</v>
      </c>
      <c r="BT19" s="700">
        <f t="shared" si="30"/>
        <v>1.606</v>
      </c>
      <c r="BU19" s="700">
        <f t="shared" si="27"/>
        <v>1.6753629002479296</v>
      </c>
      <c r="BV19" s="700">
        <f t="shared" si="27"/>
        <v>1.7477215738027108</v>
      </c>
      <c r="BW19" s="700">
        <f t="shared" si="27"/>
        <v>1.8232054076662423</v>
      </c>
      <c r="BX19" s="700">
        <f t="shared" si="27"/>
        <v>1.9019493770457185</v>
      </c>
      <c r="BY19" s="697">
        <f t="shared" si="31"/>
        <v>8.754239258762603</v>
      </c>
      <c r="BZ19" s="685">
        <f t="shared" si="32"/>
        <v>26.730501553473594</v>
      </c>
    </row>
    <row r="20" spans="1:78" ht="11.25" customHeight="1">
      <c r="A20" s="25" t="s">
        <v>1329</v>
      </c>
      <c r="B20" s="26" t="s">
        <v>1330</v>
      </c>
      <c r="C20" s="33" t="s">
        <v>1331</v>
      </c>
      <c r="D20" s="132">
        <v>39</v>
      </c>
      <c r="E20" s="136">
        <v>46</v>
      </c>
      <c r="F20" s="65" t="s">
        <v>1410</v>
      </c>
      <c r="G20" s="57" t="s">
        <v>1410</v>
      </c>
      <c r="H20" s="166">
        <v>12.22</v>
      </c>
      <c r="I20" s="313">
        <f t="shared" si="15"/>
        <v>5.2373158756137475</v>
      </c>
      <c r="J20" s="28">
        <v>0.155</v>
      </c>
      <c r="K20" s="141">
        <v>0.16</v>
      </c>
      <c r="L20" s="29">
        <f t="shared" si="0"/>
        <v>3.2258064516129004</v>
      </c>
      <c r="M20" s="70">
        <v>40547</v>
      </c>
      <c r="N20" s="71">
        <v>40549</v>
      </c>
      <c r="O20" s="72">
        <v>40582</v>
      </c>
      <c r="P20" s="264" t="s">
        <v>673</v>
      </c>
      <c r="Q20" s="26"/>
      <c r="R20" s="310">
        <f t="shared" si="1"/>
        <v>0.64</v>
      </c>
      <c r="S20" s="319">
        <f>R20/W20*100</f>
        <v>220.68965517241384</v>
      </c>
      <c r="T20" s="411">
        <f t="shared" si="2"/>
        <v>87.63950110645393</v>
      </c>
      <c r="U20" s="53">
        <f>H20/W20</f>
        <v>42.13793103448276</v>
      </c>
      <c r="V20" s="364">
        <v>6</v>
      </c>
      <c r="W20" s="178">
        <v>0.29</v>
      </c>
      <c r="X20" s="172" t="s">
        <v>1410</v>
      </c>
      <c r="Y20" s="166">
        <v>2.42</v>
      </c>
      <c r="Z20" s="173">
        <v>1.88</v>
      </c>
      <c r="AA20" s="172" t="s">
        <v>1410</v>
      </c>
      <c r="AB20" s="166" t="s">
        <v>1410</v>
      </c>
      <c r="AC20" s="327" t="s">
        <v>876</v>
      </c>
      <c r="AD20" s="327" t="s">
        <v>876</v>
      </c>
      <c r="AE20" s="484">
        <v>0</v>
      </c>
      <c r="AF20" s="306">
        <v>63</v>
      </c>
      <c r="AG20" s="522">
        <v>1.83</v>
      </c>
      <c r="AH20" s="522">
        <v>-10.34</v>
      </c>
      <c r="AI20" s="523">
        <v>-1.93</v>
      </c>
      <c r="AJ20" s="524">
        <v>-3.4</v>
      </c>
      <c r="AK20" s="335">
        <f t="shared" si="18"/>
        <v>0.7503570420735773</v>
      </c>
      <c r="AL20" s="324">
        <f t="shared" si="19"/>
        <v>3.2258064516129004</v>
      </c>
      <c r="AM20" s="325">
        <f t="shared" si="20"/>
        <v>2.174590985807079</v>
      </c>
      <c r="AN20" s="325">
        <f t="shared" si="21"/>
        <v>2.7066087089351765</v>
      </c>
      <c r="AO20" s="327">
        <f t="shared" si="22"/>
        <v>3.60709443261249</v>
      </c>
      <c r="AP20" s="646">
        <v>0.64</v>
      </c>
      <c r="AQ20" s="634"/>
      <c r="AR20" s="316">
        <v>0.62</v>
      </c>
      <c r="AS20" s="28">
        <v>0.615</v>
      </c>
      <c r="AT20" s="28">
        <v>0.6</v>
      </c>
      <c r="AU20" s="28">
        <v>0.58</v>
      </c>
      <c r="AV20" s="28">
        <v>0.56</v>
      </c>
      <c r="AW20" s="28">
        <v>0.55</v>
      </c>
      <c r="AX20" s="28">
        <v>0.54</v>
      </c>
      <c r="AY20" s="28">
        <v>0.485</v>
      </c>
      <c r="AZ20" s="28">
        <v>0.47</v>
      </c>
      <c r="BA20" s="28">
        <v>0.44904</v>
      </c>
      <c r="BB20" s="28">
        <v>0.40906000000000003</v>
      </c>
      <c r="BC20" s="119">
        <v>0.38096</v>
      </c>
      <c r="BD20" s="676">
        <f t="shared" si="23"/>
        <v>3.2258064516129004</v>
      </c>
      <c r="BE20" s="452">
        <f aca="true" t="shared" si="33" ref="BE20:BO20">((AR20/AS20)-1)*100</f>
        <v>0.8130081300812941</v>
      </c>
      <c r="BF20" s="452">
        <f t="shared" si="33"/>
        <v>2.5000000000000133</v>
      </c>
      <c r="BG20" s="452">
        <f t="shared" si="33"/>
        <v>3.4482758620689724</v>
      </c>
      <c r="BH20" s="452">
        <f t="shared" si="33"/>
        <v>3.5714285714285587</v>
      </c>
      <c r="BI20" s="452">
        <f t="shared" si="33"/>
        <v>1.81818181818183</v>
      </c>
      <c r="BJ20" s="452">
        <f t="shared" si="33"/>
        <v>1.85185185185186</v>
      </c>
      <c r="BK20" s="452">
        <f t="shared" si="33"/>
        <v>11.340206185567014</v>
      </c>
      <c r="BL20" s="452">
        <f t="shared" si="33"/>
        <v>3.1914893617021267</v>
      </c>
      <c r="BM20" s="452">
        <f t="shared" si="33"/>
        <v>4.667735613753776</v>
      </c>
      <c r="BN20" s="452">
        <f t="shared" si="33"/>
        <v>9.773627340732393</v>
      </c>
      <c r="BO20" s="685">
        <f t="shared" si="33"/>
        <v>7.376102477950441</v>
      </c>
      <c r="BP20" s="684">
        <f t="shared" si="24"/>
        <v>4.464809472077598</v>
      </c>
      <c r="BQ20" s="676">
        <f t="shared" si="25"/>
        <v>3.162115463894273</v>
      </c>
      <c r="BR20" s="589">
        <f t="shared" si="14"/>
        <v>-34.19400644993384</v>
      </c>
      <c r="BS20" s="676">
        <f t="shared" si="26"/>
        <v>29.628565147880796</v>
      </c>
      <c r="BT20" s="700">
        <f t="shared" si="30"/>
        <v>0.6592</v>
      </c>
      <c r="BU20" s="700">
        <f t="shared" si="27"/>
        <v>0.678976</v>
      </c>
      <c r="BV20" s="700">
        <f t="shared" si="27"/>
        <v>0.6993452800000001</v>
      </c>
      <c r="BW20" s="700">
        <f t="shared" si="27"/>
        <v>0.7203256384000001</v>
      </c>
      <c r="BX20" s="700">
        <f t="shared" si="27"/>
        <v>0.741935407552</v>
      </c>
      <c r="BY20" s="697">
        <f t="shared" si="31"/>
        <v>3.4997823259520002</v>
      </c>
      <c r="BZ20" s="685">
        <f t="shared" si="32"/>
        <v>28.639789901407532</v>
      </c>
    </row>
    <row r="21" spans="1:78" ht="11.25" customHeight="1">
      <c r="A21" s="260" t="s">
        <v>1486</v>
      </c>
      <c r="B21" s="36" t="s">
        <v>1487</v>
      </c>
      <c r="C21" s="41" t="s">
        <v>1220</v>
      </c>
      <c r="D21" s="133">
        <v>26</v>
      </c>
      <c r="E21" s="136">
        <v>95</v>
      </c>
      <c r="F21" s="44" t="s">
        <v>860</v>
      </c>
      <c r="G21" s="45" t="s">
        <v>860</v>
      </c>
      <c r="H21" s="167">
        <v>29.94</v>
      </c>
      <c r="I21" s="313">
        <f t="shared" si="15"/>
        <v>2.4716098864395457</v>
      </c>
      <c r="J21" s="126">
        <v>0.18</v>
      </c>
      <c r="K21" s="126">
        <v>0.185</v>
      </c>
      <c r="L21" s="494">
        <f t="shared" si="0"/>
        <v>2.77777777777779</v>
      </c>
      <c r="M21" s="49">
        <v>40821</v>
      </c>
      <c r="N21" s="50">
        <v>40826</v>
      </c>
      <c r="O21" s="40">
        <v>40847</v>
      </c>
      <c r="P21" s="264" t="s">
        <v>281</v>
      </c>
      <c r="Q21" s="36"/>
      <c r="R21" s="259">
        <f t="shared" si="1"/>
        <v>0.74</v>
      </c>
      <c r="S21" s="319">
        <f>R21/W21*100</f>
        <v>34.10138248847927</v>
      </c>
      <c r="T21" s="411">
        <f>(H21/SQRT(22.5*W21*(H21/Z21))-1)*100</f>
        <v>-11.404888949801917</v>
      </c>
      <c r="U21" s="53">
        <f>H21/W21</f>
        <v>13.797235023041475</v>
      </c>
      <c r="V21" s="365">
        <v>7</v>
      </c>
      <c r="W21" s="178">
        <v>2.17</v>
      </c>
      <c r="X21" s="172">
        <v>1.13</v>
      </c>
      <c r="Y21" s="166">
        <v>1.09</v>
      </c>
      <c r="Z21" s="173">
        <v>1.28</v>
      </c>
      <c r="AA21" s="174">
        <v>2.36</v>
      </c>
      <c r="AB21" s="167">
        <v>2.61</v>
      </c>
      <c r="AC21" s="332">
        <f>(AB21/AA21-1)*100</f>
        <v>10.593220338983045</v>
      </c>
      <c r="AD21" s="327">
        <f t="shared" si="17"/>
        <v>11.226938653067348</v>
      </c>
      <c r="AE21" s="484">
        <v>8</v>
      </c>
      <c r="AF21" s="369">
        <v>1570</v>
      </c>
      <c r="AG21" s="522">
        <v>22.5</v>
      </c>
      <c r="AH21" s="522">
        <v>-22.7</v>
      </c>
      <c r="AI21" s="523">
        <v>1.08</v>
      </c>
      <c r="AJ21" s="524">
        <v>-0.03</v>
      </c>
      <c r="AK21" s="336">
        <f>AN21/AO21</f>
        <v>0.910280027427176</v>
      </c>
      <c r="AL21" s="330">
        <f t="shared" si="19"/>
        <v>2.8368794326241176</v>
      </c>
      <c r="AM21" s="331">
        <f t="shared" si="20"/>
        <v>5.353452517564206</v>
      </c>
      <c r="AN21" s="331">
        <f t="shared" si="21"/>
        <v>6.466365210665037</v>
      </c>
      <c r="AO21" s="332">
        <f t="shared" si="22"/>
        <v>7.103709864910068</v>
      </c>
      <c r="AP21" s="652">
        <v>0.725</v>
      </c>
      <c r="AQ21" s="635"/>
      <c r="AR21" s="140">
        <v>0.705</v>
      </c>
      <c r="AS21" s="38">
        <v>0.685</v>
      </c>
      <c r="AT21" s="38">
        <v>0.62</v>
      </c>
      <c r="AU21" s="38">
        <v>0.57</v>
      </c>
      <c r="AV21" s="38">
        <v>0.53</v>
      </c>
      <c r="AW21" s="38">
        <v>0.46</v>
      </c>
      <c r="AX21" s="38">
        <v>0.425</v>
      </c>
      <c r="AY21" s="38">
        <v>0.405</v>
      </c>
      <c r="AZ21" s="38">
        <v>0.385</v>
      </c>
      <c r="BA21" s="38">
        <v>0.365</v>
      </c>
      <c r="BB21" s="38">
        <v>0.345</v>
      </c>
      <c r="BC21" s="274">
        <v>0.325</v>
      </c>
      <c r="BD21" s="677">
        <f t="shared" si="23"/>
        <v>2.8368794326241176</v>
      </c>
      <c r="BE21" s="664">
        <f aca="true" t="shared" si="34" ref="BE21:BE39">((AR21/AS21)-1)*100</f>
        <v>2.9197080291970767</v>
      </c>
      <c r="BF21" s="664">
        <f t="shared" si="4"/>
        <v>10.483870967741948</v>
      </c>
      <c r="BG21" s="664">
        <f t="shared" si="5"/>
        <v>8.771929824561408</v>
      </c>
      <c r="BH21" s="664">
        <f t="shared" si="6"/>
        <v>7.547169811320731</v>
      </c>
      <c r="BI21" s="664">
        <f t="shared" si="7"/>
        <v>15.217391304347828</v>
      </c>
      <c r="BJ21" s="664">
        <f t="shared" si="8"/>
        <v>8.235294117647074</v>
      </c>
      <c r="BK21" s="664">
        <f t="shared" si="9"/>
        <v>4.938271604938271</v>
      </c>
      <c r="BL21" s="664">
        <f t="shared" si="10"/>
        <v>5.1948051948051965</v>
      </c>
      <c r="BM21" s="664">
        <f t="shared" si="11"/>
        <v>5.47945205479452</v>
      </c>
      <c r="BN21" s="664">
        <f t="shared" si="12"/>
        <v>5.797101449275366</v>
      </c>
      <c r="BO21" s="689">
        <f t="shared" si="13"/>
        <v>6.153846153846132</v>
      </c>
      <c r="BP21" s="688">
        <f t="shared" si="24"/>
        <v>6.964643328758306</v>
      </c>
      <c r="BQ21" s="677">
        <f t="shared" si="25"/>
        <v>3.2987089936126712</v>
      </c>
      <c r="BR21" s="511">
        <f t="shared" si="14"/>
        <v>-4.859259925936891</v>
      </c>
      <c r="BS21" s="677">
        <f t="shared" si="26"/>
        <v>69.28943249932948</v>
      </c>
      <c r="BT21" s="701">
        <f t="shared" si="30"/>
        <v>0.7975</v>
      </c>
      <c r="BU21" s="701">
        <f t="shared" si="27"/>
        <v>0.8772500000000001</v>
      </c>
      <c r="BV21" s="701">
        <f t="shared" si="27"/>
        <v>0.9649750000000001</v>
      </c>
      <c r="BW21" s="701">
        <f t="shared" si="27"/>
        <v>1.0614725000000003</v>
      </c>
      <c r="BX21" s="701">
        <f t="shared" si="27"/>
        <v>1.1676197500000003</v>
      </c>
      <c r="BY21" s="702">
        <f t="shared" si="31"/>
        <v>4.868817250000001</v>
      </c>
      <c r="BZ21" s="689">
        <f t="shared" si="32"/>
        <v>16.261914662658654</v>
      </c>
    </row>
    <row r="22" spans="1:78" ht="11.25" customHeight="1">
      <c r="A22" s="145" t="s">
        <v>1679</v>
      </c>
      <c r="B22" s="16" t="s">
        <v>1676</v>
      </c>
      <c r="C22" s="24" t="s">
        <v>1677</v>
      </c>
      <c r="D22" s="131">
        <v>28</v>
      </c>
      <c r="E22" s="136">
        <v>91</v>
      </c>
      <c r="F22" s="42" t="s">
        <v>827</v>
      </c>
      <c r="G22" s="43" t="s">
        <v>827</v>
      </c>
      <c r="H22" s="188">
        <v>79.81</v>
      </c>
      <c r="I22" s="432">
        <f t="shared" si="15"/>
        <v>1.7541661445934091</v>
      </c>
      <c r="J22" s="142">
        <v>0.32</v>
      </c>
      <c r="K22" s="142">
        <v>0.35</v>
      </c>
      <c r="L22" s="20">
        <f t="shared" si="0"/>
        <v>9.375</v>
      </c>
      <c r="M22" s="21">
        <v>40879</v>
      </c>
      <c r="N22" s="22">
        <v>40883</v>
      </c>
      <c r="O22" s="23">
        <v>40904</v>
      </c>
      <c r="P22" s="23" t="s">
        <v>278</v>
      </c>
      <c r="Q22" s="16" t="s">
        <v>1678</v>
      </c>
      <c r="R22" s="310">
        <f t="shared" si="1"/>
        <v>1.4</v>
      </c>
      <c r="S22" s="320">
        <f t="shared" si="28"/>
        <v>35.44303797468354</v>
      </c>
      <c r="T22" s="413">
        <f t="shared" si="2"/>
        <v>119.59679199581292</v>
      </c>
      <c r="U22" s="52">
        <f t="shared" si="29"/>
        <v>20.20506329113924</v>
      </c>
      <c r="V22" s="364">
        <v>4</v>
      </c>
      <c r="W22" s="186">
        <v>3.95</v>
      </c>
      <c r="X22" s="187">
        <v>2.15</v>
      </c>
      <c r="Y22" s="188">
        <v>4.17</v>
      </c>
      <c r="Z22" s="189">
        <v>5.37</v>
      </c>
      <c r="AA22" s="172">
        <v>3.67</v>
      </c>
      <c r="AB22" s="166">
        <v>4.01</v>
      </c>
      <c r="AC22" s="327">
        <f>(AB22/AA22-1)*100</f>
        <v>9.26430517711172</v>
      </c>
      <c r="AD22" s="443">
        <f t="shared" si="17"/>
        <v>10.114694886255624</v>
      </c>
      <c r="AE22" s="483">
        <v>10</v>
      </c>
      <c r="AF22" s="370">
        <v>11500</v>
      </c>
      <c r="AG22" s="512">
        <v>28.44</v>
      </c>
      <c r="AH22" s="512">
        <v>2.78</v>
      </c>
      <c r="AI22" s="525">
        <v>6.86</v>
      </c>
      <c r="AJ22" s="526">
        <v>10.66</v>
      </c>
      <c r="AK22" s="335">
        <f>AN22/AO22</f>
        <v>0.8297333842471787</v>
      </c>
      <c r="AL22" s="324">
        <f t="shared" si="19"/>
        <v>9.166666666666679</v>
      </c>
      <c r="AM22" s="325">
        <f t="shared" si="20"/>
        <v>6.385098518461407</v>
      </c>
      <c r="AN22" s="325">
        <f t="shared" si="21"/>
        <v>7.892848017352683</v>
      </c>
      <c r="AO22" s="327">
        <f t="shared" si="22"/>
        <v>9.512511087539167</v>
      </c>
      <c r="AP22" s="646">
        <v>1.31</v>
      </c>
      <c r="AQ22" s="634" t="s">
        <v>928</v>
      </c>
      <c r="AR22" s="141">
        <v>1.2</v>
      </c>
      <c r="AS22" s="28">
        <v>1.15</v>
      </c>
      <c r="AT22" s="28">
        <v>1.088</v>
      </c>
      <c r="AU22" s="28">
        <v>0.968</v>
      </c>
      <c r="AV22" s="28">
        <v>0.8960000000000001</v>
      </c>
      <c r="AW22" s="28">
        <v>0.784</v>
      </c>
      <c r="AX22" s="28">
        <v>0.68</v>
      </c>
      <c r="AY22" s="28">
        <v>0.6</v>
      </c>
      <c r="AZ22" s="28">
        <v>0.56</v>
      </c>
      <c r="BA22" s="28">
        <v>0.528</v>
      </c>
      <c r="BB22" s="28">
        <v>0.496</v>
      </c>
      <c r="BC22" s="119">
        <v>0.472</v>
      </c>
      <c r="BD22" s="676">
        <f t="shared" si="23"/>
        <v>9.166666666666679</v>
      </c>
      <c r="BE22" s="452">
        <f t="shared" si="34"/>
        <v>4.347826086956519</v>
      </c>
      <c r="BF22" s="452">
        <f t="shared" si="4"/>
        <v>5.698529411764697</v>
      </c>
      <c r="BG22" s="452">
        <f t="shared" si="5"/>
        <v>12.396694214876035</v>
      </c>
      <c r="BH22" s="452">
        <f t="shared" si="6"/>
        <v>8.035714285714256</v>
      </c>
      <c r="BI22" s="452">
        <f t="shared" si="7"/>
        <v>14.285714285714302</v>
      </c>
      <c r="BJ22" s="452">
        <f t="shared" si="8"/>
        <v>15.294117647058814</v>
      </c>
      <c r="BK22" s="452">
        <f t="shared" si="9"/>
        <v>13.333333333333353</v>
      </c>
      <c r="BL22" s="452">
        <f t="shared" si="10"/>
        <v>7.14285714285714</v>
      </c>
      <c r="BM22" s="452">
        <f t="shared" si="11"/>
        <v>6.060606060606055</v>
      </c>
      <c r="BN22" s="452">
        <f t="shared" si="12"/>
        <v>6.451612903225823</v>
      </c>
      <c r="BO22" s="685">
        <f t="shared" si="13"/>
        <v>5.084745762711873</v>
      </c>
      <c r="BP22" s="684">
        <f t="shared" si="24"/>
        <v>8.941534816790462</v>
      </c>
      <c r="BQ22" s="676">
        <f t="shared" si="25"/>
        <v>3.7108124384439924</v>
      </c>
      <c r="BR22" s="589">
        <f t="shared" si="14"/>
        <v>-10.558049129193147</v>
      </c>
      <c r="BS22" s="676">
        <f t="shared" si="26"/>
        <v>65.27417201537878</v>
      </c>
      <c r="BT22" s="696">
        <f t="shared" si="30"/>
        <v>1.4313623978201635</v>
      </c>
      <c r="BU22" s="696">
        <f t="shared" si="27"/>
        <v>1.57449863760218</v>
      </c>
      <c r="BV22" s="696">
        <f t="shared" si="27"/>
        <v>1.731948501362398</v>
      </c>
      <c r="BW22" s="696">
        <f t="shared" si="27"/>
        <v>1.905143351498638</v>
      </c>
      <c r="BX22" s="696">
        <f t="shared" si="27"/>
        <v>2.095657686648502</v>
      </c>
      <c r="BY22" s="697">
        <f t="shared" si="31"/>
        <v>8.738610574931881</v>
      </c>
      <c r="BZ22" s="685">
        <f t="shared" si="32"/>
        <v>10.949267729522468</v>
      </c>
    </row>
    <row r="23" spans="1:78" ht="11.25" customHeight="1">
      <c r="A23" s="25" t="s">
        <v>680</v>
      </c>
      <c r="B23" s="26" t="s">
        <v>681</v>
      </c>
      <c r="C23" s="33" t="s">
        <v>1230</v>
      </c>
      <c r="D23" s="132">
        <v>40</v>
      </c>
      <c r="E23" s="136">
        <v>41</v>
      </c>
      <c r="F23" s="44" t="s">
        <v>860</v>
      </c>
      <c r="G23" s="45" t="s">
        <v>827</v>
      </c>
      <c r="H23" s="166">
        <v>87.19</v>
      </c>
      <c r="I23" s="433">
        <f t="shared" si="15"/>
        <v>0.8716595939901366</v>
      </c>
      <c r="J23" s="141">
        <v>0.18</v>
      </c>
      <c r="K23" s="141">
        <v>0.19</v>
      </c>
      <c r="L23" s="29">
        <f t="shared" si="0"/>
        <v>5.555555555555558</v>
      </c>
      <c r="M23" s="30">
        <v>40745</v>
      </c>
      <c r="N23" s="31">
        <v>40749</v>
      </c>
      <c r="O23" s="32">
        <v>40760</v>
      </c>
      <c r="P23" s="264" t="s">
        <v>578</v>
      </c>
      <c r="Q23" s="26"/>
      <c r="R23" s="310">
        <f t="shared" si="1"/>
        <v>0.76</v>
      </c>
      <c r="S23" s="319">
        <f t="shared" si="28"/>
        <v>19.53727506426735</v>
      </c>
      <c r="T23" s="411">
        <f>(H23/SQRT(22.5*W23*(H23/Z23))-1)*100</f>
        <v>96.85301905510902</v>
      </c>
      <c r="U23" s="53">
        <f t="shared" si="29"/>
        <v>22.41388174807198</v>
      </c>
      <c r="V23" s="364">
        <v>12</v>
      </c>
      <c r="W23" s="178">
        <v>3.89</v>
      </c>
      <c r="X23" s="172">
        <v>1.26</v>
      </c>
      <c r="Y23" s="166">
        <v>2.51</v>
      </c>
      <c r="Z23" s="173">
        <v>3.89</v>
      </c>
      <c r="AA23" s="172">
        <v>6.38</v>
      </c>
      <c r="AB23" s="166">
        <v>6.98</v>
      </c>
      <c r="AC23" s="327">
        <f t="shared" si="16"/>
        <v>9.404388714733546</v>
      </c>
      <c r="AD23" s="444">
        <f t="shared" si="17"/>
        <v>10.846146190973778</v>
      </c>
      <c r="AE23" s="484">
        <v>22</v>
      </c>
      <c r="AF23" s="369">
        <v>7480</v>
      </c>
      <c r="AG23" s="522">
        <v>7.91</v>
      </c>
      <c r="AH23" s="522">
        <v>-23.41</v>
      </c>
      <c r="AI23" s="523">
        <v>1.15</v>
      </c>
      <c r="AJ23" s="524">
        <v>-9.55</v>
      </c>
      <c r="AK23" s="335">
        <f>AN23/AO23</f>
        <v>1.1161716327489826</v>
      </c>
      <c r="AL23" s="324">
        <f t="shared" si="19"/>
        <v>5.714285714285716</v>
      </c>
      <c r="AM23" s="325">
        <f t="shared" si="20"/>
        <v>6.0750740000032</v>
      </c>
      <c r="AN23" s="325">
        <f t="shared" si="21"/>
        <v>6.504410274056371</v>
      </c>
      <c r="AO23" s="327">
        <f t="shared" si="22"/>
        <v>5.827428401881951</v>
      </c>
      <c r="AP23" s="646">
        <v>0.74</v>
      </c>
      <c r="AQ23" s="634"/>
      <c r="AR23" s="141">
        <v>0.7</v>
      </c>
      <c r="AS23" s="28">
        <v>0.68</v>
      </c>
      <c r="AT23" s="28">
        <v>0.62</v>
      </c>
      <c r="AU23" s="28">
        <v>0.58</v>
      </c>
      <c r="AV23" s="28">
        <v>0.54</v>
      </c>
      <c r="AW23" s="28">
        <v>0.5</v>
      </c>
      <c r="AX23" s="28">
        <v>0.47</v>
      </c>
      <c r="AY23" s="28">
        <v>0.45</v>
      </c>
      <c r="AZ23" s="28">
        <v>0.43</v>
      </c>
      <c r="BA23" s="275">
        <v>0.42</v>
      </c>
      <c r="BB23" s="28">
        <v>0.41</v>
      </c>
      <c r="BC23" s="119">
        <v>0.39</v>
      </c>
      <c r="BD23" s="676">
        <f t="shared" si="23"/>
        <v>5.714285714285716</v>
      </c>
      <c r="BE23" s="452">
        <f t="shared" si="34"/>
        <v>2.941176470588225</v>
      </c>
      <c r="BF23" s="452">
        <f t="shared" si="4"/>
        <v>9.677419354838722</v>
      </c>
      <c r="BG23" s="452">
        <f t="shared" si="5"/>
        <v>6.896551724137945</v>
      </c>
      <c r="BH23" s="452">
        <f t="shared" si="6"/>
        <v>7.407407407407396</v>
      </c>
      <c r="BI23" s="452">
        <f t="shared" si="7"/>
        <v>8.000000000000007</v>
      </c>
      <c r="BJ23" s="452">
        <f t="shared" si="8"/>
        <v>6.382978723404253</v>
      </c>
      <c r="BK23" s="452">
        <f t="shared" si="9"/>
        <v>4.444444444444429</v>
      </c>
      <c r="BL23" s="452">
        <f t="shared" si="10"/>
        <v>4.651162790697683</v>
      </c>
      <c r="BM23" s="452">
        <f t="shared" si="11"/>
        <v>2.3809523809523725</v>
      </c>
      <c r="BN23" s="452">
        <f t="shared" si="12"/>
        <v>2.4390243902439046</v>
      </c>
      <c r="BO23" s="685">
        <f t="shared" si="13"/>
        <v>5.12820512820511</v>
      </c>
      <c r="BP23" s="684">
        <f t="shared" si="24"/>
        <v>5.505300710767147</v>
      </c>
      <c r="BQ23" s="676">
        <f t="shared" si="25"/>
        <v>2.1934217176718707</v>
      </c>
      <c r="BR23" s="589">
        <f t="shared" si="14"/>
        <v>-15.037811880025473</v>
      </c>
      <c r="BS23" s="676">
        <f t="shared" si="26"/>
        <v>70.22810600440782</v>
      </c>
      <c r="BT23" s="696">
        <f t="shared" si="30"/>
        <v>0.8095924764890282</v>
      </c>
      <c r="BU23" s="696">
        <f t="shared" si="27"/>
        <v>0.8905517241379312</v>
      </c>
      <c r="BV23" s="696">
        <f t="shared" si="27"/>
        <v>0.9796068965517244</v>
      </c>
      <c r="BW23" s="696">
        <f t="shared" si="27"/>
        <v>1.077567586206897</v>
      </c>
      <c r="BX23" s="696">
        <f t="shared" si="27"/>
        <v>1.1853243448275868</v>
      </c>
      <c r="BY23" s="697">
        <f t="shared" si="31"/>
        <v>4.942643028213167</v>
      </c>
      <c r="BZ23" s="685">
        <f t="shared" si="32"/>
        <v>5.6688187042243</v>
      </c>
    </row>
    <row r="24" spans="1:78" ht="11.25" customHeight="1">
      <c r="A24" s="25" t="s">
        <v>655</v>
      </c>
      <c r="B24" s="26" t="s">
        <v>656</v>
      </c>
      <c r="C24" s="33" t="s">
        <v>1223</v>
      </c>
      <c r="D24" s="132">
        <v>44</v>
      </c>
      <c r="E24" s="136">
        <v>24</v>
      </c>
      <c r="F24" s="44" t="s">
        <v>860</v>
      </c>
      <c r="G24" s="45" t="s">
        <v>860</v>
      </c>
      <c r="H24" s="166">
        <v>18.43</v>
      </c>
      <c r="I24" s="313">
        <f t="shared" si="15"/>
        <v>3.3369506239826365</v>
      </c>
      <c r="J24" s="28">
        <v>0.14875</v>
      </c>
      <c r="K24" s="141">
        <v>0.15375</v>
      </c>
      <c r="L24" s="29">
        <f t="shared" si="0"/>
        <v>3.3613445378151363</v>
      </c>
      <c r="M24" s="30">
        <v>40577</v>
      </c>
      <c r="N24" s="31">
        <v>40581</v>
      </c>
      <c r="O24" s="32">
        <v>40592</v>
      </c>
      <c r="P24" s="264" t="s">
        <v>62</v>
      </c>
      <c r="Q24" s="268"/>
      <c r="R24" s="310">
        <f t="shared" si="1"/>
        <v>0.615</v>
      </c>
      <c r="S24" s="319">
        <f t="shared" si="28"/>
        <v>62.755102040816325</v>
      </c>
      <c r="T24" s="411">
        <f t="shared" si="2"/>
        <v>17.4357546175143</v>
      </c>
      <c r="U24" s="53">
        <f t="shared" si="29"/>
        <v>18.806122448979593</v>
      </c>
      <c r="V24" s="364">
        <v>12</v>
      </c>
      <c r="W24" s="178">
        <v>0.98</v>
      </c>
      <c r="X24" s="172">
        <v>1.15</v>
      </c>
      <c r="Y24" s="166">
        <v>1.48</v>
      </c>
      <c r="Z24" s="173">
        <v>1.65</v>
      </c>
      <c r="AA24" s="172">
        <v>1.02</v>
      </c>
      <c r="AB24" s="166">
        <v>1.12</v>
      </c>
      <c r="AC24" s="327">
        <f t="shared" si="16"/>
        <v>9.80392156862746</v>
      </c>
      <c r="AD24" s="444">
        <f t="shared" si="17"/>
        <v>15.711849957374254</v>
      </c>
      <c r="AE24" s="484">
        <v>8</v>
      </c>
      <c r="AF24" s="306">
        <v>771</v>
      </c>
      <c r="AG24" s="522">
        <v>10.69</v>
      </c>
      <c r="AH24" s="522">
        <v>-4.85</v>
      </c>
      <c r="AI24" s="523">
        <v>0.66</v>
      </c>
      <c r="AJ24" s="524">
        <v>1.04</v>
      </c>
      <c r="AK24" s="335">
        <f t="shared" si="18"/>
        <v>1.3727577472322678</v>
      </c>
      <c r="AL24" s="324">
        <f t="shared" si="19"/>
        <v>3.3613445378151363</v>
      </c>
      <c r="AM24" s="325">
        <f t="shared" si="20"/>
        <v>1.6809862294488997</v>
      </c>
      <c r="AN24" s="325">
        <f t="shared" si="21"/>
        <v>1.3541309573408933</v>
      </c>
      <c r="AO24" s="327">
        <f t="shared" si="22"/>
        <v>0.9864311165397321</v>
      </c>
      <c r="AP24" s="646">
        <v>0.615</v>
      </c>
      <c r="AQ24" s="634"/>
      <c r="AR24" s="141">
        <v>0.595</v>
      </c>
      <c r="AS24" s="28">
        <v>0.59</v>
      </c>
      <c r="AT24" s="28">
        <v>0.585</v>
      </c>
      <c r="AU24" s="28">
        <v>0.58</v>
      </c>
      <c r="AV24" s="28">
        <v>0.575</v>
      </c>
      <c r="AW24" s="28">
        <v>0.57</v>
      </c>
      <c r="AX24" s="28">
        <v>0.565</v>
      </c>
      <c r="AY24" s="28">
        <v>0.5625</v>
      </c>
      <c r="AZ24" s="28">
        <v>0.56</v>
      </c>
      <c r="BA24" s="28">
        <v>0.5575</v>
      </c>
      <c r="BB24" s="28">
        <v>0.55</v>
      </c>
      <c r="BC24" s="119">
        <v>0.5425</v>
      </c>
      <c r="BD24" s="676">
        <f t="shared" si="23"/>
        <v>3.3613445378151363</v>
      </c>
      <c r="BE24" s="452">
        <f t="shared" si="34"/>
        <v>0.8474576271186418</v>
      </c>
      <c r="BF24" s="452">
        <f t="shared" si="4"/>
        <v>0.8547008547008517</v>
      </c>
      <c r="BG24" s="452">
        <f t="shared" si="5"/>
        <v>0.8620689655172376</v>
      </c>
      <c r="BH24" s="452">
        <f t="shared" si="6"/>
        <v>0.8695652173912993</v>
      </c>
      <c r="BI24" s="452">
        <f t="shared" si="7"/>
        <v>0.8771929824561431</v>
      </c>
      <c r="BJ24" s="452">
        <f t="shared" si="8"/>
        <v>0.8849557522123908</v>
      </c>
      <c r="BK24" s="452">
        <f t="shared" si="9"/>
        <v>0.4444444444444251</v>
      </c>
      <c r="BL24" s="452">
        <f t="shared" si="10"/>
        <v>0.44642857142855874</v>
      </c>
      <c r="BM24" s="452">
        <f t="shared" si="11"/>
        <v>0.4484304932735439</v>
      </c>
      <c r="BN24" s="452">
        <f t="shared" si="12"/>
        <v>1.3636363636363447</v>
      </c>
      <c r="BO24" s="685">
        <f t="shared" si="13"/>
        <v>1.382488479262678</v>
      </c>
      <c r="BP24" s="684">
        <f t="shared" si="24"/>
        <v>1.0535595241047708</v>
      </c>
      <c r="BQ24" s="676">
        <f t="shared" si="25"/>
        <v>0.7554304281645309</v>
      </c>
      <c r="BR24" s="589">
        <f t="shared" si="14"/>
        <v>-14.115040867656063</v>
      </c>
      <c r="BS24" s="676">
        <f t="shared" si="26"/>
        <v>54.36555311339705</v>
      </c>
      <c r="BT24" s="696">
        <f t="shared" si="30"/>
        <v>0.6752941176470588</v>
      </c>
      <c r="BU24" s="696">
        <f aca="true" t="shared" si="35" ref="BU24:BX39">IF($AD24="n/a",1.03*BT24,IF($AD24&lt;0,1.01*BT24,IF($AD24&gt;10,1.1*BT24,(1+$AD24/100)*BT24)))</f>
        <v>0.7428235294117648</v>
      </c>
      <c r="BV24" s="696">
        <f t="shared" si="35"/>
        <v>0.8171058823529413</v>
      </c>
      <c r="BW24" s="696">
        <f t="shared" si="35"/>
        <v>0.8988164705882355</v>
      </c>
      <c r="BX24" s="696">
        <f t="shared" si="35"/>
        <v>0.9886981176470592</v>
      </c>
      <c r="BY24" s="697">
        <f t="shared" si="31"/>
        <v>4.122738117647059</v>
      </c>
      <c r="BZ24" s="685">
        <f t="shared" si="32"/>
        <v>22.369713063738793</v>
      </c>
    </row>
    <row r="25" spans="1:78" ht="11.25" customHeight="1">
      <c r="A25" s="25" t="s">
        <v>775</v>
      </c>
      <c r="B25" s="26" t="s">
        <v>776</v>
      </c>
      <c r="C25" s="33" t="s">
        <v>1233</v>
      </c>
      <c r="D25" s="132">
        <v>35</v>
      </c>
      <c r="E25" s="136">
        <v>69</v>
      </c>
      <c r="F25" s="44" t="s">
        <v>860</v>
      </c>
      <c r="G25" s="45" t="s">
        <v>860</v>
      </c>
      <c r="H25" s="166">
        <v>44.6</v>
      </c>
      <c r="I25" s="433">
        <f t="shared" si="15"/>
        <v>1.6143497757847531</v>
      </c>
      <c r="J25" s="141">
        <v>0.17</v>
      </c>
      <c r="K25" s="141">
        <v>0.18</v>
      </c>
      <c r="L25" s="29">
        <f t="shared" si="0"/>
        <v>5.88235294117645</v>
      </c>
      <c r="M25" s="30">
        <v>40770</v>
      </c>
      <c r="N25" s="31">
        <v>40772</v>
      </c>
      <c r="O25" s="32">
        <v>40787</v>
      </c>
      <c r="P25" s="32" t="s">
        <v>245</v>
      </c>
      <c r="Q25" s="26"/>
      <c r="R25" s="310">
        <f t="shared" si="1"/>
        <v>0.72</v>
      </c>
      <c r="S25" s="319">
        <f t="shared" si="28"/>
        <v>25.992779783393498</v>
      </c>
      <c r="T25" s="411">
        <f t="shared" si="2"/>
        <v>13.178204867189347</v>
      </c>
      <c r="U25" s="53">
        <f t="shared" si="29"/>
        <v>16.101083032490976</v>
      </c>
      <c r="V25" s="364">
        <v>12</v>
      </c>
      <c r="W25" s="178">
        <v>2.77</v>
      </c>
      <c r="X25" s="172">
        <v>1.06</v>
      </c>
      <c r="Y25" s="166">
        <v>0.86</v>
      </c>
      <c r="Z25" s="173">
        <v>1.79</v>
      </c>
      <c r="AA25" s="172">
        <v>2.89</v>
      </c>
      <c r="AB25" s="166">
        <v>3.52</v>
      </c>
      <c r="AC25" s="327">
        <f t="shared" si="16"/>
        <v>21.79930795847751</v>
      </c>
      <c r="AD25" s="444">
        <f t="shared" si="17"/>
        <v>14.558986746751973</v>
      </c>
      <c r="AE25" s="484">
        <v>6</v>
      </c>
      <c r="AF25" s="369">
        <v>2750</v>
      </c>
      <c r="AG25" s="522">
        <v>49.26</v>
      </c>
      <c r="AH25" s="522">
        <v>-11.86</v>
      </c>
      <c r="AI25" s="523">
        <v>7.96</v>
      </c>
      <c r="AJ25" s="524">
        <v>7.26</v>
      </c>
      <c r="AK25" s="335">
        <f>AN25/AO25</f>
        <v>1.1412701720467127</v>
      </c>
      <c r="AL25" s="324">
        <f t="shared" si="19"/>
        <v>6.060606060606055</v>
      </c>
      <c r="AM25" s="325">
        <f t="shared" si="20"/>
        <v>5.272659960939663</v>
      </c>
      <c r="AN25" s="325">
        <f t="shared" si="21"/>
        <v>6.125302037503699</v>
      </c>
      <c r="AO25" s="327">
        <f t="shared" si="22"/>
        <v>5.367092023897202</v>
      </c>
      <c r="AP25" s="646">
        <v>0.7</v>
      </c>
      <c r="AQ25" s="634"/>
      <c r="AR25" s="141">
        <v>0.66</v>
      </c>
      <c r="AS25" s="28">
        <v>0.63</v>
      </c>
      <c r="AT25" s="28">
        <v>0.6</v>
      </c>
      <c r="AU25" s="28">
        <v>0.56</v>
      </c>
      <c r="AV25" s="28">
        <v>0.52</v>
      </c>
      <c r="AW25" s="28">
        <v>0.48</v>
      </c>
      <c r="AX25" s="28">
        <v>0.47</v>
      </c>
      <c r="AY25" s="28">
        <v>0.435</v>
      </c>
      <c r="AZ25" s="28">
        <v>0.425</v>
      </c>
      <c r="BA25" s="28">
        <v>0.415</v>
      </c>
      <c r="BB25" s="28">
        <v>0.38</v>
      </c>
      <c r="BC25" s="119">
        <v>0.34</v>
      </c>
      <c r="BD25" s="676">
        <f t="shared" si="23"/>
        <v>6.060606060606055</v>
      </c>
      <c r="BE25" s="452">
        <f t="shared" si="34"/>
        <v>4.761904761904767</v>
      </c>
      <c r="BF25" s="452">
        <f t="shared" si="4"/>
        <v>5.000000000000004</v>
      </c>
      <c r="BG25" s="452">
        <f t="shared" si="5"/>
        <v>7.14285714285714</v>
      </c>
      <c r="BH25" s="452">
        <f t="shared" si="6"/>
        <v>7.692307692307709</v>
      </c>
      <c r="BI25" s="452">
        <f t="shared" si="7"/>
        <v>8.333333333333348</v>
      </c>
      <c r="BJ25" s="452">
        <f t="shared" si="8"/>
        <v>2.127659574468077</v>
      </c>
      <c r="BK25" s="452">
        <f t="shared" si="9"/>
        <v>8.045977011494255</v>
      </c>
      <c r="BL25" s="452">
        <f t="shared" si="10"/>
        <v>2.35294117647058</v>
      </c>
      <c r="BM25" s="452">
        <f t="shared" si="11"/>
        <v>2.4096385542168752</v>
      </c>
      <c r="BN25" s="452">
        <f t="shared" si="12"/>
        <v>9.210526315789469</v>
      </c>
      <c r="BO25" s="685">
        <f t="shared" si="13"/>
        <v>11.764705882352944</v>
      </c>
      <c r="BP25" s="684">
        <f t="shared" si="24"/>
        <v>6.241871458816768</v>
      </c>
      <c r="BQ25" s="676">
        <f t="shared" si="25"/>
        <v>2.891958568049733</v>
      </c>
      <c r="BR25" s="589">
        <f t="shared" si="14"/>
        <v>-8.361431219202524</v>
      </c>
      <c r="BS25" s="676">
        <f t="shared" si="26"/>
        <v>70.13162094183093</v>
      </c>
      <c r="BT25" s="696">
        <f t="shared" si="30"/>
        <v>0.77</v>
      </c>
      <c r="BU25" s="696">
        <f t="shared" si="35"/>
        <v>0.8470000000000001</v>
      </c>
      <c r="BV25" s="696">
        <f t="shared" si="35"/>
        <v>0.9317000000000002</v>
      </c>
      <c r="BW25" s="696">
        <f t="shared" si="35"/>
        <v>1.0248700000000004</v>
      </c>
      <c r="BX25" s="696">
        <f t="shared" si="35"/>
        <v>1.1273570000000006</v>
      </c>
      <c r="BY25" s="697">
        <f t="shared" si="31"/>
        <v>4.700927000000001</v>
      </c>
      <c r="BZ25" s="685">
        <f t="shared" si="32"/>
        <v>10.540195067264575</v>
      </c>
    </row>
    <row r="26" spans="1:78" ht="11.25" customHeight="1">
      <c r="A26" s="34" t="s">
        <v>653</v>
      </c>
      <c r="B26" s="36" t="s">
        <v>654</v>
      </c>
      <c r="C26" s="41" t="s">
        <v>1221</v>
      </c>
      <c r="D26" s="133">
        <v>46</v>
      </c>
      <c r="E26" s="136">
        <v>20</v>
      </c>
      <c r="F26" s="46" t="s">
        <v>827</v>
      </c>
      <c r="G26" s="48" t="s">
        <v>827</v>
      </c>
      <c r="H26" s="167">
        <v>67.44</v>
      </c>
      <c r="I26" s="315">
        <f t="shared" si="15"/>
        <v>2.313167259786477</v>
      </c>
      <c r="J26" s="38">
        <v>0.37</v>
      </c>
      <c r="K26" s="140">
        <v>0.39</v>
      </c>
      <c r="L26" s="39">
        <f t="shared" si="0"/>
        <v>5.405405405405417</v>
      </c>
      <c r="M26" s="49">
        <v>40618</v>
      </c>
      <c r="N26" s="50">
        <v>40620</v>
      </c>
      <c r="O26" s="40">
        <v>40638</v>
      </c>
      <c r="P26" s="389" t="s">
        <v>260</v>
      </c>
      <c r="Q26" s="36"/>
      <c r="R26" s="259">
        <f t="shared" si="1"/>
        <v>1.56</v>
      </c>
      <c r="S26" s="410">
        <f t="shared" si="28"/>
        <v>25.161290322580644</v>
      </c>
      <c r="T26" s="412">
        <f t="shared" si="2"/>
        <v>-25.437476622145372</v>
      </c>
      <c r="U26" s="54">
        <f t="shared" si="29"/>
        <v>10.87741935483871</v>
      </c>
      <c r="V26" s="365">
        <v>12</v>
      </c>
      <c r="W26" s="179">
        <v>6.2</v>
      </c>
      <c r="X26" s="174">
        <v>1.27</v>
      </c>
      <c r="Y26" s="167">
        <v>1.33</v>
      </c>
      <c r="Z26" s="175">
        <v>1.15</v>
      </c>
      <c r="AA26" s="174">
        <v>5.12</v>
      </c>
      <c r="AB26" s="167">
        <v>5.97</v>
      </c>
      <c r="AC26" s="332">
        <f t="shared" si="16"/>
        <v>16.6015625</v>
      </c>
      <c r="AD26" s="445">
        <f t="shared" si="17"/>
        <v>10.371555118110235</v>
      </c>
      <c r="AE26" s="485">
        <v>22</v>
      </c>
      <c r="AF26" s="371">
        <v>18750</v>
      </c>
      <c r="AG26" s="495">
        <v>21.75</v>
      </c>
      <c r="AH26" s="495">
        <v>-3.75</v>
      </c>
      <c r="AI26" s="519">
        <v>2.55</v>
      </c>
      <c r="AJ26" s="521">
        <v>7.44</v>
      </c>
      <c r="AK26" s="335">
        <f>AN26/AO26</f>
        <v>1.1396967584111404</v>
      </c>
      <c r="AL26" s="324">
        <f t="shared" si="19"/>
        <v>5.47945205479452</v>
      </c>
      <c r="AM26" s="325">
        <f t="shared" si="20"/>
        <v>6.3580216278751545</v>
      </c>
      <c r="AN26" s="325">
        <f t="shared" si="21"/>
        <v>9.799075018654758</v>
      </c>
      <c r="AO26" s="327">
        <f t="shared" si="22"/>
        <v>8.597966912107147</v>
      </c>
      <c r="AP26" s="646">
        <v>1.54</v>
      </c>
      <c r="AQ26" s="634"/>
      <c r="AR26" s="141">
        <v>1.46</v>
      </c>
      <c r="AS26" s="28">
        <v>1.38</v>
      </c>
      <c r="AT26" s="28">
        <v>1.28</v>
      </c>
      <c r="AU26" s="28">
        <v>1.12</v>
      </c>
      <c r="AV26" s="28">
        <v>0.965</v>
      </c>
      <c r="AW26" s="28">
        <v>0.84</v>
      </c>
      <c r="AX26" s="28">
        <v>0.765</v>
      </c>
      <c r="AY26" s="28">
        <v>0.715</v>
      </c>
      <c r="AZ26" s="28">
        <v>0.695</v>
      </c>
      <c r="BA26" s="28">
        <v>0.675</v>
      </c>
      <c r="BB26" s="28">
        <v>0.655</v>
      </c>
      <c r="BC26" s="119">
        <v>0.635</v>
      </c>
      <c r="BD26" s="676">
        <f t="shared" si="23"/>
        <v>5.47945205479452</v>
      </c>
      <c r="BE26" s="452">
        <f t="shared" si="34"/>
        <v>5.797101449275366</v>
      </c>
      <c r="BF26" s="452">
        <f t="shared" si="4"/>
        <v>7.8125</v>
      </c>
      <c r="BG26" s="452">
        <f t="shared" si="5"/>
        <v>14.28571428571428</v>
      </c>
      <c r="BH26" s="452">
        <f t="shared" si="6"/>
        <v>16.062176165803123</v>
      </c>
      <c r="BI26" s="452">
        <f t="shared" si="7"/>
        <v>14.880952380952372</v>
      </c>
      <c r="BJ26" s="452">
        <f t="shared" si="8"/>
        <v>9.803921568627437</v>
      </c>
      <c r="BK26" s="452">
        <f t="shared" si="9"/>
        <v>6.9930069930070005</v>
      </c>
      <c r="BL26" s="452">
        <f t="shared" si="10"/>
        <v>2.877697841726623</v>
      </c>
      <c r="BM26" s="452">
        <f t="shared" si="11"/>
        <v>2.962962962962945</v>
      </c>
      <c r="BN26" s="452">
        <f t="shared" si="12"/>
        <v>3.053435114503822</v>
      </c>
      <c r="BO26" s="685">
        <f t="shared" si="13"/>
        <v>3.149606299212593</v>
      </c>
      <c r="BP26" s="684">
        <f t="shared" si="24"/>
        <v>7.763210593048341</v>
      </c>
      <c r="BQ26" s="676">
        <f t="shared" si="25"/>
        <v>4.7107798053421215</v>
      </c>
      <c r="BR26" s="589">
        <f t="shared" si="14"/>
        <v>1.2348229236025254</v>
      </c>
      <c r="BS26" s="676">
        <f t="shared" si="26"/>
        <v>74.94769483820075</v>
      </c>
      <c r="BT26" s="696">
        <f t="shared" si="30"/>
        <v>1.6940000000000002</v>
      </c>
      <c r="BU26" s="696">
        <f t="shared" si="35"/>
        <v>1.8634000000000004</v>
      </c>
      <c r="BV26" s="696">
        <f t="shared" si="35"/>
        <v>2.049740000000001</v>
      </c>
      <c r="BW26" s="696">
        <f t="shared" si="35"/>
        <v>2.254714000000001</v>
      </c>
      <c r="BX26" s="696">
        <f t="shared" si="35"/>
        <v>2.4801854000000016</v>
      </c>
      <c r="BY26" s="697">
        <f t="shared" si="31"/>
        <v>10.342039400000004</v>
      </c>
      <c r="BZ26" s="685">
        <f t="shared" si="32"/>
        <v>15.335171115065249</v>
      </c>
    </row>
    <row r="27" spans="1:78" ht="11.25" customHeight="1">
      <c r="A27" s="15" t="s">
        <v>637</v>
      </c>
      <c r="B27" s="16" t="s">
        <v>638</v>
      </c>
      <c r="C27" s="24" t="s">
        <v>1221</v>
      </c>
      <c r="D27" s="131">
        <v>51</v>
      </c>
      <c r="E27" s="136">
        <v>11</v>
      </c>
      <c r="F27" s="42" t="s">
        <v>827</v>
      </c>
      <c r="G27" s="43" t="s">
        <v>827</v>
      </c>
      <c r="H27" s="188">
        <v>29.65</v>
      </c>
      <c r="I27" s="313">
        <f t="shared" si="15"/>
        <v>5.430016863406409</v>
      </c>
      <c r="J27" s="19">
        <v>0.4</v>
      </c>
      <c r="K27" s="142">
        <v>0.4025</v>
      </c>
      <c r="L27" s="87">
        <f t="shared" si="0"/>
        <v>0.6250000000000089</v>
      </c>
      <c r="M27" s="21">
        <v>40805</v>
      </c>
      <c r="N27" s="22">
        <v>40807</v>
      </c>
      <c r="O27" s="23">
        <v>40833</v>
      </c>
      <c r="P27" s="395" t="s">
        <v>1156</v>
      </c>
      <c r="Q27" s="16"/>
      <c r="R27" s="310">
        <f t="shared" si="1"/>
        <v>1.61</v>
      </c>
      <c r="S27" s="319">
        <f t="shared" si="28"/>
        <v>164.2857142857143</v>
      </c>
      <c r="T27" s="411">
        <f t="shared" si="2"/>
        <v>13.023786953161132</v>
      </c>
      <c r="U27" s="53">
        <f t="shared" si="29"/>
        <v>30.255102040816325</v>
      </c>
      <c r="V27" s="364">
        <v>12</v>
      </c>
      <c r="W27" s="178">
        <v>0.98</v>
      </c>
      <c r="X27" s="172">
        <v>16.05</v>
      </c>
      <c r="Y27" s="166">
        <v>1.2</v>
      </c>
      <c r="Z27" s="173">
        <v>0.95</v>
      </c>
      <c r="AA27" s="172">
        <v>0.34</v>
      </c>
      <c r="AB27" s="166">
        <v>1.47</v>
      </c>
      <c r="AC27" s="327">
        <f t="shared" si="16"/>
        <v>332.35294117647055</v>
      </c>
      <c r="AD27" s="327">
        <f t="shared" si="17"/>
        <v>5.4333883085944645</v>
      </c>
      <c r="AE27" s="484">
        <v>6</v>
      </c>
      <c r="AF27" s="369">
        <v>4810</v>
      </c>
      <c r="AG27" s="522">
        <v>25.37</v>
      </c>
      <c r="AH27" s="522">
        <v>-13.63</v>
      </c>
      <c r="AI27" s="523">
        <v>5.03</v>
      </c>
      <c r="AJ27" s="524">
        <v>6.27</v>
      </c>
      <c r="AK27" s="334">
        <f>AN27/AO27</f>
        <v>0.5155438047476467</v>
      </c>
      <c r="AL27" s="328">
        <f t="shared" si="19"/>
        <v>1.104100946372255</v>
      </c>
      <c r="AM27" s="329">
        <f t="shared" si="20"/>
        <v>1.6660767949782107</v>
      </c>
      <c r="AN27" s="329">
        <f t="shared" si="21"/>
        <v>4.11309294804576</v>
      </c>
      <c r="AO27" s="326">
        <f t="shared" si="22"/>
        <v>7.978163853717679</v>
      </c>
      <c r="AP27" s="650">
        <v>1.6025</v>
      </c>
      <c r="AQ27" s="633"/>
      <c r="AR27" s="142">
        <v>1.585</v>
      </c>
      <c r="AS27" s="19">
        <v>1.565</v>
      </c>
      <c r="AT27" s="19">
        <v>1.525</v>
      </c>
      <c r="AU27" s="19">
        <v>1.4</v>
      </c>
      <c r="AV27" s="19">
        <v>1.31</v>
      </c>
      <c r="AW27" s="19">
        <v>1.16238</v>
      </c>
      <c r="AX27" s="19">
        <v>1</v>
      </c>
      <c r="AY27" s="19">
        <v>0.88255</v>
      </c>
      <c r="AZ27" s="19">
        <v>0.79729</v>
      </c>
      <c r="BA27" s="19">
        <v>0.74377</v>
      </c>
      <c r="BB27" s="19">
        <v>0.6711800000000001</v>
      </c>
      <c r="BC27" s="273">
        <v>0.60044</v>
      </c>
      <c r="BD27" s="675">
        <f t="shared" si="23"/>
        <v>1.104100946372255</v>
      </c>
      <c r="BE27" s="663">
        <f t="shared" si="34"/>
        <v>1.2779552715654896</v>
      </c>
      <c r="BF27" s="663">
        <f t="shared" si="4"/>
        <v>2.622950819672143</v>
      </c>
      <c r="BG27" s="663">
        <f t="shared" si="5"/>
        <v>8.92857142857142</v>
      </c>
      <c r="BH27" s="663">
        <f t="shared" si="6"/>
        <v>6.870229007633566</v>
      </c>
      <c r="BI27" s="663">
        <f t="shared" si="7"/>
        <v>12.699805571327794</v>
      </c>
      <c r="BJ27" s="663">
        <f t="shared" si="8"/>
        <v>16.237999999999996</v>
      </c>
      <c r="BK27" s="663">
        <f t="shared" si="9"/>
        <v>13.308027873774876</v>
      </c>
      <c r="BL27" s="663">
        <f t="shared" si="10"/>
        <v>10.693724993415188</v>
      </c>
      <c r="BM27" s="663">
        <f t="shared" si="11"/>
        <v>7.195772886779506</v>
      </c>
      <c r="BN27" s="663">
        <f t="shared" si="12"/>
        <v>10.815280550671936</v>
      </c>
      <c r="BO27" s="687">
        <f t="shared" si="13"/>
        <v>11.78136033575381</v>
      </c>
      <c r="BP27" s="686">
        <f t="shared" si="24"/>
        <v>8.627981640461499</v>
      </c>
      <c r="BQ27" s="675">
        <f t="shared" si="25"/>
        <v>4.719760459628584</v>
      </c>
      <c r="BR27" s="638">
        <f t="shared" si="14"/>
        <v>-20.711992229364157</v>
      </c>
      <c r="BS27" s="675">
        <f t="shared" si="26"/>
        <v>48.1883920420033</v>
      </c>
      <c r="BT27" s="698">
        <f t="shared" si="30"/>
        <v>1.7627500000000003</v>
      </c>
      <c r="BU27" s="698">
        <f t="shared" si="35"/>
        <v>1.858527052409749</v>
      </c>
      <c r="BV27" s="698">
        <f t="shared" si="35"/>
        <v>1.9595080439874455</v>
      </c>
      <c r="BW27" s="698">
        <f t="shared" si="35"/>
        <v>2.065975724955427</v>
      </c>
      <c r="BX27" s="698">
        <f t="shared" si="35"/>
        <v>2.1782282084535547</v>
      </c>
      <c r="BY27" s="699">
        <f t="shared" si="31"/>
        <v>9.824989029806176</v>
      </c>
      <c r="BZ27" s="687">
        <f t="shared" si="32"/>
        <v>33.1365565929382</v>
      </c>
    </row>
    <row r="28" spans="1:78" ht="11.25" customHeight="1">
      <c r="A28" s="25" t="s">
        <v>834</v>
      </c>
      <c r="B28" s="26" t="s">
        <v>835</v>
      </c>
      <c r="C28" s="33" t="s">
        <v>1220</v>
      </c>
      <c r="D28" s="132">
        <v>29</v>
      </c>
      <c r="E28" s="136">
        <v>88</v>
      </c>
      <c r="F28" s="65" t="s">
        <v>1410</v>
      </c>
      <c r="G28" s="57" t="s">
        <v>1410</v>
      </c>
      <c r="H28" s="166">
        <v>30.4</v>
      </c>
      <c r="I28" s="433">
        <f t="shared" si="15"/>
        <v>1.7763157894736845</v>
      </c>
      <c r="J28" s="141">
        <v>0.49</v>
      </c>
      <c r="K28" s="141">
        <v>0.54</v>
      </c>
      <c r="L28" s="29">
        <f t="shared" si="0"/>
        <v>10.204081632653072</v>
      </c>
      <c r="M28" s="30">
        <v>40856</v>
      </c>
      <c r="N28" s="31">
        <v>40858</v>
      </c>
      <c r="O28" s="32">
        <v>40891</v>
      </c>
      <c r="P28" s="32" t="s">
        <v>294</v>
      </c>
      <c r="Q28" s="26" t="s">
        <v>874</v>
      </c>
      <c r="R28" s="310">
        <f>K28</f>
        <v>0.54</v>
      </c>
      <c r="S28" s="319">
        <f t="shared" si="28"/>
        <v>30.16759776536313</v>
      </c>
      <c r="T28" s="411">
        <f>(H28/SQRT(22.5*W28*(H28/Z28))-1)*100</f>
        <v>15.91216520905505</v>
      </c>
      <c r="U28" s="53">
        <f t="shared" si="29"/>
        <v>16.983240223463685</v>
      </c>
      <c r="V28" s="364">
        <v>5</v>
      </c>
      <c r="W28" s="178">
        <v>1.79</v>
      </c>
      <c r="X28" s="172">
        <v>1.24</v>
      </c>
      <c r="Y28" s="166">
        <v>0.97</v>
      </c>
      <c r="Z28" s="173">
        <v>1.78</v>
      </c>
      <c r="AA28" s="172">
        <v>2.03</v>
      </c>
      <c r="AB28" s="166">
        <v>2.28</v>
      </c>
      <c r="AC28" s="327">
        <f t="shared" si="16"/>
        <v>12.315270935960587</v>
      </c>
      <c r="AD28" s="327">
        <f t="shared" si="17"/>
        <v>12.076910853329096</v>
      </c>
      <c r="AE28" s="484">
        <v>14</v>
      </c>
      <c r="AF28" s="369">
        <v>3940</v>
      </c>
      <c r="AG28" s="522">
        <v>15.2</v>
      </c>
      <c r="AH28" s="522">
        <v>-11.99</v>
      </c>
      <c r="AI28" s="523">
        <v>4.07</v>
      </c>
      <c r="AJ28" s="524">
        <v>-0.72</v>
      </c>
      <c r="AK28" s="335">
        <f t="shared" si="18"/>
        <v>0.9643428033320582</v>
      </c>
      <c r="AL28" s="324">
        <f t="shared" si="19"/>
        <v>12.500000000000021</v>
      </c>
      <c r="AM28" s="325">
        <f t="shared" si="20"/>
        <v>5.490166075087788</v>
      </c>
      <c r="AN28" s="325">
        <f t="shared" si="21"/>
        <v>9.059912043706909</v>
      </c>
      <c r="AO28" s="327">
        <f t="shared" si="22"/>
        <v>9.394908130596846</v>
      </c>
      <c r="AP28" s="646">
        <v>0.54</v>
      </c>
      <c r="AQ28" s="634" t="s">
        <v>928</v>
      </c>
      <c r="AR28" s="141">
        <v>0.48</v>
      </c>
      <c r="AS28" s="28">
        <v>0.47</v>
      </c>
      <c r="AT28" s="28">
        <v>0.46</v>
      </c>
      <c r="AU28" s="28">
        <v>0.39</v>
      </c>
      <c r="AV28" s="28">
        <v>0.35</v>
      </c>
      <c r="AW28" s="28">
        <v>0.32</v>
      </c>
      <c r="AX28" s="28">
        <v>0.29</v>
      </c>
      <c r="AY28" s="28">
        <v>0.27</v>
      </c>
      <c r="AZ28" s="28">
        <v>0.25</v>
      </c>
      <c r="BA28" s="28">
        <v>0.22</v>
      </c>
      <c r="BB28" s="28">
        <v>0.18667</v>
      </c>
      <c r="BC28" s="119">
        <v>0.03667</v>
      </c>
      <c r="BD28" s="676">
        <f t="shared" si="23"/>
        <v>12.500000000000021</v>
      </c>
      <c r="BE28" s="452">
        <f t="shared" si="34"/>
        <v>2.127659574468077</v>
      </c>
      <c r="BF28" s="452">
        <f t="shared" si="4"/>
        <v>2.1739130434782483</v>
      </c>
      <c r="BG28" s="452">
        <f t="shared" si="5"/>
        <v>17.948717948717952</v>
      </c>
      <c r="BH28" s="452">
        <f t="shared" si="6"/>
        <v>11.428571428571432</v>
      </c>
      <c r="BI28" s="452">
        <f t="shared" si="7"/>
        <v>9.375</v>
      </c>
      <c r="BJ28" s="452">
        <f t="shared" si="8"/>
        <v>10.344827586206918</v>
      </c>
      <c r="BK28" s="452">
        <f t="shared" si="9"/>
        <v>7.407407407407396</v>
      </c>
      <c r="BL28" s="452">
        <f t="shared" si="10"/>
        <v>8.000000000000007</v>
      </c>
      <c r="BM28" s="452">
        <f t="shared" si="11"/>
        <v>13.636363636363647</v>
      </c>
      <c r="BN28" s="452">
        <f t="shared" si="12"/>
        <v>17.855038302887436</v>
      </c>
      <c r="BO28" s="685">
        <f t="shared" si="13"/>
        <v>409.0537223888737</v>
      </c>
      <c r="BP28" s="684">
        <f t="shared" si="24"/>
        <v>43.48760177641457</v>
      </c>
      <c r="BQ28" s="676">
        <f t="shared" si="25"/>
        <v>110.32818083201438</v>
      </c>
      <c r="BR28" s="589">
        <f t="shared" si="14"/>
        <v>-6.147012390283091</v>
      </c>
      <c r="BS28" s="676">
        <f t="shared" si="26"/>
        <v>77.68740932581309</v>
      </c>
      <c r="BT28" s="700">
        <f t="shared" si="30"/>
        <v>0.5940000000000001</v>
      </c>
      <c r="BU28" s="700">
        <f t="shared" si="35"/>
        <v>0.6534000000000001</v>
      </c>
      <c r="BV28" s="700">
        <f t="shared" si="35"/>
        <v>0.7187400000000002</v>
      </c>
      <c r="BW28" s="700">
        <f t="shared" si="35"/>
        <v>0.7906140000000003</v>
      </c>
      <c r="BX28" s="700">
        <f t="shared" si="35"/>
        <v>0.8696754000000003</v>
      </c>
      <c r="BY28" s="697">
        <f t="shared" si="31"/>
        <v>3.626429400000001</v>
      </c>
      <c r="BZ28" s="685">
        <f t="shared" si="32"/>
        <v>11.929044078947372</v>
      </c>
    </row>
    <row r="29" spans="1:78" ht="11.25" customHeight="1">
      <c r="A29" s="25" t="s">
        <v>836</v>
      </c>
      <c r="B29" s="26" t="s">
        <v>837</v>
      </c>
      <c r="C29" s="33" t="s">
        <v>1234</v>
      </c>
      <c r="D29" s="132">
        <v>47</v>
      </c>
      <c r="E29" s="136">
        <v>19</v>
      </c>
      <c r="F29" s="44" t="s">
        <v>860</v>
      </c>
      <c r="G29" s="45" t="s">
        <v>860</v>
      </c>
      <c r="H29" s="166">
        <v>48.42</v>
      </c>
      <c r="I29" s="433">
        <f t="shared" si="15"/>
        <v>0.9913258983890955</v>
      </c>
      <c r="J29" s="141">
        <v>0.105</v>
      </c>
      <c r="K29" s="141">
        <v>0.12</v>
      </c>
      <c r="L29" s="29">
        <f aca="true" t="shared" si="36" ref="L29:L38">((K29/J29)-1)*100</f>
        <v>14.28571428571428</v>
      </c>
      <c r="M29" s="30">
        <v>40823</v>
      </c>
      <c r="N29" s="31">
        <v>40827</v>
      </c>
      <c r="O29" s="32">
        <v>40837</v>
      </c>
      <c r="P29" s="264" t="s">
        <v>60</v>
      </c>
      <c r="Q29" s="26"/>
      <c r="R29" s="310">
        <f>K29*4</f>
        <v>0.48</v>
      </c>
      <c r="S29" s="319">
        <f t="shared" si="28"/>
        <v>21.238938053097346</v>
      </c>
      <c r="T29" s="411">
        <f t="shared" si="2"/>
        <v>62.40776824351941</v>
      </c>
      <c r="U29" s="53">
        <f t="shared" si="29"/>
        <v>21.42477876106195</v>
      </c>
      <c r="V29" s="364">
        <v>11</v>
      </c>
      <c r="W29" s="178">
        <v>2.26</v>
      </c>
      <c r="X29" s="172">
        <v>1.54</v>
      </c>
      <c r="Y29" s="166">
        <v>2.11</v>
      </c>
      <c r="Z29" s="173">
        <v>2.77</v>
      </c>
      <c r="AA29" s="172">
        <v>2.37</v>
      </c>
      <c r="AB29" s="166">
        <v>2.64</v>
      </c>
      <c r="AC29" s="327">
        <f t="shared" si="16"/>
        <v>11.392405063291132</v>
      </c>
      <c r="AD29" s="327">
        <f t="shared" si="17"/>
        <v>13.26648035508795</v>
      </c>
      <c r="AE29" s="484">
        <v>6</v>
      </c>
      <c r="AF29" s="369">
        <v>2430</v>
      </c>
      <c r="AG29" s="522">
        <v>23.74</v>
      </c>
      <c r="AH29" s="522">
        <v>-2.38</v>
      </c>
      <c r="AI29" s="523">
        <v>3.66</v>
      </c>
      <c r="AJ29" s="524">
        <v>8.86</v>
      </c>
      <c r="AK29" s="335">
        <f t="shared" si="18"/>
        <v>1.5259168775734289</v>
      </c>
      <c r="AL29" s="324">
        <f t="shared" si="19"/>
        <v>9.433962264150942</v>
      </c>
      <c r="AM29" s="325">
        <f t="shared" si="20"/>
        <v>9.645742373189425</v>
      </c>
      <c r="AN29" s="325">
        <f t="shared" si="21"/>
        <v>9.605238803383997</v>
      </c>
      <c r="AO29" s="327">
        <f t="shared" si="22"/>
        <v>6.294732658477842</v>
      </c>
      <c r="AP29" s="646">
        <v>0.435</v>
      </c>
      <c r="AQ29" s="634"/>
      <c r="AR29" s="141">
        <v>0.3975</v>
      </c>
      <c r="AS29" s="28">
        <v>0.3675</v>
      </c>
      <c r="AT29" s="28">
        <v>0.33</v>
      </c>
      <c r="AU29" s="28">
        <v>0.2975</v>
      </c>
      <c r="AV29" s="28">
        <v>0.275</v>
      </c>
      <c r="AW29" s="28">
        <v>0.25875</v>
      </c>
      <c r="AX29" s="28">
        <v>0.25125</v>
      </c>
      <c r="AY29" s="28">
        <v>0.24625</v>
      </c>
      <c r="AZ29" s="28">
        <v>0.24125</v>
      </c>
      <c r="BA29" s="28">
        <v>0.23625</v>
      </c>
      <c r="BB29" s="28">
        <v>0.23125</v>
      </c>
      <c r="BC29" s="119">
        <v>0.227</v>
      </c>
      <c r="BD29" s="676">
        <f t="shared" si="23"/>
        <v>9.433962264150942</v>
      </c>
      <c r="BE29" s="452">
        <f t="shared" si="34"/>
        <v>8.163265306122458</v>
      </c>
      <c r="BF29" s="452">
        <f t="shared" si="4"/>
        <v>11.363636363636353</v>
      </c>
      <c r="BG29" s="452">
        <f t="shared" si="5"/>
        <v>10.924369747899165</v>
      </c>
      <c r="BH29" s="452">
        <f t="shared" si="6"/>
        <v>8.18181818181818</v>
      </c>
      <c r="BI29" s="452">
        <f t="shared" si="7"/>
        <v>6.280193236715004</v>
      </c>
      <c r="BJ29" s="452">
        <f t="shared" si="8"/>
        <v>2.9850746268656803</v>
      </c>
      <c r="BK29" s="452">
        <f t="shared" si="9"/>
        <v>2.030456852791862</v>
      </c>
      <c r="BL29" s="452">
        <f t="shared" si="10"/>
        <v>2.0725388601036343</v>
      </c>
      <c r="BM29" s="452">
        <f t="shared" si="11"/>
        <v>2.1164021164021163</v>
      </c>
      <c r="BN29" s="452">
        <f t="shared" si="12"/>
        <v>2.1621621621621623</v>
      </c>
      <c r="BO29" s="685">
        <f t="shared" si="13"/>
        <v>1.8722466960352513</v>
      </c>
      <c r="BP29" s="684">
        <f t="shared" si="24"/>
        <v>5.632177201225235</v>
      </c>
      <c r="BQ29" s="676">
        <f t="shared" si="25"/>
        <v>3.64950703865597</v>
      </c>
      <c r="BR29" s="589">
        <f t="shared" si="14"/>
        <v>-10.828214059288857</v>
      </c>
      <c r="BS29" s="676">
        <f t="shared" si="26"/>
        <v>77.16318328738186</v>
      </c>
      <c r="BT29" s="700">
        <f t="shared" si="30"/>
        <v>0.47850000000000004</v>
      </c>
      <c r="BU29" s="700">
        <f t="shared" si="35"/>
        <v>0.5263500000000001</v>
      </c>
      <c r="BV29" s="700">
        <f t="shared" si="35"/>
        <v>0.5789850000000002</v>
      </c>
      <c r="BW29" s="700">
        <f t="shared" si="35"/>
        <v>0.6368835000000003</v>
      </c>
      <c r="BX29" s="700">
        <f t="shared" si="35"/>
        <v>0.7005718500000003</v>
      </c>
      <c r="BY29" s="697">
        <f t="shared" si="31"/>
        <v>2.921290350000001</v>
      </c>
      <c r="BZ29" s="685">
        <f t="shared" si="32"/>
        <v>6.033230793060721</v>
      </c>
    </row>
    <row r="30" spans="1:78" ht="11.25" customHeight="1">
      <c r="A30" s="25" t="s">
        <v>777</v>
      </c>
      <c r="B30" s="26" t="s">
        <v>778</v>
      </c>
      <c r="C30" s="33" t="s">
        <v>1235</v>
      </c>
      <c r="D30" s="132">
        <v>34</v>
      </c>
      <c r="E30" s="136">
        <v>73</v>
      </c>
      <c r="F30" s="44" t="s">
        <v>860</v>
      </c>
      <c r="G30" s="45" t="s">
        <v>827</v>
      </c>
      <c r="H30" s="166">
        <v>64.96</v>
      </c>
      <c r="I30" s="313">
        <f t="shared" si="15"/>
        <v>3.6945812807881775</v>
      </c>
      <c r="J30" s="141">
        <v>0.55</v>
      </c>
      <c r="K30" s="141">
        <v>0.6</v>
      </c>
      <c r="L30" s="29">
        <f t="shared" si="36"/>
        <v>9.090909090909083</v>
      </c>
      <c r="M30" s="30">
        <v>40749</v>
      </c>
      <c r="N30" s="31">
        <v>40751</v>
      </c>
      <c r="O30" s="32">
        <v>40767</v>
      </c>
      <c r="P30" s="264" t="s">
        <v>254</v>
      </c>
      <c r="Q30" s="268"/>
      <c r="R30" s="310">
        <f aca="true" t="shared" si="37" ref="R30:R61">K30*4</f>
        <v>2.4</v>
      </c>
      <c r="S30" s="319">
        <f t="shared" si="28"/>
        <v>69.16426512968299</v>
      </c>
      <c r="T30" s="411" t="s">
        <v>876</v>
      </c>
      <c r="U30" s="53">
        <f t="shared" si="29"/>
        <v>18.720461095100863</v>
      </c>
      <c r="V30" s="364">
        <v>6</v>
      </c>
      <c r="W30" s="178">
        <v>3.47</v>
      </c>
      <c r="X30" s="172">
        <v>1.91</v>
      </c>
      <c r="Y30" s="166">
        <v>1.63</v>
      </c>
      <c r="Z30" s="173" t="s">
        <v>1008</v>
      </c>
      <c r="AA30" s="172">
        <v>4.07</v>
      </c>
      <c r="AB30" s="166">
        <v>4.42</v>
      </c>
      <c r="AC30" s="327">
        <f t="shared" si="16"/>
        <v>8.5995085995086</v>
      </c>
      <c r="AD30" s="327">
        <f t="shared" si="17"/>
        <v>8.35638113125024</v>
      </c>
      <c r="AE30" s="484">
        <v>17</v>
      </c>
      <c r="AF30" s="369">
        <v>8570</v>
      </c>
      <c r="AG30" s="522">
        <v>7.27</v>
      </c>
      <c r="AH30" s="522">
        <v>-13.89</v>
      </c>
      <c r="AI30" s="523">
        <v>-1.64</v>
      </c>
      <c r="AJ30" s="524">
        <v>-4.22</v>
      </c>
      <c r="AK30" s="335">
        <f>AN30/AO30</f>
        <v>1.3844074554293442</v>
      </c>
      <c r="AL30" s="324">
        <f t="shared" si="19"/>
        <v>9.523809523809511</v>
      </c>
      <c r="AM30" s="325">
        <f t="shared" si="20"/>
        <v>10.170789848949212</v>
      </c>
      <c r="AN30" s="325">
        <f t="shared" si="21"/>
        <v>14.671097569300384</v>
      </c>
      <c r="AO30" s="327">
        <f t="shared" si="22"/>
        <v>10.597384109543428</v>
      </c>
      <c r="AP30" s="646">
        <v>2.3</v>
      </c>
      <c r="AQ30" s="634"/>
      <c r="AR30" s="141">
        <v>2.1</v>
      </c>
      <c r="AS30" s="28">
        <v>1.92</v>
      </c>
      <c r="AT30" s="28">
        <v>1.72</v>
      </c>
      <c r="AU30" s="28">
        <v>1.52</v>
      </c>
      <c r="AV30" s="28">
        <v>1.16</v>
      </c>
      <c r="AW30" s="28">
        <v>1.12</v>
      </c>
      <c r="AX30" s="275">
        <v>1.08</v>
      </c>
      <c r="AY30" s="28">
        <v>0.98</v>
      </c>
      <c r="AZ30" s="28">
        <v>0.85</v>
      </c>
      <c r="BA30" s="275">
        <v>0.84</v>
      </c>
      <c r="BB30" s="28">
        <v>0.82</v>
      </c>
      <c r="BC30" s="119">
        <v>0.76</v>
      </c>
      <c r="BD30" s="676">
        <f t="shared" si="23"/>
        <v>9.523809523809511</v>
      </c>
      <c r="BE30" s="452">
        <f t="shared" si="34"/>
        <v>9.375</v>
      </c>
      <c r="BF30" s="452">
        <f t="shared" si="4"/>
        <v>11.627906976744185</v>
      </c>
      <c r="BG30" s="452">
        <f t="shared" si="5"/>
        <v>13.157894736842103</v>
      </c>
      <c r="BH30" s="452">
        <f t="shared" si="6"/>
        <v>31.034482758620708</v>
      </c>
      <c r="BI30" s="452">
        <f t="shared" si="7"/>
        <v>3.5714285714285587</v>
      </c>
      <c r="BJ30" s="452">
        <f t="shared" si="8"/>
        <v>3.703703703703698</v>
      </c>
      <c r="BK30" s="452">
        <f t="shared" si="9"/>
        <v>10.204081632653072</v>
      </c>
      <c r="BL30" s="452">
        <f t="shared" si="10"/>
        <v>15.294117647058814</v>
      </c>
      <c r="BM30" s="452">
        <f t="shared" si="11"/>
        <v>1.1904761904761862</v>
      </c>
      <c r="BN30" s="452">
        <f t="shared" si="12"/>
        <v>2.4390243902439046</v>
      </c>
      <c r="BO30" s="685">
        <f t="shared" si="13"/>
        <v>7.8947368421052655</v>
      </c>
      <c r="BP30" s="684">
        <f t="shared" si="24"/>
        <v>9.918055247807166</v>
      </c>
      <c r="BQ30" s="676">
        <f t="shared" si="25"/>
        <v>7.65863375435342</v>
      </c>
      <c r="BR30" s="589">
        <f t="shared" si="14"/>
        <v>-0.35478224501230216</v>
      </c>
      <c r="BS30" s="676">
        <f t="shared" si="26"/>
        <v>73.78585917416392</v>
      </c>
      <c r="BT30" s="700">
        <f t="shared" si="30"/>
        <v>2.4977886977886974</v>
      </c>
      <c r="BU30" s="700">
        <f t="shared" si="35"/>
        <v>2.706513441229213</v>
      </c>
      <c r="BV30" s="700">
        <f t="shared" si="35"/>
        <v>2.9326800197468423</v>
      </c>
      <c r="BW30" s="700">
        <f t="shared" si="35"/>
        <v>3.177745939556913</v>
      </c>
      <c r="BX30" s="700">
        <f t="shared" si="35"/>
        <v>3.4432905016491175</v>
      </c>
      <c r="BY30" s="697">
        <f t="shared" si="31"/>
        <v>14.758018599970784</v>
      </c>
      <c r="BZ30" s="685">
        <f t="shared" si="32"/>
        <v>22.718624692073252</v>
      </c>
    </row>
    <row r="31" spans="1:78" ht="11.25" customHeight="1">
      <c r="A31" s="34" t="s">
        <v>641</v>
      </c>
      <c r="B31" s="36" t="s">
        <v>642</v>
      </c>
      <c r="C31" s="41" t="s">
        <v>1236</v>
      </c>
      <c r="D31" s="133">
        <v>49</v>
      </c>
      <c r="E31" s="136">
        <v>12</v>
      </c>
      <c r="F31" s="46" t="s">
        <v>827</v>
      </c>
      <c r="G31" s="48" t="s">
        <v>827</v>
      </c>
      <c r="H31" s="167">
        <v>67.23</v>
      </c>
      <c r="I31" s="313">
        <f t="shared" si="15"/>
        <v>2.7963706678566114</v>
      </c>
      <c r="J31" s="274">
        <v>0.44</v>
      </c>
      <c r="K31" s="140">
        <v>0.47</v>
      </c>
      <c r="L31" s="39">
        <f t="shared" si="36"/>
        <v>6.818181818181812</v>
      </c>
      <c r="M31" s="49">
        <v>40613</v>
      </c>
      <c r="N31" s="50">
        <v>40617</v>
      </c>
      <c r="O31" s="40">
        <v>40634</v>
      </c>
      <c r="P31" s="32" t="s">
        <v>235</v>
      </c>
      <c r="Q31" s="26"/>
      <c r="R31" s="259">
        <f t="shared" si="37"/>
        <v>1.88</v>
      </c>
      <c r="S31" s="319">
        <f t="shared" si="28"/>
        <v>34.55882352941176</v>
      </c>
      <c r="T31" s="412">
        <f t="shared" si="2"/>
        <v>57.7393139850386</v>
      </c>
      <c r="U31" s="53">
        <f t="shared" si="29"/>
        <v>12.35845588235294</v>
      </c>
      <c r="V31" s="365">
        <v>12</v>
      </c>
      <c r="W31" s="178">
        <v>5.44</v>
      </c>
      <c r="X31" s="172">
        <v>3.11</v>
      </c>
      <c r="Y31" s="166">
        <v>3.27</v>
      </c>
      <c r="Z31" s="173">
        <v>4.53</v>
      </c>
      <c r="AA31" s="172">
        <v>3.83</v>
      </c>
      <c r="AB31" s="166">
        <v>4.16</v>
      </c>
      <c r="AC31" s="327">
        <f>(AB31/AA31-1)*100</f>
        <v>8.616187989556146</v>
      </c>
      <c r="AD31" s="327">
        <f>(H31/AA31)/X31</f>
        <v>5.644220194269307</v>
      </c>
      <c r="AE31" s="484">
        <v>19</v>
      </c>
      <c r="AF31" s="369">
        <v>152690</v>
      </c>
      <c r="AG31" s="522">
        <v>9.69</v>
      </c>
      <c r="AH31" s="522">
        <v>-6.33</v>
      </c>
      <c r="AI31" s="523">
        <v>-0.04</v>
      </c>
      <c r="AJ31" s="524">
        <v>-0.52</v>
      </c>
      <c r="AK31" s="336">
        <f t="shared" si="18"/>
        <v>0.8616124221992527</v>
      </c>
      <c r="AL31" s="330">
        <f t="shared" si="19"/>
        <v>6.818181818181812</v>
      </c>
      <c r="AM31" s="331">
        <f t="shared" si="20"/>
        <v>7.342429478827306</v>
      </c>
      <c r="AN31" s="331">
        <f t="shared" si="21"/>
        <v>8.679400183142283</v>
      </c>
      <c r="AO31" s="332">
        <f t="shared" si="22"/>
        <v>10.073439007515983</v>
      </c>
      <c r="AP31" s="652">
        <v>1.88</v>
      </c>
      <c r="AQ31" s="635"/>
      <c r="AR31" s="140">
        <v>1.76</v>
      </c>
      <c r="AS31" s="38">
        <v>1.64</v>
      </c>
      <c r="AT31" s="38">
        <v>1.52</v>
      </c>
      <c r="AU31" s="38">
        <v>1.36</v>
      </c>
      <c r="AV31" s="38">
        <v>1.24</v>
      </c>
      <c r="AW31" s="38">
        <v>1.12</v>
      </c>
      <c r="AX31" s="38">
        <v>1</v>
      </c>
      <c r="AY31" s="38">
        <v>0.88</v>
      </c>
      <c r="AZ31" s="38">
        <v>0.8</v>
      </c>
      <c r="BA31" s="38">
        <v>0.72</v>
      </c>
      <c r="BB31" s="38">
        <v>0.68</v>
      </c>
      <c r="BC31" s="274">
        <v>0.64</v>
      </c>
      <c r="BD31" s="677">
        <f t="shared" si="23"/>
        <v>6.818181818181812</v>
      </c>
      <c r="BE31" s="664">
        <f t="shared" si="34"/>
        <v>7.317073170731714</v>
      </c>
      <c r="BF31" s="664">
        <f t="shared" si="4"/>
        <v>7.8947368421052655</v>
      </c>
      <c r="BG31" s="664">
        <f t="shared" si="5"/>
        <v>11.764705882352944</v>
      </c>
      <c r="BH31" s="664">
        <f t="shared" si="6"/>
        <v>9.677419354838722</v>
      </c>
      <c r="BI31" s="664">
        <f t="shared" si="7"/>
        <v>10.714285714285698</v>
      </c>
      <c r="BJ31" s="664">
        <f t="shared" si="8"/>
        <v>12.00000000000001</v>
      </c>
      <c r="BK31" s="664">
        <f t="shared" si="9"/>
        <v>13.636363636363647</v>
      </c>
      <c r="BL31" s="664">
        <f t="shared" si="10"/>
        <v>9.999999999999986</v>
      </c>
      <c r="BM31" s="664">
        <f t="shared" si="11"/>
        <v>11.111111111111116</v>
      </c>
      <c r="BN31" s="664">
        <f t="shared" si="12"/>
        <v>5.88235294117645</v>
      </c>
      <c r="BO31" s="689">
        <f t="shared" si="13"/>
        <v>6.25</v>
      </c>
      <c r="BP31" s="688">
        <f t="shared" si="24"/>
        <v>9.422185872595612</v>
      </c>
      <c r="BQ31" s="677">
        <f t="shared" si="25"/>
        <v>2.431587978924905</v>
      </c>
      <c r="BR31" s="511">
        <f t="shared" si="14"/>
        <v>-0.8826850313540451</v>
      </c>
      <c r="BS31" s="677">
        <f t="shared" si="26"/>
        <v>67.74866573620066</v>
      </c>
      <c r="BT31" s="701">
        <f t="shared" si="30"/>
        <v>2.041984334203655</v>
      </c>
      <c r="BU31" s="701">
        <f t="shared" si="35"/>
        <v>2.1572384263585938</v>
      </c>
      <c r="BV31" s="701">
        <f t="shared" si="35"/>
        <v>2.278997713257663</v>
      </c>
      <c r="BW31" s="701">
        <f t="shared" si="35"/>
        <v>2.407629362416288</v>
      </c>
      <c r="BX31" s="701">
        <f t="shared" si="35"/>
        <v>2.5435212650929455</v>
      </c>
      <c r="BY31" s="702">
        <f t="shared" si="31"/>
        <v>11.429371101329146</v>
      </c>
      <c r="BZ31" s="689">
        <f t="shared" si="32"/>
        <v>17.000403244577043</v>
      </c>
    </row>
    <row r="32" spans="1:78" ht="11.25" customHeight="1">
      <c r="A32" s="15" t="s">
        <v>643</v>
      </c>
      <c r="B32" s="16" t="s">
        <v>644</v>
      </c>
      <c r="C32" s="24" t="s">
        <v>1304</v>
      </c>
      <c r="D32" s="131">
        <v>48</v>
      </c>
      <c r="E32" s="136">
        <v>16</v>
      </c>
      <c r="F32" s="42" t="s">
        <v>827</v>
      </c>
      <c r="G32" s="43" t="s">
        <v>827</v>
      </c>
      <c r="H32" s="188">
        <v>91.5</v>
      </c>
      <c r="I32" s="312">
        <f t="shared" si="15"/>
        <v>2.5355191256830603</v>
      </c>
      <c r="J32" s="19">
        <v>0.53</v>
      </c>
      <c r="K32" s="142">
        <v>0.58</v>
      </c>
      <c r="L32" s="20">
        <f t="shared" si="36"/>
        <v>9.433962264150942</v>
      </c>
      <c r="M32" s="21">
        <v>40655</v>
      </c>
      <c r="N32" s="22">
        <v>40659</v>
      </c>
      <c r="O32" s="23">
        <v>40679</v>
      </c>
      <c r="P32" s="378" t="s">
        <v>282</v>
      </c>
      <c r="Q32" s="16"/>
      <c r="R32" s="66">
        <f t="shared" si="37"/>
        <v>2.32</v>
      </c>
      <c r="S32" s="320">
        <f t="shared" si="28"/>
        <v>46.586345381526094</v>
      </c>
      <c r="T32" s="413">
        <f t="shared" si="2"/>
        <v>265.61916822200675</v>
      </c>
      <c r="U32" s="52">
        <f t="shared" si="29"/>
        <v>18.373493975903614</v>
      </c>
      <c r="V32" s="364">
        <v>12</v>
      </c>
      <c r="W32" s="186">
        <v>4.98</v>
      </c>
      <c r="X32" s="187">
        <v>1.99</v>
      </c>
      <c r="Y32" s="188">
        <v>2.64</v>
      </c>
      <c r="Z32" s="189">
        <v>16.37</v>
      </c>
      <c r="AA32" s="187">
        <v>5.03</v>
      </c>
      <c r="AB32" s="188">
        <v>5.53</v>
      </c>
      <c r="AC32" s="326">
        <f>(AB32/AA32-1)*100</f>
        <v>9.940357852882698</v>
      </c>
      <c r="AD32" s="443">
        <f t="shared" si="17"/>
        <v>9.141133100892134</v>
      </c>
      <c r="AE32" s="483">
        <v>23</v>
      </c>
      <c r="AF32" s="370">
        <v>44530</v>
      </c>
      <c r="AG32" s="512">
        <v>22.23</v>
      </c>
      <c r="AH32" s="512">
        <v>-3.57</v>
      </c>
      <c r="AI32" s="525">
        <v>2.13</v>
      </c>
      <c r="AJ32" s="526">
        <v>4.08</v>
      </c>
      <c r="AK32" s="335">
        <f>AN32/AO32</f>
        <v>0.9829001646203401</v>
      </c>
      <c r="AL32" s="324">
        <f t="shared" si="19"/>
        <v>11.822660098522174</v>
      </c>
      <c r="AM32" s="325">
        <f t="shared" si="20"/>
        <v>13.31839628061402</v>
      </c>
      <c r="AN32" s="325">
        <f t="shared" si="21"/>
        <v>12.673858996440446</v>
      </c>
      <c r="AO32" s="327">
        <f t="shared" si="22"/>
        <v>12.894350263270038</v>
      </c>
      <c r="AP32" s="646">
        <v>2.27</v>
      </c>
      <c r="AQ32" s="634"/>
      <c r="AR32" s="141">
        <v>2.03</v>
      </c>
      <c r="AS32" s="28">
        <v>1.72</v>
      </c>
      <c r="AT32" s="28">
        <v>1.56</v>
      </c>
      <c r="AU32" s="28">
        <v>1.4</v>
      </c>
      <c r="AV32" s="28">
        <v>1.25</v>
      </c>
      <c r="AW32" s="28">
        <v>1.11</v>
      </c>
      <c r="AX32" s="275">
        <v>0.96</v>
      </c>
      <c r="AY32" s="28">
        <v>0.9</v>
      </c>
      <c r="AZ32" s="275">
        <v>0.72</v>
      </c>
      <c r="BA32" s="28">
        <v>0.675</v>
      </c>
      <c r="BB32" s="28">
        <v>0.63</v>
      </c>
      <c r="BC32" s="119">
        <v>0.59</v>
      </c>
      <c r="BD32" s="676">
        <f t="shared" si="23"/>
        <v>11.822660098522174</v>
      </c>
      <c r="BE32" s="452">
        <f t="shared" si="34"/>
        <v>18.023255813953476</v>
      </c>
      <c r="BF32" s="452">
        <f t="shared" si="4"/>
        <v>10.256410256410241</v>
      </c>
      <c r="BG32" s="452">
        <f t="shared" si="5"/>
        <v>11.428571428571432</v>
      </c>
      <c r="BH32" s="452">
        <f t="shared" si="6"/>
        <v>11.99999999999999</v>
      </c>
      <c r="BI32" s="452">
        <f t="shared" si="7"/>
        <v>12.612612612612594</v>
      </c>
      <c r="BJ32" s="452">
        <f t="shared" si="8"/>
        <v>15.625000000000021</v>
      </c>
      <c r="BK32" s="452">
        <f t="shared" si="9"/>
        <v>6.666666666666665</v>
      </c>
      <c r="BL32" s="452">
        <f t="shared" si="10"/>
        <v>25</v>
      </c>
      <c r="BM32" s="452">
        <f t="shared" si="11"/>
        <v>6.666666666666665</v>
      </c>
      <c r="BN32" s="452">
        <f t="shared" si="12"/>
        <v>7.14285714285714</v>
      </c>
      <c r="BO32" s="685">
        <f t="shared" si="13"/>
        <v>6.779661016949157</v>
      </c>
      <c r="BP32" s="684">
        <f t="shared" si="24"/>
        <v>12.00203014193413</v>
      </c>
      <c r="BQ32" s="676">
        <f t="shared" si="25"/>
        <v>5.243458069538785</v>
      </c>
      <c r="BR32" s="589">
        <f t="shared" si="14"/>
        <v>-3.164115853780107</v>
      </c>
      <c r="BS32" s="676">
        <f t="shared" si="26"/>
        <v>74.57375070534843</v>
      </c>
      <c r="BT32" s="696">
        <f t="shared" si="30"/>
        <v>2.495646123260437</v>
      </c>
      <c r="BU32" s="696">
        <f t="shared" si="35"/>
        <v>2.723776457114928</v>
      </c>
      <c r="BV32" s="696">
        <f t="shared" si="35"/>
        <v>2.9727604884305676</v>
      </c>
      <c r="BW32" s="696">
        <f t="shared" si="35"/>
        <v>3.244504481448737</v>
      </c>
      <c r="BX32" s="696">
        <f t="shared" si="35"/>
        <v>3.541088954562376</v>
      </c>
      <c r="BY32" s="697">
        <f t="shared" si="31"/>
        <v>14.977776504817047</v>
      </c>
      <c r="BZ32" s="685">
        <f t="shared" si="32"/>
        <v>16.369154650073277</v>
      </c>
    </row>
    <row r="33" spans="1:78" ht="11.25" customHeight="1">
      <c r="A33" s="25" t="s">
        <v>669</v>
      </c>
      <c r="B33" s="26" t="s">
        <v>670</v>
      </c>
      <c r="C33" s="33" t="s">
        <v>1224</v>
      </c>
      <c r="D33" s="132">
        <v>43</v>
      </c>
      <c r="E33" s="136">
        <v>30</v>
      </c>
      <c r="F33" s="65" t="s">
        <v>1410</v>
      </c>
      <c r="G33" s="57" t="s">
        <v>1410</v>
      </c>
      <c r="H33" s="166">
        <v>35.457142857142856</v>
      </c>
      <c r="I33" s="313">
        <f t="shared" si="15"/>
        <v>2.4711254364759605</v>
      </c>
      <c r="J33" s="493">
        <v>0.2131519274376417</v>
      </c>
      <c r="K33" s="592">
        <v>0.21904761904761905</v>
      </c>
      <c r="L33" s="29">
        <f t="shared" si="36"/>
        <v>2.76595744680852</v>
      </c>
      <c r="M33" s="30">
        <v>40611</v>
      </c>
      <c r="N33" s="31">
        <v>40613</v>
      </c>
      <c r="O33" s="32">
        <v>40630</v>
      </c>
      <c r="P33" s="104" t="s">
        <v>86</v>
      </c>
      <c r="Q33" s="271" t="s">
        <v>1437</v>
      </c>
      <c r="R33" s="66">
        <f t="shared" si="37"/>
        <v>0.8761904761904762</v>
      </c>
      <c r="S33" s="319">
        <f t="shared" si="28"/>
        <v>32.74021352313167</v>
      </c>
      <c r="T33" s="411">
        <f t="shared" si="2"/>
        <v>-6.645994494025642</v>
      </c>
      <c r="U33" s="53">
        <f t="shared" si="29"/>
        <v>13.249110320284698</v>
      </c>
      <c r="V33" s="364">
        <v>12</v>
      </c>
      <c r="W33" s="178">
        <v>2.676190476190476</v>
      </c>
      <c r="X33" s="172">
        <v>1.71</v>
      </c>
      <c r="Y33" s="166">
        <v>3.14</v>
      </c>
      <c r="Z33" s="173">
        <v>1.48</v>
      </c>
      <c r="AA33" s="172">
        <v>2.7047619047619045</v>
      </c>
      <c r="AB33" s="166">
        <v>2.657142857142857</v>
      </c>
      <c r="AC33" s="327">
        <f t="shared" si="16"/>
        <v>-1.7605633802816878</v>
      </c>
      <c r="AD33" s="444">
        <f t="shared" si="17"/>
        <v>7.666172473437115</v>
      </c>
      <c r="AE33" s="484">
        <v>11</v>
      </c>
      <c r="AF33" s="369">
        <v>3310</v>
      </c>
      <c r="AG33" s="522">
        <v>12.61</v>
      </c>
      <c r="AH33" s="522">
        <v>-15.39</v>
      </c>
      <c r="AI33" s="523">
        <v>-1.9</v>
      </c>
      <c r="AJ33" s="524">
        <v>-5.05</v>
      </c>
      <c r="AK33" s="335">
        <f t="shared" si="18"/>
        <v>0.4139472584470099</v>
      </c>
      <c r="AL33" s="324">
        <f t="shared" si="19"/>
        <v>2.76595744680852</v>
      </c>
      <c r="AM33" s="325">
        <f t="shared" si="20"/>
        <v>2.1154279204736115</v>
      </c>
      <c r="AN33" s="325">
        <f t="shared" si="21"/>
        <v>3.677692188014725</v>
      </c>
      <c r="AO33" s="327">
        <f t="shared" si="22"/>
        <v>8.884446298333227</v>
      </c>
      <c r="AP33" s="646">
        <v>0.8761904761904762</v>
      </c>
      <c r="AQ33" s="634"/>
      <c r="AR33" s="141">
        <v>0.8526077097505668</v>
      </c>
      <c r="AS33" s="28">
        <v>0.8293877551020407</v>
      </c>
      <c r="AT33" s="28">
        <v>0.8228571428571428</v>
      </c>
      <c r="AU33" s="28">
        <v>0.7836734693877551</v>
      </c>
      <c r="AV33" s="28">
        <v>0.7314285714285714</v>
      </c>
      <c r="AW33" s="28">
        <v>0.6820861678004535</v>
      </c>
      <c r="AX33" s="28">
        <v>0.6225850340136054</v>
      </c>
      <c r="AY33" s="28">
        <v>0.5028571428571429</v>
      </c>
      <c r="AZ33" s="28">
        <v>0.39909297052154197</v>
      </c>
      <c r="BA33" s="28">
        <v>0.37405895691609975</v>
      </c>
      <c r="BB33" s="28">
        <v>0.3453968253968254</v>
      </c>
      <c r="BC33" s="119">
        <v>0.31818594104308384</v>
      </c>
      <c r="BD33" s="676">
        <f t="shared" si="23"/>
        <v>2.76595744680852</v>
      </c>
      <c r="BE33" s="452">
        <f t="shared" si="34"/>
        <v>2.7996500437445393</v>
      </c>
      <c r="BF33" s="452">
        <f t="shared" si="4"/>
        <v>0.7936507936507686</v>
      </c>
      <c r="BG33" s="452">
        <f t="shared" si="5"/>
        <v>5.000000000000004</v>
      </c>
      <c r="BH33" s="452">
        <f t="shared" si="6"/>
        <v>7.14285714285714</v>
      </c>
      <c r="BI33" s="452">
        <f t="shared" si="7"/>
        <v>7.234042553191489</v>
      </c>
      <c r="BJ33" s="452">
        <f t="shared" si="8"/>
        <v>9.557109557109555</v>
      </c>
      <c r="BK33" s="452">
        <f t="shared" si="9"/>
        <v>23.809523809523792</v>
      </c>
      <c r="BL33" s="452">
        <f t="shared" si="10"/>
        <v>26</v>
      </c>
      <c r="BM33" s="452">
        <f t="shared" si="11"/>
        <v>6.69253152279341</v>
      </c>
      <c r="BN33" s="452">
        <f t="shared" si="12"/>
        <v>8.298319327731086</v>
      </c>
      <c r="BO33" s="685">
        <f t="shared" si="13"/>
        <v>8.5518814139111</v>
      </c>
      <c r="BP33" s="684">
        <f t="shared" si="24"/>
        <v>9.053793634276785</v>
      </c>
      <c r="BQ33" s="676">
        <f t="shared" si="25"/>
        <v>7.537874352208042</v>
      </c>
      <c r="BR33" s="589">
        <f t="shared" si="14"/>
        <v>-7.100292695794012</v>
      </c>
      <c r="BS33" s="676">
        <f t="shared" si="26"/>
        <v>54.169599148916106</v>
      </c>
      <c r="BT33" s="696">
        <f t="shared" si="30"/>
        <v>0.8849523809523809</v>
      </c>
      <c r="BU33" s="696">
        <f t="shared" si="35"/>
        <v>0.9527943567839786</v>
      </c>
      <c r="BV33" s="696">
        <f t="shared" si="35"/>
        <v>1.0258372154922142</v>
      </c>
      <c r="BW33" s="696">
        <f t="shared" si="35"/>
        <v>1.104479665728552</v>
      </c>
      <c r="BX33" s="696">
        <f t="shared" si="35"/>
        <v>1.1891509818373445</v>
      </c>
      <c r="BY33" s="697">
        <f t="shared" si="31"/>
        <v>5.15721460079447</v>
      </c>
      <c r="BZ33" s="685">
        <f t="shared" si="32"/>
        <v>14.544924337454187</v>
      </c>
    </row>
    <row r="34" spans="1:78" ht="11.25" customHeight="1">
      <c r="A34" s="25" t="s">
        <v>1332</v>
      </c>
      <c r="B34" s="26" t="s">
        <v>1333</v>
      </c>
      <c r="C34" s="33" t="s">
        <v>1224</v>
      </c>
      <c r="D34" s="132">
        <v>31</v>
      </c>
      <c r="E34" s="136">
        <v>78</v>
      </c>
      <c r="F34" s="44" t="s">
        <v>860</v>
      </c>
      <c r="G34" s="57" t="s">
        <v>1410</v>
      </c>
      <c r="H34" s="166">
        <v>28.19</v>
      </c>
      <c r="I34" s="313">
        <f t="shared" si="15"/>
        <v>4.398722951401206</v>
      </c>
      <c r="J34" s="28">
        <v>0.305</v>
      </c>
      <c r="K34" s="141">
        <v>0.31</v>
      </c>
      <c r="L34" s="51">
        <f t="shared" si="36"/>
        <v>1.6393442622950838</v>
      </c>
      <c r="M34" s="30">
        <v>40799</v>
      </c>
      <c r="N34" s="31">
        <v>40801</v>
      </c>
      <c r="O34" s="32">
        <v>40817</v>
      </c>
      <c r="P34" s="30" t="s">
        <v>235</v>
      </c>
      <c r="Q34" s="26"/>
      <c r="R34" s="66">
        <f t="shared" si="37"/>
        <v>1.24</v>
      </c>
      <c r="S34" s="319">
        <f t="shared" si="28"/>
        <v>49.79919678714859</v>
      </c>
      <c r="T34" s="411">
        <f>(H34/SQRT(22.5*W34*(H34/Z34))-1)*100</f>
        <v>-24.262837361361754</v>
      </c>
      <c r="U34" s="53">
        <f t="shared" si="29"/>
        <v>11.321285140562248</v>
      </c>
      <c r="V34" s="364">
        <v>12</v>
      </c>
      <c r="W34" s="178">
        <v>2.49</v>
      </c>
      <c r="X34" s="172">
        <v>1.07</v>
      </c>
      <c r="Y34" s="166">
        <v>2.6</v>
      </c>
      <c r="Z34" s="173">
        <v>1.14</v>
      </c>
      <c r="AA34" s="172">
        <v>2.54</v>
      </c>
      <c r="AB34" s="166">
        <v>2.58</v>
      </c>
      <c r="AC34" s="327">
        <f>(AB34/AA34-1)*100</f>
        <v>1.5748031496062964</v>
      </c>
      <c r="AD34" s="444">
        <f t="shared" si="17"/>
        <v>10.372359997056442</v>
      </c>
      <c r="AE34" s="484">
        <v>4</v>
      </c>
      <c r="AF34" s="306">
        <v>432</v>
      </c>
      <c r="AG34" s="522">
        <v>26.53</v>
      </c>
      <c r="AH34" s="522">
        <v>-7.12</v>
      </c>
      <c r="AI34" s="523">
        <v>3.56</v>
      </c>
      <c r="AJ34" s="524">
        <v>6.82</v>
      </c>
      <c r="AK34" s="335">
        <f t="shared" si="18"/>
        <v>0.4597176638724561</v>
      </c>
      <c r="AL34" s="324">
        <f t="shared" si="19"/>
        <v>1.6528925619834656</v>
      </c>
      <c r="AM34" s="325">
        <f t="shared" si="20"/>
        <v>1.972337352602338</v>
      </c>
      <c r="AN34" s="325">
        <f t="shared" si="21"/>
        <v>3.4128136214256477</v>
      </c>
      <c r="AO34" s="327">
        <f t="shared" si="22"/>
        <v>7.423716532181146</v>
      </c>
      <c r="AP34" s="646">
        <v>1.23</v>
      </c>
      <c r="AQ34" s="634"/>
      <c r="AR34" s="141">
        <v>1.21</v>
      </c>
      <c r="AS34" s="28">
        <v>1.2</v>
      </c>
      <c r="AT34" s="28">
        <v>1.16</v>
      </c>
      <c r="AU34" s="28">
        <v>1.08</v>
      </c>
      <c r="AV34" s="28">
        <v>1.04</v>
      </c>
      <c r="AW34" s="28">
        <v>0.96</v>
      </c>
      <c r="AX34" s="28">
        <v>0.83636</v>
      </c>
      <c r="AY34" s="28">
        <v>0.71073</v>
      </c>
      <c r="AZ34" s="28">
        <v>0.63108</v>
      </c>
      <c r="BA34" s="28">
        <v>0.60104</v>
      </c>
      <c r="BB34" s="28">
        <v>0.5587</v>
      </c>
      <c r="BC34" s="119">
        <v>0.53398</v>
      </c>
      <c r="BD34" s="676">
        <f t="shared" si="23"/>
        <v>1.6528925619834656</v>
      </c>
      <c r="BE34" s="452">
        <f t="shared" si="34"/>
        <v>0.8333333333333304</v>
      </c>
      <c r="BF34" s="452">
        <f t="shared" si="4"/>
        <v>3.4482758620689724</v>
      </c>
      <c r="BG34" s="452">
        <f t="shared" si="5"/>
        <v>7.407407407407396</v>
      </c>
      <c r="BH34" s="452">
        <f t="shared" si="6"/>
        <v>3.8461538461538547</v>
      </c>
      <c r="BI34" s="452">
        <f t="shared" si="7"/>
        <v>8.333333333333348</v>
      </c>
      <c r="BJ34" s="452">
        <f t="shared" si="8"/>
        <v>14.7831077526424</v>
      </c>
      <c r="BK34" s="452">
        <f t="shared" si="9"/>
        <v>17.67619208419513</v>
      </c>
      <c r="BL34" s="452">
        <f t="shared" si="10"/>
        <v>12.621220764403883</v>
      </c>
      <c r="BM34" s="452">
        <f t="shared" si="11"/>
        <v>4.998003460668166</v>
      </c>
      <c r="BN34" s="452">
        <f t="shared" si="12"/>
        <v>7.578306783604805</v>
      </c>
      <c r="BO34" s="685">
        <f t="shared" si="13"/>
        <v>4.629386868422025</v>
      </c>
      <c r="BP34" s="684">
        <f t="shared" si="24"/>
        <v>7.317301171518064</v>
      </c>
      <c r="BQ34" s="676">
        <f t="shared" si="25"/>
        <v>5.050038167402775</v>
      </c>
      <c r="BR34" s="589">
        <f t="shared" si="14"/>
        <v>-3.509748567735394</v>
      </c>
      <c r="BS34" s="676">
        <f t="shared" si="26"/>
        <v>52.29857219729196</v>
      </c>
      <c r="BT34" s="696">
        <f t="shared" si="30"/>
        <v>1.2493700787401574</v>
      </c>
      <c r="BU34" s="696">
        <f t="shared" si="35"/>
        <v>1.3743070866141731</v>
      </c>
      <c r="BV34" s="696">
        <f t="shared" si="35"/>
        <v>1.5117377952755906</v>
      </c>
      <c r="BW34" s="696">
        <f t="shared" si="35"/>
        <v>1.6629115748031498</v>
      </c>
      <c r="BX34" s="696">
        <f t="shared" si="35"/>
        <v>1.829202732283465</v>
      </c>
      <c r="BY34" s="697">
        <f t="shared" si="31"/>
        <v>7.627529267716536</v>
      </c>
      <c r="BZ34" s="685">
        <f t="shared" si="32"/>
        <v>27.05757100999126</v>
      </c>
    </row>
    <row r="35" spans="1:78" ht="11.25" customHeight="1">
      <c r="A35" s="25" t="s">
        <v>823</v>
      </c>
      <c r="B35" s="26" t="s">
        <v>824</v>
      </c>
      <c r="C35" s="33" t="s">
        <v>1223</v>
      </c>
      <c r="D35" s="132">
        <v>42</v>
      </c>
      <c r="E35" s="136">
        <v>33</v>
      </c>
      <c r="F35" s="44" t="s">
        <v>860</v>
      </c>
      <c r="G35" s="45" t="s">
        <v>860</v>
      </c>
      <c r="H35" s="166">
        <v>29</v>
      </c>
      <c r="I35" s="313">
        <f t="shared" si="15"/>
        <v>3.275862068965517</v>
      </c>
      <c r="J35" s="141">
        <v>0.2325</v>
      </c>
      <c r="K35" s="141">
        <v>0.2375</v>
      </c>
      <c r="L35" s="29">
        <f t="shared" si="36"/>
        <v>2.1505376344086002</v>
      </c>
      <c r="M35" s="30">
        <v>40785</v>
      </c>
      <c r="N35" s="31">
        <v>40787</v>
      </c>
      <c r="O35" s="32">
        <v>40801</v>
      </c>
      <c r="P35" s="30" t="s">
        <v>246</v>
      </c>
      <c r="Q35" s="26"/>
      <c r="R35" s="66">
        <f t="shared" si="37"/>
        <v>0.95</v>
      </c>
      <c r="S35" s="319">
        <f>R35/W35*100</f>
        <v>74.21875</v>
      </c>
      <c r="T35" s="411">
        <f t="shared" si="2"/>
        <v>43.674497079722215</v>
      </c>
      <c r="U35" s="53">
        <f>H35/W35</f>
        <v>22.65625</v>
      </c>
      <c r="V35" s="364">
        <v>12</v>
      </c>
      <c r="W35" s="178">
        <v>1.28</v>
      </c>
      <c r="X35" s="172">
        <v>6.99</v>
      </c>
      <c r="Y35" s="166">
        <v>3.46</v>
      </c>
      <c r="Z35" s="173">
        <v>2.05</v>
      </c>
      <c r="AA35" s="172">
        <v>1.28</v>
      </c>
      <c r="AB35" s="166">
        <v>1.38</v>
      </c>
      <c r="AC35" s="327">
        <f t="shared" si="16"/>
        <v>7.8125</v>
      </c>
      <c r="AD35" s="444">
        <f>(H35/AA35)/X35</f>
        <v>3.2412374821173104</v>
      </c>
      <c r="AE35" s="484">
        <v>6</v>
      </c>
      <c r="AF35" s="306">
        <v>254</v>
      </c>
      <c r="AG35" s="522">
        <v>24.62</v>
      </c>
      <c r="AH35" s="522">
        <v>2.58</v>
      </c>
      <c r="AI35" s="523">
        <v>7.97</v>
      </c>
      <c r="AJ35" s="524">
        <v>11.67</v>
      </c>
      <c r="AK35" s="335">
        <f t="shared" si="18"/>
        <v>1.2247687434112497</v>
      </c>
      <c r="AL35" s="324">
        <f t="shared" si="19"/>
        <v>1.621621621621605</v>
      </c>
      <c r="AM35" s="325">
        <f t="shared" si="20"/>
        <v>2.222946218291044</v>
      </c>
      <c r="AN35" s="325">
        <f t="shared" si="21"/>
        <v>1.9136480777370846</v>
      </c>
      <c r="AO35" s="327">
        <f t="shared" si="22"/>
        <v>1.5624566580684895</v>
      </c>
      <c r="AP35" s="646">
        <v>0.94</v>
      </c>
      <c r="AQ35" s="634"/>
      <c r="AR35" s="141">
        <v>0.925</v>
      </c>
      <c r="AS35" s="28">
        <v>0.9</v>
      </c>
      <c r="AT35" s="28">
        <v>0.88</v>
      </c>
      <c r="AU35" s="28">
        <v>0.865</v>
      </c>
      <c r="AV35" s="28">
        <v>0.855</v>
      </c>
      <c r="AW35" s="28">
        <v>0.845</v>
      </c>
      <c r="AX35" s="28">
        <v>0.835</v>
      </c>
      <c r="AY35" s="28">
        <v>0.825</v>
      </c>
      <c r="AZ35" s="28">
        <v>0.815</v>
      </c>
      <c r="BA35" s="28">
        <v>0.805</v>
      </c>
      <c r="BB35" s="28">
        <v>0.795</v>
      </c>
      <c r="BC35" s="119">
        <v>0.785</v>
      </c>
      <c r="BD35" s="676">
        <f t="shared" si="23"/>
        <v>1.621621621621605</v>
      </c>
      <c r="BE35" s="452">
        <f t="shared" si="34"/>
        <v>2.77777777777779</v>
      </c>
      <c r="BF35" s="452">
        <f t="shared" si="4"/>
        <v>2.2727272727272707</v>
      </c>
      <c r="BG35" s="452">
        <f t="shared" si="5"/>
        <v>1.7341040462427681</v>
      </c>
      <c r="BH35" s="452">
        <f t="shared" si="6"/>
        <v>1.1695906432748648</v>
      </c>
      <c r="BI35" s="452">
        <f t="shared" si="7"/>
        <v>1.183431952662728</v>
      </c>
      <c r="BJ35" s="452">
        <f t="shared" si="8"/>
        <v>1.1976047904191711</v>
      </c>
      <c r="BK35" s="452">
        <f t="shared" si="9"/>
        <v>1.21212121212122</v>
      </c>
      <c r="BL35" s="452">
        <f t="shared" si="10"/>
        <v>1.2269938650306678</v>
      </c>
      <c r="BM35" s="452">
        <f t="shared" si="11"/>
        <v>1.2422360248447006</v>
      </c>
      <c r="BN35" s="452">
        <f t="shared" si="12"/>
        <v>1.2578616352201255</v>
      </c>
      <c r="BO35" s="685">
        <f t="shared" si="13"/>
        <v>1.273885350318471</v>
      </c>
      <c r="BP35" s="684">
        <f t="shared" si="24"/>
        <v>1.5141630160217818</v>
      </c>
      <c r="BQ35" s="676">
        <f t="shared" si="25"/>
        <v>0.49425441225904826</v>
      </c>
      <c r="BR35" s="589">
        <f t="shared" si="14"/>
        <v>-17.466739853297398</v>
      </c>
      <c r="BS35" s="676">
        <f t="shared" si="26"/>
        <v>39.292055354132955</v>
      </c>
      <c r="BT35" s="696">
        <f t="shared" si="30"/>
        <v>1.0134375</v>
      </c>
      <c r="BU35" s="696">
        <f t="shared" si="35"/>
        <v>1.0462854161078325</v>
      </c>
      <c r="BV35" s="696">
        <f t="shared" si="35"/>
        <v>1.0801980111846468</v>
      </c>
      <c r="BW35" s="696">
        <f t="shared" si="35"/>
        <v>1.1152097940042494</v>
      </c>
      <c r="BX35" s="696">
        <f t="shared" si="35"/>
        <v>1.1513563918517584</v>
      </c>
      <c r="BY35" s="697">
        <f t="shared" si="31"/>
        <v>5.406487113148486</v>
      </c>
      <c r="BZ35" s="685">
        <f t="shared" si="32"/>
        <v>18.64305901085685</v>
      </c>
    </row>
    <row r="36" spans="1:78" ht="11.25" customHeight="1">
      <c r="A36" s="34" t="s">
        <v>722</v>
      </c>
      <c r="B36" s="36" t="s">
        <v>723</v>
      </c>
      <c r="C36" s="41" t="s">
        <v>1232</v>
      </c>
      <c r="D36" s="133">
        <v>37</v>
      </c>
      <c r="E36" s="136">
        <v>58</v>
      </c>
      <c r="F36" s="46" t="s">
        <v>860</v>
      </c>
      <c r="G36" s="48" t="s">
        <v>827</v>
      </c>
      <c r="H36" s="167">
        <v>59.42</v>
      </c>
      <c r="I36" s="315">
        <f t="shared" si="15"/>
        <v>4.039044092898013</v>
      </c>
      <c r="J36" s="140">
        <v>0.595</v>
      </c>
      <c r="K36" s="140">
        <v>0.6</v>
      </c>
      <c r="L36" s="582">
        <f t="shared" si="36"/>
        <v>0.8403361344537785</v>
      </c>
      <c r="M36" s="49">
        <v>40588</v>
      </c>
      <c r="N36" s="50">
        <v>40590</v>
      </c>
      <c r="O36" s="40">
        <v>40617</v>
      </c>
      <c r="P36" s="49" t="s">
        <v>246</v>
      </c>
      <c r="Q36" s="36"/>
      <c r="R36" s="69">
        <f t="shared" si="37"/>
        <v>2.4</v>
      </c>
      <c r="S36" s="410">
        <f>R36/W36*100</f>
        <v>64.6900269541779</v>
      </c>
      <c r="T36" s="412">
        <f t="shared" si="2"/>
        <v>2.640549296990913</v>
      </c>
      <c r="U36" s="54">
        <f>H36/W36</f>
        <v>16.016172506738545</v>
      </c>
      <c r="V36" s="365">
        <v>12</v>
      </c>
      <c r="W36" s="179">
        <v>3.71</v>
      </c>
      <c r="X36" s="174">
        <v>4.27</v>
      </c>
      <c r="Y36" s="167">
        <v>1.29</v>
      </c>
      <c r="Z36" s="175">
        <v>1.48</v>
      </c>
      <c r="AA36" s="174">
        <v>3.58</v>
      </c>
      <c r="AB36" s="167">
        <v>3.71</v>
      </c>
      <c r="AC36" s="332">
        <f t="shared" si="16"/>
        <v>3.631284916201105</v>
      </c>
      <c r="AD36" s="445">
        <f t="shared" si="17"/>
        <v>3.8870644878521063</v>
      </c>
      <c r="AE36" s="485">
        <v>19</v>
      </c>
      <c r="AF36" s="371">
        <v>17400</v>
      </c>
      <c r="AG36" s="495">
        <v>23.69</v>
      </c>
      <c r="AH36" s="495">
        <v>-0.78</v>
      </c>
      <c r="AI36" s="519">
        <v>2.29</v>
      </c>
      <c r="AJ36" s="521">
        <v>7.7</v>
      </c>
      <c r="AK36" s="335">
        <f t="shared" si="18"/>
        <v>0.9781613359471254</v>
      </c>
      <c r="AL36" s="324">
        <f t="shared" si="19"/>
        <v>0.8403361344537785</v>
      </c>
      <c r="AM36" s="325">
        <f t="shared" si="20"/>
        <v>0.8474980349111538</v>
      </c>
      <c r="AN36" s="325">
        <f t="shared" si="21"/>
        <v>0.8548252303932413</v>
      </c>
      <c r="AO36" s="327">
        <f t="shared" si="22"/>
        <v>0.8739102630401341</v>
      </c>
      <c r="AP36" s="646">
        <v>2.4</v>
      </c>
      <c r="AQ36" s="634"/>
      <c r="AR36" s="141">
        <v>2.38</v>
      </c>
      <c r="AS36" s="28">
        <v>2.36</v>
      </c>
      <c r="AT36" s="28">
        <v>2.34</v>
      </c>
      <c r="AU36" s="28">
        <v>2.32</v>
      </c>
      <c r="AV36" s="28">
        <v>2.3</v>
      </c>
      <c r="AW36" s="28">
        <v>2.28</v>
      </c>
      <c r="AX36" s="28">
        <v>2.26</v>
      </c>
      <c r="AY36" s="28">
        <v>2.24</v>
      </c>
      <c r="AZ36" s="28">
        <v>2.22</v>
      </c>
      <c r="BA36" s="28">
        <v>2.2</v>
      </c>
      <c r="BB36" s="28">
        <v>2.18</v>
      </c>
      <c r="BC36" s="119">
        <v>2.14</v>
      </c>
      <c r="BD36" s="676">
        <f t="shared" si="23"/>
        <v>0.8403361344537785</v>
      </c>
      <c r="BE36" s="452">
        <f t="shared" si="34"/>
        <v>0.8474576271186418</v>
      </c>
      <c r="BF36" s="452">
        <f t="shared" si="4"/>
        <v>0.8547008547008517</v>
      </c>
      <c r="BG36" s="452">
        <f t="shared" si="5"/>
        <v>0.8620689655172376</v>
      </c>
      <c r="BH36" s="452">
        <f t="shared" si="6"/>
        <v>0.8695652173912993</v>
      </c>
      <c r="BI36" s="452">
        <f t="shared" si="7"/>
        <v>0.8771929824561431</v>
      </c>
      <c r="BJ36" s="452">
        <f t="shared" si="8"/>
        <v>0.8849557522123908</v>
      </c>
      <c r="BK36" s="452">
        <f t="shared" si="9"/>
        <v>0.8928571428571175</v>
      </c>
      <c r="BL36" s="452">
        <f t="shared" si="10"/>
        <v>0.9009009009008917</v>
      </c>
      <c r="BM36" s="452">
        <f t="shared" si="11"/>
        <v>0.9090909090909038</v>
      </c>
      <c r="BN36" s="452">
        <f t="shared" si="12"/>
        <v>0.917431192660545</v>
      </c>
      <c r="BO36" s="685">
        <f t="shared" si="13"/>
        <v>1.869158878504673</v>
      </c>
      <c r="BP36" s="684">
        <f t="shared" si="24"/>
        <v>0.9604763798220395</v>
      </c>
      <c r="BQ36" s="676">
        <f t="shared" si="25"/>
        <v>0.27497008381201105</v>
      </c>
      <c r="BR36" s="589">
        <f t="shared" si="14"/>
        <v>-11.12230318344729</v>
      </c>
      <c r="BS36" s="676">
        <f t="shared" si="26"/>
        <v>41.27724584447203</v>
      </c>
      <c r="BT36" s="696">
        <f t="shared" si="30"/>
        <v>2.4871508379888265</v>
      </c>
      <c r="BU36" s="696">
        <f t="shared" si="35"/>
        <v>2.583827994971606</v>
      </c>
      <c r="BV36" s="696">
        <f t="shared" si="35"/>
        <v>2.684263055391328</v>
      </c>
      <c r="BW36" s="696">
        <f t="shared" si="35"/>
        <v>2.788602091377978</v>
      </c>
      <c r="BX36" s="696">
        <f t="shared" si="35"/>
        <v>2.8969968529794325</v>
      </c>
      <c r="BY36" s="697">
        <f t="shared" si="31"/>
        <v>13.44084083270917</v>
      </c>
      <c r="BZ36" s="685">
        <f t="shared" si="32"/>
        <v>22.620061987056832</v>
      </c>
    </row>
    <row r="37" spans="1:78" ht="11.25" customHeight="1">
      <c r="A37" s="15" t="s">
        <v>608</v>
      </c>
      <c r="B37" s="16" t="s">
        <v>609</v>
      </c>
      <c r="C37" s="24" t="s">
        <v>1305</v>
      </c>
      <c r="D37" s="131">
        <v>58</v>
      </c>
      <c r="E37" s="136">
        <v>1</v>
      </c>
      <c r="F37" s="42" t="s">
        <v>860</v>
      </c>
      <c r="G37" s="43" t="s">
        <v>827</v>
      </c>
      <c r="H37" s="188">
        <v>30.17</v>
      </c>
      <c r="I37" s="313">
        <f t="shared" si="15"/>
        <v>3.7122969837587005</v>
      </c>
      <c r="J37" s="19">
        <v>0.27</v>
      </c>
      <c r="K37" s="142">
        <v>0.28</v>
      </c>
      <c r="L37" s="20">
        <f t="shared" si="36"/>
        <v>3.703703703703698</v>
      </c>
      <c r="M37" s="21">
        <v>40590</v>
      </c>
      <c r="N37" s="22">
        <v>40595</v>
      </c>
      <c r="O37" s="23">
        <v>40609</v>
      </c>
      <c r="P37" s="395" t="s">
        <v>1433</v>
      </c>
      <c r="Q37" s="16"/>
      <c r="R37" s="310">
        <f t="shared" si="37"/>
        <v>1.12</v>
      </c>
      <c r="S37" s="319">
        <f t="shared" si="28"/>
        <v>-133.33333333333334</v>
      </c>
      <c r="T37" s="411" t="s">
        <v>876</v>
      </c>
      <c r="U37" s="53">
        <f t="shared" si="29"/>
        <v>-35.91666666666667</v>
      </c>
      <c r="V37" s="364">
        <v>12</v>
      </c>
      <c r="W37" s="178">
        <v>-0.84</v>
      </c>
      <c r="X37" s="172">
        <v>1.17</v>
      </c>
      <c r="Y37" s="166">
        <v>0.65</v>
      </c>
      <c r="Z37" s="173">
        <v>2.18</v>
      </c>
      <c r="AA37" s="172">
        <v>2.21</v>
      </c>
      <c r="AB37" s="166">
        <v>2.25</v>
      </c>
      <c r="AC37" s="327">
        <f>(AB37/AA37-1)*100</f>
        <v>1.8099547511312153</v>
      </c>
      <c r="AD37" s="327">
        <f t="shared" si="17"/>
        <v>11.668020265305335</v>
      </c>
      <c r="AE37" s="484">
        <v>9</v>
      </c>
      <c r="AF37" s="369">
        <v>1890</v>
      </c>
      <c r="AG37" s="522">
        <v>22.15</v>
      </c>
      <c r="AH37" s="522">
        <v>-18.72</v>
      </c>
      <c r="AI37" s="523">
        <v>-2.36</v>
      </c>
      <c r="AJ37" s="524">
        <v>1</v>
      </c>
      <c r="AK37" s="334">
        <f t="shared" si="18"/>
        <v>0.9425559352713195</v>
      </c>
      <c r="AL37" s="328">
        <f t="shared" si="19"/>
        <v>3.703703703703698</v>
      </c>
      <c r="AM37" s="329">
        <f t="shared" si="20"/>
        <v>3.8498820370220788</v>
      </c>
      <c r="AN37" s="329">
        <f t="shared" si="21"/>
        <v>5.4250739413029825</v>
      </c>
      <c r="AO37" s="326">
        <f t="shared" si="22"/>
        <v>5.755705033825231</v>
      </c>
      <c r="AP37" s="650">
        <v>1.12</v>
      </c>
      <c r="AQ37" s="633"/>
      <c r="AR37" s="142">
        <v>1.08</v>
      </c>
      <c r="AS37" s="19">
        <v>1.04</v>
      </c>
      <c r="AT37" s="19">
        <v>1</v>
      </c>
      <c r="AU37" s="19">
        <v>0.94</v>
      </c>
      <c r="AV37" s="19">
        <v>0.86</v>
      </c>
      <c r="AW37" s="19">
        <v>0.82</v>
      </c>
      <c r="AX37" s="19">
        <v>0.74</v>
      </c>
      <c r="AY37" s="19">
        <v>0.68</v>
      </c>
      <c r="AZ37" s="19">
        <v>0.66</v>
      </c>
      <c r="BA37" s="19">
        <v>0.64</v>
      </c>
      <c r="BB37" s="19">
        <v>0.62</v>
      </c>
      <c r="BC37" s="273">
        <v>0.6</v>
      </c>
      <c r="BD37" s="675">
        <f t="shared" si="23"/>
        <v>3.703703703703698</v>
      </c>
      <c r="BE37" s="663">
        <f t="shared" si="34"/>
        <v>3.8461538461538547</v>
      </c>
      <c r="BF37" s="663">
        <f t="shared" si="4"/>
        <v>4.0000000000000036</v>
      </c>
      <c r="BG37" s="663">
        <f t="shared" si="5"/>
        <v>6.382978723404253</v>
      </c>
      <c r="BH37" s="663">
        <f t="shared" si="6"/>
        <v>9.302325581395344</v>
      </c>
      <c r="BI37" s="663">
        <f t="shared" si="7"/>
        <v>4.878048780487809</v>
      </c>
      <c r="BJ37" s="663">
        <f t="shared" si="8"/>
        <v>10.81081081081081</v>
      </c>
      <c r="BK37" s="663">
        <f t="shared" si="9"/>
        <v>8.823529411764696</v>
      </c>
      <c r="BL37" s="663">
        <f t="shared" si="10"/>
        <v>3.0303030303030276</v>
      </c>
      <c r="BM37" s="663">
        <f t="shared" si="11"/>
        <v>3.125</v>
      </c>
      <c r="BN37" s="663">
        <f t="shared" si="12"/>
        <v>3.2258064516129004</v>
      </c>
      <c r="BO37" s="687">
        <f t="shared" si="13"/>
        <v>3.3333333333333437</v>
      </c>
      <c r="BP37" s="686">
        <f t="shared" si="24"/>
        <v>5.371832806080811</v>
      </c>
      <c r="BQ37" s="675">
        <f t="shared" si="25"/>
        <v>2.653549638111736</v>
      </c>
      <c r="BR37" s="638" t="str">
        <f t="shared" si="14"/>
        <v>n/a</v>
      </c>
      <c r="BS37" s="675">
        <f t="shared" si="26"/>
        <v>46.49992798838486</v>
      </c>
      <c r="BT37" s="698">
        <f t="shared" si="30"/>
        <v>1.1402714932126696</v>
      </c>
      <c r="BU37" s="698">
        <f t="shared" si="35"/>
        <v>1.2542986425339366</v>
      </c>
      <c r="BV37" s="698">
        <f t="shared" si="35"/>
        <v>1.3797285067873304</v>
      </c>
      <c r="BW37" s="698">
        <f t="shared" si="35"/>
        <v>1.5177013574660636</v>
      </c>
      <c r="BX37" s="698">
        <f t="shared" si="35"/>
        <v>1.6694714932126702</v>
      </c>
      <c r="BY37" s="699">
        <f t="shared" si="31"/>
        <v>6.96147149321267</v>
      </c>
      <c r="BZ37" s="687">
        <f t="shared" si="32"/>
        <v>23.07415145247819</v>
      </c>
    </row>
    <row r="38" spans="1:78" ht="11.25" customHeight="1">
      <c r="A38" s="25" t="s">
        <v>1471</v>
      </c>
      <c r="B38" s="26" t="s">
        <v>1476</v>
      </c>
      <c r="C38" s="33" t="s">
        <v>1326</v>
      </c>
      <c r="D38" s="132">
        <v>25</v>
      </c>
      <c r="E38" s="136">
        <v>99</v>
      </c>
      <c r="F38" s="44" t="s">
        <v>860</v>
      </c>
      <c r="G38" s="45" t="s">
        <v>860</v>
      </c>
      <c r="H38" s="166">
        <v>68.35</v>
      </c>
      <c r="I38" s="433">
        <f t="shared" si="15"/>
        <v>0.8778346744696417</v>
      </c>
      <c r="J38" s="258">
        <v>0.13</v>
      </c>
      <c r="K38" s="127">
        <v>0.15</v>
      </c>
      <c r="L38" s="117">
        <f t="shared" si="36"/>
        <v>15.384615384615374</v>
      </c>
      <c r="M38" s="30">
        <v>40702</v>
      </c>
      <c r="N38" s="31">
        <v>40704</v>
      </c>
      <c r="O38" s="32">
        <v>40718</v>
      </c>
      <c r="P38" s="264" t="s">
        <v>1447</v>
      </c>
      <c r="Q38" s="26"/>
      <c r="R38" s="310">
        <f t="shared" si="37"/>
        <v>0.6</v>
      </c>
      <c r="S38" s="319">
        <f>R38/W38*100</f>
        <v>19.41747572815534</v>
      </c>
      <c r="T38" s="411">
        <f t="shared" si="2"/>
        <v>132.10742841267225</v>
      </c>
      <c r="U38" s="53">
        <f>H38/W38</f>
        <v>22.119741100323623</v>
      </c>
      <c r="V38" s="364">
        <v>7</v>
      </c>
      <c r="W38" s="178">
        <v>3.09</v>
      </c>
      <c r="X38" s="172">
        <v>1.44</v>
      </c>
      <c r="Y38" s="166">
        <v>2.06</v>
      </c>
      <c r="Z38" s="173">
        <v>5.48</v>
      </c>
      <c r="AA38" s="172">
        <v>3.4</v>
      </c>
      <c r="AB38" s="166">
        <v>3.71</v>
      </c>
      <c r="AC38" s="327">
        <f>(AB38/AA38-1)*100</f>
        <v>9.117647058823541</v>
      </c>
      <c r="AD38" s="327">
        <f t="shared" si="17"/>
        <v>13.960375816993464</v>
      </c>
      <c r="AE38" s="484">
        <v>11</v>
      </c>
      <c r="AF38" s="369">
        <v>5140</v>
      </c>
      <c r="AG38" s="522">
        <v>47.4</v>
      </c>
      <c r="AH38" s="522">
        <v>-1.82</v>
      </c>
      <c r="AI38" s="523">
        <v>7</v>
      </c>
      <c r="AJ38" s="524">
        <v>16.86</v>
      </c>
      <c r="AK38" s="335">
        <f>AN38/AO38</f>
        <v>0.7784649885144181</v>
      </c>
      <c r="AL38" s="324">
        <f t="shared" si="19"/>
        <v>17.17171717171717</v>
      </c>
      <c r="AM38" s="325">
        <f t="shared" si="20"/>
        <v>9.23353644302065</v>
      </c>
      <c r="AN38" s="325">
        <f t="shared" si="21"/>
        <v>11.273004664881793</v>
      </c>
      <c r="AO38" s="327">
        <f t="shared" si="22"/>
        <v>14.48106829620508</v>
      </c>
      <c r="AP38" s="646">
        <v>0.58</v>
      </c>
      <c r="AQ38" s="634"/>
      <c r="AR38" s="141">
        <v>0.495</v>
      </c>
      <c r="AS38" s="275">
        <v>0.46</v>
      </c>
      <c r="AT38" s="28">
        <v>0.445</v>
      </c>
      <c r="AU38" s="28">
        <v>0.38</v>
      </c>
      <c r="AV38" s="28">
        <v>0.34</v>
      </c>
      <c r="AW38" s="28">
        <v>0.28</v>
      </c>
      <c r="AX38" s="28">
        <v>0.225</v>
      </c>
      <c r="AY38" s="28">
        <v>0.185</v>
      </c>
      <c r="AZ38" s="28">
        <v>0.165</v>
      </c>
      <c r="BA38" s="275">
        <v>0.15</v>
      </c>
      <c r="BB38" s="28">
        <v>0.1425</v>
      </c>
      <c r="BC38" s="119">
        <v>0.125</v>
      </c>
      <c r="BD38" s="676">
        <f t="shared" si="23"/>
        <v>17.17171717171717</v>
      </c>
      <c r="BE38" s="452">
        <f t="shared" si="34"/>
        <v>7.608695652173902</v>
      </c>
      <c r="BF38" s="452">
        <f t="shared" si="4"/>
        <v>3.370786516853941</v>
      </c>
      <c r="BG38" s="452">
        <f t="shared" si="5"/>
        <v>17.105263157894733</v>
      </c>
      <c r="BH38" s="452">
        <f t="shared" si="6"/>
        <v>11.764705882352944</v>
      </c>
      <c r="BI38" s="452">
        <f t="shared" si="7"/>
        <v>21.42857142857142</v>
      </c>
      <c r="BJ38" s="452">
        <f t="shared" si="8"/>
        <v>24.444444444444446</v>
      </c>
      <c r="BK38" s="452">
        <f t="shared" si="9"/>
        <v>21.62162162162162</v>
      </c>
      <c r="BL38" s="452">
        <f t="shared" si="10"/>
        <v>12.12121212121211</v>
      </c>
      <c r="BM38" s="452">
        <f t="shared" si="11"/>
        <v>10.000000000000009</v>
      </c>
      <c r="BN38" s="452">
        <f t="shared" si="12"/>
        <v>5.263157894736836</v>
      </c>
      <c r="BO38" s="685">
        <f t="shared" si="13"/>
        <v>13.99999999999999</v>
      </c>
      <c r="BP38" s="684">
        <f t="shared" si="24"/>
        <v>13.825014657631597</v>
      </c>
      <c r="BQ38" s="676">
        <f t="shared" si="25"/>
        <v>6.431575521190125</v>
      </c>
      <c r="BR38" s="589">
        <f t="shared" si="14"/>
        <v>-9.968901760972189</v>
      </c>
      <c r="BS38" s="676">
        <f t="shared" si="26"/>
        <v>79.13187006807419</v>
      </c>
      <c r="BT38" s="700">
        <f t="shared" si="30"/>
        <v>0.6328823529411765</v>
      </c>
      <c r="BU38" s="700">
        <f t="shared" si="35"/>
        <v>0.6961705882352942</v>
      </c>
      <c r="BV38" s="700">
        <f t="shared" si="35"/>
        <v>0.7657876470588237</v>
      </c>
      <c r="BW38" s="700">
        <f t="shared" si="35"/>
        <v>0.8423664117647062</v>
      </c>
      <c r="BX38" s="700">
        <f t="shared" si="35"/>
        <v>0.9266030529411768</v>
      </c>
      <c r="BY38" s="697">
        <f t="shared" si="31"/>
        <v>3.863810052941177</v>
      </c>
      <c r="BZ38" s="685">
        <f t="shared" si="32"/>
        <v>5.652977400060245</v>
      </c>
    </row>
    <row r="39" spans="1:78" ht="11.25" customHeight="1">
      <c r="A39" s="25" t="s">
        <v>612</v>
      </c>
      <c r="B39" s="26" t="s">
        <v>613</v>
      </c>
      <c r="C39" s="33" t="s">
        <v>1306</v>
      </c>
      <c r="D39" s="132">
        <v>56</v>
      </c>
      <c r="E39" s="136">
        <v>3</v>
      </c>
      <c r="F39" s="44" t="s">
        <v>827</v>
      </c>
      <c r="G39" s="45" t="s">
        <v>860</v>
      </c>
      <c r="H39" s="166">
        <v>54.97</v>
      </c>
      <c r="I39" s="313">
        <f t="shared" si="15"/>
        <v>2.292159359650719</v>
      </c>
      <c r="J39" s="28">
        <v>0.275</v>
      </c>
      <c r="K39" s="141">
        <v>0.315</v>
      </c>
      <c r="L39" s="29">
        <f aca="true" t="shared" si="38" ref="L39:L70">((K39/J39)-1)*100</f>
        <v>14.545454545454529</v>
      </c>
      <c r="M39" s="30">
        <v>40784</v>
      </c>
      <c r="N39" s="31">
        <v>40786</v>
      </c>
      <c r="O39" s="32">
        <v>40801</v>
      </c>
      <c r="P39" s="32" t="s">
        <v>246</v>
      </c>
      <c r="Q39" s="26"/>
      <c r="R39" s="310">
        <f t="shared" si="37"/>
        <v>1.26</v>
      </c>
      <c r="S39" s="319">
        <f t="shared" si="28"/>
        <v>29.30232558139535</v>
      </c>
      <c r="T39" s="411">
        <f>(H39/SQRT(22.5*W39*(H39/Z39))-1)*100</f>
        <v>6.86498037714578</v>
      </c>
      <c r="U39" s="53">
        <f t="shared" si="29"/>
        <v>12.783720930232558</v>
      </c>
      <c r="V39" s="364">
        <v>12</v>
      </c>
      <c r="W39" s="178">
        <v>4.3</v>
      </c>
      <c r="X39" s="172">
        <v>0.86</v>
      </c>
      <c r="Y39" s="166">
        <v>1.19</v>
      </c>
      <c r="Z39" s="173">
        <v>2.01</v>
      </c>
      <c r="AA39" s="172">
        <v>4.56</v>
      </c>
      <c r="AB39" s="166">
        <v>4.83</v>
      </c>
      <c r="AC39" s="327">
        <f>(AB39/AA39-1)*100</f>
        <v>5.92105263157896</v>
      </c>
      <c r="AD39" s="327">
        <f t="shared" si="17"/>
        <v>14.017237862097105</v>
      </c>
      <c r="AE39" s="484">
        <v>10</v>
      </c>
      <c r="AF39" s="369">
        <v>10190</v>
      </c>
      <c r="AG39" s="522">
        <v>25.96</v>
      </c>
      <c r="AH39" s="522">
        <v>-21.64</v>
      </c>
      <c r="AI39" s="523">
        <v>1.38</v>
      </c>
      <c r="AJ39" s="524">
        <v>-4.45</v>
      </c>
      <c r="AK39" s="335">
        <f t="shared" si="18"/>
        <v>1.2523157355941414</v>
      </c>
      <c r="AL39" s="324">
        <f t="shared" si="19"/>
        <v>10.280373831775691</v>
      </c>
      <c r="AM39" s="325">
        <f t="shared" si="20"/>
        <v>9.44934476833803</v>
      </c>
      <c r="AN39" s="325">
        <f t="shared" si="21"/>
        <v>10.69416579419662</v>
      </c>
      <c r="AO39" s="327">
        <f t="shared" si="22"/>
        <v>8.539512433039054</v>
      </c>
      <c r="AP39" s="646">
        <v>1.18</v>
      </c>
      <c r="AQ39" s="634"/>
      <c r="AR39" s="141">
        <v>1.07</v>
      </c>
      <c r="AS39" s="28">
        <v>1.02</v>
      </c>
      <c r="AT39" s="28">
        <v>0.9</v>
      </c>
      <c r="AU39" s="28">
        <v>0.77</v>
      </c>
      <c r="AV39" s="28">
        <v>0.71</v>
      </c>
      <c r="AW39" s="28">
        <v>0.66</v>
      </c>
      <c r="AX39" s="28">
        <v>0.61</v>
      </c>
      <c r="AY39" s="28">
        <v>0.57</v>
      </c>
      <c r="AZ39" s="275">
        <v>0.54</v>
      </c>
      <c r="BA39" s="28">
        <v>0.52</v>
      </c>
      <c r="BB39" s="28">
        <v>0.48</v>
      </c>
      <c r="BC39" s="119">
        <v>0.44</v>
      </c>
      <c r="BD39" s="676">
        <f t="shared" si="23"/>
        <v>10.280373831775691</v>
      </c>
      <c r="BE39" s="452">
        <f t="shared" si="34"/>
        <v>4.90196078431373</v>
      </c>
      <c r="BF39" s="452">
        <f t="shared" si="4"/>
        <v>13.33333333333333</v>
      </c>
      <c r="BG39" s="452">
        <f t="shared" si="5"/>
        <v>16.883116883116877</v>
      </c>
      <c r="BH39" s="452">
        <f t="shared" si="6"/>
        <v>8.450704225352123</v>
      </c>
      <c r="BI39" s="452">
        <f t="shared" si="7"/>
        <v>7.575757575757569</v>
      </c>
      <c r="BJ39" s="452">
        <f t="shared" si="8"/>
        <v>8.196721311475418</v>
      </c>
      <c r="BK39" s="452">
        <f t="shared" si="9"/>
        <v>7.017543859649122</v>
      </c>
      <c r="BL39" s="452">
        <f t="shared" si="10"/>
        <v>5.555555555555536</v>
      </c>
      <c r="BM39" s="452">
        <f t="shared" si="11"/>
        <v>3.8461538461538547</v>
      </c>
      <c r="BN39" s="452">
        <f t="shared" si="12"/>
        <v>8.333333333333348</v>
      </c>
      <c r="BO39" s="685">
        <f t="shared" si="13"/>
        <v>9.090909090909083</v>
      </c>
      <c r="BP39" s="684">
        <f t="shared" si="24"/>
        <v>8.62212196922714</v>
      </c>
      <c r="BQ39" s="676">
        <f t="shared" si="25"/>
        <v>3.4571870599028114</v>
      </c>
      <c r="BR39" s="589">
        <f aca="true" t="shared" si="39" ref="BR39:BR70">IF(AN39="n/a","n/a",IF(U39&lt;0,"n/a",IF(U39="n/a","n/a",I39+AN39-U39)))</f>
        <v>0.20260422361478092</v>
      </c>
      <c r="BS39" s="676">
        <f t="shared" si="26"/>
        <v>82.5906670638823</v>
      </c>
      <c r="BT39" s="700">
        <f t="shared" si="30"/>
        <v>1.2498684210526316</v>
      </c>
      <c r="BU39" s="700">
        <f t="shared" si="35"/>
        <v>1.374855263157895</v>
      </c>
      <c r="BV39" s="700">
        <f t="shared" si="35"/>
        <v>1.5123407894736847</v>
      </c>
      <c r="BW39" s="700">
        <f t="shared" si="35"/>
        <v>1.6635748684210532</v>
      </c>
      <c r="BX39" s="700">
        <f t="shared" si="35"/>
        <v>1.8299323552631586</v>
      </c>
      <c r="BY39" s="697">
        <f t="shared" si="31"/>
        <v>7.630571697368423</v>
      </c>
      <c r="BZ39" s="685">
        <f t="shared" si="32"/>
        <v>13.881338361594366</v>
      </c>
    </row>
    <row r="40" spans="1:78" ht="11.25" customHeight="1">
      <c r="A40" s="96" t="s">
        <v>1152</v>
      </c>
      <c r="B40" s="26" t="s">
        <v>1153</v>
      </c>
      <c r="C40" s="33" t="s">
        <v>1224</v>
      </c>
      <c r="D40" s="132">
        <v>25</v>
      </c>
      <c r="E40" s="136">
        <v>97</v>
      </c>
      <c r="F40" s="65" t="s">
        <v>1410</v>
      </c>
      <c r="G40" s="57" t="s">
        <v>1410</v>
      </c>
      <c r="H40" s="203">
        <v>17.6</v>
      </c>
      <c r="I40" s="313">
        <f t="shared" si="15"/>
        <v>4.09090909090909</v>
      </c>
      <c r="J40" s="141">
        <v>0.17</v>
      </c>
      <c r="K40" s="141">
        <v>0.18</v>
      </c>
      <c r="L40" s="117">
        <f t="shared" si="38"/>
        <v>5.88235294117645</v>
      </c>
      <c r="M40" s="70">
        <v>40479</v>
      </c>
      <c r="N40" s="71">
        <v>40483</v>
      </c>
      <c r="O40" s="72">
        <v>40497</v>
      </c>
      <c r="P40" s="264" t="s">
        <v>255</v>
      </c>
      <c r="Q40" s="405" t="s">
        <v>1053</v>
      </c>
      <c r="R40" s="310">
        <f t="shared" si="37"/>
        <v>0.72</v>
      </c>
      <c r="S40" s="319">
        <f t="shared" si="28"/>
        <v>58.06451612903225</v>
      </c>
      <c r="T40" s="411">
        <f t="shared" si="2"/>
        <v>-20.575547042497245</v>
      </c>
      <c r="U40" s="53">
        <f t="shared" si="29"/>
        <v>14.193548387096776</v>
      </c>
      <c r="V40" s="364">
        <v>12</v>
      </c>
      <c r="W40" s="178">
        <v>1.24</v>
      </c>
      <c r="X40" s="172" t="s">
        <v>1008</v>
      </c>
      <c r="Y40" s="166">
        <v>2.48</v>
      </c>
      <c r="Z40" s="173">
        <v>1</v>
      </c>
      <c r="AA40" s="172">
        <v>1.35</v>
      </c>
      <c r="AB40" s="166">
        <v>1.8</v>
      </c>
      <c r="AC40" s="327">
        <f>(AB40/AA40-1)*100</f>
        <v>33.33333333333333</v>
      </c>
      <c r="AD40" s="327" t="s">
        <v>876</v>
      </c>
      <c r="AE40" s="484">
        <v>1</v>
      </c>
      <c r="AF40" s="369">
        <v>58</v>
      </c>
      <c r="AG40" s="522">
        <v>21.38</v>
      </c>
      <c r="AH40" s="522">
        <v>-3.56</v>
      </c>
      <c r="AI40" s="523">
        <v>3.77</v>
      </c>
      <c r="AJ40" s="524">
        <v>4.7</v>
      </c>
      <c r="AK40" s="335">
        <f t="shared" si="18"/>
        <v>0.36757911416367195</v>
      </c>
      <c r="AL40" s="324">
        <f t="shared" si="19"/>
        <v>4.347826086956519</v>
      </c>
      <c r="AM40" s="325">
        <f t="shared" si="20"/>
        <v>2.428126990477031</v>
      </c>
      <c r="AN40" s="325">
        <f t="shared" si="21"/>
        <v>3.713728933664817</v>
      </c>
      <c r="AO40" s="327">
        <f t="shared" si="22"/>
        <v>10.103209868478014</v>
      </c>
      <c r="AP40" s="649">
        <v>0.72</v>
      </c>
      <c r="AQ40" s="634"/>
      <c r="AR40" s="141">
        <v>0.69</v>
      </c>
      <c r="AS40" s="28">
        <v>0.68</v>
      </c>
      <c r="AT40" s="28">
        <v>0.67</v>
      </c>
      <c r="AU40" s="28">
        <v>0.64</v>
      </c>
      <c r="AV40" s="28">
        <v>0.6</v>
      </c>
      <c r="AW40" s="28">
        <v>0.5</v>
      </c>
      <c r="AX40" s="28">
        <v>0.415</v>
      </c>
      <c r="AY40" s="28">
        <v>0.375</v>
      </c>
      <c r="AZ40" s="28">
        <v>0.32</v>
      </c>
      <c r="BA40" s="28">
        <v>0.275</v>
      </c>
      <c r="BB40" s="28">
        <v>0.23</v>
      </c>
      <c r="BC40" s="119">
        <v>0.19</v>
      </c>
      <c r="BD40" s="676">
        <f t="shared" si="23"/>
        <v>4.347826086956519</v>
      </c>
      <c r="BE40" s="452">
        <f aca="true" t="shared" si="40" ref="BE40:BO40">IF(AS40=0,0,IF(AS40&gt;AR40,0,((AR40/AS40)-1)*100))</f>
        <v>1.4705882352941124</v>
      </c>
      <c r="BF40" s="452">
        <f t="shared" si="40"/>
        <v>1.4925373134328401</v>
      </c>
      <c r="BG40" s="452">
        <f t="shared" si="40"/>
        <v>4.6875</v>
      </c>
      <c r="BH40" s="452">
        <f t="shared" si="40"/>
        <v>6.666666666666665</v>
      </c>
      <c r="BI40" s="452">
        <f t="shared" si="40"/>
        <v>19.999999999999996</v>
      </c>
      <c r="BJ40" s="452">
        <f t="shared" si="40"/>
        <v>20.481927710843383</v>
      </c>
      <c r="BK40" s="452">
        <f t="shared" si="40"/>
        <v>10.666666666666668</v>
      </c>
      <c r="BL40" s="452">
        <f t="shared" si="40"/>
        <v>17.1875</v>
      </c>
      <c r="BM40" s="452">
        <f t="shared" si="40"/>
        <v>16.36363636363636</v>
      </c>
      <c r="BN40" s="452">
        <f t="shared" si="40"/>
        <v>19.565217391304344</v>
      </c>
      <c r="BO40" s="685">
        <f t="shared" si="40"/>
        <v>21.052631578947366</v>
      </c>
      <c r="BP40" s="684">
        <f t="shared" si="24"/>
        <v>11.998558167812355</v>
      </c>
      <c r="BQ40" s="676">
        <f t="shared" si="25"/>
        <v>7.553162319404831</v>
      </c>
      <c r="BR40" s="589">
        <f t="shared" si="39"/>
        <v>-6.388910362522869</v>
      </c>
      <c r="BS40" s="676">
        <f t="shared" si="26"/>
        <v>53.545694895492254</v>
      </c>
      <c r="BT40" s="700">
        <f t="shared" si="30"/>
        <v>0.792</v>
      </c>
      <c r="BU40" s="700">
        <f aca="true" t="shared" si="41" ref="BU40:BX55">IF($AD40="n/a",1.03*BT40,IF($AD40&lt;0,1.01*BT40,IF($AD40&gt;10,1.1*BT40,(1+$AD40/100)*BT40)))</f>
        <v>0.81576</v>
      </c>
      <c r="BV40" s="700">
        <f t="shared" si="41"/>
        <v>0.8402328000000001</v>
      </c>
      <c r="BW40" s="700">
        <f t="shared" si="41"/>
        <v>0.8654397840000001</v>
      </c>
      <c r="BX40" s="700">
        <f t="shared" si="41"/>
        <v>0.8914029775200001</v>
      </c>
      <c r="BY40" s="697">
        <f t="shared" si="31"/>
        <v>4.20483556152</v>
      </c>
      <c r="BZ40" s="685">
        <f t="shared" si="32"/>
        <v>23.891111145</v>
      </c>
    </row>
    <row r="41" spans="1:78" ht="11.25" customHeight="1">
      <c r="A41" s="34" t="s">
        <v>838</v>
      </c>
      <c r="B41" s="36" t="s">
        <v>839</v>
      </c>
      <c r="C41" s="41" t="s">
        <v>1325</v>
      </c>
      <c r="D41" s="133">
        <v>31</v>
      </c>
      <c r="E41" s="136">
        <v>79</v>
      </c>
      <c r="F41" s="74" t="s">
        <v>1410</v>
      </c>
      <c r="G41" s="75" t="s">
        <v>1410</v>
      </c>
      <c r="H41" s="167">
        <v>24.03</v>
      </c>
      <c r="I41" s="313">
        <f t="shared" si="15"/>
        <v>3.162713275072825</v>
      </c>
      <c r="J41" s="140">
        <v>0.18</v>
      </c>
      <c r="K41" s="140">
        <v>0.19</v>
      </c>
      <c r="L41" s="39">
        <f t="shared" si="38"/>
        <v>5.555555555555558</v>
      </c>
      <c r="M41" s="49">
        <v>40843</v>
      </c>
      <c r="N41" s="50">
        <v>40847</v>
      </c>
      <c r="O41" s="40">
        <v>40862</v>
      </c>
      <c r="P41" s="389" t="s">
        <v>255</v>
      </c>
      <c r="Q41" s="36"/>
      <c r="R41" s="259">
        <f t="shared" si="37"/>
        <v>0.76</v>
      </c>
      <c r="S41" s="319">
        <f t="shared" si="28"/>
        <v>43.42857142857143</v>
      </c>
      <c r="T41" s="411">
        <f t="shared" si="2"/>
        <v>82.70913652970005</v>
      </c>
      <c r="U41" s="53">
        <f t="shared" si="29"/>
        <v>13.731428571428571</v>
      </c>
      <c r="V41" s="365">
        <v>10</v>
      </c>
      <c r="W41" s="178">
        <v>1.75</v>
      </c>
      <c r="X41" s="172">
        <v>1.39</v>
      </c>
      <c r="Y41" s="166">
        <v>2</v>
      </c>
      <c r="Z41" s="173">
        <v>5.47</v>
      </c>
      <c r="AA41" s="172">
        <v>1.8</v>
      </c>
      <c r="AB41" s="166">
        <v>1.99</v>
      </c>
      <c r="AC41" s="327">
        <f t="shared" si="16"/>
        <v>10.555555555555562</v>
      </c>
      <c r="AD41" s="327">
        <f t="shared" si="17"/>
        <v>9.60431654676259</v>
      </c>
      <c r="AE41" s="484">
        <v>14</v>
      </c>
      <c r="AF41" s="369">
        <v>2710</v>
      </c>
      <c r="AG41" s="522">
        <v>19.73</v>
      </c>
      <c r="AH41" s="522">
        <v>-29.51</v>
      </c>
      <c r="AI41" s="523">
        <v>-1.76</v>
      </c>
      <c r="AJ41" s="524">
        <v>-7.26</v>
      </c>
      <c r="AK41" s="336">
        <f t="shared" si="18"/>
        <v>0.6101943865867115</v>
      </c>
      <c r="AL41" s="330">
        <f t="shared" si="19"/>
        <v>10.606060606060597</v>
      </c>
      <c r="AM41" s="331">
        <f t="shared" si="20"/>
        <v>6.460661858271721</v>
      </c>
      <c r="AN41" s="331">
        <f t="shared" si="21"/>
        <v>11.690108787046793</v>
      </c>
      <c r="AO41" s="332">
        <f t="shared" si="22"/>
        <v>19.15800774969203</v>
      </c>
      <c r="AP41" s="652">
        <v>0.73</v>
      </c>
      <c r="AQ41" s="635"/>
      <c r="AR41" s="140">
        <v>0.66</v>
      </c>
      <c r="AS41" s="38">
        <v>0.625</v>
      </c>
      <c r="AT41" s="38">
        <v>0.605</v>
      </c>
      <c r="AU41" s="38">
        <v>0.51</v>
      </c>
      <c r="AV41" s="38">
        <v>0.42</v>
      </c>
      <c r="AW41" s="38">
        <v>0.34</v>
      </c>
      <c r="AX41" s="38">
        <v>0.275</v>
      </c>
      <c r="AY41" s="38">
        <v>0.2</v>
      </c>
      <c r="AZ41" s="38">
        <v>0.1495</v>
      </c>
      <c r="BA41" s="38">
        <v>0.1265</v>
      </c>
      <c r="BB41" s="38">
        <v>0.10125</v>
      </c>
      <c r="BC41" s="274">
        <v>0.08</v>
      </c>
      <c r="BD41" s="677">
        <f t="shared" si="23"/>
        <v>10.606060606060597</v>
      </c>
      <c r="BE41" s="664">
        <f aca="true" t="shared" si="42" ref="BE41:BE50">((AR41/AS41)-1)*100</f>
        <v>5.600000000000005</v>
      </c>
      <c r="BF41" s="664">
        <f t="shared" si="4"/>
        <v>3.3057851239669533</v>
      </c>
      <c r="BG41" s="664">
        <f t="shared" si="5"/>
        <v>18.627450980392158</v>
      </c>
      <c r="BH41" s="664">
        <f t="shared" si="6"/>
        <v>21.42857142857144</v>
      </c>
      <c r="BI41" s="664">
        <f t="shared" si="7"/>
        <v>23.529411764705866</v>
      </c>
      <c r="BJ41" s="664">
        <f t="shared" si="8"/>
        <v>23.636363636363633</v>
      </c>
      <c r="BK41" s="664">
        <f t="shared" si="9"/>
        <v>37.5</v>
      </c>
      <c r="BL41" s="664">
        <f t="shared" si="10"/>
        <v>33.77926421404685</v>
      </c>
      <c r="BM41" s="664">
        <f t="shared" si="11"/>
        <v>18.181818181818166</v>
      </c>
      <c r="BN41" s="664">
        <f t="shared" si="12"/>
        <v>24.938271604938265</v>
      </c>
      <c r="BO41" s="689">
        <f t="shared" si="13"/>
        <v>26.5625</v>
      </c>
      <c r="BP41" s="688">
        <f t="shared" si="24"/>
        <v>20.64129146173866</v>
      </c>
      <c r="BQ41" s="677">
        <f t="shared" si="25"/>
        <v>9.856678302613199</v>
      </c>
      <c r="BR41" s="511">
        <f t="shared" si="39"/>
        <v>1.1213934906910463</v>
      </c>
      <c r="BS41" s="677">
        <f t="shared" si="26"/>
        <v>67.84283840886637</v>
      </c>
      <c r="BT41" s="701">
        <f t="shared" si="30"/>
        <v>0.803</v>
      </c>
      <c r="BU41" s="701">
        <f t="shared" si="41"/>
        <v>0.8801226618705037</v>
      </c>
      <c r="BV41" s="701">
        <f t="shared" si="41"/>
        <v>0.9646524283163399</v>
      </c>
      <c r="BW41" s="701">
        <f t="shared" si="41"/>
        <v>1.0573007011078732</v>
      </c>
      <c r="BX41" s="701">
        <f t="shared" si="41"/>
        <v>1.1588472072934135</v>
      </c>
      <c r="BY41" s="702">
        <f t="shared" si="31"/>
        <v>4.86392299858813</v>
      </c>
      <c r="BZ41" s="689">
        <f t="shared" si="32"/>
        <v>20.241044521798294</v>
      </c>
    </row>
    <row r="42" spans="1:78" ht="11.25" customHeight="1">
      <c r="A42" s="15" t="s">
        <v>623</v>
      </c>
      <c r="B42" s="16" t="s">
        <v>624</v>
      </c>
      <c r="C42" s="24" t="s">
        <v>1326</v>
      </c>
      <c r="D42" s="131">
        <v>55</v>
      </c>
      <c r="E42" s="136">
        <v>7</v>
      </c>
      <c r="F42" s="42" t="s">
        <v>860</v>
      </c>
      <c r="G42" s="43" t="s">
        <v>860</v>
      </c>
      <c r="H42" s="188">
        <v>52.25</v>
      </c>
      <c r="I42" s="312">
        <f t="shared" si="15"/>
        <v>3.062200956937799</v>
      </c>
      <c r="J42" s="19">
        <v>0.345</v>
      </c>
      <c r="K42" s="142">
        <v>0.4</v>
      </c>
      <c r="L42" s="20">
        <f t="shared" si="38"/>
        <v>15.942028985507273</v>
      </c>
      <c r="M42" s="21">
        <v>40855</v>
      </c>
      <c r="N42" s="22">
        <v>40858</v>
      </c>
      <c r="O42" s="23">
        <v>40886</v>
      </c>
      <c r="P42" s="395" t="s">
        <v>289</v>
      </c>
      <c r="Q42" s="16"/>
      <c r="R42" s="310">
        <f t="shared" si="37"/>
        <v>1.6</v>
      </c>
      <c r="S42" s="320">
        <f t="shared" si="28"/>
        <v>48.78048780487806</v>
      </c>
      <c r="T42" s="413">
        <f>(H42/SQRT(22.5*W42*(H42/Z42))-1)*100</f>
        <v>57.191001142267694</v>
      </c>
      <c r="U42" s="52">
        <f t="shared" si="29"/>
        <v>15.92987804878049</v>
      </c>
      <c r="V42" s="364">
        <v>9</v>
      </c>
      <c r="W42" s="186">
        <v>3.28</v>
      </c>
      <c r="X42" s="187">
        <v>1.07</v>
      </c>
      <c r="Y42" s="188">
        <v>1.49</v>
      </c>
      <c r="Z42" s="189">
        <v>3.49</v>
      </c>
      <c r="AA42" s="187">
        <v>3.61</v>
      </c>
      <c r="AB42" s="188">
        <v>4.04</v>
      </c>
      <c r="AC42" s="326">
        <f t="shared" si="16"/>
        <v>11.911357340720219</v>
      </c>
      <c r="AD42" s="443">
        <f t="shared" si="17"/>
        <v>13.526807673389081</v>
      </c>
      <c r="AE42" s="483">
        <v>21</v>
      </c>
      <c r="AF42" s="370">
        <v>38440</v>
      </c>
      <c r="AG42" s="512">
        <v>32.28</v>
      </c>
      <c r="AH42" s="512">
        <v>-16.05</v>
      </c>
      <c r="AI42" s="525">
        <v>7.11</v>
      </c>
      <c r="AJ42" s="526">
        <v>6.16</v>
      </c>
      <c r="AK42" s="335">
        <f t="shared" si="18"/>
        <v>1.406302877309828</v>
      </c>
      <c r="AL42" s="324">
        <f t="shared" si="19"/>
        <v>6.296296296296289</v>
      </c>
      <c r="AM42" s="325">
        <f t="shared" si="20"/>
        <v>5.272659960939663</v>
      </c>
      <c r="AN42" s="325">
        <f t="shared" si="21"/>
        <v>9.062083600238502</v>
      </c>
      <c r="AO42" s="327">
        <f t="shared" si="22"/>
        <v>6.4439060364960055</v>
      </c>
      <c r="AP42" s="646">
        <v>1.435</v>
      </c>
      <c r="AQ42" s="634"/>
      <c r="AR42" s="141">
        <v>1.35</v>
      </c>
      <c r="AS42" s="28">
        <v>1.325</v>
      </c>
      <c r="AT42" s="28">
        <v>1.23</v>
      </c>
      <c r="AU42" s="28">
        <v>1.0875</v>
      </c>
      <c r="AV42" s="28">
        <v>0.93</v>
      </c>
      <c r="AW42" s="28">
        <v>0.845</v>
      </c>
      <c r="AX42" s="28">
        <v>0.8075</v>
      </c>
      <c r="AY42" s="28">
        <v>0.7895000000000001</v>
      </c>
      <c r="AZ42" s="28">
        <v>0.7785</v>
      </c>
      <c r="BA42" s="28">
        <v>0.7685</v>
      </c>
      <c r="BB42" s="28">
        <v>0.7284999999999999</v>
      </c>
      <c r="BC42" s="119">
        <v>0.6665</v>
      </c>
      <c r="BD42" s="676">
        <f t="shared" si="23"/>
        <v>6.296296296296289</v>
      </c>
      <c r="BE42" s="452">
        <f t="shared" si="42"/>
        <v>1.8867924528301883</v>
      </c>
      <c r="BF42" s="452">
        <f t="shared" si="4"/>
        <v>7.72357723577235</v>
      </c>
      <c r="BG42" s="452">
        <f t="shared" si="5"/>
        <v>13.103448275862073</v>
      </c>
      <c r="BH42" s="452">
        <f t="shared" si="6"/>
        <v>16.935483870967726</v>
      </c>
      <c r="BI42" s="452">
        <f t="shared" si="7"/>
        <v>10.059171597633142</v>
      </c>
      <c r="BJ42" s="452">
        <f t="shared" si="8"/>
        <v>4.643962848297201</v>
      </c>
      <c r="BK42" s="452">
        <f t="shared" si="9"/>
        <v>2.279924002533229</v>
      </c>
      <c r="BL42" s="452">
        <f t="shared" si="10"/>
        <v>1.4129736673089477</v>
      </c>
      <c r="BM42" s="452">
        <f t="shared" si="11"/>
        <v>1.3012361743656387</v>
      </c>
      <c r="BN42" s="452">
        <f t="shared" si="12"/>
        <v>5.490734385724094</v>
      </c>
      <c r="BO42" s="685">
        <f t="shared" si="13"/>
        <v>9.302325581395344</v>
      </c>
      <c r="BP42" s="684">
        <f t="shared" si="24"/>
        <v>6.7029938657488515</v>
      </c>
      <c r="BQ42" s="676">
        <f t="shared" si="25"/>
        <v>4.748060487589595</v>
      </c>
      <c r="BR42" s="589">
        <f t="shared" si="39"/>
        <v>-3.8055934916041885</v>
      </c>
      <c r="BS42" s="676">
        <f t="shared" si="26"/>
        <v>77.89793329449378</v>
      </c>
      <c r="BT42" s="696">
        <f t="shared" si="30"/>
        <v>1.5785000000000002</v>
      </c>
      <c r="BU42" s="696">
        <f t="shared" si="41"/>
        <v>1.7363500000000005</v>
      </c>
      <c r="BV42" s="696">
        <f t="shared" si="41"/>
        <v>1.9099850000000007</v>
      </c>
      <c r="BW42" s="696">
        <f t="shared" si="41"/>
        <v>2.100983500000001</v>
      </c>
      <c r="BX42" s="696">
        <f t="shared" si="41"/>
        <v>2.311081850000001</v>
      </c>
      <c r="BY42" s="697">
        <f t="shared" si="31"/>
        <v>9.636900350000003</v>
      </c>
      <c r="BZ42" s="685">
        <f t="shared" si="32"/>
        <v>18.44382842105264</v>
      </c>
    </row>
    <row r="43" spans="1:78" ht="11.25" customHeight="1">
      <c r="A43" s="25" t="s">
        <v>840</v>
      </c>
      <c r="B43" s="26" t="s">
        <v>841</v>
      </c>
      <c r="C43" s="33" t="s">
        <v>1327</v>
      </c>
      <c r="D43" s="132">
        <v>29</v>
      </c>
      <c r="E43" s="136">
        <v>83</v>
      </c>
      <c r="F43" s="44" t="s">
        <v>860</v>
      </c>
      <c r="G43" s="45" t="s">
        <v>860</v>
      </c>
      <c r="H43" s="166">
        <v>50.72</v>
      </c>
      <c r="I43" s="433">
        <f t="shared" si="15"/>
        <v>1.0646687697160884</v>
      </c>
      <c r="J43" s="141">
        <v>0.13</v>
      </c>
      <c r="K43" s="141">
        <v>0.135</v>
      </c>
      <c r="L43" s="29">
        <f t="shared" si="38"/>
        <v>3.8461538461538547</v>
      </c>
      <c r="M43" s="30">
        <v>40585</v>
      </c>
      <c r="N43" s="31">
        <v>40589</v>
      </c>
      <c r="O43" s="32">
        <v>40603</v>
      </c>
      <c r="P43" s="32" t="s">
        <v>245</v>
      </c>
      <c r="Q43" s="26"/>
      <c r="R43" s="310">
        <f t="shared" si="37"/>
        <v>0.54</v>
      </c>
      <c r="S43" s="319">
        <f>R43/W43*100</f>
        <v>11.97339246119734</v>
      </c>
      <c r="T43" s="411">
        <f t="shared" si="2"/>
        <v>-16.050203296298825</v>
      </c>
      <c r="U43" s="53">
        <f>H43/W43</f>
        <v>11.246119733924612</v>
      </c>
      <c r="V43" s="364">
        <v>12</v>
      </c>
      <c r="W43" s="178">
        <v>4.51</v>
      </c>
      <c r="X43" s="172">
        <v>2.52</v>
      </c>
      <c r="Y43" s="166">
        <v>2.29</v>
      </c>
      <c r="Z43" s="173">
        <v>1.41</v>
      </c>
      <c r="AA43" s="172">
        <v>3.89</v>
      </c>
      <c r="AB43" s="166">
        <v>3.83</v>
      </c>
      <c r="AC43" s="327">
        <f>(AB43/AA43-1)*100</f>
        <v>-1.5424164524421635</v>
      </c>
      <c r="AD43" s="444">
        <f t="shared" si="17"/>
        <v>5.1740319092504174</v>
      </c>
      <c r="AE43" s="484">
        <v>10</v>
      </c>
      <c r="AF43" s="369">
        <v>3660</v>
      </c>
      <c r="AG43" s="522">
        <v>36.27</v>
      </c>
      <c r="AH43" s="522">
        <v>-22.49</v>
      </c>
      <c r="AI43" s="523">
        <v>4.11</v>
      </c>
      <c r="AJ43" s="524">
        <v>-1.61</v>
      </c>
      <c r="AK43" s="335">
        <f t="shared" si="18"/>
        <v>0.9124425514363932</v>
      </c>
      <c r="AL43" s="324">
        <f t="shared" si="19"/>
        <v>3.8461538461538547</v>
      </c>
      <c r="AM43" s="325">
        <f t="shared" si="20"/>
        <v>4.0041911525952045</v>
      </c>
      <c r="AN43" s="325">
        <f t="shared" si="21"/>
        <v>4.180926810264429</v>
      </c>
      <c r="AO43" s="327">
        <f t="shared" si="22"/>
        <v>4.582126078713333</v>
      </c>
      <c r="AP43" s="646">
        <v>0.54</v>
      </c>
      <c r="AQ43" s="634"/>
      <c r="AR43" s="141">
        <v>0.52</v>
      </c>
      <c r="AS43" s="28">
        <v>0.5</v>
      </c>
      <c r="AT43" s="28">
        <v>0.48</v>
      </c>
      <c r="AU43" s="28">
        <v>0.46</v>
      </c>
      <c r="AV43" s="28">
        <v>0.44</v>
      </c>
      <c r="AW43" s="28">
        <v>0.4</v>
      </c>
      <c r="AX43" s="28">
        <v>0.378</v>
      </c>
      <c r="AY43" s="28">
        <v>0.365</v>
      </c>
      <c r="AZ43" s="28">
        <v>0.355</v>
      </c>
      <c r="BA43" s="28">
        <v>0.345</v>
      </c>
      <c r="BB43" s="28">
        <v>0.335</v>
      </c>
      <c r="BC43" s="119">
        <v>0.325</v>
      </c>
      <c r="BD43" s="676">
        <f t="shared" si="23"/>
        <v>3.8461538461538547</v>
      </c>
      <c r="BE43" s="452">
        <f t="shared" si="42"/>
        <v>4.0000000000000036</v>
      </c>
      <c r="BF43" s="452">
        <f t="shared" si="4"/>
        <v>4.166666666666674</v>
      </c>
      <c r="BG43" s="452">
        <f t="shared" si="5"/>
        <v>4.347826086956519</v>
      </c>
      <c r="BH43" s="452">
        <f t="shared" si="6"/>
        <v>4.545454545454541</v>
      </c>
      <c r="BI43" s="452">
        <f t="shared" si="7"/>
        <v>9.999999999999986</v>
      </c>
      <c r="BJ43" s="452">
        <f t="shared" si="8"/>
        <v>5.820105820105814</v>
      </c>
      <c r="BK43" s="452">
        <f t="shared" si="9"/>
        <v>3.561643835616435</v>
      </c>
      <c r="BL43" s="452">
        <f t="shared" si="10"/>
        <v>2.8169014084507005</v>
      </c>
      <c r="BM43" s="452">
        <f t="shared" si="11"/>
        <v>2.898550724637694</v>
      </c>
      <c r="BN43" s="452">
        <f t="shared" si="12"/>
        <v>2.985074626865658</v>
      </c>
      <c r="BO43" s="685">
        <f t="shared" si="13"/>
        <v>3.076923076923088</v>
      </c>
      <c r="BP43" s="684">
        <f t="shared" si="24"/>
        <v>4.338775053152582</v>
      </c>
      <c r="BQ43" s="676">
        <f t="shared" si="25"/>
        <v>1.8950093722459571</v>
      </c>
      <c r="BR43" s="589">
        <f t="shared" si="39"/>
        <v>-6.000524153944094</v>
      </c>
      <c r="BS43" s="676">
        <f t="shared" si="26"/>
        <v>54.51422812862964</v>
      </c>
      <c r="BT43" s="696">
        <f t="shared" si="30"/>
        <v>0.5454</v>
      </c>
      <c r="BU43" s="696">
        <f t="shared" si="41"/>
        <v>0.5736191700330517</v>
      </c>
      <c r="BV43" s="696">
        <f t="shared" si="41"/>
        <v>0.6032984089281392</v>
      </c>
      <c r="BW43" s="696">
        <f t="shared" si="41"/>
        <v>0.6345132611140812</v>
      </c>
      <c r="BX43" s="696">
        <f t="shared" si="41"/>
        <v>0.6673431797125492</v>
      </c>
      <c r="BY43" s="697">
        <f t="shared" si="31"/>
        <v>3.0241740197878215</v>
      </c>
      <c r="BZ43" s="685">
        <f t="shared" si="32"/>
        <v>5.962488209360847</v>
      </c>
    </row>
    <row r="44" spans="1:78" ht="11.25" customHeight="1">
      <c r="A44" s="25" t="s">
        <v>848</v>
      </c>
      <c r="B44" s="26" t="s">
        <v>849</v>
      </c>
      <c r="C44" s="33" t="s">
        <v>1328</v>
      </c>
      <c r="D44" s="132">
        <v>29</v>
      </c>
      <c r="E44" s="136">
        <v>86</v>
      </c>
      <c r="F44" s="44" t="s">
        <v>860</v>
      </c>
      <c r="G44" s="45" t="s">
        <v>860</v>
      </c>
      <c r="H44" s="166">
        <v>80.44</v>
      </c>
      <c r="I44" s="313">
        <f t="shared" si="15"/>
        <v>2.3371456986573844</v>
      </c>
      <c r="J44" s="28">
        <v>0.44</v>
      </c>
      <c r="K44" s="141">
        <v>0.47</v>
      </c>
      <c r="L44" s="29">
        <f t="shared" si="38"/>
        <v>6.818181818181812</v>
      </c>
      <c r="M44" s="30">
        <v>40674</v>
      </c>
      <c r="N44" s="31">
        <v>40676</v>
      </c>
      <c r="O44" s="32">
        <v>40704</v>
      </c>
      <c r="P44" s="32" t="s">
        <v>238</v>
      </c>
      <c r="Q44" s="26"/>
      <c r="R44" s="310">
        <f t="shared" si="37"/>
        <v>1.88</v>
      </c>
      <c r="S44" s="319">
        <f t="shared" si="28"/>
        <v>22.705314009661837</v>
      </c>
      <c r="T44" s="411">
        <f>(H44/SQRT(22.5*W44*(H44/Z44))-1)*100</f>
        <v>0.9451842341928973</v>
      </c>
      <c r="U44" s="53">
        <f t="shared" si="29"/>
        <v>9.714975845410628</v>
      </c>
      <c r="V44" s="364">
        <v>12</v>
      </c>
      <c r="W44" s="178">
        <v>8.28</v>
      </c>
      <c r="X44" s="172">
        <v>0.96</v>
      </c>
      <c r="Y44" s="166">
        <v>0.88</v>
      </c>
      <c r="Z44" s="173">
        <v>2.36</v>
      </c>
      <c r="AA44" s="172">
        <v>8.52</v>
      </c>
      <c r="AB44" s="166">
        <v>8.41</v>
      </c>
      <c r="AC44" s="327">
        <f t="shared" si="16"/>
        <v>-1.2910798122065636</v>
      </c>
      <c r="AD44" s="444">
        <f t="shared" si="17"/>
        <v>9.834702660406887</v>
      </c>
      <c r="AE44" s="484">
        <v>22</v>
      </c>
      <c r="AF44" s="369">
        <v>385570</v>
      </c>
      <c r="AG44" s="522">
        <v>20.01</v>
      </c>
      <c r="AH44" s="522">
        <v>-8.83</v>
      </c>
      <c r="AI44" s="523">
        <v>2.92</v>
      </c>
      <c r="AJ44" s="524">
        <v>3.82</v>
      </c>
      <c r="AK44" s="335">
        <f t="shared" si="18"/>
        <v>1.0397010273113896</v>
      </c>
      <c r="AL44" s="324">
        <f t="shared" si="19"/>
        <v>6.321839080459779</v>
      </c>
      <c r="AM44" s="325">
        <f t="shared" si="20"/>
        <v>6.0750740000032</v>
      </c>
      <c r="AN44" s="325">
        <f t="shared" si="21"/>
        <v>7.644625644338521</v>
      </c>
      <c r="AO44" s="327">
        <f t="shared" si="22"/>
        <v>7.3527152936523565</v>
      </c>
      <c r="AP44" s="646">
        <v>1.85</v>
      </c>
      <c r="AQ44" s="634"/>
      <c r="AR44" s="141">
        <v>1.74</v>
      </c>
      <c r="AS44" s="28">
        <v>1.66</v>
      </c>
      <c r="AT44" s="28">
        <v>1.55</v>
      </c>
      <c r="AU44" s="28">
        <v>1.37</v>
      </c>
      <c r="AV44" s="28">
        <v>1.28</v>
      </c>
      <c r="AW44" s="28">
        <v>1.14</v>
      </c>
      <c r="AX44" s="28">
        <v>1.06</v>
      </c>
      <c r="AY44" s="28">
        <v>0.98</v>
      </c>
      <c r="AZ44" s="275">
        <v>0.92</v>
      </c>
      <c r="BA44" s="28">
        <v>0.91</v>
      </c>
      <c r="BB44" s="275">
        <v>0.88</v>
      </c>
      <c r="BC44" s="119">
        <v>0.835</v>
      </c>
      <c r="BD44" s="676">
        <f t="shared" si="23"/>
        <v>6.321839080459779</v>
      </c>
      <c r="BE44" s="452">
        <f t="shared" si="42"/>
        <v>4.8192771084337505</v>
      </c>
      <c r="BF44" s="452">
        <f t="shared" si="4"/>
        <v>7.096774193548372</v>
      </c>
      <c r="BG44" s="452">
        <f t="shared" si="5"/>
        <v>13.138686131386844</v>
      </c>
      <c r="BH44" s="452">
        <f t="shared" si="6"/>
        <v>7.03125</v>
      </c>
      <c r="BI44" s="452">
        <f t="shared" si="7"/>
        <v>12.28070175438598</v>
      </c>
      <c r="BJ44" s="452">
        <f t="shared" si="8"/>
        <v>7.547169811320731</v>
      </c>
      <c r="BK44" s="452">
        <f t="shared" si="9"/>
        <v>8.163265306122458</v>
      </c>
      <c r="BL44" s="452">
        <f t="shared" si="10"/>
        <v>6.521739130434767</v>
      </c>
      <c r="BM44" s="452">
        <f t="shared" si="11"/>
        <v>1.098901098901095</v>
      </c>
      <c r="BN44" s="452">
        <f t="shared" si="12"/>
        <v>3.409090909090917</v>
      </c>
      <c r="BO44" s="685">
        <f t="shared" si="13"/>
        <v>5.389221556886237</v>
      </c>
      <c r="BP44" s="684">
        <f t="shared" si="24"/>
        <v>6.901493006747579</v>
      </c>
      <c r="BQ44" s="676">
        <f t="shared" si="25"/>
        <v>3.19989777495809</v>
      </c>
      <c r="BR44" s="589">
        <f t="shared" si="39"/>
        <v>0.266795497585278</v>
      </c>
      <c r="BS44" s="676">
        <f t="shared" si="26"/>
        <v>70.72156212870668</v>
      </c>
      <c r="BT44" s="696">
        <f t="shared" si="30"/>
        <v>1.8685</v>
      </c>
      <c r="BU44" s="696">
        <f t="shared" si="41"/>
        <v>2.0522614192097026</v>
      </c>
      <c r="BV44" s="696">
        <f t="shared" si="41"/>
        <v>2.2540952276032233</v>
      </c>
      <c r="BW44" s="696">
        <f t="shared" si="41"/>
        <v>2.4757787909204225</v>
      </c>
      <c r="BX44" s="696">
        <f t="shared" si="41"/>
        <v>2.719264273536863</v>
      </c>
      <c r="BY44" s="697">
        <f t="shared" si="31"/>
        <v>11.369899711270213</v>
      </c>
      <c r="BZ44" s="685">
        <f t="shared" si="32"/>
        <v>14.13463415125586</v>
      </c>
    </row>
    <row r="45" spans="1:78" ht="11.25" customHeight="1">
      <c r="A45" s="25" t="s">
        <v>779</v>
      </c>
      <c r="B45" s="26" t="s">
        <v>780</v>
      </c>
      <c r="C45" s="33" t="s">
        <v>1581</v>
      </c>
      <c r="D45" s="132">
        <v>35</v>
      </c>
      <c r="E45" s="136">
        <v>67</v>
      </c>
      <c r="F45" s="65" t="s">
        <v>1410</v>
      </c>
      <c r="G45" s="57" t="s">
        <v>1410</v>
      </c>
      <c r="H45" s="166">
        <v>59.42</v>
      </c>
      <c r="I45" s="433">
        <f t="shared" si="15"/>
        <v>1.211713227869404</v>
      </c>
      <c r="J45" s="28">
        <v>0.155</v>
      </c>
      <c r="K45" s="141">
        <v>0.18</v>
      </c>
      <c r="L45" s="29">
        <f t="shared" si="38"/>
        <v>16.129032258064502</v>
      </c>
      <c r="M45" s="30">
        <v>40613</v>
      </c>
      <c r="N45" s="31">
        <v>40617</v>
      </c>
      <c r="O45" s="32">
        <v>40648</v>
      </c>
      <c r="P45" s="32" t="s">
        <v>251</v>
      </c>
      <c r="Q45" s="268"/>
      <c r="R45" s="310">
        <f t="shared" si="37"/>
        <v>0.72</v>
      </c>
      <c r="S45" s="319">
        <f t="shared" si="28"/>
        <v>23.076923076923077</v>
      </c>
      <c r="T45" s="411">
        <f>(H45/SQRT(22.5*W45*(H45/Z45))-1)*100</f>
        <v>128.34322144663452</v>
      </c>
      <c r="U45" s="53">
        <f t="shared" si="29"/>
        <v>19.044871794871796</v>
      </c>
      <c r="V45" s="364">
        <v>8</v>
      </c>
      <c r="W45" s="178">
        <v>3.12</v>
      </c>
      <c r="X45" s="172">
        <v>1.01</v>
      </c>
      <c r="Y45" s="166">
        <v>0.78</v>
      </c>
      <c r="Z45" s="173">
        <v>6.16</v>
      </c>
      <c r="AA45" s="172">
        <v>3.64</v>
      </c>
      <c r="AB45" s="166">
        <v>4.21</v>
      </c>
      <c r="AC45" s="327">
        <f>(AB45/AA45-1)*100</f>
        <v>15.659340659340648</v>
      </c>
      <c r="AD45" s="444">
        <f t="shared" si="17"/>
        <v>16.16255032096616</v>
      </c>
      <c r="AE45" s="484">
        <v>24</v>
      </c>
      <c r="AF45" s="369">
        <v>6980</v>
      </c>
      <c r="AG45" s="522">
        <v>43.84</v>
      </c>
      <c r="AH45" s="522">
        <v>-1.83</v>
      </c>
      <c r="AI45" s="523">
        <v>3.56</v>
      </c>
      <c r="AJ45" s="524">
        <v>11.11</v>
      </c>
      <c r="AK45" s="335">
        <f>AN45/AO45</f>
        <v>1.0061595295848569</v>
      </c>
      <c r="AL45" s="324">
        <f t="shared" si="19"/>
        <v>19.999999999999996</v>
      </c>
      <c r="AM45" s="325">
        <f t="shared" si="20"/>
        <v>13.687348797039768</v>
      </c>
      <c r="AN45" s="325">
        <f t="shared" si="21"/>
        <v>11.920522230371034</v>
      </c>
      <c r="AO45" s="327">
        <f t="shared" si="22"/>
        <v>11.847546914642315</v>
      </c>
      <c r="AP45" s="646">
        <v>0.72</v>
      </c>
      <c r="AQ45" s="634"/>
      <c r="AR45" s="141">
        <v>0.6</v>
      </c>
      <c r="AS45" s="28">
        <v>0.53</v>
      </c>
      <c r="AT45" s="28">
        <v>0.49</v>
      </c>
      <c r="AU45" s="28">
        <v>0.45</v>
      </c>
      <c r="AV45" s="28">
        <v>0.41</v>
      </c>
      <c r="AW45" s="28">
        <v>0.37</v>
      </c>
      <c r="AX45" s="28">
        <v>0.33</v>
      </c>
      <c r="AY45" s="28">
        <v>0.29</v>
      </c>
      <c r="AZ45" s="28">
        <v>0.255</v>
      </c>
      <c r="BA45" s="28">
        <v>0.235</v>
      </c>
      <c r="BB45" s="28">
        <v>0.215</v>
      </c>
      <c r="BC45" s="119">
        <v>0.195</v>
      </c>
      <c r="BD45" s="676">
        <f t="shared" si="23"/>
        <v>19.999999999999996</v>
      </c>
      <c r="BE45" s="452">
        <f t="shared" si="42"/>
        <v>13.207547169811317</v>
      </c>
      <c r="BF45" s="452">
        <f t="shared" si="4"/>
        <v>8.163265306122458</v>
      </c>
      <c r="BG45" s="452">
        <f t="shared" si="5"/>
        <v>8.888888888888879</v>
      </c>
      <c r="BH45" s="452">
        <f t="shared" si="6"/>
        <v>9.756097560975618</v>
      </c>
      <c r="BI45" s="452">
        <f t="shared" si="7"/>
        <v>10.81081081081081</v>
      </c>
      <c r="BJ45" s="452">
        <f t="shared" si="8"/>
        <v>12.12121212121211</v>
      </c>
      <c r="BK45" s="452">
        <f t="shared" si="9"/>
        <v>13.793103448275868</v>
      </c>
      <c r="BL45" s="452">
        <f t="shared" si="10"/>
        <v>13.725490196078427</v>
      </c>
      <c r="BM45" s="452">
        <f t="shared" si="11"/>
        <v>8.510638297872353</v>
      </c>
      <c r="BN45" s="452">
        <f t="shared" si="12"/>
        <v>9.302325581395344</v>
      </c>
      <c r="BO45" s="685">
        <f t="shared" si="13"/>
        <v>10.256410256410241</v>
      </c>
      <c r="BP45" s="684">
        <f t="shared" si="24"/>
        <v>11.544649136487786</v>
      </c>
      <c r="BQ45" s="676">
        <f t="shared" si="25"/>
        <v>3.195299648484486</v>
      </c>
      <c r="BR45" s="589">
        <f t="shared" si="39"/>
        <v>-5.912636336631357</v>
      </c>
      <c r="BS45" s="676">
        <f t="shared" si="26"/>
        <v>80.2278205128205</v>
      </c>
      <c r="BT45" s="696">
        <f t="shared" si="30"/>
        <v>0.792</v>
      </c>
      <c r="BU45" s="696">
        <f t="shared" si="41"/>
        <v>0.8712000000000001</v>
      </c>
      <c r="BV45" s="696">
        <f t="shared" si="41"/>
        <v>0.9583200000000002</v>
      </c>
      <c r="BW45" s="696">
        <f t="shared" si="41"/>
        <v>1.0541520000000002</v>
      </c>
      <c r="BX45" s="696">
        <f t="shared" si="41"/>
        <v>1.1595672000000004</v>
      </c>
      <c r="BY45" s="697">
        <f t="shared" si="31"/>
        <v>4.835239200000001</v>
      </c>
      <c r="BZ45" s="685">
        <f t="shared" si="32"/>
        <v>8.13739347021205</v>
      </c>
    </row>
    <row r="46" spans="1:78" ht="11.25" customHeight="1">
      <c r="A46" s="34" t="s">
        <v>657</v>
      </c>
      <c r="B46" s="36" t="s">
        <v>660</v>
      </c>
      <c r="C46" s="120" t="s">
        <v>1557</v>
      </c>
      <c r="D46" s="133">
        <v>44</v>
      </c>
      <c r="E46" s="136">
        <v>28</v>
      </c>
      <c r="F46" s="46" t="s">
        <v>860</v>
      </c>
      <c r="G46" s="48" t="s">
        <v>860</v>
      </c>
      <c r="H46" s="167">
        <v>88.43</v>
      </c>
      <c r="I46" s="315">
        <f t="shared" si="15"/>
        <v>3.1211127445437064</v>
      </c>
      <c r="J46" s="140">
        <v>0.67</v>
      </c>
      <c r="K46" s="140">
        <v>0.69</v>
      </c>
      <c r="L46" s="39">
        <f t="shared" si="38"/>
        <v>2.985074626865658</v>
      </c>
      <c r="M46" s="49">
        <v>40806</v>
      </c>
      <c r="N46" s="50">
        <v>40808</v>
      </c>
      <c r="O46" s="40">
        <v>40830</v>
      </c>
      <c r="P46" s="389" t="s">
        <v>280</v>
      </c>
      <c r="Q46" s="36"/>
      <c r="R46" s="259">
        <f t="shared" si="37"/>
        <v>2.76</v>
      </c>
      <c r="S46" s="410">
        <f t="shared" si="28"/>
        <v>118.45493562231759</v>
      </c>
      <c r="T46" s="412">
        <f>(H46/SQRT(22.5*W46*(H46/Z46))-1)*100</f>
        <v>167.11653755466577</v>
      </c>
      <c r="U46" s="54">
        <f t="shared" si="29"/>
        <v>37.952789699570815</v>
      </c>
      <c r="V46" s="365">
        <v>12</v>
      </c>
      <c r="W46" s="179">
        <v>2.33</v>
      </c>
      <c r="X46" s="174">
        <v>4.68</v>
      </c>
      <c r="Y46" s="167">
        <v>9.79</v>
      </c>
      <c r="Z46" s="175">
        <v>4.23</v>
      </c>
      <c r="AA46" s="174">
        <v>4.03</v>
      </c>
      <c r="AB46" s="167">
        <v>4.19</v>
      </c>
      <c r="AC46" s="332">
        <f>(AB46/AA46-1)*100</f>
        <v>3.970223325062028</v>
      </c>
      <c r="AD46" s="445">
        <f t="shared" si="17"/>
        <v>4.688659837543213</v>
      </c>
      <c r="AE46" s="485">
        <v>18</v>
      </c>
      <c r="AF46" s="371">
        <v>5620</v>
      </c>
      <c r="AG46" s="495">
        <v>18.44</v>
      </c>
      <c r="AH46" s="495">
        <v>-3.32</v>
      </c>
      <c r="AI46" s="519">
        <v>2.9</v>
      </c>
      <c r="AJ46" s="521">
        <v>3.17</v>
      </c>
      <c r="AK46" s="335">
        <f>AN46/AO46</f>
        <v>1.048206757198643</v>
      </c>
      <c r="AL46" s="324">
        <f t="shared" si="19"/>
        <v>1.8867924528301883</v>
      </c>
      <c r="AM46" s="325">
        <f t="shared" si="20"/>
        <v>2.8736212718351473</v>
      </c>
      <c r="AN46" s="325">
        <f t="shared" si="21"/>
        <v>3.8061655590049703</v>
      </c>
      <c r="AO46" s="327">
        <f t="shared" si="22"/>
        <v>3.6311209910314224</v>
      </c>
      <c r="AP46" s="646">
        <v>2.7</v>
      </c>
      <c r="AQ46" s="634"/>
      <c r="AR46" s="141">
        <v>2.65</v>
      </c>
      <c r="AS46" s="28">
        <v>2.61</v>
      </c>
      <c r="AT46" s="28">
        <v>2.48</v>
      </c>
      <c r="AU46" s="28">
        <v>2.335</v>
      </c>
      <c r="AV46" s="28">
        <v>2.24</v>
      </c>
      <c r="AW46" s="28">
        <v>2.12</v>
      </c>
      <c r="AX46" s="28">
        <v>1.975</v>
      </c>
      <c r="AY46" s="28">
        <v>1.945</v>
      </c>
      <c r="AZ46" s="28">
        <v>1.925</v>
      </c>
      <c r="BA46" s="28">
        <v>1.89</v>
      </c>
      <c r="BB46" s="28">
        <v>1.82</v>
      </c>
      <c r="BC46" s="119">
        <v>1.77</v>
      </c>
      <c r="BD46" s="676">
        <f t="shared" si="23"/>
        <v>1.8867924528301883</v>
      </c>
      <c r="BE46" s="452">
        <f t="shared" si="42"/>
        <v>1.5325670498084198</v>
      </c>
      <c r="BF46" s="452">
        <f t="shared" si="4"/>
        <v>5.241935483870974</v>
      </c>
      <c r="BG46" s="452">
        <f t="shared" si="5"/>
        <v>6.209850107066384</v>
      </c>
      <c r="BH46" s="452">
        <f t="shared" si="6"/>
        <v>4.241071428571419</v>
      </c>
      <c r="BI46" s="452">
        <f t="shared" si="7"/>
        <v>5.660377358490565</v>
      </c>
      <c r="BJ46" s="452">
        <f t="shared" si="8"/>
        <v>7.341772151898729</v>
      </c>
      <c r="BK46" s="452">
        <f t="shared" si="9"/>
        <v>1.5424164524421524</v>
      </c>
      <c r="BL46" s="452">
        <f t="shared" si="10"/>
        <v>1.0389610389610393</v>
      </c>
      <c r="BM46" s="452">
        <f t="shared" si="11"/>
        <v>1.85185185185186</v>
      </c>
      <c r="BN46" s="452">
        <f t="shared" si="12"/>
        <v>3.8461538461538325</v>
      </c>
      <c r="BO46" s="685">
        <f t="shared" si="13"/>
        <v>2.824858757062154</v>
      </c>
      <c r="BP46" s="684">
        <f t="shared" si="24"/>
        <v>3.60155066491731</v>
      </c>
      <c r="BQ46" s="676">
        <f t="shared" si="25"/>
        <v>2.0388643583531953</v>
      </c>
      <c r="BR46" s="589">
        <f t="shared" si="39"/>
        <v>-31.02551139602214</v>
      </c>
      <c r="BS46" s="676">
        <f t="shared" si="26"/>
        <v>41.93632539458789</v>
      </c>
      <c r="BT46" s="696">
        <f t="shared" si="30"/>
        <v>2.807196029776675</v>
      </c>
      <c r="BU46" s="696">
        <f t="shared" si="41"/>
        <v>2.9388159025859215</v>
      </c>
      <c r="BV46" s="696">
        <f t="shared" si="41"/>
        <v>3.0766069835098007</v>
      </c>
      <c r="BW46" s="696">
        <f t="shared" si="41"/>
        <v>3.2208586195046744</v>
      </c>
      <c r="BX46" s="696">
        <f t="shared" si="41"/>
        <v>3.3718737240214387</v>
      </c>
      <c r="BY46" s="697">
        <f t="shared" si="31"/>
        <v>15.415351259398511</v>
      </c>
      <c r="BZ46" s="685">
        <f t="shared" si="32"/>
        <v>17.432264230915422</v>
      </c>
    </row>
    <row r="47" spans="1:78" ht="11.25" customHeight="1">
      <c r="A47" s="15" t="s">
        <v>1373</v>
      </c>
      <c r="B47" s="16" t="s">
        <v>1374</v>
      </c>
      <c r="C47" s="24" t="s">
        <v>1325</v>
      </c>
      <c r="D47" s="131">
        <v>31</v>
      </c>
      <c r="E47" s="136">
        <v>80</v>
      </c>
      <c r="F47" s="42" t="s">
        <v>860</v>
      </c>
      <c r="G47" s="43" t="s">
        <v>860</v>
      </c>
      <c r="H47" s="188">
        <v>100.82</v>
      </c>
      <c r="I47" s="433">
        <f t="shared" si="15"/>
        <v>1.0712160285657608</v>
      </c>
      <c r="J47" s="142">
        <v>0.25</v>
      </c>
      <c r="K47" s="142">
        <v>0.27</v>
      </c>
      <c r="L47" s="20">
        <f t="shared" si="38"/>
        <v>8.000000000000007</v>
      </c>
      <c r="M47" s="21">
        <v>40892</v>
      </c>
      <c r="N47" s="22">
        <v>40896</v>
      </c>
      <c r="O47" s="23">
        <v>40907</v>
      </c>
      <c r="P47" s="23" t="s">
        <v>234</v>
      </c>
      <c r="Q47" s="16"/>
      <c r="R47" s="310">
        <f t="shared" si="37"/>
        <v>1.08</v>
      </c>
      <c r="S47" s="319">
        <f t="shared" si="28"/>
        <v>12.529002320185617</v>
      </c>
      <c r="T47" s="411">
        <f t="shared" si="2"/>
        <v>11.69508820930789</v>
      </c>
      <c r="U47" s="53">
        <f t="shared" si="29"/>
        <v>11.696055684454757</v>
      </c>
      <c r="V47" s="364">
        <v>9</v>
      </c>
      <c r="W47" s="178">
        <v>8.62</v>
      </c>
      <c r="X47" s="172">
        <v>0.99</v>
      </c>
      <c r="Y47" s="166">
        <v>2.86</v>
      </c>
      <c r="Z47" s="173">
        <v>2.4</v>
      </c>
      <c r="AA47" s="172">
        <v>8.76</v>
      </c>
      <c r="AB47" s="166">
        <v>9.86</v>
      </c>
      <c r="AC47" s="327">
        <f t="shared" si="16"/>
        <v>12.557077625570766</v>
      </c>
      <c r="AD47" s="327">
        <f t="shared" si="17"/>
        <v>11.62538628292053</v>
      </c>
      <c r="AE47" s="484">
        <v>19</v>
      </c>
      <c r="AF47" s="369">
        <v>21920</v>
      </c>
      <c r="AG47" s="522">
        <v>14.95</v>
      </c>
      <c r="AH47" s="522">
        <v>-26.71</v>
      </c>
      <c r="AI47" s="523">
        <v>-0.73</v>
      </c>
      <c r="AJ47" s="524">
        <v>-12.34</v>
      </c>
      <c r="AK47" s="334">
        <f t="shared" si="18"/>
        <v>1.0964846778492692</v>
      </c>
      <c r="AL47" s="328">
        <f t="shared" si="19"/>
        <v>13.636363636363647</v>
      </c>
      <c r="AM47" s="329">
        <f t="shared" si="20"/>
        <v>7.721734501594191</v>
      </c>
      <c r="AN47" s="329">
        <f t="shared" si="21"/>
        <v>15.811517561929445</v>
      </c>
      <c r="AO47" s="326">
        <f t="shared" si="22"/>
        <v>14.42019015983278</v>
      </c>
      <c r="AP47" s="650">
        <v>1</v>
      </c>
      <c r="AQ47" s="633"/>
      <c r="AR47" s="142">
        <v>0.88</v>
      </c>
      <c r="AS47" s="19">
        <v>0.84</v>
      </c>
      <c r="AT47" s="19">
        <v>0.8</v>
      </c>
      <c r="AU47" s="19">
        <v>0.6</v>
      </c>
      <c r="AV47" s="19">
        <v>0.48</v>
      </c>
      <c r="AW47" s="19">
        <v>0.4</v>
      </c>
      <c r="AX47" s="19">
        <v>0.34</v>
      </c>
      <c r="AY47" s="19">
        <v>0.3</v>
      </c>
      <c r="AZ47" s="19">
        <v>0.28</v>
      </c>
      <c r="BA47" s="19">
        <v>0.26</v>
      </c>
      <c r="BB47" s="19">
        <v>0.24</v>
      </c>
      <c r="BC47" s="273">
        <v>0.22</v>
      </c>
      <c r="BD47" s="675">
        <f t="shared" si="23"/>
        <v>13.636363636363647</v>
      </c>
      <c r="BE47" s="663">
        <f t="shared" si="42"/>
        <v>4.761904761904767</v>
      </c>
      <c r="BF47" s="663">
        <f t="shared" si="4"/>
        <v>4.999999999999982</v>
      </c>
      <c r="BG47" s="663">
        <f t="shared" si="5"/>
        <v>33.33333333333335</v>
      </c>
      <c r="BH47" s="663">
        <f t="shared" si="6"/>
        <v>25</v>
      </c>
      <c r="BI47" s="663">
        <f t="shared" si="7"/>
        <v>19.999999999999996</v>
      </c>
      <c r="BJ47" s="663">
        <f t="shared" si="8"/>
        <v>17.647058823529417</v>
      </c>
      <c r="BK47" s="663">
        <f t="shared" si="9"/>
        <v>13.333333333333353</v>
      </c>
      <c r="BL47" s="663">
        <f t="shared" si="10"/>
        <v>7.14285714285714</v>
      </c>
      <c r="BM47" s="663">
        <f t="shared" si="11"/>
        <v>7.692307692307709</v>
      </c>
      <c r="BN47" s="663">
        <f t="shared" si="12"/>
        <v>8.333333333333348</v>
      </c>
      <c r="BO47" s="663">
        <f t="shared" si="13"/>
        <v>9.090909090909083</v>
      </c>
      <c r="BP47" s="675">
        <f t="shared" si="24"/>
        <v>13.74761676232265</v>
      </c>
      <c r="BQ47" s="687">
        <f t="shared" si="25"/>
        <v>8.432334605603367</v>
      </c>
      <c r="BR47" s="638">
        <f t="shared" si="39"/>
        <v>5.186677906040449</v>
      </c>
      <c r="BS47" s="675">
        <f t="shared" si="26"/>
        <v>80.20042641553029</v>
      </c>
      <c r="BT47" s="698">
        <f t="shared" si="30"/>
        <v>1.1</v>
      </c>
      <c r="BU47" s="698">
        <f t="shared" si="41"/>
        <v>1.2100000000000002</v>
      </c>
      <c r="BV47" s="698">
        <f t="shared" si="41"/>
        <v>1.3310000000000004</v>
      </c>
      <c r="BW47" s="698">
        <f t="shared" si="41"/>
        <v>1.4641000000000006</v>
      </c>
      <c r="BX47" s="698">
        <f t="shared" si="41"/>
        <v>1.6105100000000008</v>
      </c>
      <c r="BY47" s="699">
        <f t="shared" si="31"/>
        <v>6.7156100000000025</v>
      </c>
      <c r="BZ47" s="687">
        <f t="shared" si="32"/>
        <v>6.660989882959734</v>
      </c>
    </row>
    <row r="48" spans="1:78" ht="11.25" customHeight="1">
      <c r="A48" s="25" t="s">
        <v>631</v>
      </c>
      <c r="B48" s="26" t="s">
        <v>625</v>
      </c>
      <c r="C48" s="33" t="s">
        <v>1234</v>
      </c>
      <c r="D48" s="132">
        <v>55</v>
      </c>
      <c r="E48" s="136">
        <v>5</v>
      </c>
      <c r="F48" s="44" t="s">
        <v>860</v>
      </c>
      <c r="G48" s="45" t="s">
        <v>860</v>
      </c>
      <c r="H48" s="166">
        <v>58.5</v>
      </c>
      <c r="I48" s="313">
        <f t="shared" si="15"/>
        <v>3.076923076923077</v>
      </c>
      <c r="J48" s="28">
        <v>0.41</v>
      </c>
      <c r="K48" s="141">
        <v>0.45</v>
      </c>
      <c r="L48" s="29">
        <f t="shared" si="38"/>
        <v>9.756097560975618</v>
      </c>
      <c r="M48" s="30">
        <v>40611</v>
      </c>
      <c r="N48" s="31">
        <v>40613</v>
      </c>
      <c r="O48" s="32">
        <v>40634</v>
      </c>
      <c r="P48" s="32" t="s">
        <v>235</v>
      </c>
      <c r="Q48" s="26"/>
      <c r="R48" s="310">
        <f t="shared" si="37"/>
        <v>1.8</v>
      </c>
      <c r="S48" s="319">
        <f>R48/W48*100</f>
        <v>51.873198847262245</v>
      </c>
      <c r="T48" s="411">
        <f t="shared" si="2"/>
        <v>50.17760858742379</v>
      </c>
      <c r="U48" s="53">
        <f>H48/W48</f>
        <v>16.85878962536023</v>
      </c>
      <c r="V48" s="364">
        <v>12</v>
      </c>
      <c r="W48" s="178">
        <v>3.47</v>
      </c>
      <c r="X48" s="172">
        <v>1.74</v>
      </c>
      <c r="Y48" s="166">
        <v>0.71</v>
      </c>
      <c r="Z48" s="173">
        <v>3.01</v>
      </c>
      <c r="AA48" s="172">
        <v>3.55</v>
      </c>
      <c r="AB48" s="166">
        <v>3.95</v>
      </c>
      <c r="AC48" s="327">
        <f t="shared" si="16"/>
        <v>11.267605633802823</v>
      </c>
      <c r="AD48" s="327">
        <f t="shared" si="17"/>
        <v>9.47061680427392</v>
      </c>
      <c r="AE48" s="484">
        <v>12</v>
      </c>
      <c r="AF48" s="369">
        <v>9110</v>
      </c>
      <c r="AG48" s="522">
        <v>26.9</v>
      </c>
      <c r="AH48" s="522">
        <v>-1.52</v>
      </c>
      <c r="AI48" s="523">
        <v>3.17</v>
      </c>
      <c r="AJ48" s="524">
        <v>8.88</v>
      </c>
      <c r="AK48" s="335">
        <f t="shared" si="18"/>
        <v>1.325936682291873</v>
      </c>
      <c r="AL48" s="324">
        <f t="shared" si="19"/>
        <v>10.429447852760742</v>
      </c>
      <c r="AM48" s="325">
        <f t="shared" si="20"/>
        <v>5.451972673460159</v>
      </c>
      <c r="AN48" s="325">
        <f t="shared" si="21"/>
        <v>6.3191082634400875</v>
      </c>
      <c r="AO48" s="327">
        <f t="shared" si="22"/>
        <v>4.765769246626128</v>
      </c>
      <c r="AP48" s="646">
        <v>1.8</v>
      </c>
      <c r="AQ48" s="634"/>
      <c r="AR48" s="141">
        <v>1.63</v>
      </c>
      <c r="AS48" s="28">
        <v>1.59</v>
      </c>
      <c r="AT48" s="28">
        <v>1.535</v>
      </c>
      <c r="AU48" s="28">
        <v>1.4325</v>
      </c>
      <c r="AV48" s="28">
        <v>1.325</v>
      </c>
      <c r="AW48" s="28">
        <v>1.2375</v>
      </c>
      <c r="AX48" s="28">
        <v>1.195</v>
      </c>
      <c r="AY48" s="28">
        <v>1.175</v>
      </c>
      <c r="AZ48" s="28">
        <v>1.155</v>
      </c>
      <c r="BA48" s="28">
        <v>1.13</v>
      </c>
      <c r="BB48" s="28">
        <v>1.085</v>
      </c>
      <c r="BC48" s="119">
        <v>1.03</v>
      </c>
      <c r="BD48" s="676">
        <f t="shared" si="23"/>
        <v>10.429447852760742</v>
      </c>
      <c r="BE48" s="452">
        <f t="shared" si="42"/>
        <v>2.515723270440229</v>
      </c>
      <c r="BF48" s="452">
        <f t="shared" si="4"/>
        <v>3.583061889250816</v>
      </c>
      <c r="BG48" s="452">
        <f t="shared" si="5"/>
        <v>7.155322862129121</v>
      </c>
      <c r="BH48" s="452">
        <f t="shared" si="6"/>
        <v>8.113207547169822</v>
      </c>
      <c r="BI48" s="452">
        <f t="shared" si="7"/>
        <v>7.070707070707072</v>
      </c>
      <c r="BJ48" s="452">
        <f t="shared" si="8"/>
        <v>3.556485355648542</v>
      </c>
      <c r="BK48" s="452">
        <f t="shared" si="9"/>
        <v>1.7021276595744705</v>
      </c>
      <c r="BL48" s="452">
        <f t="shared" si="10"/>
        <v>1.7316017316017396</v>
      </c>
      <c r="BM48" s="452">
        <f t="shared" si="11"/>
        <v>2.212389380530988</v>
      </c>
      <c r="BN48" s="452">
        <f t="shared" si="12"/>
        <v>4.147465437788012</v>
      </c>
      <c r="BO48" s="452">
        <f t="shared" si="13"/>
        <v>5.339805825242716</v>
      </c>
      <c r="BP48" s="676">
        <f t="shared" si="24"/>
        <v>4.796445490237022</v>
      </c>
      <c r="BQ48" s="685">
        <f t="shared" si="25"/>
        <v>2.7086515823555164</v>
      </c>
      <c r="BR48" s="589">
        <f t="shared" si="39"/>
        <v>-7.462758284997067</v>
      </c>
      <c r="BS48" s="676">
        <f t="shared" si="26"/>
        <v>70.7495439244056</v>
      </c>
      <c r="BT48" s="700">
        <f t="shared" si="30"/>
        <v>1.9800000000000002</v>
      </c>
      <c r="BU48" s="700">
        <f t="shared" si="41"/>
        <v>2.167518212724624</v>
      </c>
      <c r="BV48" s="700">
        <f t="shared" si="41"/>
        <v>2.37279555681462</v>
      </c>
      <c r="BW48" s="700">
        <f t="shared" si="41"/>
        <v>2.5975139315493707</v>
      </c>
      <c r="BX48" s="700">
        <f t="shared" si="41"/>
        <v>2.8435145224440417</v>
      </c>
      <c r="BY48" s="697">
        <f t="shared" si="31"/>
        <v>11.961342223532657</v>
      </c>
      <c r="BZ48" s="685">
        <f t="shared" si="32"/>
        <v>20.44673884364557</v>
      </c>
    </row>
    <row r="49" spans="1:78" ht="11.25" customHeight="1">
      <c r="A49" s="25" t="s">
        <v>879</v>
      </c>
      <c r="B49" s="26" t="s">
        <v>880</v>
      </c>
      <c r="C49" s="33" t="s">
        <v>1306</v>
      </c>
      <c r="D49" s="132">
        <v>39</v>
      </c>
      <c r="E49" s="136">
        <v>49</v>
      </c>
      <c r="F49" s="44" t="s">
        <v>860</v>
      </c>
      <c r="G49" s="45" t="s">
        <v>860</v>
      </c>
      <c r="H49" s="166">
        <v>29.48</v>
      </c>
      <c r="I49" s="433">
        <f t="shared" si="15"/>
        <v>1.2211668928086838</v>
      </c>
      <c r="J49" s="28">
        <v>0.084</v>
      </c>
      <c r="K49" s="141">
        <v>0.09</v>
      </c>
      <c r="L49" s="29">
        <f t="shared" si="38"/>
        <v>7.14285714285714</v>
      </c>
      <c r="M49" s="30">
        <v>40674</v>
      </c>
      <c r="N49" s="31">
        <v>40676</v>
      </c>
      <c r="O49" s="32">
        <v>40704</v>
      </c>
      <c r="P49" s="32" t="s">
        <v>238</v>
      </c>
      <c r="Q49" s="268"/>
      <c r="R49" s="310">
        <f t="shared" si="37"/>
        <v>0.36</v>
      </c>
      <c r="S49" s="319">
        <f t="shared" si="28"/>
        <v>22.641509433962263</v>
      </c>
      <c r="T49" s="411">
        <f>(H49/SQRT(22.5*W49*(H49/Z49))-1)*100</f>
        <v>42.9551346056964</v>
      </c>
      <c r="U49" s="53">
        <f t="shared" si="29"/>
        <v>18.540880503144653</v>
      </c>
      <c r="V49" s="364">
        <v>12</v>
      </c>
      <c r="W49" s="178">
        <v>1.59</v>
      </c>
      <c r="X49" s="172">
        <v>1.28</v>
      </c>
      <c r="Y49" s="166">
        <v>1.54</v>
      </c>
      <c r="Z49" s="173">
        <v>2.48</v>
      </c>
      <c r="AA49" s="172">
        <v>1.5</v>
      </c>
      <c r="AB49" s="166">
        <v>1.71</v>
      </c>
      <c r="AC49" s="327">
        <f t="shared" si="16"/>
        <v>13.99999999999999</v>
      </c>
      <c r="AD49" s="327">
        <f>(H49/AA49)/X49</f>
        <v>15.354166666666666</v>
      </c>
      <c r="AE49" s="484">
        <v>4</v>
      </c>
      <c r="AF49" s="306">
        <v>619</v>
      </c>
      <c r="AG49" s="522">
        <v>33.39</v>
      </c>
      <c r="AH49" s="522">
        <v>-19.76</v>
      </c>
      <c r="AI49" s="523">
        <v>8.74</v>
      </c>
      <c r="AJ49" s="524">
        <v>0.44</v>
      </c>
      <c r="AK49" s="335">
        <f t="shared" si="18"/>
        <v>1.6150912302932936</v>
      </c>
      <c r="AL49" s="324">
        <f t="shared" si="19"/>
        <v>5.357142857142838</v>
      </c>
      <c r="AM49" s="325">
        <f t="shared" si="20"/>
        <v>3.423150028122812</v>
      </c>
      <c r="AN49" s="325">
        <f t="shared" si="21"/>
        <v>8.681016482527903</v>
      </c>
      <c r="AO49" s="327">
        <f t="shared" si="22"/>
        <v>5.37493877726738</v>
      </c>
      <c r="AP49" s="646">
        <v>0.354</v>
      </c>
      <c r="AQ49" s="634"/>
      <c r="AR49" s="316">
        <v>0.336</v>
      </c>
      <c r="AS49" s="28">
        <v>0.32400000000000007</v>
      </c>
      <c r="AT49" s="28">
        <v>0.32</v>
      </c>
      <c r="AU49" s="28">
        <v>0.24832</v>
      </c>
      <c r="AV49" s="28">
        <v>0.233472</v>
      </c>
      <c r="AW49" s="275">
        <v>0.229376</v>
      </c>
      <c r="AX49" s="28">
        <v>0.2260992</v>
      </c>
      <c r="AY49" s="275">
        <v>0.2228224</v>
      </c>
      <c r="AZ49" s="28">
        <v>0.212992</v>
      </c>
      <c r="BA49" s="275">
        <v>0.2097152</v>
      </c>
      <c r="BB49" s="28">
        <v>0.20316160000000003</v>
      </c>
      <c r="BC49" s="277">
        <v>0.196608</v>
      </c>
      <c r="BD49" s="676">
        <f t="shared" si="23"/>
        <v>5.357142857142838</v>
      </c>
      <c r="BE49" s="452">
        <f t="shared" si="42"/>
        <v>3.703703703703698</v>
      </c>
      <c r="BF49" s="452">
        <f t="shared" si="4"/>
        <v>1.2500000000000178</v>
      </c>
      <c r="BG49" s="452">
        <f t="shared" si="5"/>
        <v>28.865979381443285</v>
      </c>
      <c r="BH49" s="452">
        <f t="shared" si="6"/>
        <v>6.359649122807021</v>
      </c>
      <c r="BI49" s="452">
        <f t="shared" si="7"/>
        <v>1.7857142857143016</v>
      </c>
      <c r="BJ49" s="452">
        <f t="shared" si="8"/>
        <v>1.449275362318847</v>
      </c>
      <c r="BK49" s="452">
        <f t="shared" si="9"/>
        <v>1.4705882352941124</v>
      </c>
      <c r="BL49" s="452">
        <f t="shared" si="10"/>
        <v>4.615384615384621</v>
      </c>
      <c r="BM49" s="452">
        <f t="shared" si="11"/>
        <v>1.5625</v>
      </c>
      <c r="BN49" s="452">
        <f t="shared" si="12"/>
        <v>3.225806451612878</v>
      </c>
      <c r="BO49" s="452">
        <f t="shared" si="13"/>
        <v>3.3333333333333437</v>
      </c>
      <c r="BP49" s="676">
        <f t="shared" si="24"/>
        <v>5.24825644572958</v>
      </c>
      <c r="BQ49" s="685">
        <f t="shared" si="25"/>
        <v>7.302113728265093</v>
      </c>
      <c r="BR49" s="589">
        <f t="shared" si="39"/>
        <v>-8.638697127808065</v>
      </c>
      <c r="BS49" s="676">
        <f t="shared" si="26"/>
        <v>66.00544187311313</v>
      </c>
      <c r="BT49" s="700">
        <f t="shared" si="30"/>
        <v>0.3894</v>
      </c>
      <c r="BU49" s="700">
        <f t="shared" si="41"/>
        <v>0.42834000000000005</v>
      </c>
      <c r="BV49" s="700">
        <f t="shared" si="41"/>
        <v>0.4711740000000001</v>
      </c>
      <c r="BW49" s="700">
        <f t="shared" si="41"/>
        <v>0.5182914000000002</v>
      </c>
      <c r="BX49" s="700">
        <f t="shared" si="41"/>
        <v>0.5701205400000002</v>
      </c>
      <c r="BY49" s="697">
        <f t="shared" si="31"/>
        <v>2.3773259400000004</v>
      </c>
      <c r="BZ49" s="685">
        <f t="shared" si="32"/>
        <v>8.064199253731344</v>
      </c>
    </row>
    <row r="50" spans="1:78" ht="11.25" customHeight="1">
      <c r="A50" s="25" t="s">
        <v>661</v>
      </c>
      <c r="B50" s="26" t="s">
        <v>662</v>
      </c>
      <c r="C50" s="33" t="s">
        <v>1344</v>
      </c>
      <c r="D50" s="132">
        <v>42</v>
      </c>
      <c r="E50" s="136">
        <v>32</v>
      </c>
      <c r="F50" s="44" t="s">
        <v>860</v>
      </c>
      <c r="G50" s="45" t="s">
        <v>860</v>
      </c>
      <c r="H50" s="166">
        <v>23.06</v>
      </c>
      <c r="I50" s="433">
        <f t="shared" si="15"/>
        <v>1.3009540329575022</v>
      </c>
      <c r="J50" s="28">
        <v>0.07</v>
      </c>
      <c r="K50" s="141">
        <v>0.075</v>
      </c>
      <c r="L50" s="29">
        <f t="shared" si="38"/>
        <v>7.14285714285714</v>
      </c>
      <c r="M50" s="30">
        <v>40659</v>
      </c>
      <c r="N50" s="31">
        <v>40661</v>
      </c>
      <c r="O50" s="32">
        <v>40675</v>
      </c>
      <c r="P50" s="264" t="s">
        <v>254</v>
      </c>
      <c r="Q50" s="26"/>
      <c r="R50" s="310">
        <f t="shared" si="37"/>
        <v>0.3</v>
      </c>
      <c r="S50" s="319">
        <f t="shared" si="28"/>
        <v>17.647058823529413</v>
      </c>
      <c r="T50" s="411">
        <f>(H50/SQRT(22.5*W50*(H50/Z50))-1)*100</f>
        <v>-7.149990936960404</v>
      </c>
      <c r="U50" s="53">
        <f t="shared" si="29"/>
        <v>13.564705882352941</v>
      </c>
      <c r="V50" s="364">
        <v>11</v>
      </c>
      <c r="W50" s="178">
        <v>1.7</v>
      </c>
      <c r="X50" s="172">
        <v>1.06</v>
      </c>
      <c r="Y50" s="166">
        <v>0.72</v>
      </c>
      <c r="Z50" s="173">
        <v>1.43</v>
      </c>
      <c r="AA50" s="172">
        <v>1.87</v>
      </c>
      <c r="AB50" s="166">
        <v>2.04</v>
      </c>
      <c r="AC50" s="327">
        <f t="shared" si="16"/>
        <v>9.090909090909083</v>
      </c>
      <c r="AD50" s="327">
        <f>(H50/AA50)/X50</f>
        <v>11.633538492583996</v>
      </c>
      <c r="AE50" s="484">
        <v>7</v>
      </c>
      <c r="AF50" s="369">
        <v>1130</v>
      </c>
      <c r="AG50" s="522">
        <v>36.29</v>
      </c>
      <c r="AH50" s="522">
        <v>-9.25</v>
      </c>
      <c r="AI50" s="523">
        <v>9.24</v>
      </c>
      <c r="AJ50" s="524">
        <v>7.76</v>
      </c>
      <c r="AK50" s="335">
        <f t="shared" si="18"/>
        <v>1.0607029731575897</v>
      </c>
      <c r="AL50" s="324">
        <f t="shared" si="19"/>
        <v>6.306306306306286</v>
      </c>
      <c r="AM50" s="325">
        <f t="shared" si="20"/>
        <v>3.967492422959684</v>
      </c>
      <c r="AN50" s="325">
        <f t="shared" si="21"/>
        <v>3.465206290715228</v>
      </c>
      <c r="AO50" s="327">
        <f t="shared" si="22"/>
        <v>3.2668959910612028</v>
      </c>
      <c r="AP50" s="646">
        <v>0.295</v>
      </c>
      <c r="AQ50" s="634"/>
      <c r="AR50" s="141">
        <v>0.2775</v>
      </c>
      <c r="AS50" s="28">
        <v>0.27</v>
      </c>
      <c r="AT50" s="28">
        <v>0.2625</v>
      </c>
      <c r="AU50" s="28">
        <v>0.256</v>
      </c>
      <c r="AV50" s="28">
        <v>0.2488</v>
      </c>
      <c r="AW50" s="28">
        <v>0.2414</v>
      </c>
      <c r="AX50" s="28">
        <v>0.2288</v>
      </c>
      <c r="AY50" s="28">
        <v>0.2239</v>
      </c>
      <c r="AZ50" s="28">
        <v>0.2188</v>
      </c>
      <c r="BA50" s="28">
        <v>0.21389999999999998</v>
      </c>
      <c r="BB50" s="28">
        <v>0.20879999999999999</v>
      </c>
      <c r="BC50" s="119">
        <v>0.2039</v>
      </c>
      <c r="BD50" s="676">
        <f t="shared" si="23"/>
        <v>6.306306306306286</v>
      </c>
      <c r="BE50" s="452">
        <f t="shared" si="42"/>
        <v>2.77777777777779</v>
      </c>
      <c r="BF50" s="452">
        <f t="shared" si="4"/>
        <v>2.857142857142869</v>
      </c>
      <c r="BG50" s="452">
        <f t="shared" si="5"/>
        <v>2.5390625</v>
      </c>
      <c r="BH50" s="452">
        <f t="shared" si="6"/>
        <v>2.893890675241173</v>
      </c>
      <c r="BI50" s="452">
        <f t="shared" si="7"/>
        <v>3.0654515327257714</v>
      </c>
      <c r="BJ50" s="452">
        <f t="shared" si="8"/>
        <v>5.5069930069929995</v>
      </c>
      <c r="BK50" s="452">
        <f t="shared" si="9"/>
        <v>2.188476998660116</v>
      </c>
      <c r="BL50" s="452">
        <f t="shared" si="10"/>
        <v>2.33089579524679</v>
      </c>
      <c r="BM50" s="452">
        <f t="shared" si="11"/>
        <v>2.2907900888265553</v>
      </c>
      <c r="BN50" s="452">
        <f t="shared" si="12"/>
        <v>2.4425287356321768</v>
      </c>
      <c r="BO50" s="452">
        <f t="shared" si="13"/>
        <v>2.403138793526227</v>
      </c>
      <c r="BP50" s="676">
        <f t="shared" si="24"/>
        <v>3.133537922339896</v>
      </c>
      <c r="BQ50" s="685">
        <f t="shared" si="25"/>
        <v>1.2772610795818153</v>
      </c>
      <c r="BR50" s="589">
        <f t="shared" si="39"/>
        <v>-8.79854555868021</v>
      </c>
      <c r="BS50" s="676">
        <f t="shared" si="26"/>
        <v>71.43542611298602</v>
      </c>
      <c r="BT50" s="700">
        <f t="shared" si="30"/>
        <v>0.3218181818181818</v>
      </c>
      <c r="BU50" s="700">
        <f t="shared" si="41"/>
        <v>0.354</v>
      </c>
      <c r="BV50" s="700">
        <f t="shared" si="41"/>
        <v>0.3894</v>
      </c>
      <c r="BW50" s="700">
        <f t="shared" si="41"/>
        <v>0.42834000000000005</v>
      </c>
      <c r="BX50" s="700">
        <f t="shared" si="41"/>
        <v>0.4711740000000001</v>
      </c>
      <c r="BY50" s="697">
        <f t="shared" si="31"/>
        <v>1.964732181818182</v>
      </c>
      <c r="BZ50" s="685">
        <f t="shared" si="32"/>
        <v>8.520087518725855</v>
      </c>
    </row>
    <row r="51" spans="1:78" ht="11.25" customHeight="1">
      <c r="A51" s="260" t="s">
        <v>1470</v>
      </c>
      <c r="B51" s="36" t="s">
        <v>1475</v>
      </c>
      <c r="C51" s="41" t="s">
        <v>1221</v>
      </c>
      <c r="D51" s="133">
        <v>25</v>
      </c>
      <c r="E51" s="136">
        <v>101</v>
      </c>
      <c r="F51" s="46" t="s">
        <v>860</v>
      </c>
      <c r="G51" s="48" t="s">
        <v>860</v>
      </c>
      <c r="H51" s="167">
        <v>58.97</v>
      </c>
      <c r="I51" s="313">
        <f t="shared" si="15"/>
        <v>2.57758182126505</v>
      </c>
      <c r="J51" s="263">
        <v>0.36</v>
      </c>
      <c r="K51" s="126">
        <v>0.38</v>
      </c>
      <c r="L51" s="494">
        <f t="shared" si="38"/>
        <v>5.555555555555558</v>
      </c>
      <c r="M51" s="49">
        <v>40799</v>
      </c>
      <c r="N51" s="50">
        <v>40801</v>
      </c>
      <c r="O51" s="40">
        <v>40816</v>
      </c>
      <c r="P51" s="40" t="s">
        <v>234</v>
      </c>
      <c r="Q51" s="272" t="s">
        <v>663</v>
      </c>
      <c r="R51" s="259">
        <f t="shared" si="37"/>
        <v>1.52</v>
      </c>
      <c r="S51" s="470">
        <f>R51/W51*100</f>
        <v>1520</v>
      </c>
      <c r="T51" s="411">
        <f>(H51/SQRT(22.5*W51*(H51/Z51))-1)*100</f>
        <v>647.1608483675609</v>
      </c>
      <c r="U51" s="53">
        <f>H51/W51</f>
        <v>589.6999999999999</v>
      </c>
      <c r="V51" s="365">
        <v>12</v>
      </c>
      <c r="W51" s="178">
        <v>0.1</v>
      </c>
      <c r="X51" s="172">
        <v>6.3</v>
      </c>
      <c r="Y51" s="166">
        <v>1.67</v>
      </c>
      <c r="Z51" s="173">
        <v>2.13</v>
      </c>
      <c r="AA51" s="172">
        <v>1.17</v>
      </c>
      <c r="AB51" s="166">
        <v>2.69</v>
      </c>
      <c r="AC51" s="327">
        <f>(AB51/AA51-1)*100</f>
        <v>129.91452991452994</v>
      </c>
      <c r="AD51" s="327">
        <f>(H51/AA51)/X51</f>
        <v>8.000271333604667</v>
      </c>
      <c r="AE51" s="484">
        <v>5</v>
      </c>
      <c r="AF51" s="369">
        <v>1600</v>
      </c>
      <c r="AG51" s="522">
        <v>138.26</v>
      </c>
      <c r="AH51" s="522">
        <v>-1.32</v>
      </c>
      <c r="AI51" s="523">
        <v>-0.12</v>
      </c>
      <c r="AJ51" s="524">
        <v>51.79</v>
      </c>
      <c r="AK51" s="336">
        <f>AN51/AO51</f>
        <v>1.546036796527996</v>
      </c>
      <c r="AL51" s="330">
        <f t="shared" si="19"/>
        <v>8.029197080291972</v>
      </c>
      <c r="AM51" s="331">
        <f t="shared" si="20"/>
        <v>10.396764017603722</v>
      </c>
      <c r="AN51" s="331">
        <f t="shared" si="21"/>
        <v>15.18283696817726</v>
      </c>
      <c r="AO51" s="332">
        <f t="shared" si="22"/>
        <v>9.820488750509714</v>
      </c>
      <c r="AP51" s="652">
        <v>1.48</v>
      </c>
      <c r="AQ51" s="635"/>
      <c r="AR51" s="140">
        <v>1.37</v>
      </c>
      <c r="AS51" s="38">
        <v>1.25</v>
      </c>
      <c r="AT51" s="38">
        <v>1.1</v>
      </c>
      <c r="AU51" s="38">
        <v>0.88</v>
      </c>
      <c r="AV51" s="38">
        <v>0.73</v>
      </c>
      <c r="AW51" s="38">
        <v>0.69</v>
      </c>
      <c r="AX51" s="276">
        <v>0.68</v>
      </c>
      <c r="AY51" s="38">
        <v>0.67</v>
      </c>
      <c r="AZ51" s="38">
        <v>0.63</v>
      </c>
      <c r="BA51" s="38">
        <v>0.58</v>
      </c>
      <c r="BB51" s="38">
        <v>0.55</v>
      </c>
      <c r="BC51" s="274">
        <v>0.52</v>
      </c>
      <c r="BD51" s="677">
        <f t="shared" si="23"/>
        <v>8.029197080291972</v>
      </c>
      <c r="BE51" s="664">
        <f aca="true" t="shared" si="43" ref="BE51:BO51">IF(AS51=0,0,IF(AS51&gt;AR51,0,((AR51/AS51)-1)*100))</f>
        <v>9.600000000000009</v>
      </c>
      <c r="BF51" s="664">
        <f t="shared" si="43"/>
        <v>13.636363636363624</v>
      </c>
      <c r="BG51" s="664">
        <f t="shared" si="43"/>
        <v>25</v>
      </c>
      <c r="BH51" s="664">
        <f t="shared" si="43"/>
        <v>20.547945205479444</v>
      </c>
      <c r="BI51" s="664">
        <f t="shared" si="43"/>
        <v>5.797101449275366</v>
      </c>
      <c r="BJ51" s="664">
        <f t="shared" si="43"/>
        <v>1.4705882352941124</v>
      </c>
      <c r="BK51" s="664">
        <f t="shared" si="43"/>
        <v>1.4925373134328401</v>
      </c>
      <c r="BL51" s="664">
        <f t="shared" si="43"/>
        <v>6.349206349206349</v>
      </c>
      <c r="BM51" s="664">
        <f t="shared" si="43"/>
        <v>8.62068965517242</v>
      </c>
      <c r="BN51" s="664">
        <f t="shared" si="43"/>
        <v>5.454545454545445</v>
      </c>
      <c r="BO51" s="664">
        <f t="shared" si="43"/>
        <v>5.769230769230771</v>
      </c>
      <c r="BP51" s="677">
        <f t="shared" si="24"/>
        <v>9.313950429024361</v>
      </c>
      <c r="BQ51" s="689">
        <f t="shared" si="25"/>
        <v>6.858461220733867</v>
      </c>
      <c r="BR51" s="674">
        <f t="shared" si="39"/>
        <v>-571.9395812105577</v>
      </c>
      <c r="BS51" s="677">
        <f t="shared" si="26"/>
        <v>58.54973157449314</v>
      </c>
      <c r="BT51" s="701">
        <f t="shared" si="30"/>
        <v>1.6280000000000001</v>
      </c>
      <c r="BU51" s="701">
        <f t="shared" si="41"/>
        <v>1.758244417311084</v>
      </c>
      <c r="BV51" s="701">
        <f t="shared" si="41"/>
        <v>1.898908741403927</v>
      </c>
      <c r="BW51" s="701">
        <f t="shared" si="41"/>
        <v>2.0508265930937783</v>
      </c>
      <c r="BX51" s="701">
        <f t="shared" si="41"/>
        <v>2.214898285123001</v>
      </c>
      <c r="BY51" s="702">
        <f t="shared" si="31"/>
        <v>9.55087803693179</v>
      </c>
      <c r="BZ51" s="689">
        <f t="shared" si="32"/>
        <v>16.196164213891453</v>
      </c>
    </row>
    <row r="52" spans="1:78" ht="11.25" customHeight="1">
      <c r="A52" s="145" t="s">
        <v>1490</v>
      </c>
      <c r="B52" s="16" t="s">
        <v>1491</v>
      </c>
      <c r="C52" s="261" t="s">
        <v>1558</v>
      </c>
      <c r="D52" s="131">
        <v>26</v>
      </c>
      <c r="E52" s="136">
        <v>93</v>
      </c>
      <c r="F52" s="42" t="s">
        <v>860</v>
      </c>
      <c r="G52" s="43" t="s">
        <v>860</v>
      </c>
      <c r="H52" s="188">
        <v>38.65</v>
      </c>
      <c r="I52" s="312">
        <f t="shared" si="15"/>
        <v>4.967658473479948</v>
      </c>
      <c r="J52" s="125">
        <v>0.465</v>
      </c>
      <c r="K52" s="125">
        <v>0.48</v>
      </c>
      <c r="L52" s="504">
        <f t="shared" si="38"/>
        <v>3.2258064516129004</v>
      </c>
      <c r="M52" s="21">
        <v>40582</v>
      </c>
      <c r="N52" s="22">
        <v>40584</v>
      </c>
      <c r="O52" s="23">
        <v>40597</v>
      </c>
      <c r="P52" s="23" t="s">
        <v>283</v>
      </c>
      <c r="Q52" s="16"/>
      <c r="R52" s="310">
        <f t="shared" si="37"/>
        <v>1.92</v>
      </c>
      <c r="S52" s="320">
        <f t="shared" si="28"/>
        <v>82.40343347639485</v>
      </c>
      <c r="T52" s="413">
        <f t="shared" si="2"/>
        <v>11.951518902803304</v>
      </c>
      <c r="U52" s="52">
        <f t="shared" si="29"/>
        <v>16.587982832618025</v>
      </c>
      <c r="V52" s="364">
        <v>12</v>
      </c>
      <c r="W52" s="505">
        <v>2.33</v>
      </c>
      <c r="X52" s="506">
        <v>1.8</v>
      </c>
      <c r="Y52" s="507">
        <v>9.33</v>
      </c>
      <c r="Z52" s="508">
        <v>1.7</v>
      </c>
      <c r="AA52" s="506">
        <v>2.51</v>
      </c>
      <c r="AB52" s="507">
        <v>2.79</v>
      </c>
      <c r="AC52" s="326">
        <f>(AB52/AA52-1)*100</f>
        <v>11.155378486055788</v>
      </c>
      <c r="AD52" s="443">
        <f t="shared" si="17"/>
        <v>8.554670208056663</v>
      </c>
      <c r="AE52" s="483">
        <v>18</v>
      </c>
      <c r="AF52" s="509">
        <v>15760</v>
      </c>
      <c r="AG52" s="512">
        <v>34.39</v>
      </c>
      <c r="AH52" s="512">
        <v>-5.43</v>
      </c>
      <c r="AI52" s="525">
        <v>2.63</v>
      </c>
      <c r="AJ52" s="526">
        <v>6.06</v>
      </c>
      <c r="AK52" s="335">
        <f>AN52/AO52</f>
        <v>1.138655874363474</v>
      </c>
      <c r="AL52" s="324">
        <f t="shared" si="19"/>
        <v>3.2258064516129004</v>
      </c>
      <c r="AM52" s="325">
        <f t="shared" si="20"/>
        <v>1.7989457159987232</v>
      </c>
      <c r="AN52" s="325">
        <f t="shared" si="21"/>
        <v>2.4638007701496933</v>
      </c>
      <c r="AO52" s="327">
        <f t="shared" si="22"/>
        <v>2.1637799669079083</v>
      </c>
      <c r="AP52" s="646">
        <v>1.92</v>
      </c>
      <c r="AQ52" s="634"/>
      <c r="AR52" s="141">
        <v>1.86</v>
      </c>
      <c r="AS52" s="28">
        <v>1.84</v>
      </c>
      <c r="AT52" s="28">
        <v>1.82</v>
      </c>
      <c r="AU52" s="28">
        <v>1.78</v>
      </c>
      <c r="AV52" s="28">
        <v>1.7</v>
      </c>
      <c r="AW52" s="28">
        <v>1.68</v>
      </c>
      <c r="AX52" s="28">
        <v>1.67</v>
      </c>
      <c r="AY52" s="28">
        <v>1.66</v>
      </c>
      <c r="AZ52" s="28">
        <v>1.63</v>
      </c>
      <c r="BA52" s="28">
        <v>1.55</v>
      </c>
      <c r="BB52" s="28">
        <v>1.47</v>
      </c>
      <c r="BC52" s="119">
        <v>1.39</v>
      </c>
      <c r="BD52" s="676">
        <f t="shared" si="23"/>
        <v>3.2258064516129004</v>
      </c>
      <c r="BE52" s="452">
        <f aca="true" t="shared" si="44" ref="BE52:BE64">((AR52/AS52)-1)*100</f>
        <v>1.0869565217391353</v>
      </c>
      <c r="BF52" s="452">
        <f t="shared" si="4"/>
        <v>1.098901098901095</v>
      </c>
      <c r="BG52" s="452">
        <f t="shared" si="5"/>
        <v>2.2471910112359605</v>
      </c>
      <c r="BH52" s="452">
        <f t="shared" si="6"/>
        <v>4.705882352941182</v>
      </c>
      <c r="BI52" s="452">
        <f t="shared" si="7"/>
        <v>1.1904761904761862</v>
      </c>
      <c r="BJ52" s="452">
        <f t="shared" si="8"/>
        <v>0.5988023952095745</v>
      </c>
      <c r="BK52" s="452">
        <f t="shared" si="9"/>
        <v>0.6024096385542244</v>
      </c>
      <c r="BL52" s="452">
        <f t="shared" si="10"/>
        <v>1.8404907975460238</v>
      </c>
      <c r="BM52" s="452">
        <f t="shared" si="11"/>
        <v>5.161290322580636</v>
      </c>
      <c r="BN52" s="452">
        <f t="shared" si="12"/>
        <v>5.442176870748305</v>
      </c>
      <c r="BO52" s="685">
        <f t="shared" si="13"/>
        <v>5.755395683453246</v>
      </c>
      <c r="BP52" s="676">
        <f t="shared" si="24"/>
        <v>2.746314944583206</v>
      </c>
      <c r="BQ52" s="676">
        <f t="shared" si="25"/>
        <v>1.923322217064646</v>
      </c>
      <c r="BR52" s="589">
        <f t="shared" si="39"/>
        <v>-9.156523588988383</v>
      </c>
      <c r="BS52" s="676">
        <f t="shared" si="26"/>
        <v>52.0230815677657</v>
      </c>
      <c r="BT52" s="696">
        <f t="shared" si="30"/>
        <v>2.112</v>
      </c>
      <c r="BU52" s="696">
        <f t="shared" si="41"/>
        <v>2.292674634794157</v>
      </c>
      <c r="BV52" s="696">
        <f t="shared" si="41"/>
        <v>2.488805388744565</v>
      </c>
      <c r="BW52" s="696">
        <f t="shared" si="41"/>
        <v>2.7017144818720054</v>
      </c>
      <c r="BX52" s="696">
        <f t="shared" si="41"/>
        <v>2.9328372457594623</v>
      </c>
      <c r="BY52" s="697">
        <f t="shared" si="31"/>
        <v>12.52803175117019</v>
      </c>
      <c r="BZ52" s="685">
        <f t="shared" si="32"/>
        <v>32.41405368996168</v>
      </c>
    </row>
    <row r="53" spans="1:78" ht="11.25" customHeight="1">
      <c r="A53" s="25" t="s">
        <v>781</v>
      </c>
      <c r="B53" s="26" t="s">
        <v>782</v>
      </c>
      <c r="C53" s="33" t="s">
        <v>1328</v>
      </c>
      <c r="D53" s="132">
        <v>39</v>
      </c>
      <c r="E53" s="136">
        <v>51</v>
      </c>
      <c r="F53" s="65" t="s">
        <v>1410</v>
      </c>
      <c r="G53" s="57" t="s">
        <v>1410</v>
      </c>
      <c r="H53" s="166">
        <v>56.96</v>
      </c>
      <c r="I53" s="433">
        <f t="shared" si="15"/>
        <v>0.49157303370786526</v>
      </c>
      <c r="J53" s="28">
        <v>0.06</v>
      </c>
      <c r="K53" s="141">
        <v>0.07</v>
      </c>
      <c r="L53" s="29">
        <f t="shared" si="38"/>
        <v>16.666666666666675</v>
      </c>
      <c r="M53" s="30">
        <v>40766</v>
      </c>
      <c r="N53" s="31">
        <v>40770</v>
      </c>
      <c r="O53" s="32">
        <v>40787</v>
      </c>
      <c r="P53" s="32" t="s">
        <v>245</v>
      </c>
      <c r="Q53" s="26"/>
      <c r="R53" s="310">
        <f t="shared" si="37"/>
        <v>0.28</v>
      </c>
      <c r="S53" s="319">
        <f t="shared" si="28"/>
        <v>7.017543859649122</v>
      </c>
      <c r="T53" s="411">
        <f>(H53/SQRT(22.5*W53*(H53/Z53))-1)*100</f>
        <v>4.768405661439146</v>
      </c>
      <c r="U53" s="53">
        <f t="shared" si="29"/>
        <v>14.275689223057643</v>
      </c>
      <c r="V53" s="364">
        <v>9</v>
      </c>
      <c r="W53" s="178">
        <v>3.99</v>
      </c>
      <c r="X53" s="172">
        <v>0.47</v>
      </c>
      <c r="Y53" s="166">
        <v>2.23</v>
      </c>
      <c r="Z53" s="173">
        <v>1.73</v>
      </c>
      <c r="AA53" s="172">
        <v>4.82</v>
      </c>
      <c r="AB53" s="166">
        <v>5.52</v>
      </c>
      <c r="AC53" s="327">
        <f>(AB53/AA53-1)*100</f>
        <v>14.522821576763478</v>
      </c>
      <c r="AD53" s="444">
        <f t="shared" si="17"/>
        <v>25.143462523174716</v>
      </c>
      <c r="AE53" s="484">
        <v>25</v>
      </c>
      <c r="AF53" s="369">
        <v>6100</v>
      </c>
      <c r="AG53" s="522">
        <v>60.09</v>
      </c>
      <c r="AH53" s="522">
        <v>-22.4</v>
      </c>
      <c r="AI53" s="523">
        <v>10.07</v>
      </c>
      <c r="AJ53" s="524">
        <v>0.48</v>
      </c>
      <c r="AK53" s="335">
        <f t="shared" si="18"/>
        <v>1.5012572549616507</v>
      </c>
      <c r="AL53" s="324">
        <f t="shared" si="19"/>
        <v>18.181818181818187</v>
      </c>
      <c r="AM53" s="325">
        <f t="shared" si="20"/>
        <v>11.021370033491195</v>
      </c>
      <c r="AN53" s="325">
        <f t="shared" si="21"/>
        <v>8.488935767930329</v>
      </c>
      <c r="AO53" s="327">
        <f t="shared" si="22"/>
        <v>5.654551037055389</v>
      </c>
      <c r="AP53" s="646">
        <v>0.26</v>
      </c>
      <c r="AQ53" s="634"/>
      <c r="AR53" s="141">
        <v>0.22</v>
      </c>
      <c r="AS53" s="275">
        <v>0.2</v>
      </c>
      <c r="AT53" s="28">
        <v>0.19</v>
      </c>
      <c r="AU53" s="275">
        <v>0.18</v>
      </c>
      <c r="AV53" s="28">
        <v>0.173</v>
      </c>
      <c r="AW53" s="275">
        <v>0.166</v>
      </c>
      <c r="AX53" s="28">
        <v>0.163</v>
      </c>
      <c r="AY53" s="275">
        <v>0.16</v>
      </c>
      <c r="AZ53" s="28">
        <v>0.155</v>
      </c>
      <c r="BA53" s="275">
        <v>0.15</v>
      </c>
      <c r="BB53" s="28">
        <v>0.145</v>
      </c>
      <c r="BC53" s="277">
        <v>0.14</v>
      </c>
      <c r="BD53" s="676">
        <f t="shared" si="23"/>
        <v>18.181818181818187</v>
      </c>
      <c r="BE53" s="452">
        <f t="shared" si="44"/>
        <v>9.999999999999986</v>
      </c>
      <c r="BF53" s="452">
        <f t="shared" si="4"/>
        <v>5.263157894736836</v>
      </c>
      <c r="BG53" s="452">
        <f t="shared" si="5"/>
        <v>5.555555555555558</v>
      </c>
      <c r="BH53" s="452">
        <f t="shared" si="6"/>
        <v>4.046242774566489</v>
      </c>
      <c r="BI53" s="452">
        <f t="shared" si="7"/>
        <v>4.216867469879504</v>
      </c>
      <c r="BJ53" s="452">
        <f t="shared" si="8"/>
        <v>1.8404907975460238</v>
      </c>
      <c r="BK53" s="452">
        <f t="shared" si="9"/>
        <v>1.8750000000000044</v>
      </c>
      <c r="BL53" s="452">
        <f t="shared" si="10"/>
        <v>3.2258064516129004</v>
      </c>
      <c r="BM53" s="452">
        <f t="shared" si="11"/>
        <v>3.3333333333333437</v>
      </c>
      <c r="BN53" s="452">
        <f t="shared" si="12"/>
        <v>3.4482758620689724</v>
      </c>
      <c r="BO53" s="685">
        <f t="shared" si="13"/>
        <v>3.5714285714285587</v>
      </c>
      <c r="BP53" s="676">
        <f t="shared" si="24"/>
        <v>5.379831407712197</v>
      </c>
      <c r="BQ53" s="676">
        <f t="shared" si="25"/>
        <v>4.368945709100799</v>
      </c>
      <c r="BR53" s="589">
        <f t="shared" si="39"/>
        <v>-5.295180421419449</v>
      </c>
      <c r="BS53" s="676">
        <f t="shared" si="26"/>
        <v>80.09233579807831</v>
      </c>
      <c r="BT53" s="696">
        <f t="shared" si="30"/>
        <v>0.28600000000000003</v>
      </c>
      <c r="BU53" s="696">
        <f t="shared" si="41"/>
        <v>0.31460000000000005</v>
      </c>
      <c r="BV53" s="696">
        <f t="shared" si="41"/>
        <v>0.3460600000000001</v>
      </c>
      <c r="BW53" s="696">
        <f t="shared" si="41"/>
        <v>0.3806660000000001</v>
      </c>
      <c r="BX53" s="696">
        <f t="shared" si="41"/>
        <v>0.4187326000000002</v>
      </c>
      <c r="BY53" s="697">
        <f t="shared" si="31"/>
        <v>1.7460586000000005</v>
      </c>
      <c r="BZ53" s="685">
        <f t="shared" si="32"/>
        <v>3.065411867977529</v>
      </c>
    </row>
    <row r="54" spans="1:78" ht="11.25" customHeight="1">
      <c r="A54" s="25" t="s">
        <v>664</v>
      </c>
      <c r="B54" s="26" t="s">
        <v>665</v>
      </c>
      <c r="C54" s="33" t="s">
        <v>1346</v>
      </c>
      <c r="D54" s="132">
        <v>46</v>
      </c>
      <c r="E54" s="136">
        <v>22</v>
      </c>
      <c r="F54" s="44" t="s">
        <v>860</v>
      </c>
      <c r="G54" s="45" t="s">
        <v>860</v>
      </c>
      <c r="H54" s="166">
        <v>30.11</v>
      </c>
      <c r="I54" s="433">
        <f t="shared" si="15"/>
        <v>1.9926934573231483</v>
      </c>
      <c r="J54" s="141">
        <v>0.1275</v>
      </c>
      <c r="K54" s="141">
        <v>0.15</v>
      </c>
      <c r="L54" s="29">
        <f t="shared" si="38"/>
        <v>17.647058823529417</v>
      </c>
      <c r="M54" s="30">
        <v>40927</v>
      </c>
      <c r="N54" s="31">
        <v>40931</v>
      </c>
      <c r="O54" s="32">
        <v>40954</v>
      </c>
      <c r="P54" s="32" t="s">
        <v>255</v>
      </c>
      <c r="Q54" s="268"/>
      <c r="R54" s="310">
        <f t="shared" si="37"/>
        <v>0.6</v>
      </c>
      <c r="S54" s="319">
        <f t="shared" si="28"/>
        <v>34.48275862068965</v>
      </c>
      <c r="T54" s="411">
        <f t="shared" si="2"/>
        <v>49.85834094215824</v>
      </c>
      <c r="U54" s="53">
        <f t="shared" si="29"/>
        <v>17.304597701149426</v>
      </c>
      <c r="V54" s="364">
        <v>10</v>
      </c>
      <c r="W54" s="178">
        <v>1.74</v>
      </c>
      <c r="X54" s="172">
        <v>1.57</v>
      </c>
      <c r="Y54" s="166">
        <v>0.98</v>
      </c>
      <c r="Z54" s="173">
        <v>2.92</v>
      </c>
      <c r="AA54" s="172">
        <v>1.81</v>
      </c>
      <c r="AB54" s="166">
        <v>1.95</v>
      </c>
      <c r="AC54" s="327">
        <f t="shared" si="16"/>
        <v>7.734806629834257</v>
      </c>
      <c r="AD54" s="444">
        <f t="shared" si="17"/>
        <v>10.595770137593693</v>
      </c>
      <c r="AE54" s="484">
        <v>15</v>
      </c>
      <c r="AF54" s="369">
        <v>7980</v>
      </c>
      <c r="AG54" s="522">
        <v>22.8</v>
      </c>
      <c r="AH54" s="522">
        <v>-1.28</v>
      </c>
      <c r="AI54" s="523">
        <v>3.26</v>
      </c>
      <c r="AJ54" s="524">
        <v>5.02</v>
      </c>
      <c r="AK54" s="335">
        <f t="shared" si="18"/>
        <v>1.1938256252440151</v>
      </c>
      <c r="AL54" s="324">
        <f t="shared" si="19"/>
        <v>21.42857142857144</v>
      </c>
      <c r="AM54" s="325">
        <f t="shared" si="20"/>
        <v>11.290002117788411</v>
      </c>
      <c r="AN54" s="325">
        <f t="shared" si="21"/>
        <v>12.741141818969503</v>
      </c>
      <c r="AO54" s="327">
        <f t="shared" si="22"/>
        <v>10.672531691020826</v>
      </c>
      <c r="AP54" s="646">
        <v>0.51</v>
      </c>
      <c r="AQ54" s="634"/>
      <c r="AR54" s="141">
        <v>0.42</v>
      </c>
      <c r="AS54" s="28">
        <v>0.38</v>
      </c>
      <c r="AT54" s="28">
        <v>0.37</v>
      </c>
      <c r="AU54" s="28">
        <v>0.3</v>
      </c>
      <c r="AV54" s="28">
        <v>0.28</v>
      </c>
      <c r="AW54" s="28">
        <v>0.26</v>
      </c>
      <c r="AX54" s="28">
        <v>0.225</v>
      </c>
      <c r="AY54" s="28">
        <v>0.21</v>
      </c>
      <c r="AZ54" s="28">
        <v>0.195</v>
      </c>
      <c r="BA54" s="28">
        <v>0.185</v>
      </c>
      <c r="BB54" s="28">
        <v>0.175</v>
      </c>
      <c r="BC54" s="119">
        <v>0.165</v>
      </c>
      <c r="BD54" s="676">
        <f t="shared" si="23"/>
        <v>21.42857142857144</v>
      </c>
      <c r="BE54" s="452">
        <f t="shared" si="44"/>
        <v>10.526315789473673</v>
      </c>
      <c r="BF54" s="452">
        <f t="shared" si="4"/>
        <v>2.7027027027026973</v>
      </c>
      <c r="BG54" s="452">
        <f t="shared" si="5"/>
        <v>23.33333333333334</v>
      </c>
      <c r="BH54" s="452">
        <f t="shared" si="6"/>
        <v>7.14285714285714</v>
      </c>
      <c r="BI54" s="452">
        <f t="shared" si="7"/>
        <v>7.692307692307709</v>
      </c>
      <c r="BJ54" s="452">
        <f t="shared" si="8"/>
        <v>15.555555555555568</v>
      </c>
      <c r="BK54" s="452">
        <f t="shared" si="9"/>
        <v>7.14285714285714</v>
      </c>
      <c r="BL54" s="452">
        <f t="shared" si="10"/>
        <v>7.692307692307687</v>
      </c>
      <c r="BM54" s="452">
        <f t="shared" si="11"/>
        <v>5.405405405405417</v>
      </c>
      <c r="BN54" s="452">
        <f t="shared" si="12"/>
        <v>5.714285714285716</v>
      </c>
      <c r="BO54" s="685">
        <f t="shared" si="13"/>
        <v>6.060606060606055</v>
      </c>
      <c r="BP54" s="676">
        <f t="shared" si="24"/>
        <v>10.0330921383553</v>
      </c>
      <c r="BQ54" s="676">
        <f t="shared" si="25"/>
        <v>6.289823291833794</v>
      </c>
      <c r="BR54" s="589">
        <f t="shared" si="39"/>
        <v>-2.570762424856774</v>
      </c>
      <c r="BS54" s="676">
        <f t="shared" si="26"/>
        <v>81.11016193560678</v>
      </c>
      <c r="BT54" s="696">
        <f t="shared" si="30"/>
        <v>0.5494475138121547</v>
      </c>
      <c r="BU54" s="696">
        <f t="shared" si="41"/>
        <v>0.6043922651933703</v>
      </c>
      <c r="BV54" s="696">
        <f t="shared" si="41"/>
        <v>0.6648314917127074</v>
      </c>
      <c r="BW54" s="696">
        <f t="shared" si="41"/>
        <v>0.7313146408839782</v>
      </c>
      <c r="BX54" s="696">
        <f t="shared" si="41"/>
        <v>0.8044461049723761</v>
      </c>
      <c r="BY54" s="697">
        <f t="shared" si="31"/>
        <v>3.3544320165745867</v>
      </c>
      <c r="BZ54" s="685">
        <f t="shared" si="32"/>
        <v>11.140591220772457</v>
      </c>
    </row>
    <row r="55" spans="1:78" ht="11.25" customHeight="1">
      <c r="A55" s="25" t="s">
        <v>645</v>
      </c>
      <c r="B55" s="26" t="s">
        <v>646</v>
      </c>
      <c r="C55" s="33" t="s">
        <v>1306</v>
      </c>
      <c r="D55" s="132">
        <v>48</v>
      </c>
      <c r="E55" s="136">
        <v>18</v>
      </c>
      <c r="F55" s="44" t="s">
        <v>860</v>
      </c>
      <c r="G55" s="45" t="s">
        <v>860</v>
      </c>
      <c r="H55" s="166">
        <v>45.44</v>
      </c>
      <c r="I55" s="313">
        <f t="shared" si="15"/>
        <v>3.169014084507042</v>
      </c>
      <c r="J55" s="28">
        <v>0.34</v>
      </c>
      <c r="K55" s="141">
        <v>0.36</v>
      </c>
      <c r="L55" s="29">
        <f t="shared" si="38"/>
        <v>5.88235294117645</v>
      </c>
      <c r="M55" s="30">
        <v>40814</v>
      </c>
      <c r="N55" s="31">
        <v>40816</v>
      </c>
      <c r="O55" s="32">
        <v>40828</v>
      </c>
      <c r="P55" s="264" t="s">
        <v>270</v>
      </c>
      <c r="Q55" s="26"/>
      <c r="R55" s="310">
        <f t="shared" si="37"/>
        <v>1.44</v>
      </c>
      <c r="S55" s="319">
        <f>R55/W55*100</f>
        <v>36.18090452261307</v>
      </c>
      <c r="T55" s="411">
        <f t="shared" si="2"/>
        <v>3.962369174404201</v>
      </c>
      <c r="U55" s="53">
        <f>H55/W55</f>
        <v>11.417085427135678</v>
      </c>
      <c r="V55" s="364">
        <v>12</v>
      </c>
      <c r="W55" s="178">
        <v>3.98</v>
      </c>
      <c r="X55" s="172">
        <v>0.82</v>
      </c>
      <c r="Y55" s="166">
        <v>1.18</v>
      </c>
      <c r="Z55" s="173">
        <v>2.13</v>
      </c>
      <c r="AA55" s="172">
        <v>3.77</v>
      </c>
      <c r="AB55" s="166">
        <v>4.16</v>
      </c>
      <c r="AC55" s="327">
        <f>(AB55/AA55-1)*100</f>
        <v>10.344827586206895</v>
      </c>
      <c r="AD55" s="444">
        <f t="shared" si="17"/>
        <v>14.698841948631689</v>
      </c>
      <c r="AE55" s="484">
        <v>16</v>
      </c>
      <c r="AF55" s="369">
        <v>21960</v>
      </c>
      <c r="AG55" s="522">
        <v>16.16</v>
      </c>
      <c r="AH55" s="522">
        <v>-23.33</v>
      </c>
      <c r="AI55" s="523">
        <v>-1.9</v>
      </c>
      <c r="AJ55" s="524">
        <v>-7.77</v>
      </c>
      <c r="AK55" s="335">
        <f t="shared" si="18"/>
        <v>1.1141318500073387</v>
      </c>
      <c r="AL55" s="324">
        <f t="shared" si="19"/>
        <v>8.66141732283463</v>
      </c>
      <c r="AM55" s="325">
        <f t="shared" si="20"/>
        <v>6.265856918261115</v>
      </c>
      <c r="AN55" s="325">
        <f t="shared" si="21"/>
        <v>14.376813711391033</v>
      </c>
      <c r="AO55" s="327">
        <f t="shared" si="22"/>
        <v>12.904050549579328</v>
      </c>
      <c r="AP55" s="646">
        <v>1.38</v>
      </c>
      <c r="AQ55" s="634"/>
      <c r="AR55" s="141">
        <v>1.27</v>
      </c>
      <c r="AS55" s="275">
        <v>1.24</v>
      </c>
      <c r="AT55" s="28">
        <v>1.15</v>
      </c>
      <c r="AU55" s="28">
        <v>0.91</v>
      </c>
      <c r="AV55" s="28">
        <v>0.705</v>
      </c>
      <c r="AW55" s="28">
        <v>0.585</v>
      </c>
      <c r="AX55" s="28">
        <v>0.5</v>
      </c>
      <c r="AY55" s="28">
        <v>0.465</v>
      </c>
      <c r="AZ55" s="28">
        <v>0.445</v>
      </c>
      <c r="BA55" s="28">
        <v>0.41</v>
      </c>
      <c r="BB55" s="28">
        <v>0.37</v>
      </c>
      <c r="BC55" s="119">
        <v>0.315</v>
      </c>
      <c r="BD55" s="676">
        <f t="shared" si="23"/>
        <v>8.66141732283463</v>
      </c>
      <c r="BE55" s="452">
        <f t="shared" si="44"/>
        <v>2.4193548387096753</v>
      </c>
      <c r="BF55" s="452">
        <f t="shared" si="4"/>
        <v>7.826086956521738</v>
      </c>
      <c r="BG55" s="452">
        <f t="shared" si="5"/>
        <v>26.37362637362637</v>
      </c>
      <c r="BH55" s="452">
        <f t="shared" si="6"/>
        <v>29.078014184397173</v>
      </c>
      <c r="BI55" s="452">
        <f t="shared" si="7"/>
        <v>20.512820512820507</v>
      </c>
      <c r="BJ55" s="452">
        <f t="shared" si="8"/>
        <v>16.999999999999993</v>
      </c>
      <c r="BK55" s="452">
        <f t="shared" si="9"/>
        <v>7.526881720430101</v>
      </c>
      <c r="BL55" s="452">
        <f t="shared" si="10"/>
        <v>4.494382022471921</v>
      </c>
      <c r="BM55" s="452">
        <f t="shared" si="11"/>
        <v>8.536585365853666</v>
      </c>
      <c r="BN55" s="452">
        <f t="shared" si="12"/>
        <v>10.81081081081081</v>
      </c>
      <c r="BO55" s="685">
        <f t="shared" si="13"/>
        <v>17.460317460317466</v>
      </c>
      <c r="BP55" s="676">
        <f t="shared" si="24"/>
        <v>13.39169146406617</v>
      </c>
      <c r="BQ55" s="676">
        <f t="shared" si="25"/>
        <v>8.228052464004008</v>
      </c>
      <c r="BR55" s="589">
        <f t="shared" si="39"/>
        <v>6.128742368762399</v>
      </c>
      <c r="BS55" s="676">
        <f t="shared" si="26"/>
        <v>78.73501459616122</v>
      </c>
      <c r="BT55" s="696">
        <f t="shared" si="30"/>
        <v>1.518</v>
      </c>
      <c r="BU55" s="696">
        <f t="shared" si="41"/>
        <v>1.6698000000000002</v>
      </c>
      <c r="BV55" s="696">
        <f t="shared" si="41"/>
        <v>1.8367800000000003</v>
      </c>
      <c r="BW55" s="696">
        <f t="shared" si="41"/>
        <v>2.0204580000000005</v>
      </c>
      <c r="BX55" s="696">
        <f t="shared" si="41"/>
        <v>2.2225038000000006</v>
      </c>
      <c r="BY55" s="697">
        <f t="shared" si="31"/>
        <v>9.267541800000002</v>
      </c>
      <c r="BZ55" s="685">
        <f t="shared" si="32"/>
        <v>20.39511839788733</v>
      </c>
    </row>
    <row r="56" spans="1:78" ht="11.25" customHeight="1">
      <c r="A56" s="34" t="s">
        <v>647</v>
      </c>
      <c r="B56" s="36" t="s">
        <v>648</v>
      </c>
      <c r="C56" s="41" t="s">
        <v>1347</v>
      </c>
      <c r="D56" s="133">
        <v>49</v>
      </c>
      <c r="E56" s="136">
        <v>13</v>
      </c>
      <c r="F56" s="46" t="s">
        <v>860</v>
      </c>
      <c r="G56" s="48" t="s">
        <v>860</v>
      </c>
      <c r="H56" s="167">
        <v>64.72</v>
      </c>
      <c r="I56" s="315">
        <f t="shared" si="15"/>
        <v>3.5228677379480837</v>
      </c>
      <c r="J56" s="38">
        <v>0.54</v>
      </c>
      <c r="K56" s="140">
        <v>0.57</v>
      </c>
      <c r="L56" s="39">
        <f t="shared" si="38"/>
        <v>5.555555555555536</v>
      </c>
      <c r="M56" s="49">
        <v>40690</v>
      </c>
      <c r="N56" s="50">
        <v>40694</v>
      </c>
      <c r="O56" s="40">
        <v>40708</v>
      </c>
      <c r="P56" s="389" t="s">
        <v>268</v>
      </c>
      <c r="Q56" s="36"/>
      <c r="R56" s="259">
        <f t="shared" si="37"/>
        <v>2.28</v>
      </c>
      <c r="S56" s="410">
        <f t="shared" si="28"/>
        <v>55.60975609756098</v>
      </c>
      <c r="T56" s="412">
        <f>(H56/SQRT(22.5*W56*(H56/Z56))-1)*100</f>
        <v>39.906589046179604</v>
      </c>
      <c r="U56" s="54">
        <f t="shared" si="29"/>
        <v>15.785365853658538</v>
      </c>
      <c r="V56" s="365">
        <v>12</v>
      </c>
      <c r="W56" s="179">
        <v>4.1</v>
      </c>
      <c r="X56" s="174">
        <v>2.07</v>
      </c>
      <c r="Y56" s="167">
        <v>2.66</v>
      </c>
      <c r="Z56" s="175">
        <v>2.79</v>
      </c>
      <c r="AA56" s="174">
        <v>4.97</v>
      </c>
      <c r="AB56" s="167">
        <v>5.24</v>
      </c>
      <c r="AC56" s="332">
        <f>(AB56/AA56-1)*100</f>
        <v>5.432595573440646</v>
      </c>
      <c r="AD56" s="445">
        <f t="shared" si="17"/>
        <v>6.2908854090727955</v>
      </c>
      <c r="AE56" s="485">
        <v>23</v>
      </c>
      <c r="AF56" s="371">
        <v>176740</v>
      </c>
      <c r="AG56" s="495">
        <v>12.56</v>
      </c>
      <c r="AH56" s="495">
        <v>-4.89</v>
      </c>
      <c r="AI56" s="519">
        <v>1.28</v>
      </c>
      <c r="AJ56" s="521">
        <v>-0.09</v>
      </c>
      <c r="AK56" s="335">
        <f t="shared" si="18"/>
        <v>0.7355525118233605</v>
      </c>
      <c r="AL56" s="324">
        <f t="shared" si="19"/>
        <v>6.635071090047395</v>
      </c>
      <c r="AM56" s="325">
        <f t="shared" si="20"/>
        <v>7.821661956391068</v>
      </c>
      <c r="AN56" s="325">
        <f t="shared" si="21"/>
        <v>9.109836492203671</v>
      </c>
      <c r="AO56" s="327">
        <f t="shared" si="22"/>
        <v>12.385025332346844</v>
      </c>
      <c r="AP56" s="646">
        <v>2.25</v>
      </c>
      <c r="AQ56" s="634"/>
      <c r="AR56" s="141">
        <v>2.11</v>
      </c>
      <c r="AS56" s="28">
        <v>1.93</v>
      </c>
      <c r="AT56" s="28">
        <v>1.795</v>
      </c>
      <c r="AU56" s="28">
        <v>1.62</v>
      </c>
      <c r="AV56" s="28">
        <v>1.455</v>
      </c>
      <c r="AW56" s="28">
        <v>1.275</v>
      </c>
      <c r="AX56" s="28">
        <v>1.095</v>
      </c>
      <c r="AY56" s="28">
        <v>0.925</v>
      </c>
      <c r="AZ56" s="28">
        <v>0.795</v>
      </c>
      <c r="BA56" s="28">
        <v>0.7</v>
      </c>
      <c r="BB56" s="28">
        <v>0.62</v>
      </c>
      <c r="BC56" s="119">
        <v>0.545</v>
      </c>
      <c r="BD56" s="676">
        <f t="shared" si="23"/>
        <v>6.635071090047395</v>
      </c>
      <c r="BE56" s="452">
        <f t="shared" si="44"/>
        <v>9.32642487046631</v>
      </c>
      <c r="BF56" s="452">
        <f t="shared" si="4"/>
        <v>7.520891364902504</v>
      </c>
      <c r="BG56" s="452">
        <f t="shared" si="5"/>
        <v>10.80246913580245</v>
      </c>
      <c r="BH56" s="452">
        <f t="shared" si="6"/>
        <v>11.340206185567014</v>
      </c>
      <c r="BI56" s="452">
        <f t="shared" si="7"/>
        <v>14.117647058823547</v>
      </c>
      <c r="BJ56" s="452">
        <f t="shared" si="8"/>
        <v>16.43835616438356</v>
      </c>
      <c r="BK56" s="452">
        <f t="shared" si="9"/>
        <v>18.37837837837837</v>
      </c>
      <c r="BL56" s="452">
        <f t="shared" si="10"/>
        <v>16.35220125786163</v>
      </c>
      <c r="BM56" s="452">
        <f t="shared" si="11"/>
        <v>13.57142857142859</v>
      </c>
      <c r="BN56" s="452">
        <f t="shared" si="12"/>
        <v>12.903225806451601</v>
      </c>
      <c r="BO56" s="685">
        <f t="shared" si="13"/>
        <v>13.761467889908241</v>
      </c>
      <c r="BP56" s="676">
        <f t="shared" si="24"/>
        <v>12.595647314501768</v>
      </c>
      <c r="BQ56" s="676">
        <f t="shared" si="25"/>
        <v>3.46171338225001</v>
      </c>
      <c r="BR56" s="589">
        <f t="shared" si="39"/>
        <v>-3.1526616235067824</v>
      </c>
      <c r="BS56" s="676">
        <f t="shared" si="26"/>
        <v>74.8332908432336</v>
      </c>
      <c r="BT56" s="696">
        <f t="shared" si="30"/>
        <v>2.3722334004024144</v>
      </c>
      <c r="BU56" s="696">
        <f aca="true" t="shared" si="45" ref="BU56:BX71">IF($AD56="n/a",1.03*BT56,IF($AD56&lt;0,1.01*BT56,IF($AD56&gt;10,1.1*BT56,(1+$AD56/100)*BT56)))</f>
        <v>2.521467885257481</v>
      </c>
      <c r="BV56" s="696">
        <f t="shared" si="45"/>
        <v>2.6800905405456</v>
      </c>
      <c r="BW56" s="696">
        <f t="shared" si="45"/>
        <v>2.8486919653107234</v>
      </c>
      <c r="BX56" s="696">
        <f t="shared" si="45"/>
        <v>3.0278999125058847</v>
      </c>
      <c r="BY56" s="697">
        <f t="shared" si="31"/>
        <v>13.450383704022105</v>
      </c>
      <c r="BZ56" s="685">
        <f t="shared" si="32"/>
        <v>20.78242228680795</v>
      </c>
    </row>
    <row r="57" spans="1:78" ht="11.25" customHeight="1">
      <c r="A57" s="15" t="s">
        <v>724</v>
      </c>
      <c r="B57" s="16" t="s">
        <v>725</v>
      </c>
      <c r="C57" s="24" t="s">
        <v>1304</v>
      </c>
      <c r="D57" s="131">
        <v>39</v>
      </c>
      <c r="E57" s="136">
        <v>47</v>
      </c>
      <c r="F57" s="42" t="s">
        <v>827</v>
      </c>
      <c r="G57" s="43" t="s">
        <v>860</v>
      </c>
      <c r="H57" s="188">
        <v>71.47</v>
      </c>
      <c r="I57" s="313">
        <f t="shared" si="15"/>
        <v>3.917727717923604</v>
      </c>
      <c r="J57" s="19">
        <v>0.66</v>
      </c>
      <c r="K57" s="142">
        <v>0.7</v>
      </c>
      <c r="L57" s="20">
        <f t="shared" si="38"/>
        <v>6.060606060606055</v>
      </c>
      <c r="M57" s="21">
        <v>40604</v>
      </c>
      <c r="N57" s="22">
        <v>40606</v>
      </c>
      <c r="O57" s="23">
        <v>40637</v>
      </c>
      <c r="P57" s="395" t="s">
        <v>249</v>
      </c>
      <c r="Q57" s="16"/>
      <c r="R57" s="310">
        <f t="shared" si="37"/>
        <v>2.8</v>
      </c>
      <c r="S57" s="319">
        <f t="shared" si="28"/>
        <v>66.82577565632457</v>
      </c>
      <c r="T57" s="411">
        <f t="shared" si="2"/>
        <v>100.44792058705512</v>
      </c>
      <c r="U57" s="53">
        <f t="shared" si="29"/>
        <v>17.057279236276848</v>
      </c>
      <c r="V57" s="364">
        <v>12</v>
      </c>
      <c r="W57" s="178">
        <v>4.19</v>
      </c>
      <c r="X57" s="172">
        <v>2.3</v>
      </c>
      <c r="Y57" s="166">
        <v>1.33</v>
      </c>
      <c r="Z57" s="173">
        <v>5.3</v>
      </c>
      <c r="AA57" s="172">
        <v>4.82</v>
      </c>
      <c r="AB57" s="166">
        <v>5.25</v>
      </c>
      <c r="AC57" s="327">
        <f>(AB57/AA57-1)*100</f>
        <v>8.92116182572613</v>
      </c>
      <c r="AD57" s="327">
        <f>(H57/AA57)/X57</f>
        <v>6.446869926032834</v>
      </c>
      <c r="AE57" s="484">
        <v>17</v>
      </c>
      <c r="AF57" s="369">
        <v>28170</v>
      </c>
      <c r="AG57" s="522">
        <v>17.16</v>
      </c>
      <c r="AH57" s="522">
        <v>-2.4</v>
      </c>
      <c r="AI57" s="523">
        <v>1.49</v>
      </c>
      <c r="AJ57" s="524">
        <v>5.06</v>
      </c>
      <c r="AK57" s="334">
        <f t="shared" si="18"/>
        <v>0.8085161647172289</v>
      </c>
      <c r="AL57" s="328">
        <f t="shared" si="19"/>
        <v>8.52713178294573</v>
      </c>
      <c r="AM57" s="329">
        <f t="shared" si="20"/>
        <v>7.245083423338583</v>
      </c>
      <c r="AN57" s="329">
        <f t="shared" si="21"/>
        <v>7.8378847447948985</v>
      </c>
      <c r="AO57" s="326">
        <f t="shared" si="22"/>
        <v>9.694159605993935</v>
      </c>
      <c r="AP57" s="650">
        <v>2.8</v>
      </c>
      <c r="AQ57" s="633"/>
      <c r="AR57" s="142">
        <v>2.58</v>
      </c>
      <c r="AS57" s="19">
        <v>2.38</v>
      </c>
      <c r="AT57" s="19">
        <v>2.27</v>
      </c>
      <c r="AU57" s="19">
        <v>2.08</v>
      </c>
      <c r="AV57" s="19">
        <v>1.92</v>
      </c>
      <c r="AW57" s="19">
        <v>1.75</v>
      </c>
      <c r="AX57" s="19">
        <v>1.54</v>
      </c>
      <c r="AY57" s="19">
        <v>1.32</v>
      </c>
      <c r="AZ57" s="19">
        <v>1.18</v>
      </c>
      <c r="BA57" s="19">
        <v>1.11</v>
      </c>
      <c r="BB57" s="19">
        <v>1.07</v>
      </c>
      <c r="BC57" s="273">
        <v>1.03</v>
      </c>
      <c r="BD57" s="675">
        <f t="shared" si="23"/>
        <v>8.52713178294573</v>
      </c>
      <c r="BE57" s="663">
        <f t="shared" si="44"/>
        <v>8.40336134453783</v>
      </c>
      <c r="BF57" s="663">
        <f t="shared" si="4"/>
        <v>4.8458149779735615</v>
      </c>
      <c r="BG57" s="663">
        <f t="shared" si="5"/>
        <v>9.134615384615374</v>
      </c>
      <c r="BH57" s="663">
        <f t="shared" si="6"/>
        <v>8.333333333333348</v>
      </c>
      <c r="BI57" s="663">
        <f t="shared" si="7"/>
        <v>9.714285714285719</v>
      </c>
      <c r="BJ57" s="663">
        <f t="shared" si="8"/>
        <v>13.636363636363624</v>
      </c>
      <c r="BK57" s="663">
        <f t="shared" si="9"/>
        <v>16.666666666666675</v>
      </c>
      <c r="BL57" s="663">
        <f t="shared" si="10"/>
        <v>11.86440677966103</v>
      </c>
      <c r="BM57" s="663">
        <f t="shared" si="11"/>
        <v>6.306306306306286</v>
      </c>
      <c r="BN57" s="663">
        <f t="shared" si="12"/>
        <v>3.738317757009346</v>
      </c>
      <c r="BO57" s="687">
        <f t="shared" si="13"/>
        <v>3.8834951456310662</v>
      </c>
      <c r="BP57" s="675">
        <f t="shared" si="24"/>
        <v>8.754508235777465</v>
      </c>
      <c r="BQ57" s="675">
        <f t="shared" si="25"/>
        <v>3.7381455963878882</v>
      </c>
      <c r="BR57" s="638">
        <f t="shared" si="39"/>
        <v>-5.301666773558345</v>
      </c>
      <c r="BS57" s="675">
        <f t="shared" si="26"/>
        <v>69.85539731334768</v>
      </c>
      <c r="BT57" s="698">
        <f t="shared" si="30"/>
        <v>3.0497925311203313</v>
      </c>
      <c r="BU57" s="698">
        <f t="shared" si="45"/>
        <v>3.2464086886155235</v>
      </c>
      <c r="BV57" s="698">
        <f t="shared" si="45"/>
        <v>3.455700434037994</v>
      </c>
      <c r="BW57" s="698">
        <f t="shared" si="45"/>
        <v>3.6784849460537754</v>
      </c>
      <c r="BX57" s="698">
        <f t="shared" si="45"/>
        <v>3.9156320857745612</v>
      </c>
      <c r="BY57" s="699">
        <f t="shared" si="31"/>
        <v>17.346018685602186</v>
      </c>
      <c r="BZ57" s="687">
        <f t="shared" si="32"/>
        <v>24.270349357215874</v>
      </c>
    </row>
    <row r="58" spans="1:78" ht="11.25" customHeight="1">
      <c r="A58" s="25" t="s">
        <v>671</v>
      </c>
      <c r="B58" s="26" t="s">
        <v>672</v>
      </c>
      <c r="C58" s="33" t="s">
        <v>1348</v>
      </c>
      <c r="D58" s="132">
        <v>49</v>
      </c>
      <c r="E58" s="136">
        <v>15</v>
      </c>
      <c r="F58" s="44" t="s">
        <v>860</v>
      </c>
      <c r="G58" s="45" t="s">
        <v>860</v>
      </c>
      <c r="H58" s="166">
        <v>70.4</v>
      </c>
      <c r="I58" s="313">
        <f t="shared" si="15"/>
        <v>2.045454545454545</v>
      </c>
      <c r="J58" s="141">
        <v>0.33</v>
      </c>
      <c r="K58" s="141">
        <v>0.36</v>
      </c>
      <c r="L58" s="29">
        <f t="shared" si="38"/>
        <v>9.090909090909083</v>
      </c>
      <c r="M58" s="30">
        <v>40884</v>
      </c>
      <c r="N58" s="31">
        <v>40886</v>
      </c>
      <c r="O58" s="32">
        <v>40907</v>
      </c>
      <c r="P58" s="264" t="s">
        <v>234</v>
      </c>
      <c r="Q58" s="26"/>
      <c r="R58" s="310">
        <f t="shared" si="37"/>
        <v>1.44</v>
      </c>
      <c r="S58" s="319">
        <f t="shared" si="28"/>
        <v>37.79527559055118</v>
      </c>
      <c r="T58" s="411">
        <f t="shared" si="2"/>
        <v>70.26286437827063</v>
      </c>
      <c r="U58" s="53">
        <f t="shared" si="29"/>
        <v>18.477690288713912</v>
      </c>
      <c r="V58" s="364">
        <v>6</v>
      </c>
      <c r="W58" s="178">
        <v>3.81</v>
      </c>
      <c r="X58" s="172">
        <v>1.76</v>
      </c>
      <c r="Y58" s="166">
        <v>1.68</v>
      </c>
      <c r="Z58" s="173">
        <v>3.53</v>
      </c>
      <c r="AA58" s="172">
        <v>3.64</v>
      </c>
      <c r="AB58" s="166">
        <v>4.07</v>
      </c>
      <c r="AC58" s="327">
        <f t="shared" si="16"/>
        <v>11.813186813186816</v>
      </c>
      <c r="AD58" s="327">
        <f t="shared" si="17"/>
        <v>10.98901098901099</v>
      </c>
      <c r="AE58" s="484">
        <v>5</v>
      </c>
      <c r="AF58" s="369">
        <v>1920</v>
      </c>
      <c r="AG58" s="522">
        <v>35.49</v>
      </c>
      <c r="AH58" s="522">
        <v>-0.28</v>
      </c>
      <c r="AI58" s="523">
        <v>7.02</v>
      </c>
      <c r="AJ58" s="524">
        <v>14.86</v>
      </c>
      <c r="AK58" s="335">
        <f t="shared" si="18"/>
        <v>0.7425409607432465</v>
      </c>
      <c r="AL58" s="324">
        <f t="shared" si="19"/>
        <v>9.756097560975618</v>
      </c>
      <c r="AM58" s="325">
        <f t="shared" si="20"/>
        <v>6.265856918261115</v>
      </c>
      <c r="AN58" s="325">
        <f t="shared" si="21"/>
        <v>5.154749679728043</v>
      </c>
      <c r="AO58" s="327">
        <f t="shared" si="22"/>
        <v>6.942040846566089</v>
      </c>
      <c r="AP58" s="646">
        <v>1.35</v>
      </c>
      <c r="AQ58" s="634"/>
      <c r="AR58" s="141">
        <v>1.23</v>
      </c>
      <c r="AS58" s="28">
        <v>1.155</v>
      </c>
      <c r="AT58" s="28">
        <v>1.125</v>
      </c>
      <c r="AU58" s="28">
        <v>1.09</v>
      </c>
      <c r="AV58" s="28">
        <v>1.05</v>
      </c>
      <c r="AW58" s="28">
        <v>1.01</v>
      </c>
      <c r="AX58" s="28">
        <v>0.94</v>
      </c>
      <c r="AY58" s="28">
        <v>0.83</v>
      </c>
      <c r="AZ58" s="28">
        <v>0.76</v>
      </c>
      <c r="BA58" s="28">
        <v>0.69</v>
      </c>
      <c r="BB58" s="28">
        <v>0.65</v>
      </c>
      <c r="BC58" s="119">
        <v>0.61</v>
      </c>
      <c r="BD58" s="676">
        <f t="shared" si="23"/>
        <v>9.756097560975618</v>
      </c>
      <c r="BE58" s="452">
        <f t="shared" si="44"/>
        <v>6.493506493506485</v>
      </c>
      <c r="BF58" s="452">
        <f t="shared" si="4"/>
        <v>2.6666666666666616</v>
      </c>
      <c r="BG58" s="452">
        <f t="shared" si="5"/>
        <v>3.2110091743119185</v>
      </c>
      <c r="BH58" s="452">
        <f t="shared" si="6"/>
        <v>3.809523809523818</v>
      </c>
      <c r="BI58" s="452">
        <f t="shared" si="7"/>
        <v>3.960396039603964</v>
      </c>
      <c r="BJ58" s="452">
        <f t="shared" si="8"/>
        <v>7.446808510638303</v>
      </c>
      <c r="BK58" s="452">
        <f t="shared" si="9"/>
        <v>13.25301204819278</v>
      </c>
      <c r="BL58" s="452">
        <f t="shared" si="10"/>
        <v>9.210526315789469</v>
      </c>
      <c r="BM58" s="452">
        <f t="shared" si="11"/>
        <v>10.144927536231885</v>
      </c>
      <c r="BN58" s="452">
        <f t="shared" si="12"/>
        <v>6.153846153846132</v>
      </c>
      <c r="BO58" s="685">
        <f t="shared" si="13"/>
        <v>6.557377049180335</v>
      </c>
      <c r="BP58" s="676">
        <f t="shared" si="24"/>
        <v>6.888641446538948</v>
      </c>
      <c r="BQ58" s="676">
        <f t="shared" si="25"/>
        <v>3.098992379931594</v>
      </c>
      <c r="BR58" s="589">
        <f t="shared" si="39"/>
        <v>-11.277486063531324</v>
      </c>
      <c r="BS58" s="676">
        <f t="shared" si="26"/>
        <v>69.70185118356294</v>
      </c>
      <c r="BT58" s="700">
        <f t="shared" si="30"/>
        <v>1.4850000000000003</v>
      </c>
      <c r="BU58" s="700">
        <f t="shared" si="45"/>
        <v>1.6335000000000004</v>
      </c>
      <c r="BV58" s="700">
        <f t="shared" si="45"/>
        <v>1.7968500000000005</v>
      </c>
      <c r="BW58" s="700">
        <f t="shared" si="45"/>
        <v>1.9765350000000008</v>
      </c>
      <c r="BX58" s="700">
        <f t="shared" si="45"/>
        <v>2.174188500000001</v>
      </c>
      <c r="BY58" s="697">
        <f t="shared" si="31"/>
        <v>9.066073500000003</v>
      </c>
      <c r="BZ58" s="685">
        <f t="shared" si="32"/>
        <v>12.877945312500003</v>
      </c>
    </row>
    <row r="59" spans="1:78" ht="11.25" customHeight="1">
      <c r="A59" s="25" t="s">
        <v>686</v>
      </c>
      <c r="B59" s="26" t="s">
        <v>687</v>
      </c>
      <c r="C59" s="33" t="s">
        <v>1349</v>
      </c>
      <c r="D59" s="132">
        <v>40</v>
      </c>
      <c r="E59" s="136">
        <v>42</v>
      </c>
      <c r="F59" s="65" t="s">
        <v>1410</v>
      </c>
      <c r="G59" s="57" t="s">
        <v>1410</v>
      </c>
      <c r="H59" s="166">
        <v>22.38</v>
      </c>
      <c r="I59" s="313">
        <f t="shared" si="15"/>
        <v>5.004468275245756</v>
      </c>
      <c r="J59" s="28">
        <v>0.27</v>
      </c>
      <c r="K59" s="141">
        <v>0.28</v>
      </c>
      <c r="L59" s="29">
        <f t="shared" si="38"/>
        <v>3.703703703703698</v>
      </c>
      <c r="M59" s="30">
        <v>40799</v>
      </c>
      <c r="N59" s="31">
        <v>40801</v>
      </c>
      <c r="O59" s="32">
        <v>40830</v>
      </c>
      <c r="P59" s="264" t="s">
        <v>280</v>
      </c>
      <c r="Q59" s="278"/>
      <c r="R59" s="310">
        <f t="shared" si="37"/>
        <v>1.12</v>
      </c>
      <c r="S59" s="319">
        <f>R59/W59*100</f>
        <v>94.11764705882354</v>
      </c>
      <c r="T59" s="411">
        <f>(H59/SQRT(22.5*W59*(H59/Z59))-1)*100</f>
        <v>36.83251534230436</v>
      </c>
      <c r="U59" s="53">
        <f>H59/W59</f>
        <v>18.80672268907563</v>
      </c>
      <c r="V59" s="364">
        <v>12</v>
      </c>
      <c r="W59" s="178">
        <v>1.19</v>
      </c>
      <c r="X59" s="172">
        <v>1.15</v>
      </c>
      <c r="Y59" s="166">
        <v>0.83</v>
      </c>
      <c r="Z59" s="173">
        <v>2.24</v>
      </c>
      <c r="AA59" s="172">
        <v>1.19</v>
      </c>
      <c r="AB59" s="166">
        <v>1.41</v>
      </c>
      <c r="AC59" s="327">
        <f t="shared" si="16"/>
        <v>18.487394957983195</v>
      </c>
      <c r="AD59" s="327">
        <f t="shared" si="17"/>
        <v>16.35367190354403</v>
      </c>
      <c r="AE59" s="484">
        <v>6</v>
      </c>
      <c r="AF59" s="369">
        <v>3110</v>
      </c>
      <c r="AG59" s="522">
        <v>25.73</v>
      </c>
      <c r="AH59" s="522">
        <v>-16.96</v>
      </c>
      <c r="AI59" s="523">
        <v>1.54</v>
      </c>
      <c r="AJ59" s="524">
        <v>0.58</v>
      </c>
      <c r="AK59" s="335">
        <f t="shared" si="18"/>
        <v>1.1276749329689308</v>
      </c>
      <c r="AL59" s="324">
        <f t="shared" si="19"/>
        <v>3.809523809523818</v>
      </c>
      <c r="AM59" s="325">
        <f t="shared" si="20"/>
        <v>2.9142466571506542</v>
      </c>
      <c r="AN59" s="325">
        <f t="shared" si="21"/>
        <v>9.896412921346087</v>
      </c>
      <c r="AO59" s="327">
        <f t="shared" si="22"/>
        <v>8.775944762105258</v>
      </c>
      <c r="AP59" s="646">
        <v>1.09</v>
      </c>
      <c r="AQ59" s="634"/>
      <c r="AR59" s="141">
        <v>1.05</v>
      </c>
      <c r="AS59" s="28">
        <v>1.01</v>
      </c>
      <c r="AT59" s="28">
        <v>1</v>
      </c>
      <c r="AU59" s="28">
        <v>0.7</v>
      </c>
      <c r="AV59" s="28">
        <v>0.68</v>
      </c>
      <c r="AW59" s="28">
        <v>0.62</v>
      </c>
      <c r="AX59" s="28">
        <v>0.57</v>
      </c>
      <c r="AY59" s="28">
        <v>0.53</v>
      </c>
      <c r="AZ59" s="28">
        <v>0.49</v>
      </c>
      <c r="BA59" s="28">
        <v>0.47</v>
      </c>
      <c r="BB59" s="28">
        <v>0.4</v>
      </c>
      <c r="BC59" s="119">
        <v>0.35</v>
      </c>
      <c r="BD59" s="676">
        <f t="shared" si="23"/>
        <v>3.809523809523818</v>
      </c>
      <c r="BE59" s="452">
        <f t="shared" si="44"/>
        <v>3.960396039603964</v>
      </c>
      <c r="BF59" s="452">
        <f t="shared" si="4"/>
        <v>1.0000000000000009</v>
      </c>
      <c r="BG59" s="452">
        <f t="shared" si="5"/>
        <v>42.85714285714286</v>
      </c>
      <c r="BH59" s="452">
        <f t="shared" si="6"/>
        <v>2.941176470588225</v>
      </c>
      <c r="BI59" s="452">
        <f t="shared" si="7"/>
        <v>9.677419354838722</v>
      </c>
      <c r="BJ59" s="452">
        <f t="shared" si="8"/>
        <v>8.771929824561408</v>
      </c>
      <c r="BK59" s="452">
        <f t="shared" si="9"/>
        <v>7.547169811320731</v>
      </c>
      <c r="BL59" s="452">
        <f t="shared" si="10"/>
        <v>8.163265306122458</v>
      </c>
      <c r="BM59" s="452">
        <f t="shared" si="11"/>
        <v>4.255319148936176</v>
      </c>
      <c r="BN59" s="452">
        <f t="shared" si="12"/>
        <v>17.499999999999982</v>
      </c>
      <c r="BO59" s="685">
        <f t="shared" si="13"/>
        <v>14.285714285714302</v>
      </c>
      <c r="BP59" s="676">
        <f t="shared" si="24"/>
        <v>10.397421409029388</v>
      </c>
      <c r="BQ59" s="676">
        <f t="shared" si="25"/>
        <v>10.80872796408484</v>
      </c>
      <c r="BR59" s="589">
        <f t="shared" si="39"/>
        <v>-3.9058414924837876</v>
      </c>
      <c r="BS59" s="676">
        <f t="shared" si="26"/>
        <v>59.21747895212484</v>
      </c>
      <c r="BT59" s="700">
        <f t="shared" si="30"/>
        <v>1.1990000000000003</v>
      </c>
      <c r="BU59" s="700">
        <f t="shared" si="45"/>
        <v>1.3189000000000004</v>
      </c>
      <c r="BV59" s="700">
        <f t="shared" si="45"/>
        <v>1.4507900000000005</v>
      </c>
      <c r="BW59" s="700">
        <f t="shared" si="45"/>
        <v>1.5958690000000006</v>
      </c>
      <c r="BX59" s="700">
        <f t="shared" si="45"/>
        <v>1.755455900000001</v>
      </c>
      <c r="BY59" s="697">
        <f t="shared" si="31"/>
        <v>7.320014900000003</v>
      </c>
      <c r="BZ59" s="685">
        <f t="shared" si="32"/>
        <v>32.70784137622879</v>
      </c>
    </row>
    <row r="60" spans="1:78" ht="11.25" customHeight="1">
      <c r="A60" s="25" t="s">
        <v>639</v>
      </c>
      <c r="B60" s="26" t="s">
        <v>640</v>
      </c>
      <c r="C60" s="109" t="s">
        <v>1583</v>
      </c>
      <c r="D60" s="132">
        <v>49</v>
      </c>
      <c r="E60" s="136">
        <v>14</v>
      </c>
      <c r="F60" s="44" t="s">
        <v>860</v>
      </c>
      <c r="G60" s="45" t="s">
        <v>827</v>
      </c>
      <c r="H60" s="166">
        <v>24.01</v>
      </c>
      <c r="I60" s="313">
        <f t="shared" si="15"/>
        <v>2.3323615160349855</v>
      </c>
      <c r="J60" s="119">
        <v>0.11</v>
      </c>
      <c r="K60" s="141">
        <v>0.14</v>
      </c>
      <c r="L60" s="29">
        <f t="shared" si="38"/>
        <v>27.272727272727295</v>
      </c>
      <c r="M60" s="30">
        <v>40742</v>
      </c>
      <c r="N60" s="31">
        <v>40744</v>
      </c>
      <c r="O60" s="32">
        <v>40758</v>
      </c>
      <c r="P60" s="264" t="s">
        <v>287</v>
      </c>
      <c r="Q60" s="26"/>
      <c r="R60" s="310">
        <f t="shared" si="37"/>
        <v>0.56</v>
      </c>
      <c r="S60" s="319">
        <f t="shared" si="28"/>
        <v>40.87591240875913</v>
      </c>
      <c r="T60" s="411">
        <f t="shared" si="2"/>
        <v>19.063934926417602</v>
      </c>
      <c r="U60" s="53">
        <f t="shared" si="29"/>
        <v>17.525547445255473</v>
      </c>
      <c r="V60" s="364">
        <v>1</v>
      </c>
      <c r="W60" s="178">
        <v>1.37</v>
      </c>
      <c r="X60" s="172">
        <v>1.13</v>
      </c>
      <c r="Y60" s="166">
        <v>0.62</v>
      </c>
      <c r="Z60" s="173">
        <v>1.82</v>
      </c>
      <c r="AA60" s="172">
        <v>1.61</v>
      </c>
      <c r="AB60" s="166">
        <v>1.78</v>
      </c>
      <c r="AC60" s="327">
        <f t="shared" si="16"/>
        <v>10.559006211180112</v>
      </c>
      <c r="AD60" s="327">
        <f t="shared" si="17"/>
        <v>13.197383609080417</v>
      </c>
      <c r="AE60" s="484">
        <v>27</v>
      </c>
      <c r="AF60" s="369">
        <v>30250</v>
      </c>
      <c r="AG60" s="522">
        <v>32.87</v>
      </c>
      <c r="AH60" s="522">
        <v>-12.53</v>
      </c>
      <c r="AI60" s="523">
        <v>8.79</v>
      </c>
      <c r="AJ60" s="524">
        <v>10.59</v>
      </c>
      <c r="AK60" s="335">
        <f t="shared" si="18"/>
        <v>0.8656427210793087</v>
      </c>
      <c r="AL60" s="324">
        <f t="shared" si="19"/>
        <v>25</v>
      </c>
      <c r="AM60" s="325">
        <f t="shared" si="20"/>
        <v>14.85555943044825</v>
      </c>
      <c r="AN60" s="325">
        <f t="shared" si="21"/>
        <v>25.594321575479007</v>
      </c>
      <c r="AO60" s="327">
        <f t="shared" si="22"/>
        <v>29.56684201487567</v>
      </c>
      <c r="AP60" s="646">
        <v>0.5</v>
      </c>
      <c r="AQ60" s="634"/>
      <c r="AR60" s="141">
        <v>0.4</v>
      </c>
      <c r="AS60" s="28">
        <v>0.35</v>
      </c>
      <c r="AT60" s="28">
        <v>0.33</v>
      </c>
      <c r="AU60" s="28">
        <v>0.26</v>
      </c>
      <c r="AV60" s="28">
        <v>0.16</v>
      </c>
      <c r="AW60" s="28">
        <v>0.1</v>
      </c>
      <c r="AX60" s="28">
        <v>0.07</v>
      </c>
      <c r="AY60" s="28">
        <v>0.0525</v>
      </c>
      <c r="AZ60" s="28">
        <v>0.04</v>
      </c>
      <c r="BA60" s="28">
        <v>0.0375</v>
      </c>
      <c r="BB60" s="28">
        <v>0.035</v>
      </c>
      <c r="BC60" s="119">
        <v>0.03</v>
      </c>
      <c r="BD60" s="676">
        <f t="shared" si="23"/>
        <v>25</v>
      </c>
      <c r="BE60" s="452">
        <f t="shared" si="44"/>
        <v>14.285714285714302</v>
      </c>
      <c r="BF60" s="452">
        <f t="shared" si="4"/>
        <v>6.060606060606055</v>
      </c>
      <c r="BG60" s="452">
        <f t="shared" si="5"/>
        <v>26.923076923076916</v>
      </c>
      <c r="BH60" s="452">
        <f t="shared" si="6"/>
        <v>62.5</v>
      </c>
      <c r="BI60" s="452">
        <f t="shared" si="7"/>
        <v>59.999999999999986</v>
      </c>
      <c r="BJ60" s="452">
        <f t="shared" si="8"/>
        <v>42.85714285714286</v>
      </c>
      <c r="BK60" s="452">
        <f t="shared" si="9"/>
        <v>33.33333333333335</v>
      </c>
      <c r="BL60" s="452">
        <f t="shared" si="10"/>
        <v>31.25</v>
      </c>
      <c r="BM60" s="452">
        <f t="shared" si="11"/>
        <v>6.666666666666665</v>
      </c>
      <c r="BN60" s="452">
        <f t="shared" si="12"/>
        <v>7.14285714285714</v>
      </c>
      <c r="BO60" s="685">
        <f t="shared" si="13"/>
        <v>16.666666666666675</v>
      </c>
      <c r="BP60" s="676">
        <f t="shared" si="24"/>
        <v>27.723838661338664</v>
      </c>
      <c r="BQ60" s="676">
        <f t="shared" si="25"/>
        <v>18.644102783936237</v>
      </c>
      <c r="BR60" s="589">
        <f t="shared" si="39"/>
        <v>10.40113564625852</v>
      </c>
      <c r="BS60" s="676">
        <f t="shared" si="26"/>
        <v>88.04985401459854</v>
      </c>
      <c r="BT60" s="700">
        <f t="shared" si="30"/>
        <v>0.55</v>
      </c>
      <c r="BU60" s="700">
        <f t="shared" si="45"/>
        <v>0.6050000000000001</v>
      </c>
      <c r="BV60" s="700">
        <f t="shared" si="45"/>
        <v>0.6655000000000002</v>
      </c>
      <c r="BW60" s="700">
        <f t="shared" si="45"/>
        <v>0.7320500000000003</v>
      </c>
      <c r="BX60" s="700">
        <f t="shared" si="45"/>
        <v>0.8052550000000004</v>
      </c>
      <c r="BY60" s="697">
        <f t="shared" si="31"/>
        <v>3.3578050000000013</v>
      </c>
      <c r="BZ60" s="685">
        <f t="shared" si="32"/>
        <v>13.985027072053317</v>
      </c>
    </row>
    <row r="61" spans="1:78" ht="11.25" customHeight="1">
      <c r="A61" s="34" t="s">
        <v>1492</v>
      </c>
      <c r="B61" s="36" t="s">
        <v>1493</v>
      </c>
      <c r="C61" s="41" t="s">
        <v>1346</v>
      </c>
      <c r="D61" s="133">
        <v>26</v>
      </c>
      <c r="E61" s="136">
        <v>96</v>
      </c>
      <c r="F61" s="46" t="s">
        <v>860</v>
      </c>
      <c r="G61" s="48" t="s">
        <v>860</v>
      </c>
      <c r="H61" s="167">
        <v>48.7</v>
      </c>
      <c r="I61" s="313">
        <f t="shared" si="15"/>
        <v>2.546201232032854</v>
      </c>
      <c r="J61" s="126">
        <v>0.28</v>
      </c>
      <c r="K61" s="126">
        <v>0.31</v>
      </c>
      <c r="L61" s="494">
        <f t="shared" si="38"/>
        <v>10.714285714285698</v>
      </c>
      <c r="M61" s="375">
        <v>40905</v>
      </c>
      <c r="N61" s="379">
        <v>40907</v>
      </c>
      <c r="O61" s="389">
        <v>40921</v>
      </c>
      <c r="P61" s="389" t="s">
        <v>1672</v>
      </c>
      <c r="Q61" s="36" t="s">
        <v>2102</v>
      </c>
      <c r="R61" s="259">
        <f t="shared" si="37"/>
        <v>1.24</v>
      </c>
      <c r="S61" s="319">
        <f t="shared" si="28"/>
        <v>44.28571428571429</v>
      </c>
      <c r="T61" s="411">
        <f>(H61/SQRT(22.5*W61*(H61/Z61))-1)*100</f>
        <v>69.34842452437783</v>
      </c>
      <c r="U61" s="53">
        <f t="shared" si="29"/>
        <v>17.392857142857146</v>
      </c>
      <c r="V61" s="365">
        <v>11</v>
      </c>
      <c r="W61" s="302">
        <v>2.8</v>
      </c>
      <c r="X61" s="192">
        <v>2.01</v>
      </c>
      <c r="Y61" s="191">
        <v>1.78</v>
      </c>
      <c r="Z61" s="303">
        <v>3.71</v>
      </c>
      <c r="AA61" s="192">
        <v>2.77</v>
      </c>
      <c r="AB61" s="191">
        <v>3.1</v>
      </c>
      <c r="AC61" s="327">
        <f>(AB61/AA61-1)*100</f>
        <v>11.913357400722013</v>
      </c>
      <c r="AD61" s="327">
        <f t="shared" si="17"/>
        <v>8.746879321802542</v>
      </c>
      <c r="AE61" s="484">
        <v>12</v>
      </c>
      <c r="AF61" s="372">
        <v>6460</v>
      </c>
      <c r="AG61" s="522">
        <v>12.32</v>
      </c>
      <c r="AH61" s="522">
        <v>-4.99</v>
      </c>
      <c r="AI61" s="523">
        <v>0.41</v>
      </c>
      <c r="AJ61" s="524">
        <v>1.18</v>
      </c>
      <c r="AK61" s="336">
        <f t="shared" si="18"/>
        <v>0.8519052688916318</v>
      </c>
      <c r="AL61" s="330">
        <f t="shared" si="19"/>
        <v>7.692307692307709</v>
      </c>
      <c r="AM61" s="331">
        <f t="shared" si="20"/>
        <v>8.37067626618271</v>
      </c>
      <c r="AN61" s="331">
        <f t="shared" si="21"/>
        <v>9.238846414037315</v>
      </c>
      <c r="AO61" s="332">
        <f t="shared" si="22"/>
        <v>10.8449222600272</v>
      </c>
      <c r="AP61" s="652">
        <v>1.12</v>
      </c>
      <c r="AQ61" s="635"/>
      <c r="AR61" s="140">
        <v>1.04</v>
      </c>
      <c r="AS61" s="38">
        <v>0.96</v>
      </c>
      <c r="AT61" s="38">
        <v>0.88</v>
      </c>
      <c r="AU61" s="38">
        <v>0.8</v>
      </c>
      <c r="AV61" s="38">
        <v>0.72</v>
      </c>
      <c r="AW61" s="38">
        <v>0.64</v>
      </c>
      <c r="AX61" s="38">
        <v>0.56</v>
      </c>
      <c r="AY61" s="38">
        <v>0.46</v>
      </c>
      <c r="AZ61" s="38">
        <v>0.42</v>
      </c>
      <c r="BA61" s="38">
        <v>0.4</v>
      </c>
      <c r="BB61" s="38">
        <v>0.38</v>
      </c>
      <c r="BC61" s="274">
        <v>0.34</v>
      </c>
      <c r="BD61" s="677">
        <f t="shared" si="23"/>
        <v>7.692307692307709</v>
      </c>
      <c r="BE61" s="664">
        <f t="shared" si="44"/>
        <v>8.333333333333348</v>
      </c>
      <c r="BF61" s="664">
        <f t="shared" si="4"/>
        <v>9.090909090909083</v>
      </c>
      <c r="BG61" s="664">
        <f t="shared" si="5"/>
        <v>9.999999999999986</v>
      </c>
      <c r="BH61" s="664">
        <f t="shared" si="6"/>
        <v>11.111111111111116</v>
      </c>
      <c r="BI61" s="664">
        <f t="shared" si="7"/>
        <v>12.5</v>
      </c>
      <c r="BJ61" s="664">
        <f t="shared" si="8"/>
        <v>14.28571428571428</v>
      </c>
      <c r="BK61" s="664">
        <f t="shared" si="9"/>
        <v>21.739130434782616</v>
      </c>
      <c r="BL61" s="664">
        <f t="shared" si="10"/>
        <v>9.523809523809534</v>
      </c>
      <c r="BM61" s="664">
        <f t="shared" si="11"/>
        <v>4.999999999999982</v>
      </c>
      <c r="BN61" s="664">
        <f t="shared" si="12"/>
        <v>5.263157894736836</v>
      </c>
      <c r="BO61" s="689">
        <f t="shared" si="13"/>
        <v>11.764705882352944</v>
      </c>
      <c r="BP61" s="677">
        <f t="shared" si="24"/>
        <v>10.525348270754785</v>
      </c>
      <c r="BQ61" s="677">
        <f t="shared" si="25"/>
        <v>4.2822841815106925</v>
      </c>
      <c r="BR61" s="511">
        <f t="shared" si="39"/>
        <v>-5.607809496786977</v>
      </c>
      <c r="BS61" s="677">
        <f t="shared" si="26"/>
        <v>71.196497704308</v>
      </c>
      <c r="BT61" s="701">
        <f t="shared" si="30"/>
        <v>1.2320000000000002</v>
      </c>
      <c r="BU61" s="701">
        <f t="shared" si="45"/>
        <v>1.3397615532446074</v>
      </c>
      <c r="BV61" s="701">
        <f t="shared" si="45"/>
        <v>1.4569488795068204</v>
      </c>
      <c r="BW61" s="701">
        <f t="shared" si="45"/>
        <v>1.5843864397776362</v>
      </c>
      <c r="BX61" s="701">
        <f t="shared" si="45"/>
        <v>1.7229708096559897</v>
      </c>
      <c r="BY61" s="702">
        <f t="shared" si="31"/>
        <v>7.336067682185053</v>
      </c>
      <c r="BZ61" s="689">
        <f t="shared" si="32"/>
        <v>15.063794008593536</v>
      </c>
    </row>
    <row r="62" spans="1:78" ht="11.25" customHeight="1">
      <c r="A62" s="15" t="s">
        <v>783</v>
      </c>
      <c r="B62" s="16" t="s">
        <v>784</v>
      </c>
      <c r="C62" s="24" t="s">
        <v>1350</v>
      </c>
      <c r="D62" s="131">
        <v>35</v>
      </c>
      <c r="E62" s="136">
        <v>71</v>
      </c>
      <c r="F62" s="42" t="s">
        <v>860</v>
      </c>
      <c r="G62" s="43" t="s">
        <v>827</v>
      </c>
      <c r="H62" s="188">
        <v>95.52</v>
      </c>
      <c r="I62" s="312">
        <f t="shared" si="15"/>
        <v>2.9313232830820772</v>
      </c>
      <c r="J62" s="142">
        <v>0.61</v>
      </c>
      <c r="K62" s="142">
        <v>0.7</v>
      </c>
      <c r="L62" s="20">
        <f t="shared" si="38"/>
        <v>14.754098360655732</v>
      </c>
      <c r="M62" s="21">
        <v>40876</v>
      </c>
      <c r="N62" s="22">
        <v>40878</v>
      </c>
      <c r="O62" s="23">
        <v>40892</v>
      </c>
      <c r="P62" s="23" t="s">
        <v>246</v>
      </c>
      <c r="Q62" s="588"/>
      <c r="R62" s="310">
        <f aca="true" t="shared" si="46" ref="R62:R108">K62*4</f>
        <v>2.8</v>
      </c>
      <c r="S62" s="320">
        <f t="shared" si="28"/>
        <v>54.90196078431373</v>
      </c>
      <c r="T62" s="413">
        <f t="shared" si="2"/>
        <v>144.30389304483614</v>
      </c>
      <c r="U62" s="52">
        <f t="shared" si="29"/>
        <v>18.729411764705883</v>
      </c>
      <c r="V62" s="364">
        <v>12</v>
      </c>
      <c r="W62" s="186">
        <v>5.1</v>
      </c>
      <c r="X62" s="187">
        <v>1.79</v>
      </c>
      <c r="Y62" s="188">
        <v>3.62</v>
      </c>
      <c r="Z62" s="189">
        <v>7.17</v>
      </c>
      <c r="AA62" s="187">
        <v>5.22</v>
      </c>
      <c r="AB62" s="188">
        <v>5.71</v>
      </c>
      <c r="AC62" s="326">
        <f t="shared" si="16"/>
        <v>9.386973180076641</v>
      </c>
      <c r="AD62" s="443">
        <f t="shared" si="17"/>
        <v>10.222821550118796</v>
      </c>
      <c r="AE62" s="483">
        <v>26</v>
      </c>
      <c r="AF62" s="370">
        <v>97740</v>
      </c>
      <c r="AG62" s="512">
        <v>32.41</v>
      </c>
      <c r="AH62" s="512">
        <v>0.07</v>
      </c>
      <c r="AI62" s="525">
        <v>3.66</v>
      </c>
      <c r="AJ62" s="526">
        <v>9.59</v>
      </c>
      <c r="AK62" s="335">
        <f t="shared" si="18"/>
        <v>0.745104686264224</v>
      </c>
      <c r="AL62" s="324">
        <f t="shared" si="19"/>
        <v>11.946902654867264</v>
      </c>
      <c r="AM62" s="325">
        <f t="shared" si="20"/>
        <v>15.901498746776376</v>
      </c>
      <c r="AN62" s="325">
        <f t="shared" si="21"/>
        <v>20.399339446627284</v>
      </c>
      <c r="AO62" s="327">
        <f t="shared" si="22"/>
        <v>27.377816597698068</v>
      </c>
      <c r="AP62" s="646">
        <v>2.53</v>
      </c>
      <c r="AQ62" s="634"/>
      <c r="AR62" s="141">
        <v>2.26</v>
      </c>
      <c r="AS62" s="28">
        <v>2.05</v>
      </c>
      <c r="AT62" s="28">
        <v>1.625</v>
      </c>
      <c r="AU62" s="28">
        <v>1.5</v>
      </c>
      <c r="AV62" s="28">
        <v>1</v>
      </c>
      <c r="AW62" s="28">
        <v>0.67</v>
      </c>
      <c r="AX62" s="28">
        <v>0.55</v>
      </c>
      <c r="AY62" s="28">
        <v>0.4</v>
      </c>
      <c r="AZ62" s="28">
        <v>0.235</v>
      </c>
      <c r="BA62" s="28">
        <v>0.225</v>
      </c>
      <c r="BB62" s="28">
        <v>0.215</v>
      </c>
      <c r="BC62" s="119">
        <v>0.195</v>
      </c>
      <c r="BD62" s="676">
        <f t="shared" si="23"/>
        <v>11.946902654867264</v>
      </c>
      <c r="BE62" s="452">
        <f t="shared" si="44"/>
        <v>10.2439024390244</v>
      </c>
      <c r="BF62" s="452">
        <f t="shared" si="4"/>
        <v>26.15384615384615</v>
      </c>
      <c r="BG62" s="452">
        <f t="shared" si="5"/>
        <v>8.333333333333325</v>
      </c>
      <c r="BH62" s="452">
        <f t="shared" si="6"/>
        <v>50</v>
      </c>
      <c r="BI62" s="452">
        <f t="shared" si="7"/>
        <v>49.25373134328357</v>
      </c>
      <c r="BJ62" s="452">
        <f t="shared" si="8"/>
        <v>21.818181818181827</v>
      </c>
      <c r="BK62" s="452">
        <f t="shared" si="9"/>
        <v>37.5</v>
      </c>
      <c r="BL62" s="452">
        <f t="shared" si="10"/>
        <v>70.21276595744683</v>
      </c>
      <c r="BM62" s="452">
        <f t="shared" si="11"/>
        <v>4.444444444444429</v>
      </c>
      <c r="BN62" s="452">
        <f t="shared" si="12"/>
        <v>4.651162790697683</v>
      </c>
      <c r="BO62" s="685">
        <f t="shared" si="13"/>
        <v>10.256410256410241</v>
      </c>
      <c r="BP62" s="676">
        <f t="shared" si="24"/>
        <v>25.401223432627972</v>
      </c>
      <c r="BQ62" s="676">
        <f t="shared" si="25"/>
        <v>20.70244405131328</v>
      </c>
      <c r="BR62" s="589">
        <f t="shared" si="39"/>
        <v>4.6012509650034765</v>
      </c>
      <c r="BS62" s="676">
        <f t="shared" si="26"/>
        <v>73.48681992337166</v>
      </c>
      <c r="BT62" s="696">
        <f t="shared" si="30"/>
        <v>2.7674904214559386</v>
      </c>
      <c r="BU62" s="696">
        <f t="shared" si="45"/>
        <v>3.044239463601533</v>
      </c>
      <c r="BV62" s="696">
        <f t="shared" si="45"/>
        <v>3.3486634099616865</v>
      </c>
      <c r="BW62" s="696">
        <f t="shared" si="45"/>
        <v>3.6835297509578555</v>
      </c>
      <c r="BX62" s="696">
        <f t="shared" si="45"/>
        <v>4.051882726053641</v>
      </c>
      <c r="BY62" s="697">
        <f t="shared" si="31"/>
        <v>16.895805772030656</v>
      </c>
      <c r="BZ62" s="685">
        <f t="shared" si="32"/>
        <v>17.688238873566434</v>
      </c>
    </row>
    <row r="63" spans="1:78" ht="11.25" customHeight="1">
      <c r="A63" s="25" t="s">
        <v>716</v>
      </c>
      <c r="B63" s="26" t="s">
        <v>717</v>
      </c>
      <c r="C63" s="33" t="s">
        <v>1343</v>
      </c>
      <c r="D63" s="132">
        <v>38</v>
      </c>
      <c r="E63" s="136">
        <v>55</v>
      </c>
      <c r="F63" s="44" t="s">
        <v>860</v>
      </c>
      <c r="G63" s="45" t="s">
        <v>860</v>
      </c>
      <c r="H63" s="166">
        <v>42.7</v>
      </c>
      <c r="I63" s="313">
        <f t="shared" si="15"/>
        <v>2.34192037470726</v>
      </c>
      <c r="J63" s="28">
        <v>0.235</v>
      </c>
      <c r="K63" s="141">
        <v>0.25</v>
      </c>
      <c r="L63" s="29">
        <f t="shared" si="38"/>
        <v>6.382978723404253</v>
      </c>
      <c r="M63" s="30">
        <v>40596</v>
      </c>
      <c r="N63" s="31">
        <v>40598</v>
      </c>
      <c r="O63" s="32">
        <v>40612</v>
      </c>
      <c r="P63" s="32" t="s">
        <v>238</v>
      </c>
      <c r="Q63" s="268" t="s">
        <v>2057</v>
      </c>
      <c r="R63" s="310">
        <f t="shared" si="46"/>
        <v>1</v>
      </c>
      <c r="S63" s="319">
        <f t="shared" si="28"/>
        <v>36.23188405797102</v>
      </c>
      <c r="T63" s="411">
        <f t="shared" si="2"/>
        <v>93.7601485576488</v>
      </c>
      <c r="U63" s="53">
        <f t="shared" si="29"/>
        <v>15.471014492753625</v>
      </c>
      <c r="V63" s="364">
        <v>12</v>
      </c>
      <c r="W63" s="178">
        <v>2.76</v>
      </c>
      <c r="X63" s="172">
        <v>1.37</v>
      </c>
      <c r="Y63" s="166">
        <v>1.91</v>
      </c>
      <c r="Z63" s="173">
        <v>5.46</v>
      </c>
      <c r="AA63" s="172">
        <v>2.85</v>
      </c>
      <c r="AB63" s="166">
        <v>3.17</v>
      </c>
      <c r="AC63" s="327">
        <f t="shared" si="16"/>
        <v>11.228070175438587</v>
      </c>
      <c r="AD63" s="444">
        <f t="shared" si="17"/>
        <v>10.936099372518889</v>
      </c>
      <c r="AE63" s="484">
        <v>10</v>
      </c>
      <c r="AF63" s="369">
        <v>12530</v>
      </c>
      <c r="AG63" s="522">
        <v>22.81</v>
      </c>
      <c r="AH63" s="522">
        <v>-9.13</v>
      </c>
      <c r="AI63" s="523">
        <v>-0.7</v>
      </c>
      <c r="AJ63" s="524">
        <v>1.88</v>
      </c>
      <c r="AK63" s="335">
        <f t="shared" si="18"/>
        <v>0.8944460304967733</v>
      </c>
      <c r="AL63" s="324">
        <f t="shared" si="19"/>
        <v>6.382978723404253</v>
      </c>
      <c r="AM63" s="325">
        <f t="shared" si="20"/>
        <v>4.353201121161598</v>
      </c>
      <c r="AN63" s="325">
        <f t="shared" si="21"/>
        <v>6.613616577145476</v>
      </c>
      <c r="AO63" s="327">
        <f t="shared" si="22"/>
        <v>7.394092378577932</v>
      </c>
      <c r="AP63" s="646">
        <v>1</v>
      </c>
      <c r="AQ63" s="634"/>
      <c r="AR63" s="141">
        <v>0.94</v>
      </c>
      <c r="AS63" s="28">
        <v>0.9</v>
      </c>
      <c r="AT63" s="28">
        <v>0.88</v>
      </c>
      <c r="AU63" s="28">
        <v>0.82</v>
      </c>
      <c r="AV63" s="28">
        <v>0.726</v>
      </c>
      <c r="AW63" s="28">
        <v>0.66</v>
      </c>
      <c r="AX63" s="28">
        <v>0.6</v>
      </c>
      <c r="AY63" s="28">
        <v>0.54</v>
      </c>
      <c r="AZ63" s="28">
        <v>0.51</v>
      </c>
      <c r="BA63" s="28">
        <v>0.49</v>
      </c>
      <c r="BB63" s="28">
        <v>0.47</v>
      </c>
      <c r="BC63" s="119">
        <v>0.43</v>
      </c>
      <c r="BD63" s="676">
        <f t="shared" si="23"/>
        <v>6.382978723404253</v>
      </c>
      <c r="BE63" s="452">
        <f t="shared" si="44"/>
        <v>4.444444444444429</v>
      </c>
      <c r="BF63" s="452">
        <f t="shared" si="4"/>
        <v>2.2727272727272707</v>
      </c>
      <c r="BG63" s="452">
        <f t="shared" si="5"/>
        <v>7.317073170731714</v>
      </c>
      <c r="BH63" s="452">
        <f t="shared" si="6"/>
        <v>12.947658402203842</v>
      </c>
      <c r="BI63" s="452">
        <f t="shared" si="7"/>
        <v>9.999999999999986</v>
      </c>
      <c r="BJ63" s="452">
        <f t="shared" si="8"/>
        <v>10.000000000000009</v>
      </c>
      <c r="BK63" s="452">
        <f t="shared" si="9"/>
        <v>11.111111111111093</v>
      </c>
      <c r="BL63" s="452">
        <f t="shared" si="10"/>
        <v>5.882352941176472</v>
      </c>
      <c r="BM63" s="452">
        <f t="shared" si="11"/>
        <v>4.081632653061229</v>
      </c>
      <c r="BN63" s="452">
        <f t="shared" si="12"/>
        <v>4.255319148936176</v>
      </c>
      <c r="BO63" s="685">
        <f t="shared" si="13"/>
        <v>9.302325581395344</v>
      </c>
      <c r="BP63" s="676">
        <f t="shared" si="24"/>
        <v>7.333135287432651</v>
      </c>
      <c r="BQ63" s="676">
        <f t="shared" si="25"/>
        <v>3.174157721139701</v>
      </c>
      <c r="BR63" s="589">
        <f t="shared" si="39"/>
        <v>-6.515477540900889</v>
      </c>
      <c r="BS63" s="676">
        <f t="shared" si="26"/>
        <v>67.66014633309932</v>
      </c>
      <c r="BT63" s="696">
        <f t="shared" si="30"/>
        <v>1.1</v>
      </c>
      <c r="BU63" s="696">
        <f t="shared" si="45"/>
        <v>1.2100000000000002</v>
      </c>
      <c r="BV63" s="696">
        <f t="shared" si="45"/>
        <v>1.3310000000000004</v>
      </c>
      <c r="BW63" s="696">
        <f t="shared" si="45"/>
        <v>1.4641000000000006</v>
      </c>
      <c r="BX63" s="696">
        <f t="shared" si="45"/>
        <v>1.6105100000000008</v>
      </c>
      <c r="BY63" s="697">
        <f t="shared" si="31"/>
        <v>6.7156100000000025</v>
      </c>
      <c r="BZ63" s="685">
        <f t="shared" si="32"/>
        <v>15.727423887587827</v>
      </c>
    </row>
    <row r="64" spans="1:78" ht="11.25" customHeight="1">
      <c r="A64" s="25" t="s">
        <v>799</v>
      </c>
      <c r="B64" s="26" t="s">
        <v>808</v>
      </c>
      <c r="C64" s="33" t="s">
        <v>1351</v>
      </c>
      <c r="D64" s="132">
        <v>34</v>
      </c>
      <c r="E64" s="136">
        <v>72</v>
      </c>
      <c r="F64" s="44" t="s">
        <v>827</v>
      </c>
      <c r="G64" s="45" t="s">
        <v>827</v>
      </c>
      <c r="H64" s="166">
        <v>36.43</v>
      </c>
      <c r="I64" s="313">
        <f t="shared" si="15"/>
        <v>2.6626406807576175</v>
      </c>
      <c r="J64" s="141">
        <v>0.225</v>
      </c>
      <c r="K64" s="141">
        <v>0.2425</v>
      </c>
      <c r="L64" s="29">
        <f t="shared" si="38"/>
        <v>7.777777777777772</v>
      </c>
      <c r="M64" s="30">
        <v>40730</v>
      </c>
      <c r="N64" s="31">
        <v>40732</v>
      </c>
      <c r="O64" s="32">
        <v>40753</v>
      </c>
      <c r="P64" s="264" t="s">
        <v>286</v>
      </c>
      <c r="Q64" s="26"/>
      <c r="R64" s="310">
        <f t="shared" si="46"/>
        <v>0.97</v>
      </c>
      <c r="S64" s="319">
        <f>R64/W64*100</f>
        <v>30.5993690851735</v>
      </c>
      <c r="T64" s="411">
        <f t="shared" si="2"/>
        <v>6.244102535242391</v>
      </c>
      <c r="U64" s="53">
        <f>H64/W64</f>
        <v>11.49211356466877</v>
      </c>
      <c r="V64" s="364">
        <v>4</v>
      </c>
      <c r="W64" s="178">
        <v>3.17</v>
      </c>
      <c r="X64" s="172">
        <v>1.46</v>
      </c>
      <c r="Y64" s="166">
        <v>2.25</v>
      </c>
      <c r="Z64" s="173">
        <v>2.21</v>
      </c>
      <c r="AA64" s="172">
        <v>3.46</v>
      </c>
      <c r="AB64" s="166">
        <v>3.73</v>
      </c>
      <c r="AC64" s="327">
        <f t="shared" si="16"/>
        <v>7.803468208092479</v>
      </c>
      <c r="AD64" s="444">
        <f t="shared" si="17"/>
        <v>7.211576530208251</v>
      </c>
      <c r="AE64" s="484">
        <v>29</v>
      </c>
      <c r="AF64" s="369">
        <v>38550</v>
      </c>
      <c r="AG64" s="522">
        <v>20.71</v>
      </c>
      <c r="AH64" s="522">
        <v>-15.92</v>
      </c>
      <c r="AI64" s="523">
        <v>6.83</v>
      </c>
      <c r="AJ64" s="524">
        <v>2.36</v>
      </c>
      <c r="AK64" s="335">
        <f t="shared" si="18"/>
        <v>1.12297867973056</v>
      </c>
      <c r="AL64" s="324">
        <f t="shared" si="19"/>
        <v>8.720930232558155</v>
      </c>
      <c r="AM64" s="325">
        <f t="shared" si="20"/>
        <v>14.369581297426315</v>
      </c>
      <c r="AN64" s="325">
        <f t="shared" si="21"/>
        <v>17.78162221565904</v>
      </c>
      <c r="AO64" s="327">
        <f t="shared" si="22"/>
        <v>15.834336427407013</v>
      </c>
      <c r="AP64" s="646">
        <v>0.935</v>
      </c>
      <c r="AQ64" s="634"/>
      <c r="AR64" s="141">
        <v>0.86</v>
      </c>
      <c r="AS64" s="28">
        <v>0.785</v>
      </c>
      <c r="AT64" s="28">
        <v>0.625</v>
      </c>
      <c r="AU64" s="28">
        <v>0.47</v>
      </c>
      <c r="AV64" s="28">
        <v>0.4125</v>
      </c>
      <c r="AW64" s="28">
        <v>0.36</v>
      </c>
      <c r="AX64" s="28">
        <v>0.3125</v>
      </c>
      <c r="AY64" s="28">
        <v>0.27</v>
      </c>
      <c r="AZ64" s="28">
        <v>0.24</v>
      </c>
      <c r="BA64" s="28">
        <v>0.215</v>
      </c>
      <c r="BB64" s="28">
        <v>0.18</v>
      </c>
      <c r="BC64" s="119">
        <v>0.145</v>
      </c>
      <c r="BD64" s="676">
        <f t="shared" si="23"/>
        <v>8.720930232558155</v>
      </c>
      <c r="BE64" s="452">
        <f t="shared" si="44"/>
        <v>9.554140127388532</v>
      </c>
      <c r="BF64" s="452">
        <f t="shared" si="4"/>
        <v>25.6</v>
      </c>
      <c r="BG64" s="452">
        <f t="shared" si="5"/>
        <v>32.97872340425532</v>
      </c>
      <c r="BH64" s="452">
        <f t="shared" si="6"/>
        <v>13.939393939393941</v>
      </c>
      <c r="BI64" s="452">
        <f t="shared" si="7"/>
        <v>14.583333333333325</v>
      </c>
      <c r="BJ64" s="452">
        <f t="shared" si="8"/>
        <v>15.199999999999992</v>
      </c>
      <c r="BK64" s="452">
        <f t="shared" si="9"/>
        <v>15.740740740740744</v>
      </c>
      <c r="BL64" s="452">
        <f t="shared" si="10"/>
        <v>12.500000000000021</v>
      </c>
      <c r="BM64" s="452">
        <f t="shared" si="11"/>
        <v>11.627906976744185</v>
      </c>
      <c r="BN64" s="452">
        <f t="shared" si="12"/>
        <v>19.444444444444443</v>
      </c>
      <c r="BO64" s="685">
        <f t="shared" si="13"/>
        <v>24.13793103448276</v>
      </c>
      <c r="BP64" s="676">
        <f t="shared" si="24"/>
        <v>17.002295352778454</v>
      </c>
      <c r="BQ64" s="676">
        <f t="shared" si="25"/>
        <v>6.94820982055958</v>
      </c>
      <c r="BR64" s="589">
        <f t="shared" si="39"/>
        <v>8.95214933174789</v>
      </c>
      <c r="BS64" s="676">
        <f t="shared" si="26"/>
        <v>79.78186060144768</v>
      </c>
      <c r="BT64" s="696">
        <f t="shared" si="30"/>
        <v>1.0079624277456647</v>
      </c>
      <c r="BU64" s="696">
        <f t="shared" si="45"/>
        <v>1.0806524096182883</v>
      </c>
      <c r="BV64" s="696">
        <f t="shared" si="45"/>
        <v>1.1585844851634508</v>
      </c>
      <c r="BW64" s="696">
        <f t="shared" si="45"/>
        <v>1.2421366919781323</v>
      </c>
      <c r="BX64" s="696">
        <f t="shared" si="45"/>
        <v>1.3317143301299323</v>
      </c>
      <c r="BY64" s="697">
        <f t="shared" si="31"/>
        <v>5.821050344635468</v>
      </c>
      <c r="BZ64" s="685">
        <f t="shared" si="32"/>
        <v>15.978727270478913</v>
      </c>
    </row>
    <row r="65" spans="1:78" ht="11.25" customHeight="1">
      <c r="A65" s="96" t="s">
        <v>1508</v>
      </c>
      <c r="B65" s="26" t="s">
        <v>1509</v>
      </c>
      <c r="C65" s="33" t="s">
        <v>1221</v>
      </c>
      <c r="D65" s="132">
        <v>25</v>
      </c>
      <c r="E65" s="136">
        <v>102</v>
      </c>
      <c r="F65" s="65" t="s">
        <v>1410</v>
      </c>
      <c r="G65" s="57" t="s">
        <v>1410</v>
      </c>
      <c r="H65" s="204">
        <v>44.98</v>
      </c>
      <c r="I65" s="313">
        <f t="shared" si="15"/>
        <v>5.424633170297911</v>
      </c>
      <c r="J65" s="127">
        <v>0.6</v>
      </c>
      <c r="K65" s="127">
        <v>0.61</v>
      </c>
      <c r="L65" s="583">
        <f t="shared" si="38"/>
        <v>1.6666666666666607</v>
      </c>
      <c r="M65" s="30">
        <v>40890</v>
      </c>
      <c r="N65" s="31">
        <v>40892</v>
      </c>
      <c r="O65" s="32">
        <v>40906</v>
      </c>
      <c r="P65" s="264" t="s">
        <v>284</v>
      </c>
      <c r="Q65" s="26"/>
      <c r="R65" s="310">
        <f t="shared" si="46"/>
        <v>2.44</v>
      </c>
      <c r="S65" s="319">
        <f>R65/W65*100</f>
        <v>151.5527950310559</v>
      </c>
      <c r="T65" s="411">
        <f>(H65/SQRT(22.5*W65*(H65/Z65))-1)*100</f>
        <v>26.56114161656329</v>
      </c>
      <c r="U65" s="53">
        <f>H65/W65</f>
        <v>27.93788819875776</v>
      </c>
      <c r="V65" s="364">
        <v>12</v>
      </c>
      <c r="W65" s="178">
        <v>1.61</v>
      </c>
      <c r="X65" s="172">
        <v>3.2</v>
      </c>
      <c r="Y65" s="166">
        <v>0.87</v>
      </c>
      <c r="Z65" s="173">
        <v>1.29</v>
      </c>
      <c r="AA65" s="172">
        <v>2.86</v>
      </c>
      <c r="AB65" s="166">
        <v>2.73</v>
      </c>
      <c r="AC65" s="327">
        <f>(AB65/AA65-1)*100</f>
        <v>-4.545454545454541</v>
      </c>
      <c r="AD65" s="444">
        <f>(H65/AA65)/X65</f>
        <v>4.914772727272727</v>
      </c>
      <c r="AE65" s="484">
        <v>6</v>
      </c>
      <c r="AF65" s="369">
        <v>2470</v>
      </c>
      <c r="AG65" s="522">
        <v>33.04</v>
      </c>
      <c r="AH65" s="522">
        <v>-2.11</v>
      </c>
      <c r="AI65" s="523">
        <v>6.97</v>
      </c>
      <c r="AJ65" s="524">
        <v>13.73</v>
      </c>
      <c r="AK65" s="335">
        <f>AN65/AO65</f>
        <v>0.5433145754075331</v>
      </c>
      <c r="AL65" s="324">
        <f t="shared" si="19"/>
        <v>1.6877637130801704</v>
      </c>
      <c r="AM65" s="325">
        <f t="shared" si="20"/>
        <v>1.276733590404544</v>
      </c>
      <c r="AN65" s="325">
        <f t="shared" si="21"/>
        <v>4.650947022807972</v>
      </c>
      <c r="AO65" s="327">
        <f t="shared" si="22"/>
        <v>8.56032073006574</v>
      </c>
      <c r="AP65" s="646">
        <v>2.41</v>
      </c>
      <c r="AQ65" s="634"/>
      <c r="AR65" s="141">
        <v>2.37</v>
      </c>
      <c r="AS65" s="28">
        <v>2.33</v>
      </c>
      <c r="AT65" s="28">
        <v>2.32</v>
      </c>
      <c r="AU65" s="28">
        <v>2.08</v>
      </c>
      <c r="AV65" s="28">
        <v>1.92</v>
      </c>
      <c r="AW65" s="28">
        <v>1.72</v>
      </c>
      <c r="AX65" s="28">
        <v>1.48</v>
      </c>
      <c r="AY65" s="28">
        <v>1.32</v>
      </c>
      <c r="AZ65" s="28">
        <v>1.2</v>
      </c>
      <c r="BA65" s="28">
        <v>1.06</v>
      </c>
      <c r="BB65" s="28">
        <v>0.96</v>
      </c>
      <c r="BC65" s="119">
        <v>0.84</v>
      </c>
      <c r="BD65" s="676">
        <f t="shared" si="23"/>
        <v>1.6877637130801704</v>
      </c>
      <c r="BE65" s="452">
        <f aca="true" t="shared" si="47" ref="BE65:BO65">IF(AS65=0,0,IF(AS65&gt;AR65,0,((AR65/AS65)-1)*100))</f>
        <v>1.7167381974249052</v>
      </c>
      <c r="BF65" s="452">
        <f t="shared" si="47"/>
        <v>0.4310344827586299</v>
      </c>
      <c r="BG65" s="452">
        <f t="shared" si="47"/>
        <v>11.538461538461519</v>
      </c>
      <c r="BH65" s="452">
        <f t="shared" si="47"/>
        <v>8.333333333333348</v>
      </c>
      <c r="BI65" s="452">
        <f t="shared" si="47"/>
        <v>11.627906976744185</v>
      </c>
      <c r="BJ65" s="452">
        <f t="shared" si="47"/>
        <v>16.216216216216207</v>
      </c>
      <c r="BK65" s="452">
        <f t="shared" si="47"/>
        <v>12.12121212121211</v>
      </c>
      <c r="BL65" s="452">
        <f t="shared" si="47"/>
        <v>10.000000000000009</v>
      </c>
      <c r="BM65" s="452">
        <f t="shared" si="47"/>
        <v>13.207547169811317</v>
      </c>
      <c r="BN65" s="452">
        <f t="shared" si="47"/>
        <v>10.416666666666675</v>
      </c>
      <c r="BO65" s="685">
        <f t="shared" si="47"/>
        <v>14.28571428571428</v>
      </c>
      <c r="BP65" s="676">
        <f t="shared" si="24"/>
        <v>9.298549558451947</v>
      </c>
      <c r="BQ65" s="676">
        <f t="shared" si="25"/>
        <v>5.026026687825238</v>
      </c>
      <c r="BR65" s="589">
        <f t="shared" si="39"/>
        <v>-17.86230800565188</v>
      </c>
      <c r="BS65" s="676">
        <f t="shared" si="26"/>
        <v>45.954088184499106</v>
      </c>
      <c r="BT65" s="696">
        <f t="shared" si="30"/>
        <v>2.4341000000000004</v>
      </c>
      <c r="BU65" s="696">
        <f t="shared" si="45"/>
        <v>2.5537304829545455</v>
      </c>
      <c r="BV65" s="696">
        <f t="shared" si="45"/>
        <v>2.6792405322588455</v>
      </c>
      <c r="BW65" s="696">
        <f t="shared" si="45"/>
        <v>2.8109191152363397</v>
      </c>
      <c r="BX65" s="696">
        <f t="shared" si="45"/>
        <v>2.949069401297671</v>
      </c>
      <c r="BY65" s="697">
        <f t="shared" si="31"/>
        <v>13.427059531747402</v>
      </c>
      <c r="BZ65" s="685">
        <f t="shared" si="32"/>
        <v>29.85117726044331</v>
      </c>
    </row>
    <row r="66" spans="1:78" ht="11.25" customHeight="1">
      <c r="A66" s="34" t="s">
        <v>732</v>
      </c>
      <c r="B66" s="36" t="s">
        <v>733</v>
      </c>
      <c r="C66" s="41" t="s">
        <v>1342</v>
      </c>
      <c r="D66" s="133">
        <v>35</v>
      </c>
      <c r="E66" s="136">
        <v>70</v>
      </c>
      <c r="F66" s="46" t="s">
        <v>860</v>
      </c>
      <c r="G66" s="48" t="s">
        <v>860</v>
      </c>
      <c r="H66" s="167">
        <v>44.74</v>
      </c>
      <c r="I66" s="315">
        <f t="shared" si="15"/>
        <v>3.4206526598122484</v>
      </c>
      <c r="J66" s="274">
        <v>0.3751</v>
      </c>
      <c r="K66" s="140">
        <v>0.3826</v>
      </c>
      <c r="L66" s="39">
        <f t="shared" si="38"/>
        <v>1.9994668088509693</v>
      </c>
      <c r="M66" s="49">
        <v>40785</v>
      </c>
      <c r="N66" s="50">
        <v>40787</v>
      </c>
      <c r="O66" s="40">
        <v>40801</v>
      </c>
      <c r="P66" s="32" t="s">
        <v>246</v>
      </c>
      <c r="Q66" s="36"/>
      <c r="R66" s="259">
        <f t="shared" si="46"/>
        <v>1.5304</v>
      </c>
      <c r="S66" s="410">
        <f t="shared" si="28"/>
        <v>55.650909090909096</v>
      </c>
      <c r="T66" s="412">
        <f t="shared" si="2"/>
        <v>13.767155438490475</v>
      </c>
      <c r="U66" s="54">
        <f t="shared" si="29"/>
        <v>16.26909090909091</v>
      </c>
      <c r="V66" s="365">
        <v>12</v>
      </c>
      <c r="W66" s="179">
        <v>2.75</v>
      </c>
      <c r="X66" s="174">
        <v>3.75</v>
      </c>
      <c r="Y66" s="167">
        <v>1.78</v>
      </c>
      <c r="Z66" s="175">
        <v>1.79</v>
      </c>
      <c r="AA66" s="174">
        <v>2.81</v>
      </c>
      <c r="AB66" s="167">
        <v>2.63</v>
      </c>
      <c r="AC66" s="332">
        <f t="shared" si="16"/>
        <v>-6.4056939501779375</v>
      </c>
      <c r="AD66" s="445">
        <f t="shared" si="17"/>
        <v>4.245788849347568</v>
      </c>
      <c r="AE66" s="485">
        <v>1</v>
      </c>
      <c r="AF66" s="371">
        <v>1030</v>
      </c>
      <c r="AG66" s="495">
        <v>20.72</v>
      </c>
      <c r="AH66" s="495">
        <v>-2.93</v>
      </c>
      <c r="AI66" s="519">
        <v>4.24</v>
      </c>
      <c r="AJ66" s="521">
        <v>7.96</v>
      </c>
      <c r="AK66" s="335">
        <f t="shared" si="18"/>
        <v>1.3488570726603144</v>
      </c>
      <c r="AL66" s="324">
        <f t="shared" si="19"/>
        <v>2.047138047138053</v>
      </c>
      <c r="AM66" s="325">
        <f t="shared" si="20"/>
        <v>1.8716391726541826</v>
      </c>
      <c r="AN66" s="325">
        <f t="shared" si="21"/>
        <v>1.7923679806928439</v>
      </c>
      <c r="AO66" s="327">
        <f t="shared" si="22"/>
        <v>1.3288049690526549</v>
      </c>
      <c r="AP66" s="646">
        <v>1.5154</v>
      </c>
      <c r="AQ66" s="634"/>
      <c r="AR66" s="141">
        <v>1.485</v>
      </c>
      <c r="AS66" s="28">
        <v>1.4602</v>
      </c>
      <c r="AT66" s="28">
        <v>1.4333999999999998</v>
      </c>
      <c r="AU66" s="28">
        <v>1.4066</v>
      </c>
      <c r="AV66" s="28">
        <v>1.3866</v>
      </c>
      <c r="AW66" s="28">
        <v>1.374</v>
      </c>
      <c r="AX66" s="28">
        <v>1.36</v>
      </c>
      <c r="AY66" s="28">
        <v>1.348</v>
      </c>
      <c r="AZ66" s="28">
        <v>1.338</v>
      </c>
      <c r="BA66" s="28">
        <v>1.328</v>
      </c>
      <c r="BB66" s="28">
        <v>1.315</v>
      </c>
      <c r="BC66" s="119">
        <v>1.3</v>
      </c>
      <c r="BD66" s="676">
        <f t="shared" si="23"/>
        <v>2.047138047138053</v>
      </c>
      <c r="BE66" s="452">
        <f aca="true" t="shared" si="48" ref="BE66:BE72">((AR66/AS66)-1)*100</f>
        <v>1.6983974797972978</v>
      </c>
      <c r="BF66" s="452">
        <f t="shared" si="4"/>
        <v>1.8696804799776867</v>
      </c>
      <c r="BG66" s="452">
        <f t="shared" si="5"/>
        <v>1.9053035688894937</v>
      </c>
      <c r="BH66" s="452">
        <f t="shared" si="6"/>
        <v>1.4423770373575673</v>
      </c>
      <c r="BI66" s="452">
        <f t="shared" si="7"/>
        <v>0.917030567685595</v>
      </c>
      <c r="BJ66" s="452">
        <f t="shared" si="8"/>
        <v>1.0294117647058787</v>
      </c>
      <c r="BK66" s="452">
        <f t="shared" si="9"/>
        <v>0.8902077151335286</v>
      </c>
      <c r="BL66" s="452">
        <f t="shared" si="10"/>
        <v>0.7473841554558991</v>
      </c>
      <c r="BM66" s="452">
        <f t="shared" si="11"/>
        <v>0.7530120481927804</v>
      </c>
      <c r="BN66" s="452">
        <f t="shared" si="12"/>
        <v>0.9885931558935468</v>
      </c>
      <c r="BO66" s="685">
        <f t="shared" si="13"/>
        <v>1.1538461538461497</v>
      </c>
      <c r="BP66" s="676">
        <f t="shared" si="24"/>
        <v>1.2868651811727896</v>
      </c>
      <c r="BQ66" s="676">
        <f t="shared" si="25"/>
        <v>0.4597819744740925</v>
      </c>
      <c r="BR66" s="589">
        <f t="shared" si="39"/>
        <v>-11.056070268585817</v>
      </c>
      <c r="BS66" s="676">
        <f t="shared" si="26"/>
        <v>41.76494459536361</v>
      </c>
      <c r="BT66" s="696">
        <f t="shared" si="30"/>
        <v>1.5305540000000002</v>
      </c>
      <c r="BU66" s="696">
        <f t="shared" si="45"/>
        <v>1.5955380910652432</v>
      </c>
      <c r="BV66" s="696">
        <f t="shared" si="45"/>
        <v>1.6632812694227843</v>
      </c>
      <c r="BW66" s="696">
        <f t="shared" si="45"/>
        <v>1.7339006800932235</v>
      </c>
      <c r="BX66" s="696">
        <f t="shared" si="45"/>
        <v>1.807518441827383</v>
      </c>
      <c r="BY66" s="697">
        <f t="shared" si="31"/>
        <v>8.330792482408635</v>
      </c>
      <c r="BZ66" s="685">
        <f t="shared" si="32"/>
        <v>18.62045704606311</v>
      </c>
    </row>
    <row r="67" spans="1:78" ht="11.25" customHeight="1">
      <c r="A67" s="15" t="s">
        <v>881</v>
      </c>
      <c r="B67" s="16" t="s">
        <v>882</v>
      </c>
      <c r="C67" s="24" t="s">
        <v>1223</v>
      </c>
      <c r="D67" s="131">
        <v>39</v>
      </c>
      <c r="E67" s="136">
        <v>52</v>
      </c>
      <c r="F67" s="42" t="s">
        <v>860</v>
      </c>
      <c r="G67" s="43" t="s">
        <v>860</v>
      </c>
      <c r="H67" s="188">
        <v>18.5</v>
      </c>
      <c r="I67" s="313">
        <f t="shared" si="15"/>
        <v>4</v>
      </c>
      <c r="J67" s="142">
        <v>0.1825</v>
      </c>
      <c r="K67" s="142">
        <v>0.185</v>
      </c>
      <c r="L67" s="87">
        <f t="shared" si="38"/>
        <v>1.3698630136986356</v>
      </c>
      <c r="M67" s="21">
        <v>40858</v>
      </c>
      <c r="N67" s="22">
        <v>40862</v>
      </c>
      <c r="O67" s="23">
        <v>40878</v>
      </c>
      <c r="P67" s="23" t="s">
        <v>245</v>
      </c>
      <c r="Q67" s="16"/>
      <c r="R67" s="310">
        <f t="shared" si="46"/>
        <v>0.74</v>
      </c>
      <c r="S67" s="319">
        <f t="shared" si="28"/>
        <v>84.0909090909091</v>
      </c>
      <c r="T67" s="411">
        <f>(H67/SQRT(22.5*W67*(H67/Z67))-1)*100</f>
        <v>21.11643950840001</v>
      </c>
      <c r="U67" s="53">
        <f t="shared" si="29"/>
        <v>21.022727272727273</v>
      </c>
      <c r="V67" s="364">
        <v>12</v>
      </c>
      <c r="W67" s="178">
        <v>0.88</v>
      </c>
      <c r="X67" s="172">
        <v>6.63</v>
      </c>
      <c r="Y67" s="166">
        <v>2.69</v>
      </c>
      <c r="Z67" s="173">
        <v>1.57</v>
      </c>
      <c r="AA67" s="172">
        <v>0.88</v>
      </c>
      <c r="AB67" s="166">
        <v>1</v>
      </c>
      <c r="AC67" s="327">
        <f t="shared" si="16"/>
        <v>13.636363636363647</v>
      </c>
      <c r="AD67" s="327">
        <f t="shared" si="17"/>
        <v>3.1708487590840533</v>
      </c>
      <c r="AE67" s="484">
        <v>3</v>
      </c>
      <c r="AF67" s="306">
        <v>289</v>
      </c>
      <c r="AG67" s="522">
        <v>12.05</v>
      </c>
      <c r="AH67" s="522">
        <v>-4.84</v>
      </c>
      <c r="AI67" s="523">
        <v>1.37</v>
      </c>
      <c r="AJ67" s="524">
        <v>2.1</v>
      </c>
      <c r="AK67" s="334">
        <f t="shared" si="18"/>
        <v>0.8680608119499712</v>
      </c>
      <c r="AL67" s="328">
        <f t="shared" si="19"/>
        <v>1.384083044982698</v>
      </c>
      <c r="AM67" s="329">
        <f t="shared" si="20"/>
        <v>1.4036918443665725</v>
      </c>
      <c r="AN67" s="329">
        <f t="shared" si="21"/>
        <v>1.4240607745673373</v>
      </c>
      <c r="AO67" s="326">
        <f t="shared" si="22"/>
        <v>1.64050807842413</v>
      </c>
      <c r="AP67" s="650">
        <v>0.7325</v>
      </c>
      <c r="AQ67" s="633"/>
      <c r="AR67" s="142">
        <v>0.7225</v>
      </c>
      <c r="AS67" s="19">
        <v>0.7125</v>
      </c>
      <c r="AT67" s="19">
        <v>0.7025</v>
      </c>
      <c r="AU67" s="19">
        <v>0.6925</v>
      </c>
      <c r="AV67" s="19">
        <v>0.6825</v>
      </c>
      <c r="AW67" s="19">
        <v>0.6725</v>
      </c>
      <c r="AX67" s="19">
        <v>0.6625</v>
      </c>
      <c r="AY67" s="19">
        <v>0.64875</v>
      </c>
      <c r="AZ67" s="19">
        <v>0.63375</v>
      </c>
      <c r="BA67" s="19">
        <v>0.6225</v>
      </c>
      <c r="BB67" s="19">
        <v>0.6125</v>
      </c>
      <c r="BC67" s="273">
        <v>0.595</v>
      </c>
      <c r="BD67" s="675">
        <f t="shared" si="23"/>
        <v>1.384083044982698</v>
      </c>
      <c r="BE67" s="663">
        <f t="shared" si="48"/>
        <v>1.403508771929829</v>
      </c>
      <c r="BF67" s="663">
        <f t="shared" si="4"/>
        <v>1.4234875444839812</v>
      </c>
      <c r="BG67" s="663">
        <f t="shared" si="5"/>
        <v>1.4440433212996373</v>
      </c>
      <c r="BH67" s="663">
        <f t="shared" si="6"/>
        <v>1.46520146520146</v>
      </c>
      <c r="BI67" s="663">
        <f t="shared" si="7"/>
        <v>1.486988847583648</v>
      </c>
      <c r="BJ67" s="663">
        <f t="shared" si="8"/>
        <v>1.5094339622641506</v>
      </c>
      <c r="BK67" s="663">
        <f t="shared" si="9"/>
        <v>2.1194605009633882</v>
      </c>
      <c r="BL67" s="663">
        <f t="shared" si="10"/>
        <v>2.366863905325456</v>
      </c>
      <c r="BM67" s="663">
        <f t="shared" si="11"/>
        <v>1.8072289156626509</v>
      </c>
      <c r="BN67" s="663">
        <f t="shared" si="12"/>
        <v>1.6326530612244872</v>
      </c>
      <c r="BO67" s="687">
        <f t="shared" si="13"/>
        <v>2.941176470588247</v>
      </c>
      <c r="BP67" s="675">
        <f t="shared" si="24"/>
        <v>1.7486774842924693</v>
      </c>
      <c r="BQ67" s="675">
        <f t="shared" si="25"/>
        <v>0.4668401171690347</v>
      </c>
      <c r="BR67" s="638">
        <f t="shared" si="39"/>
        <v>-15.598666498159936</v>
      </c>
      <c r="BS67" s="675">
        <f t="shared" si="26"/>
        <v>38.97950286334431</v>
      </c>
      <c r="BT67" s="698">
        <f t="shared" si="30"/>
        <v>0.8057500000000001</v>
      </c>
      <c r="BU67" s="698">
        <f t="shared" si="45"/>
        <v>0.8312991138763197</v>
      </c>
      <c r="BV67" s="698">
        <f t="shared" si="45"/>
        <v>0.8576583515129437</v>
      </c>
      <c r="BW67" s="698">
        <f t="shared" si="45"/>
        <v>0.8848534007090725</v>
      </c>
      <c r="BX67" s="698">
        <f t="shared" si="45"/>
        <v>0.9129107637851691</v>
      </c>
      <c r="BY67" s="699">
        <f t="shared" si="31"/>
        <v>4.292471629883505</v>
      </c>
      <c r="BZ67" s="687">
        <f t="shared" si="32"/>
        <v>23.20254935072165</v>
      </c>
    </row>
    <row r="68" spans="1:78" ht="11.25" customHeight="1">
      <c r="A68" s="25" t="s">
        <v>676</v>
      </c>
      <c r="B68" s="26" t="s">
        <v>677</v>
      </c>
      <c r="C68" s="33" t="s">
        <v>1352</v>
      </c>
      <c r="D68" s="132">
        <v>40</v>
      </c>
      <c r="E68" s="136">
        <v>40</v>
      </c>
      <c r="F68" s="65" t="s">
        <v>1410</v>
      </c>
      <c r="G68" s="57" t="s">
        <v>1410</v>
      </c>
      <c r="H68" s="166">
        <v>35.22</v>
      </c>
      <c r="I68" s="313">
        <f t="shared" si="15"/>
        <v>2.9528676888131744</v>
      </c>
      <c r="J68" s="28">
        <v>0.25</v>
      </c>
      <c r="K68" s="141">
        <v>0.26</v>
      </c>
      <c r="L68" s="29">
        <f t="shared" si="38"/>
        <v>4.0000000000000036</v>
      </c>
      <c r="M68" s="30">
        <v>40682</v>
      </c>
      <c r="N68" s="31">
        <v>40686</v>
      </c>
      <c r="O68" s="32">
        <v>40704</v>
      </c>
      <c r="P68" s="32" t="s">
        <v>238</v>
      </c>
      <c r="Q68" s="26"/>
      <c r="R68" s="310">
        <f t="shared" si="46"/>
        <v>1.04</v>
      </c>
      <c r="S68" s="319">
        <f>R68/W68*100</f>
        <v>59.42857142857143</v>
      </c>
      <c r="T68" s="411">
        <f t="shared" si="2"/>
        <v>51.02696069623747</v>
      </c>
      <c r="U68" s="53">
        <f>H68/W68</f>
        <v>20.125714285714285</v>
      </c>
      <c r="V68" s="364">
        <v>12</v>
      </c>
      <c r="W68" s="178">
        <v>1.75</v>
      </c>
      <c r="X68" s="172">
        <v>0.9</v>
      </c>
      <c r="Y68" s="166">
        <v>1.04</v>
      </c>
      <c r="Z68" s="173">
        <v>2.55</v>
      </c>
      <c r="AA68" s="172">
        <v>2.02</v>
      </c>
      <c r="AB68" s="166">
        <v>2.28</v>
      </c>
      <c r="AC68" s="327">
        <f t="shared" si="16"/>
        <v>12.871287128712861</v>
      </c>
      <c r="AD68" s="327">
        <f t="shared" si="17"/>
        <v>19.372937293729372</v>
      </c>
      <c r="AE68" s="484">
        <v>6</v>
      </c>
      <c r="AF68" s="369">
        <v>1290</v>
      </c>
      <c r="AG68" s="522">
        <v>43.76</v>
      </c>
      <c r="AH68" s="522">
        <v>-13.91</v>
      </c>
      <c r="AI68" s="523">
        <v>10.37</v>
      </c>
      <c r="AJ68" s="524">
        <v>9.38</v>
      </c>
      <c r="AK68" s="335">
        <f t="shared" si="18"/>
        <v>0.4543789005884333</v>
      </c>
      <c r="AL68" s="324">
        <f t="shared" si="19"/>
        <v>4.040404040404044</v>
      </c>
      <c r="AM68" s="325">
        <f t="shared" si="20"/>
        <v>3.0947279738531064</v>
      </c>
      <c r="AN68" s="325">
        <f t="shared" si="21"/>
        <v>8.658989627016656</v>
      </c>
      <c r="AO68" s="327">
        <f t="shared" si="22"/>
        <v>19.05675993274121</v>
      </c>
      <c r="AP68" s="646">
        <v>1.03</v>
      </c>
      <c r="AQ68" s="634"/>
      <c r="AR68" s="141">
        <v>0.99</v>
      </c>
      <c r="AS68" s="275">
        <v>0.96</v>
      </c>
      <c r="AT68" s="28">
        <v>0.94</v>
      </c>
      <c r="AU68" s="28">
        <v>0.84</v>
      </c>
      <c r="AV68" s="28">
        <v>0.68</v>
      </c>
      <c r="AW68" s="28">
        <v>0.52</v>
      </c>
      <c r="AX68" s="28">
        <v>0.37</v>
      </c>
      <c r="AY68" s="28">
        <v>0.25668</v>
      </c>
      <c r="AZ68" s="28">
        <v>0.21668</v>
      </c>
      <c r="BA68" s="28">
        <v>0.18001000000000003</v>
      </c>
      <c r="BB68" s="28">
        <v>0.15778</v>
      </c>
      <c r="BC68" s="119">
        <v>0.15112</v>
      </c>
      <c r="BD68" s="676">
        <f t="shared" si="23"/>
        <v>4.040404040404044</v>
      </c>
      <c r="BE68" s="452">
        <f t="shared" si="48"/>
        <v>3.125</v>
      </c>
      <c r="BF68" s="452">
        <f t="shared" si="4"/>
        <v>2.127659574468077</v>
      </c>
      <c r="BG68" s="452">
        <f t="shared" si="5"/>
        <v>11.904761904761907</v>
      </c>
      <c r="BH68" s="452">
        <f t="shared" si="6"/>
        <v>23.529411764705866</v>
      </c>
      <c r="BI68" s="452">
        <f t="shared" si="7"/>
        <v>30.76923076923077</v>
      </c>
      <c r="BJ68" s="452">
        <f t="shared" si="8"/>
        <v>40.54054054054055</v>
      </c>
      <c r="BK68" s="452">
        <f t="shared" si="9"/>
        <v>44.14835592956208</v>
      </c>
      <c r="BL68" s="452">
        <f t="shared" si="10"/>
        <v>18.460402436773116</v>
      </c>
      <c r="BM68" s="452">
        <f t="shared" si="11"/>
        <v>20.371090494972478</v>
      </c>
      <c r="BN68" s="452">
        <f t="shared" si="12"/>
        <v>14.089238179743969</v>
      </c>
      <c r="BO68" s="685">
        <f t="shared" si="13"/>
        <v>4.407093700370557</v>
      </c>
      <c r="BP68" s="676">
        <f t="shared" si="24"/>
        <v>18.126099111294447</v>
      </c>
      <c r="BQ68" s="676">
        <f t="shared" si="25"/>
        <v>13.833424453568734</v>
      </c>
      <c r="BR68" s="589">
        <f t="shared" si="39"/>
        <v>-8.513856969884454</v>
      </c>
      <c r="BS68" s="676">
        <f t="shared" si="26"/>
        <v>67.65163224920835</v>
      </c>
      <c r="BT68" s="700">
        <f t="shared" si="30"/>
        <v>1.1330000000000002</v>
      </c>
      <c r="BU68" s="700">
        <f t="shared" si="45"/>
        <v>1.2463000000000004</v>
      </c>
      <c r="BV68" s="700">
        <f t="shared" si="45"/>
        <v>1.3709300000000006</v>
      </c>
      <c r="BW68" s="700">
        <f t="shared" si="45"/>
        <v>1.5080230000000008</v>
      </c>
      <c r="BX68" s="700">
        <f t="shared" si="45"/>
        <v>1.658825300000001</v>
      </c>
      <c r="BY68" s="697">
        <f t="shared" si="31"/>
        <v>6.917078300000003</v>
      </c>
      <c r="BZ68" s="685">
        <f t="shared" si="32"/>
        <v>19.639631743327662</v>
      </c>
    </row>
    <row r="69" spans="1:78" ht="11.25" customHeight="1">
      <c r="A69" s="95" t="s">
        <v>2081</v>
      </c>
      <c r="B69" s="503" t="s">
        <v>1510</v>
      </c>
      <c r="C69" s="33" t="s">
        <v>570</v>
      </c>
      <c r="D69" s="132">
        <v>26</v>
      </c>
      <c r="E69" s="136">
        <v>94</v>
      </c>
      <c r="F69" s="65" t="s">
        <v>1410</v>
      </c>
      <c r="G69" s="57" t="s">
        <v>1410</v>
      </c>
      <c r="H69" s="166">
        <v>79.35</v>
      </c>
      <c r="I69" s="313">
        <f t="shared" si="15"/>
        <v>2.6843100189035916</v>
      </c>
      <c r="J69" s="141">
        <v>0.5225</v>
      </c>
      <c r="K69" s="141">
        <v>0.5325</v>
      </c>
      <c r="L69" s="51">
        <f t="shared" si="38"/>
        <v>1.9138755980861344</v>
      </c>
      <c r="M69" s="30">
        <v>40690</v>
      </c>
      <c r="N69" s="31">
        <v>40695</v>
      </c>
      <c r="O69" s="32">
        <v>40709</v>
      </c>
      <c r="P69" s="32" t="s">
        <v>246</v>
      </c>
      <c r="Q69" s="26" t="s">
        <v>569</v>
      </c>
      <c r="R69" s="310">
        <f t="shared" si="46"/>
        <v>2.13</v>
      </c>
      <c r="S69" s="319">
        <f>R69/W69*100</f>
        <v>12.24137931034483</v>
      </c>
      <c r="T69" s="411">
        <f>(H69/SQRT(22.5*W69*(H69/Z69))-1)*100</f>
        <v>-51.09552669153318</v>
      </c>
      <c r="U69" s="53">
        <f>H69/W69</f>
        <v>4.560344827586207</v>
      </c>
      <c r="V69" s="364">
        <v>12</v>
      </c>
      <c r="W69" s="178">
        <v>17.4</v>
      </c>
      <c r="X69" s="172">
        <v>0.1</v>
      </c>
      <c r="Y69" s="166">
        <v>0.2</v>
      </c>
      <c r="Z69" s="173">
        <v>1.18</v>
      </c>
      <c r="AA69" s="172">
        <v>13.16</v>
      </c>
      <c r="AB69" s="166">
        <v>13.35</v>
      </c>
      <c r="AC69" s="327">
        <f>(AB69/AA69-1)*100</f>
        <v>1.4437689969604817</v>
      </c>
      <c r="AD69" s="327">
        <f>(H69/AA69)/X69</f>
        <v>60.29635258358662</v>
      </c>
      <c r="AE69" s="484">
        <v>1</v>
      </c>
      <c r="AF69" s="369">
        <v>666</v>
      </c>
      <c r="AG69" s="522">
        <v>40.37</v>
      </c>
      <c r="AH69" s="522">
        <v>-40.2</v>
      </c>
      <c r="AI69" s="523">
        <v>1.78</v>
      </c>
      <c r="AJ69" s="524">
        <v>-3.42</v>
      </c>
      <c r="AK69" s="335">
        <f>AN69/AO69</f>
        <v>0.25168814161831493</v>
      </c>
      <c r="AL69" s="324">
        <f t="shared" si="19"/>
        <v>1.6786570743405393</v>
      </c>
      <c r="AM69" s="325">
        <f t="shared" si="20"/>
        <v>1.2078462252323563</v>
      </c>
      <c r="AN69" s="325">
        <f t="shared" si="21"/>
        <v>2.161715309901413</v>
      </c>
      <c r="AO69" s="327">
        <f t="shared" si="22"/>
        <v>8.588864362070957</v>
      </c>
      <c r="AP69" s="646">
        <v>2.12</v>
      </c>
      <c r="AQ69" s="634"/>
      <c r="AR69" s="141">
        <v>2.085</v>
      </c>
      <c r="AS69" s="28">
        <v>2.0675</v>
      </c>
      <c r="AT69" s="28">
        <v>2.045</v>
      </c>
      <c r="AU69" s="28">
        <v>1.98</v>
      </c>
      <c r="AV69" s="28">
        <v>1.905</v>
      </c>
      <c r="AW69" s="28">
        <v>1.8475</v>
      </c>
      <c r="AX69" s="28">
        <v>1.675</v>
      </c>
      <c r="AY69" s="28">
        <v>1.26</v>
      </c>
      <c r="AZ69" s="28">
        <v>0.97</v>
      </c>
      <c r="BA69" s="28">
        <v>0.93</v>
      </c>
      <c r="BB69" s="28">
        <v>0.89</v>
      </c>
      <c r="BC69" s="119">
        <v>0.85</v>
      </c>
      <c r="BD69" s="676">
        <f t="shared" si="23"/>
        <v>1.6786570743405393</v>
      </c>
      <c r="BE69" s="452">
        <f t="shared" si="48"/>
        <v>0.846432889963733</v>
      </c>
      <c r="BF69" s="452">
        <f t="shared" si="4"/>
        <v>1.1002444987775029</v>
      </c>
      <c r="BG69" s="452">
        <f t="shared" si="5"/>
        <v>3.2828282828282873</v>
      </c>
      <c r="BH69" s="452">
        <f t="shared" si="6"/>
        <v>3.937007874015741</v>
      </c>
      <c r="BI69" s="452">
        <f t="shared" si="7"/>
        <v>3.11231393775373</v>
      </c>
      <c r="BJ69" s="452">
        <f t="shared" si="8"/>
        <v>10.298507462686569</v>
      </c>
      <c r="BK69" s="452">
        <f t="shared" si="9"/>
        <v>32.93650793650793</v>
      </c>
      <c r="BL69" s="452">
        <f t="shared" si="10"/>
        <v>29.89690721649485</v>
      </c>
      <c r="BM69" s="452">
        <f t="shared" si="11"/>
        <v>4.3010752688172005</v>
      </c>
      <c r="BN69" s="452">
        <f t="shared" si="12"/>
        <v>4.494382022471921</v>
      </c>
      <c r="BO69" s="685">
        <f t="shared" si="13"/>
        <v>4.705882352941182</v>
      </c>
      <c r="BP69" s="676">
        <f t="shared" si="24"/>
        <v>8.382562234799932</v>
      </c>
      <c r="BQ69" s="676">
        <f t="shared" si="25"/>
        <v>10.579233157385032</v>
      </c>
      <c r="BR69" s="589">
        <f t="shared" si="39"/>
        <v>0.2856805012187973</v>
      </c>
      <c r="BS69" s="676">
        <f t="shared" si="26"/>
        <v>56.288472486902805</v>
      </c>
      <c r="BT69" s="700">
        <f t="shared" si="30"/>
        <v>2.1506079027355622</v>
      </c>
      <c r="BU69" s="700">
        <f t="shared" si="45"/>
        <v>2.365668693009119</v>
      </c>
      <c r="BV69" s="700">
        <f t="shared" si="45"/>
        <v>2.602235562310031</v>
      </c>
      <c r="BW69" s="700">
        <f t="shared" si="45"/>
        <v>2.862459118541034</v>
      </c>
      <c r="BX69" s="700">
        <f t="shared" si="45"/>
        <v>3.148705030395138</v>
      </c>
      <c r="BY69" s="697">
        <f t="shared" si="31"/>
        <v>13.129676306990884</v>
      </c>
      <c r="BZ69" s="685">
        <f t="shared" si="32"/>
        <v>16.546535988646358</v>
      </c>
    </row>
    <row r="70" spans="1:78" ht="11.25" customHeight="1">
      <c r="A70" s="25" t="s">
        <v>690</v>
      </c>
      <c r="B70" s="26" t="s">
        <v>691</v>
      </c>
      <c r="C70" s="33" t="s">
        <v>1327</v>
      </c>
      <c r="D70" s="132">
        <v>41</v>
      </c>
      <c r="E70" s="136">
        <v>36</v>
      </c>
      <c r="F70" s="44" t="s">
        <v>860</v>
      </c>
      <c r="G70" s="45" t="s">
        <v>860</v>
      </c>
      <c r="H70" s="166">
        <v>57.95</v>
      </c>
      <c r="I70" s="313">
        <f t="shared" si="15"/>
        <v>2.4503882657463327</v>
      </c>
      <c r="J70" s="141">
        <v>0.345</v>
      </c>
      <c r="K70" s="141">
        <v>0.355</v>
      </c>
      <c r="L70" s="29">
        <f t="shared" si="38"/>
        <v>2.898550724637694</v>
      </c>
      <c r="M70" s="30">
        <v>40722</v>
      </c>
      <c r="N70" s="31">
        <v>40724</v>
      </c>
      <c r="O70" s="32">
        <v>40739</v>
      </c>
      <c r="P70" s="32" t="s">
        <v>251</v>
      </c>
      <c r="Q70" s="26"/>
      <c r="R70" s="310">
        <f t="shared" si="46"/>
        <v>1.42</v>
      </c>
      <c r="S70" s="319">
        <f t="shared" si="28"/>
        <v>45.9546925566343</v>
      </c>
      <c r="T70" s="411">
        <f t="shared" si="2"/>
        <v>43.19365512993727</v>
      </c>
      <c r="U70" s="53">
        <f t="shared" si="29"/>
        <v>18.754045307443366</v>
      </c>
      <c r="V70" s="364">
        <v>9</v>
      </c>
      <c r="W70" s="178">
        <v>3.09</v>
      </c>
      <c r="X70" s="172">
        <v>15.13</v>
      </c>
      <c r="Y70" s="166">
        <v>2.62</v>
      </c>
      <c r="Z70" s="173">
        <v>2.46</v>
      </c>
      <c r="AA70" s="172">
        <v>2.96</v>
      </c>
      <c r="AB70" s="166">
        <v>3.56</v>
      </c>
      <c r="AC70" s="327">
        <f t="shared" si="16"/>
        <v>20.270270270270263</v>
      </c>
      <c r="AD70" s="327">
        <f t="shared" si="17"/>
        <v>1.2939658098283346</v>
      </c>
      <c r="AE70" s="484">
        <v>10</v>
      </c>
      <c r="AF70" s="369">
        <v>4800</v>
      </c>
      <c r="AG70" s="522">
        <v>30.2</v>
      </c>
      <c r="AH70" s="522">
        <v>-23.73</v>
      </c>
      <c r="AI70" s="523">
        <v>-0.31</v>
      </c>
      <c r="AJ70" s="524">
        <v>-7.44</v>
      </c>
      <c r="AK70" s="335">
        <f t="shared" si="18"/>
        <v>0.9720224423642023</v>
      </c>
      <c r="AL70" s="324">
        <f t="shared" si="19"/>
        <v>2.941176470588225</v>
      </c>
      <c r="AM70" s="325">
        <f t="shared" si="20"/>
        <v>3.3018513501754665</v>
      </c>
      <c r="AN70" s="325">
        <f t="shared" si="21"/>
        <v>3.478281035457087</v>
      </c>
      <c r="AO70" s="327">
        <f t="shared" si="22"/>
        <v>3.5783958104887326</v>
      </c>
      <c r="AP70" s="646">
        <v>1.4</v>
      </c>
      <c r="AQ70" s="634"/>
      <c r="AR70" s="141">
        <v>1.36</v>
      </c>
      <c r="AS70" s="28">
        <v>1.32</v>
      </c>
      <c r="AT70" s="28">
        <v>1.27</v>
      </c>
      <c r="AU70" s="28">
        <v>1.22</v>
      </c>
      <c r="AV70" s="28">
        <v>1.18</v>
      </c>
      <c r="AW70" s="28">
        <v>1.14</v>
      </c>
      <c r="AX70" s="28">
        <v>1.1</v>
      </c>
      <c r="AY70" s="28">
        <v>1.06</v>
      </c>
      <c r="AZ70" s="28">
        <v>1.025</v>
      </c>
      <c r="BA70" s="28">
        <v>0.985</v>
      </c>
      <c r="BB70" s="28">
        <v>0.945</v>
      </c>
      <c r="BC70" s="119">
        <v>0.915</v>
      </c>
      <c r="BD70" s="676">
        <f t="shared" si="23"/>
        <v>2.941176470588225</v>
      </c>
      <c r="BE70" s="452">
        <f t="shared" si="48"/>
        <v>3.0303030303030276</v>
      </c>
      <c r="BF70" s="452">
        <f t="shared" si="4"/>
        <v>3.937007874015741</v>
      </c>
      <c r="BG70" s="452">
        <f t="shared" si="5"/>
        <v>4.098360655737698</v>
      </c>
      <c r="BH70" s="452">
        <f t="shared" si="6"/>
        <v>3.3898305084745894</v>
      </c>
      <c r="BI70" s="452">
        <f t="shared" si="7"/>
        <v>3.5087719298245723</v>
      </c>
      <c r="BJ70" s="452">
        <f t="shared" si="8"/>
        <v>3.6363636363636154</v>
      </c>
      <c r="BK70" s="452">
        <f t="shared" si="9"/>
        <v>3.7735849056603765</v>
      </c>
      <c r="BL70" s="452">
        <f t="shared" si="10"/>
        <v>3.4146341463414887</v>
      </c>
      <c r="BM70" s="452">
        <f t="shared" si="11"/>
        <v>4.060913705583746</v>
      </c>
      <c r="BN70" s="452">
        <f t="shared" si="12"/>
        <v>4.232804232804233</v>
      </c>
      <c r="BO70" s="685">
        <f t="shared" si="13"/>
        <v>3.2786885245901454</v>
      </c>
      <c r="BP70" s="676">
        <f t="shared" si="24"/>
        <v>3.6085366350239547</v>
      </c>
      <c r="BQ70" s="676">
        <f t="shared" si="25"/>
        <v>0.40353627008973453</v>
      </c>
      <c r="BR70" s="589">
        <f t="shared" si="39"/>
        <v>-12.825376006239946</v>
      </c>
      <c r="BS70" s="676">
        <f t="shared" si="26"/>
        <v>48.73950513169198</v>
      </c>
      <c r="BT70" s="700">
        <f t="shared" si="30"/>
        <v>1.54</v>
      </c>
      <c r="BU70" s="700">
        <f t="shared" si="45"/>
        <v>1.5599270734713562</v>
      </c>
      <c r="BV70" s="700">
        <f t="shared" si="45"/>
        <v>1.5801119964603312</v>
      </c>
      <c r="BW70" s="700">
        <f t="shared" si="45"/>
        <v>1.6005581054515237</v>
      </c>
      <c r="BX70" s="700">
        <f t="shared" si="45"/>
        <v>1.6212687801025023</v>
      </c>
      <c r="BY70" s="697">
        <f t="shared" si="31"/>
        <v>7.901865955485714</v>
      </c>
      <c r="BZ70" s="685">
        <f t="shared" si="32"/>
        <v>13.635661700579316</v>
      </c>
    </row>
    <row r="71" spans="1:78" ht="11.25" customHeight="1">
      <c r="A71" s="34" t="s">
        <v>821</v>
      </c>
      <c r="B71" s="36" t="s">
        <v>822</v>
      </c>
      <c r="C71" s="41" t="s">
        <v>1306</v>
      </c>
      <c r="D71" s="133">
        <v>48</v>
      </c>
      <c r="E71" s="136">
        <v>17</v>
      </c>
      <c r="F71" s="46" t="s">
        <v>860</v>
      </c>
      <c r="G71" s="48" t="s">
        <v>860</v>
      </c>
      <c r="H71" s="167">
        <v>47.06</v>
      </c>
      <c r="I71" s="433">
        <f t="shared" si="15"/>
        <v>1.062473438164046</v>
      </c>
      <c r="J71" s="140">
        <v>0.105</v>
      </c>
      <c r="K71" s="140">
        <v>0.125</v>
      </c>
      <c r="L71" s="39">
        <f aca="true" t="shared" si="49" ref="L71:L108">((K71/J71)-1)*100</f>
        <v>19.047619047619047</v>
      </c>
      <c r="M71" s="584">
        <v>40781</v>
      </c>
      <c r="N71" s="585">
        <v>40785</v>
      </c>
      <c r="O71" s="586">
        <v>40799</v>
      </c>
      <c r="P71" s="389" t="s">
        <v>988</v>
      </c>
      <c r="Q71" s="550"/>
      <c r="R71" s="259">
        <f t="shared" si="46"/>
        <v>0.5</v>
      </c>
      <c r="S71" s="319">
        <f>R71/W71*100</f>
        <v>15.479876160990713</v>
      </c>
      <c r="T71" s="411">
        <f t="shared" si="2"/>
        <v>72.96348571031079</v>
      </c>
      <c r="U71" s="53">
        <f>H71/W71</f>
        <v>14.56965944272446</v>
      </c>
      <c r="V71" s="365">
        <v>10</v>
      </c>
      <c r="W71" s="178">
        <v>3.23</v>
      </c>
      <c r="X71" s="172">
        <v>0.9</v>
      </c>
      <c r="Y71" s="166">
        <v>2.5</v>
      </c>
      <c r="Z71" s="173">
        <v>4.62</v>
      </c>
      <c r="AA71" s="172">
        <v>3.22</v>
      </c>
      <c r="AB71" s="166">
        <v>3.19</v>
      </c>
      <c r="AC71" s="327">
        <f t="shared" si="16"/>
        <v>-0.9316770186335477</v>
      </c>
      <c r="AD71" s="327">
        <f>(H71/AA71)/X71</f>
        <v>16.23878536922015</v>
      </c>
      <c r="AE71" s="484">
        <v>8</v>
      </c>
      <c r="AF71" s="369">
        <v>3190</v>
      </c>
      <c r="AG71" s="522">
        <v>30.29</v>
      </c>
      <c r="AH71" s="522">
        <v>-20.8</v>
      </c>
      <c r="AI71" s="523">
        <v>5.02</v>
      </c>
      <c r="AJ71" s="524">
        <v>0.32</v>
      </c>
      <c r="AK71" s="336">
        <f t="shared" si="18"/>
        <v>1.2864003604697587</v>
      </c>
      <c r="AL71" s="330">
        <f t="shared" si="19"/>
        <v>17.948717948717952</v>
      </c>
      <c r="AM71" s="331">
        <f t="shared" si="20"/>
        <v>8.016057643343522</v>
      </c>
      <c r="AN71" s="331">
        <f t="shared" si="21"/>
        <v>6.547338305040862</v>
      </c>
      <c r="AO71" s="332">
        <f t="shared" si="22"/>
        <v>5.089658325849622</v>
      </c>
      <c r="AP71" s="652">
        <v>0.46</v>
      </c>
      <c r="AQ71" s="635"/>
      <c r="AR71" s="140">
        <v>0.39</v>
      </c>
      <c r="AS71" s="38">
        <v>0.36875</v>
      </c>
      <c r="AT71" s="38">
        <v>0.365</v>
      </c>
      <c r="AU71" s="38">
        <v>0.35</v>
      </c>
      <c r="AV71" s="38">
        <v>0.335</v>
      </c>
      <c r="AW71" s="38">
        <v>0.3225</v>
      </c>
      <c r="AX71" s="38">
        <v>0.3125</v>
      </c>
      <c r="AY71" s="38">
        <v>0.3025</v>
      </c>
      <c r="AZ71" s="38">
        <v>0.285</v>
      </c>
      <c r="BA71" s="38">
        <v>0.28</v>
      </c>
      <c r="BB71" s="38">
        <v>0.26</v>
      </c>
      <c r="BC71" s="274">
        <v>0.24</v>
      </c>
      <c r="BD71" s="677">
        <f t="shared" si="23"/>
        <v>17.948717948717952</v>
      </c>
      <c r="BE71" s="664">
        <f t="shared" si="48"/>
        <v>5.762711864406778</v>
      </c>
      <c r="BF71" s="664">
        <f t="shared" si="4"/>
        <v>1.0273972602739878</v>
      </c>
      <c r="BG71" s="664">
        <f t="shared" si="5"/>
        <v>4.285714285714293</v>
      </c>
      <c r="BH71" s="664">
        <f t="shared" si="6"/>
        <v>4.477611940298498</v>
      </c>
      <c r="BI71" s="664">
        <f t="shared" si="7"/>
        <v>3.875968992248069</v>
      </c>
      <c r="BJ71" s="664">
        <f t="shared" si="8"/>
        <v>3.200000000000003</v>
      </c>
      <c r="BK71" s="664">
        <f t="shared" si="9"/>
        <v>3.3057851239669533</v>
      </c>
      <c r="BL71" s="664">
        <f t="shared" si="10"/>
        <v>6.140350877192979</v>
      </c>
      <c r="BM71" s="664">
        <f t="shared" si="11"/>
        <v>1.7857142857142572</v>
      </c>
      <c r="BN71" s="664">
        <f t="shared" si="12"/>
        <v>7.692307692307709</v>
      </c>
      <c r="BO71" s="689">
        <f t="shared" si="13"/>
        <v>8.333333333333348</v>
      </c>
      <c r="BP71" s="677">
        <f t="shared" si="24"/>
        <v>5.652967800347902</v>
      </c>
      <c r="BQ71" s="677">
        <f t="shared" si="25"/>
        <v>4.253084789971072</v>
      </c>
      <c r="BR71" s="511">
        <f aca="true" t="shared" si="50" ref="BR71:BR102">IF(AN71="n/a","n/a",IF(U71&lt;0,"n/a",IF(U71="n/a","n/a",I71+AN71-U71)))</f>
        <v>-6.9598476995195515</v>
      </c>
      <c r="BS71" s="677">
        <f t="shared" si="26"/>
        <v>67.05805747691944</v>
      </c>
      <c r="BT71" s="701">
        <f t="shared" si="30"/>
        <v>0.4646</v>
      </c>
      <c r="BU71" s="701">
        <f t="shared" si="45"/>
        <v>0.5110600000000001</v>
      </c>
      <c r="BV71" s="701">
        <f t="shared" si="45"/>
        <v>0.5621660000000002</v>
      </c>
      <c r="BW71" s="701">
        <f t="shared" si="45"/>
        <v>0.6183826000000002</v>
      </c>
      <c r="BX71" s="701">
        <f t="shared" si="45"/>
        <v>0.6802208600000003</v>
      </c>
      <c r="BY71" s="702">
        <f t="shared" si="31"/>
        <v>2.836429460000001</v>
      </c>
      <c r="BZ71" s="689">
        <f t="shared" si="32"/>
        <v>6.027261920951978</v>
      </c>
    </row>
    <row r="72" spans="1:78" ht="11.25" customHeight="1">
      <c r="A72" s="15" t="s">
        <v>819</v>
      </c>
      <c r="B72" s="16" t="s">
        <v>820</v>
      </c>
      <c r="C72" s="24" t="s">
        <v>1327</v>
      </c>
      <c r="D72" s="131">
        <v>56</v>
      </c>
      <c r="E72" s="136">
        <v>4</v>
      </c>
      <c r="F72" s="42" t="s">
        <v>860</v>
      </c>
      <c r="G72" s="43" t="s">
        <v>860</v>
      </c>
      <c r="H72" s="188">
        <v>47.06</v>
      </c>
      <c r="I72" s="312">
        <f aca="true" t="shared" si="51" ref="I72:I108">(R72/H72)*100</f>
        <v>3.7824054398640032</v>
      </c>
      <c r="J72" s="19">
        <v>0.435</v>
      </c>
      <c r="K72" s="142">
        <v>0.445</v>
      </c>
      <c r="L72" s="20">
        <f t="shared" si="49"/>
        <v>2.298850574712641</v>
      </c>
      <c r="M72" s="21">
        <v>40843</v>
      </c>
      <c r="N72" s="22">
        <v>40847</v>
      </c>
      <c r="O72" s="23">
        <v>40862</v>
      </c>
      <c r="P72" s="395" t="s">
        <v>255</v>
      </c>
      <c r="Q72" s="16"/>
      <c r="R72" s="310">
        <f t="shared" si="46"/>
        <v>1.78</v>
      </c>
      <c r="S72" s="320">
        <f>R72/W72*100</f>
        <v>73.85892116182572</v>
      </c>
      <c r="T72" s="413">
        <f t="shared" si="2"/>
        <v>23.94037740284931</v>
      </c>
      <c r="U72" s="52">
        <f>H72/W72</f>
        <v>19.526970954356845</v>
      </c>
      <c r="V72" s="364">
        <v>12</v>
      </c>
      <c r="W72" s="186">
        <v>2.41</v>
      </c>
      <c r="X72" s="187">
        <v>4.91</v>
      </c>
      <c r="Y72" s="188">
        <v>1.46</v>
      </c>
      <c r="Z72" s="189">
        <v>1.77</v>
      </c>
      <c r="AA72" s="187">
        <v>2.53</v>
      </c>
      <c r="AB72" s="188">
        <v>2.64</v>
      </c>
      <c r="AC72" s="326">
        <f t="shared" si="16"/>
        <v>4.347826086956541</v>
      </c>
      <c r="AD72" s="443">
        <f t="shared" si="17"/>
        <v>3.788348373489612</v>
      </c>
      <c r="AE72" s="483">
        <v>7</v>
      </c>
      <c r="AF72" s="370">
        <v>1260</v>
      </c>
      <c r="AG72" s="512">
        <v>18.75</v>
      </c>
      <c r="AH72" s="512">
        <v>-5.14</v>
      </c>
      <c r="AI72" s="525">
        <v>2.22</v>
      </c>
      <c r="AJ72" s="526">
        <v>4.93</v>
      </c>
      <c r="AK72" s="335">
        <f>AN72/AO72</f>
        <v>1.3610717187132304</v>
      </c>
      <c r="AL72" s="324">
        <f aca="true" t="shared" si="52" ref="AL72:AL109">((AP72/AR72)^(1/1)-1)*100</f>
        <v>4.166666666666674</v>
      </c>
      <c r="AM72" s="325">
        <f aca="true" t="shared" si="53" ref="AM72:AM109">((AP72/AT72)^(1/3)-1)*100</f>
        <v>4.808897736328688</v>
      </c>
      <c r="AN72" s="325">
        <f aca="true" t="shared" si="54" ref="AN72:AN109">((AP72/AV72)^(1/5)-1)*100</f>
        <v>4.71397589819087</v>
      </c>
      <c r="AO72" s="327">
        <f aca="true" t="shared" si="55" ref="AO72:AO109">((AP72/BA72)^(1/10)-1)*100</f>
        <v>3.463429467660606</v>
      </c>
      <c r="AP72" s="646">
        <v>1.75</v>
      </c>
      <c r="AQ72" s="634"/>
      <c r="AR72" s="141">
        <v>1.68</v>
      </c>
      <c r="AS72" s="28">
        <v>1.6</v>
      </c>
      <c r="AT72" s="28">
        <v>1.52</v>
      </c>
      <c r="AU72" s="28">
        <v>1.44</v>
      </c>
      <c r="AV72" s="28">
        <v>1.39</v>
      </c>
      <c r="AW72" s="28">
        <v>1.32</v>
      </c>
      <c r="AX72" s="28">
        <v>1.3</v>
      </c>
      <c r="AY72" s="28">
        <v>1.27</v>
      </c>
      <c r="AZ72" s="275">
        <v>1.26</v>
      </c>
      <c r="BA72" s="28">
        <v>1.245</v>
      </c>
      <c r="BB72" s="28">
        <v>1.24</v>
      </c>
      <c r="BC72" s="119">
        <v>1.22</v>
      </c>
      <c r="BD72" s="676">
        <f aca="true" t="shared" si="56" ref="BD72:BD109">((AP72/AR72)-1)*100</f>
        <v>4.166666666666674</v>
      </c>
      <c r="BE72" s="452">
        <f t="shared" si="48"/>
        <v>4.999999999999982</v>
      </c>
      <c r="BF72" s="452">
        <f t="shared" si="4"/>
        <v>5.263157894736836</v>
      </c>
      <c r="BG72" s="452">
        <f t="shared" si="5"/>
        <v>5.555555555555558</v>
      </c>
      <c r="BH72" s="452">
        <f t="shared" si="6"/>
        <v>3.597122302158273</v>
      </c>
      <c r="BI72" s="452">
        <f t="shared" si="7"/>
        <v>5.303030303030298</v>
      </c>
      <c r="BJ72" s="452">
        <f t="shared" si="8"/>
        <v>1.538461538461533</v>
      </c>
      <c r="BK72" s="452">
        <f t="shared" si="9"/>
        <v>2.3622047244094446</v>
      </c>
      <c r="BL72" s="452">
        <f t="shared" si="10"/>
        <v>0.7936507936507908</v>
      </c>
      <c r="BM72" s="452">
        <f t="shared" si="11"/>
        <v>1.2048192771084265</v>
      </c>
      <c r="BN72" s="452">
        <f t="shared" si="12"/>
        <v>0.40322580645162365</v>
      </c>
      <c r="BO72" s="685">
        <f t="shared" si="13"/>
        <v>1.6393442622950838</v>
      </c>
      <c r="BP72" s="676">
        <f aca="true" t="shared" si="57" ref="BP72:BP109">AVERAGE(BD72:BO72)</f>
        <v>3.068936593710377</v>
      </c>
      <c r="BQ72" s="676">
        <f aca="true" t="shared" si="58" ref="BQ72:BQ109">SQRT(AVERAGE((BD72-$BP72)^2,(BE72-$BP72)^2,(BF72-$BP72)^2,(BG72-$BP72)^2,(BH72-$BP72)^2,(BI72-$BP72)^2,(BJ72-$BP72)^2,(BK72-$BP72)^2,(BL72-$BP72)^2,(BM72-$BP72)^2,(BN72-$BP72)^2,(BO72-$BP72)^2))</f>
        <v>1.8673841758656868</v>
      </c>
      <c r="BR72" s="589">
        <f t="shared" si="50"/>
        <v>-11.030589616301972</v>
      </c>
      <c r="BS72" s="676">
        <f aca="true" t="shared" si="59" ref="BS72:BS109">D72/10+(500-E72)/100+IF(F72="N",2,IF(F72="Y",1,0))+IF(G72="N",2,IF(G72="Y",1,0))+IF(L72&gt;10,5,L72/2)+IF(S72&gt;100,0,IF(S72&lt;0,0,(100-S72)/10))+IF(U72&gt;100,0,IF(U72&lt;0,0,(100-U72)/10))+IF(X72="-",0,IF(X72="N/A",0,IF(X72&gt;5,0,5-X72)))+IF(Y72&gt;5,0,5-Y72)+IF(Z72="N/A",0,IF(Z72&gt;5,0,5-Z72))+IF(W72&lt;0,0,IF(AA72="-",0,IF(AA72="N/A",0,IF(AA72&lt;W72,0,IF(AA72/W72&gt;1.1,5,(AA72/W72-1)*50)))))+IF(AC72="n/a",0,IF(AC72&lt;0,0,IF(AC72&gt;10,5,AC72/2)))+IF(AD72="n/a",0,IF(AD72&lt;0,0,IF(AD72&gt;10,5,AD72/2)))+AE72/10+IF(AF72&gt;100000,3,IF(AF72&gt;10000,2,IF(AF72&gt;1000,1,0)))+IF(AL72&gt;10,5,AL72/2)+IF(AM72="n/a",0,IF(AM72&gt;10,5,AM72/2))+IF(AN72="n/a",0,IF(AN72&gt;10,5,AN72/2))+IF(AO72="n/a",0,IF(AO72&lt;0,0,IF(AO72&gt;10,5,AO72/2)))+IF(BP72&gt;10,5,BP72/2)</f>
        <v>51.599503043256334</v>
      </c>
      <c r="BT72" s="696">
        <f t="shared" si="30"/>
        <v>1.8260869565217395</v>
      </c>
      <c r="BU72" s="696">
        <f aca="true" t="shared" si="60" ref="BU72:BX87">IF($AD72="n/a",1.03*BT72,IF($AD72&lt;0,1.01*BT72,IF($AD72&gt;10,1.1*BT72,(1+$AD72/100)*BT72)))</f>
        <v>1.8952654920376366</v>
      </c>
      <c r="BV72" s="696">
        <f t="shared" si="60"/>
        <v>1.9670647514785542</v>
      </c>
      <c r="BW72" s="696">
        <f t="shared" si="60"/>
        <v>2.0415840169966795</v>
      </c>
      <c r="BX72" s="696">
        <f t="shared" si="60"/>
        <v>2.1189263318979967</v>
      </c>
      <c r="BY72" s="697">
        <f t="shared" si="31"/>
        <v>9.848927548932608</v>
      </c>
      <c r="BZ72" s="685">
        <f t="shared" si="32"/>
        <v>20.928447830286032</v>
      </c>
    </row>
    <row r="73" spans="1:78" ht="11.25" customHeight="1">
      <c r="A73" s="25" t="s">
        <v>707</v>
      </c>
      <c r="B73" s="26" t="s">
        <v>708</v>
      </c>
      <c r="C73" s="33" t="s">
        <v>1357</v>
      </c>
      <c r="D73" s="132">
        <v>39</v>
      </c>
      <c r="E73" s="136">
        <v>54</v>
      </c>
      <c r="F73" s="44" t="s">
        <v>860</v>
      </c>
      <c r="G73" s="45" t="s">
        <v>860</v>
      </c>
      <c r="H73" s="166">
        <v>39.43</v>
      </c>
      <c r="I73" s="313">
        <f t="shared" si="51"/>
        <v>3.702764392594471</v>
      </c>
      <c r="J73" s="141">
        <v>0.3625</v>
      </c>
      <c r="K73" s="141">
        <v>0.365</v>
      </c>
      <c r="L73" s="51">
        <f t="shared" si="49"/>
        <v>0.6896551724137945</v>
      </c>
      <c r="M73" s="30">
        <v>40905</v>
      </c>
      <c r="N73" s="31">
        <v>40907</v>
      </c>
      <c r="O73" s="32">
        <v>40949</v>
      </c>
      <c r="P73" s="264" t="s">
        <v>261</v>
      </c>
      <c r="Q73" s="26"/>
      <c r="R73" s="310">
        <f t="shared" si="46"/>
        <v>1.46</v>
      </c>
      <c r="S73" s="319">
        <f t="shared" si="28"/>
        <v>73.73737373737373</v>
      </c>
      <c r="T73" s="411">
        <f t="shared" si="2"/>
        <v>17.50377886322656</v>
      </c>
      <c r="U73" s="53">
        <f t="shared" si="29"/>
        <v>19.914141414141415</v>
      </c>
      <c r="V73" s="364">
        <v>12</v>
      </c>
      <c r="W73" s="178">
        <v>1.98</v>
      </c>
      <c r="X73" s="172">
        <v>0.38</v>
      </c>
      <c r="Y73" s="166">
        <v>0.61</v>
      </c>
      <c r="Z73" s="173">
        <v>1.56</v>
      </c>
      <c r="AA73" s="172">
        <v>2.44</v>
      </c>
      <c r="AB73" s="166">
        <v>3.13</v>
      </c>
      <c r="AC73" s="327">
        <f>(AB73/AA73-1)*100</f>
        <v>28.278688524590166</v>
      </c>
      <c r="AD73" s="444">
        <f t="shared" si="17"/>
        <v>42.52588438308887</v>
      </c>
      <c r="AE73" s="484">
        <v>17</v>
      </c>
      <c r="AF73" s="369">
        <v>12490</v>
      </c>
      <c r="AG73" s="522">
        <v>32.23</v>
      </c>
      <c r="AH73" s="522">
        <v>-19.92</v>
      </c>
      <c r="AI73" s="523">
        <v>5.57</v>
      </c>
      <c r="AJ73" s="524">
        <v>5.82</v>
      </c>
      <c r="AK73" s="335">
        <f t="shared" si="18"/>
        <v>1.2289173693254252</v>
      </c>
      <c r="AL73" s="324">
        <f t="shared" si="52"/>
        <v>0.694444444444442</v>
      </c>
      <c r="AM73" s="325">
        <f t="shared" si="53"/>
        <v>3.442474789982941</v>
      </c>
      <c r="AN73" s="325">
        <f t="shared" si="54"/>
        <v>29.378348220428663</v>
      </c>
      <c r="AO73" s="327">
        <f t="shared" si="55"/>
        <v>23.905877607177906</v>
      </c>
      <c r="AP73" s="646">
        <v>1.45</v>
      </c>
      <c r="AQ73" s="634"/>
      <c r="AR73" s="141">
        <v>1.44</v>
      </c>
      <c r="AS73" s="28">
        <v>1.41</v>
      </c>
      <c r="AT73" s="28">
        <v>1.31</v>
      </c>
      <c r="AU73" s="28">
        <v>0.63</v>
      </c>
      <c r="AV73" s="28">
        <v>0.4</v>
      </c>
      <c r="AW73" s="28">
        <v>0.3</v>
      </c>
      <c r="AX73" s="28">
        <v>0.235</v>
      </c>
      <c r="AY73" s="28">
        <v>0.2</v>
      </c>
      <c r="AZ73" s="28">
        <v>0.19</v>
      </c>
      <c r="BA73" s="28">
        <v>0.17</v>
      </c>
      <c r="BB73" s="28">
        <v>0.15</v>
      </c>
      <c r="BC73" s="119">
        <v>0.13</v>
      </c>
      <c r="BD73" s="676">
        <f t="shared" si="56"/>
        <v>0.694444444444442</v>
      </c>
      <c r="BE73" s="452">
        <f aca="true" t="shared" si="61" ref="BE73:BE82">((AR73/AS73)-1)*100</f>
        <v>2.127659574468077</v>
      </c>
      <c r="BF73" s="452">
        <f t="shared" si="4"/>
        <v>7.6335877862595325</v>
      </c>
      <c r="BG73" s="452">
        <f t="shared" si="5"/>
        <v>107.93650793650795</v>
      </c>
      <c r="BH73" s="452">
        <f t="shared" si="6"/>
        <v>57.49999999999999</v>
      </c>
      <c r="BI73" s="452">
        <f t="shared" si="7"/>
        <v>33.33333333333335</v>
      </c>
      <c r="BJ73" s="452">
        <f t="shared" si="8"/>
        <v>27.65957446808511</v>
      </c>
      <c r="BK73" s="452">
        <f t="shared" si="9"/>
        <v>17.499999999999982</v>
      </c>
      <c r="BL73" s="452">
        <f t="shared" si="10"/>
        <v>5.263157894736836</v>
      </c>
      <c r="BM73" s="452">
        <f t="shared" si="11"/>
        <v>11.764705882352944</v>
      </c>
      <c r="BN73" s="452">
        <f t="shared" si="12"/>
        <v>13.333333333333353</v>
      </c>
      <c r="BO73" s="685">
        <f t="shared" si="13"/>
        <v>15.384615384615374</v>
      </c>
      <c r="BP73" s="676">
        <f t="shared" si="57"/>
        <v>25.01091000317808</v>
      </c>
      <c r="BQ73" s="676">
        <f t="shared" si="58"/>
        <v>29.26354336147185</v>
      </c>
      <c r="BR73" s="589">
        <f t="shared" si="50"/>
        <v>13.166971198881722</v>
      </c>
      <c r="BS73" s="676">
        <f t="shared" si="59"/>
        <v>71.55813568826906</v>
      </c>
      <c r="BT73" s="696">
        <f t="shared" si="30"/>
        <v>1.595</v>
      </c>
      <c r="BU73" s="696">
        <f t="shared" si="60"/>
        <v>1.7545000000000002</v>
      </c>
      <c r="BV73" s="696">
        <f t="shared" si="60"/>
        <v>1.9299500000000003</v>
      </c>
      <c r="BW73" s="696">
        <f t="shared" si="60"/>
        <v>2.1229450000000005</v>
      </c>
      <c r="BX73" s="696">
        <f t="shared" si="60"/>
        <v>2.3352395000000006</v>
      </c>
      <c r="BY73" s="697">
        <f t="shared" si="31"/>
        <v>9.737634500000002</v>
      </c>
      <c r="BZ73" s="685">
        <f t="shared" si="32"/>
        <v>24.696004311437996</v>
      </c>
    </row>
    <row r="74" spans="1:78" ht="11.25" customHeight="1">
      <c r="A74" s="25" t="s">
        <v>850</v>
      </c>
      <c r="B74" s="26" t="s">
        <v>851</v>
      </c>
      <c r="C74" s="33" t="s">
        <v>1221</v>
      </c>
      <c r="D74" s="132">
        <v>30</v>
      </c>
      <c r="E74" s="136">
        <v>81</v>
      </c>
      <c r="F74" s="44" t="s">
        <v>860</v>
      </c>
      <c r="G74" s="45" t="s">
        <v>827</v>
      </c>
      <c r="H74" s="166">
        <v>8.22</v>
      </c>
      <c r="I74" s="313">
        <f t="shared" si="51"/>
        <v>8.51581508515815</v>
      </c>
      <c r="J74" s="28">
        <v>0.1725</v>
      </c>
      <c r="K74" s="141">
        <v>0.175</v>
      </c>
      <c r="L74" s="51">
        <f t="shared" si="49"/>
        <v>1.449275362318847</v>
      </c>
      <c r="M74" s="30">
        <v>40604</v>
      </c>
      <c r="N74" s="31">
        <v>40606</v>
      </c>
      <c r="O74" s="32">
        <v>40617</v>
      </c>
      <c r="P74" s="32" t="s">
        <v>246</v>
      </c>
      <c r="Q74" s="102"/>
      <c r="R74" s="310">
        <f t="shared" si="46"/>
        <v>0.7</v>
      </c>
      <c r="S74" s="319">
        <f t="shared" si="28"/>
        <v>-86.41975308641973</v>
      </c>
      <c r="T74" s="411" t="s">
        <v>876</v>
      </c>
      <c r="U74" s="53">
        <f t="shared" si="29"/>
        <v>-10.148148148148149</v>
      </c>
      <c r="V74" s="364">
        <v>12</v>
      </c>
      <c r="W74" s="178">
        <v>-0.81</v>
      </c>
      <c r="X74" s="172">
        <v>-0.8</v>
      </c>
      <c r="Y74" s="166">
        <v>0.43</v>
      </c>
      <c r="Z74" s="173">
        <v>0.51</v>
      </c>
      <c r="AA74" s="172">
        <v>-0.9</v>
      </c>
      <c r="AB74" s="166">
        <v>0.15</v>
      </c>
      <c r="AC74" s="327" t="s">
        <v>876</v>
      </c>
      <c r="AD74" s="444" t="s">
        <v>876</v>
      </c>
      <c r="AE74" s="484">
        <v>4</v>
      </c>
      <c r="AF74" s="369">
        <v>2100</v>
      </c>
      <c r="AG74" s="522">
        <v>14.97</v>
      </c>
      <c r="AH74" s="522">
        <v>-40.95</v>
      </c>
      <c r="AI74" s="523">
        <v>-5.41</v>
      </c>
      <c r="AJ74" s="524">
        <v>-19.17</v>
      </c>
      <c r="AK74" s="335">
        <f t="shared" si="18"/>
        <v>0.4178496887107789</v>
      </c>
      <c r="AL74" s="324">
        <f t="shared" si="52"/>
        <v>1.449275362318847</v>
      </c>
      <c r="AM74" s="325">
        <f t="shared" si="53"/>
        <v>1.470798766517678</v>
      </c>
      <c r="AN74" s="325">
        <f t="shared" si="54"/>
        <v>3.478281035457087</v>
      </c>
      <c r="AO74" s="327">
        <f t="shared" si="55"/>
        <v>8.324239862877182</v>
      </c>
      <c r="AP74" s="646">
        <v>0.7</v>
      </c>
      <c r="AQ74" s="634"/>
      <c r="AR74" s="141">
        <v>0.69</v>
      </c>
      <c r="AS74" s="275">
        <v>0.68</v>
      </c>
      <c r="AT74" s="28">
        <v>0.67</v>
      </c>
      <c r="AU74" s="28">
        <v>0.63</v>
      </c>
      <c r="AV74" s="28">
        <v>0.59</v>
      </c>
      <c r="AW74" s="28">
        <v>0.512</v>
      </c>
      <c r="AX74" s="28">
        <v>0.40266</v>
      </c>
      <c r="AY74" s="28">
        <v>0.35731999999999997</v>
      </c>
      <c r="AZ74" s="28">
        <v>0.33602000000000004</v>
      </c>
      <c r="BA74" s="28">
        <v>0.31466</v>
      </c>
      <c r="BB74" s="28">
        <v>0.29332</v>
      </c>
      <c r="BC74" s="119">
        <v>0.26136</v>
      </c>
      <c r="BD74" s="676">
        <f t="shared" si="56"/>
        <v>1.449275362318847</v>
      </c>
      <c r="BE74" s="452">
        <f t="shared" si="61"/>
        <v>1.4705882352941124</v>
      </c>
      <c r="BF74" s="452">
        <f t="shared" si="4"/>
        <v>1.4925373134328401</v>
      </c>
      <c r="BG74" s="452">
        <f t="shared" si="5"/>
        <v>6.349206349206349</v>
      </c>
      <c r="BH74" s="452">
        <f t="shared" si="6"/>
        <v>6.779661016949157</v>
      </c>
      <c r="BI74" s="452">
        <f t="shared" si="7"/>
        <v>15.234375</v>
      </c>
      <c r="BJ74" s="452">
        <f t="shared" si="8"/>
        <v>27.15442308647493</v>
      </c>
      <c r="BK74" s="452">
        <f t="shared" si="9"/>
        <v>12.68890630247399</v>
      </c>
      <c r="BL74" s="452">
        <f t="shared" si="10"/>
        <v>6.338908398309595</v>
      </c>
      <c r="BM74" s="452">
        <f t="shared" si="11"/>
        <v>6.788279412699438</v>
      </c>
      <c r="BN74" s="452">
        <f t="shared" si="12"/>
        <v>7.275330696849847</v>
      </c>
      <c r="BO74" s="685">
        <f t="shared" si="13"/>
        <v>12.228344046525885</v>
      </c>
      <c r="BP74" s="676">
        <f t="shared" si="57"/>
        <v>8.770819601711251</v>
      </c>
      <c r="BQ74" s="676">
        <f t="shared" si="58"/>
        <v>7.004892060164309</v>
      </c>
      <c r="BR74" s="589" t="str">
        <f t="shared" si="50"/>
        <v>n/a</v>
      </c>
      <c r="BS74" s="676">
        <f t="shared" si="59"/>
        <v>38.92134499560044</v>
      </c>
      <c r="BT74" s="696">
        <f t="shared" si="30"/>
        <v>0.721</v>
      </c>
      <c r="BU74" s="696">
        <f t="shared" si="60"/>
        <v>0.74263</v>
      </c>
      <c r="BV74" s="696">
        <f t="shared" si="60"/>
        <v>0.7649089</v>
      </c>
      <c r="BW74" s="696">
        <f t="shared" si="60"/>
        <v>0.787856167</v>
      </c>
      <c r="BX74" s="696">
        <f t="shared" si="60"/>
        <v>0.8114918520100001</v>
      </c>
      <c r="BY74" s="697">
        <f t="shared" si="31"/>
        <v>3.8278869190100004</v>
      </c>
      <c r="BZ74" s="685">
        <f t="shared" si="32"/>
        <v>46.56796738454988</v>
      </c>
    </row>
    <row r="75" spans="1:78" ht="11.25" customHeight="1">
      <c r="A75" s="25" t="s">
        <v>629</v>
      </c>
      <c r="B75" s="26" t="s">
        <v>630</v>
      </c>
      <c r="C75" s="33" t="s">
        <v>1326</v>
      </c>
      <c r="D75" s="132">
        <v>54</v>
      </c>
      <c r="E75" s="136">
        <v>8</v>
      </c>
      <c r="F75" s="44" t="s">
        <v>860</v>
      </c>
      <c r="G75" s="45" t="s">
        <v>860</v>
      </c>
      <c r="H75" s="166">
        <v>82.78</v>
      </c>
      <c r="I75" s="433">
        <f t="shared" si="51"/>
        <v>1.787871466537811</v>
      </c>
      <c r="J75" s="119">
        <v>0.32</v>
      </c>
      <c r="K75" s="141">
        <v>0.37</v>
      </c>
      <c r="L75" s="29">
        <f t="shared" si="49"/>
        <v>15.625</v>
      </c>
      <c r="M75" s="30">
        <v>40669</v>
      </c>
      <c r="N75" s="31">
        <v>40673</v>
      </c>
      <c r="O75" s="32">
        <v>40697</v>
      </c>
      <c r="P75" s="264" t="s">
        <v>256</v>
      </c>
      <c r="Q75" s="102" t="s">
        <v>2091</v>
      </c>
      <c r="R75" s="310">
        <f t="shared" si="46"/>
        <v>1.48</v>
      </c>
      <c r="S75" s="319">
        <f t="shared" si="28"/>
        <v>21.893491124260358</v>
      </c>
      <c r="T75" s="411">
        <f>(H75/SQRT(22.5*W75*(H75/Z75))-1)*100</f>
        <v>13.332405147608828</v>
      </c>
      <c r="U75" s="53">
        <f t="shared" si="29"/>
        <v>12.245562130177515</v>
      </c>
      <c r="V75" s="364">
        <v>6</v>
      </c>
      <c r="W75" s="178">
        <v>6.76</v>
      </c>
      <c r="X75" s="172">
        <v>1.68</v>
      </c>
      <c r="Y75" s="166">
        <v>0.93</v>
      </c>
      <c r="Z75" s="173">
        <v>2.36</v>
      </c>
      <c r="AA75" s="172">
        <v>7.46</v>
      </c>
      <c r="AB75" s="166">
        <v>8.04</v>
      </c>
      <c r="AC75" s="327">
        <f t="shared" si="16"/>
        <v>7.774798927613924</v>
      </c>
      <c r="AD75" s="444">
        <f>(H75/AA75)/X75</f>
        <v>6.605068300778758</v>
      </c>
      <c r="AE75" s="484">
        <v>16</v>
      </c>
      <c r="AF75" s="369">
        <v>12510</v>
      </c>
      <c r="AG75" s="522">
        <v>39.69</v>
      </c>
      <c r="AH75" s="522">
        <v>-16.72</v>
      </c>
      <c r="AI75" s="523">
        <v>4.27</v>
      </c>
      <c r="AJ75" s="524">
        <v>6.35</v>
      </c>
      <c r="AK75" s="335">
        <f t="shared" si="18"/>
        <v>1.4704408323996099</v>
      </c>
      <c r="AL75" s="324">
        <f t="shared" si="52"/>
        <v>33.644859813084096</v>
      </c>
      <c r="AM75" s="325">
        <f t="shared" si="53"/>
        <v>15.83756063850339</v>
      </c>
      <c r="AN75" s="325">
        <f t="shared" si="54"/>
        <v>16.96089619035601</v>
      </c>
      <c r="AO75" s="327">
        <f t="shared" si="55"/>
        <v>11.534565564720856</v>
      </c>
      <c r="AP75" s="646">
        <v>1.43</v>
      </c>
      <c r="AQ75" s="634"/>
      <c r="AR75" s="141">
        <v>1.07</v>
      </c>
      <c r="AS75" s="275">
        <v>1</v>
      </c>
      <c r="AT75" s="28">
        <v>0.92</v>
      </c>
      <c r="AU75" s="28">
        <v>0.76333</v>
      </c>
      <c r="AV75" s="28">
        <v>0.65333</v>
      </c>
      <c r="AW75" s="28">
        <v>0.57333</v>
      </c>
      <c r="AX75" s="275">
        <v>0.50666</v>
      </c>
      <c r="AY75" s="28">
        <v>0.50666</v>
      </c>
      <c r="AZ75" s="275">
        <v>0.48</v>
      </c>
      <c r="BA75" s="28">
        <v>0.48</v>
      </c>
      <c r="BB75" s="275">
        <v>0.45333</v>
      </c>
      <c r="BC75" s="119">
        <v>0.45333</v>
      </c>
      <c r="BD75" s="676">
        <f t="shared" si="56"/>
        <v>33.644859813084096</v>
      </c>
      <c r="BE75" s="452">
        <f t="shared" si="61"/>
        <v>7.000000000000006</v>
      </c>
      <c r="BF75" s="452">
        <f t="shared" si="4"/>
        <v>8.695652173913038</v>
      </c>
      <c r="BG75" s="452">
        <f t="shared" si="5"/>
        <v>20.52454377530035</v>
      </c>
      <c r="BH75" s="452">
        <f t="shared" si="6"/>
        <v>16.83682059602345</v>
      </c>
      <c r="BI75" s="452">
        <f t="shared" si="7"/>
        <v>13.953569497497064</v>
      </c>
      <c r="BJ75" s="452">
        <f t="shared" si="8"/>
        <v>13.158725772707536</v>
      </c>
      <c r="BK75" s="452">
        <f t="shared" si="9"/>
        <v>0</v>
      </c>
      <c r="BL75" s="452">
        <f t="shared" si="10"/>
        <v>5.55416666666666</v>
      </c>
      <c r="BM75" s="452">
        <f t="shared" si="11"/>
        <v>0</v>
      </c>
      <c r="BN75" s="452">
        <f t="shared" si="12"/>
        <v>5.8831314936139245</v>
      </c>
      <c r="BO75" s="685">
        <f t="shared" si="13"/>
        <v>0</v>
      </c>
      <c r="BP75" s="676">
        <f t="shared" si="57"/>
        <v>10.43762248240051</v>
      </c>
      <c r="BQ75" s="676">
        <f t="shared" si="58"/>
        <v>9.518897851696423</v>
      </c>
      <c r="BR75" s="589">
        <f t="shared" si="50"/>
        <v>6.503205526716307</v>
      </c>
      <c r="BS75" s="676">
        <f t="shared" si="59"/>
        <v>86.72602828875256</v>
      </c>
      <c r="BT75" s="696">
        <f t="shared" si="30"/>
        <v>1.541179624664879</v>
      </c>
      <c r="BU75" s="696">
        <f t="shared" si="60"/>
        <v>1.64297559151168</v>
      </c>
      <c r="BV75" s="696">
        <f t="shared" si="60"/>
        <v>1.7514952514961502</v>
      </c>
      <c r="BW75" s="696">
        <f t="shared" si="60"/>
        <v>1.8671827091423676</v>
      </c>
      <c r="BX75" s="696">
        <f t="shared" si="60"/>
        <v>1.9905114023815522</v>
      </c>
      <c r="BY75" s="697">
        <f t="shared" si="31"/>
        <v>8.79334457919663</v>
      </c>
      <c r="BZ75" s="685">
        <f t="shared" si="32"/>
        <v>10.622547208500398</v>
      </c>
    </row>
    <row r="76" spans="1:78" ht="11.25" customHeight="1">
      <c r="A76" s="34" t="s">
        <v>785</v>
      </c>
      <c r="B76" s="36" t="s">
        <v>786</v>
      </c>
      <c r="C76" s="41" t="s">
        <v>1326</v>
      </c>
      <c r="D76" s="133">
        <v>36</v>
      </c>
      <c r="E76" s="136">
        <v>65</v>
      </c>
      <c r="F76" s="46" t="s">
        <v>860</v>
      </c>
      <c r="G76" s="48" t="s">
        <v>860</v>
      </c>
      <c r="H76" s="167">
        <v>38.03</v>
      </c>
      <c r="I76" s="315">
        <f t="shared" si="51"/>
        <v>2.3139626610570603</v>
      </c>
      <c r="J76" s="140">
        <v>0.2</v>
      </c>
      <c r="K76" s="140">
        <v>0.22</v>
      </c>
      <c r="L76" s="39">
        <f t="shared" si="49"/>
        <v>9.999999999999986</v>
      </c>
      <c r="M76" s="49">
        <v>40933</v>
      </c>
      <c r="N76" s="50">
        <v>40935</v>
      </c>
      <c r="O76" s="40">
        <v>40949</v>
      </c>
      <c r="P76" s="389" t="s">
        <v>261</v>
      </c>
      <c r="Q76" s="574" t="s">
        <v>1395</v>
      </c>
      <c r="R76" s="259">
        <f t="shared" si="46"/>
        <v>0.88</v>
      </c>
      <c r="S76" s="410">
        <f t="shared" si="28"/>
        <v>40.74074074074074</v>
      </c>
      <c r="T76" s="412">
        <f>(H76/SQRT(22.5*W76*(H76/Z76))-1)*100</f>
        <v>12.590704175196766</v>
      </c>
      <c r="U76" s="54">
        <f t="shared" si="29"/>
        <v>17.60648148148148</v>
      </c>
      <c r="V76" s="365">
        <v>12</v>
      </c>
      <c r="W76" s="179">
        <v>2.16</v>
      </c>
      <c r="X76" s="174">
        <v>1.24</v>
      </c>
      <c r="Y76" s="167">
        <v>1.06</v>
      </c>
      <c r="Z76" s="175">
        <v>1.62</v>
      </c>
      <c r="AA76" s="174">
        <v>2.45</v>
      </c>
      <c r="AB76" s="167">
        <v>2.79</v>
      </c>
      <c r="AC76" s="332">
        <f t="shared" si="16"/>
        <v>13.877551020408152</v>
      </c>
      <c r="AD76" s="445">
        <f>(H76/AA76)/X76</f>
        <v>12.518104015799867</v>
      </c>
      <c r="AE76" s="485">
        <v>16</v>
      </c>
      <c r="AF76" s="371">
        <v>3750</v>
      </c>
      <c r="AG76" s="495">
        <v>27.92</v>
      </c>
      <c r="AH76" s="495">
        <v>-10.37</v>
      </c>
      <c r="AI76" s="519">
        <v>4.85</v>
      </c>
      <c r="AJ76" s="521">
        <v>5.03</v>
      </c>
      <c r="AK76" s="335">
        <f>AN76/AO76</f>
        <v>0.857972634371753</v>
      </c>
      <c r="AL76" s="324">
        <f t="shared" si="52"/>
        <v>5.263157894736836</v>
      </c>
      <c r="AM76" s="325">
        <f t="shared" si="53"/>
        <v>5.566719197800074</v>
      </c>
      <c r="AN76" s="325">
        <f t="shared" si="54"/>
        <v>7.394092378577932</v>
      </c>
      <c r="AO76" s="327">
        <f t="shared" si="55"/>
        <v>8.618098156466525</v>
      </c>
      <c r="AP76" s="646">
        <v>0.8</v>
      </c>
      <c r="AQ76" s="634"/>
      <c r="AR76" s="141">
        <v>0.76</v>
      </c>
      <c r="AS76" s="28">
        <v>0.72</v>
      </c>
      <c r="AT76" s="28">
        <v>0.68</v>
      </c>
      <c r="AU76" s="28">
        <v>0.6</v>
      </c>
      <c r="AV76" s="28">
        <v>0.56</v>
      </c>
      <c r="AW76" s="28">
        <v>0.52</v>
      </c>
      <c r="AX76" s="28">
        <v>0.43</v>
      </c>
      <c r="AY76" s="28">
        <v>0.4</v>
      </c>
      <c r="AZ76" s="28">
        <v>0.375</v>
      </c>
      <c r="BA76" s="28">
        <v>0.35</v>
      </c>
      <c r="BB76" s="28">
        <v>0.325</v>
      </c>
      <c r="BC76" s="119">
        <v>0.32</v>
      </c>
      <c r="BD76" s="676">
        <f t="shared" si="56"/>
        <v>5.263157894736836</v>
      </c>
      <c r="BE76" s="452">
        <f t="shared" si="61"/>
        <v>5.555555555555558</v>
      </c>
      <c r="BF76" s="452">
        <f t="shared" si="4"/>
        <v>5.88235294117645</v>
      </c>
      <c r="BG76" s="452">
        <f t="shared" si="5"/>
        <v>13.333333333333353</v>
      </c>
      <c r="BH76" s="452">
        <f t="shared" si="6"/>
        <v>7.14285714285714</v>
      </c>
      <c r="BI76" s="452">
        <f t="shared" si="7"/>
        <v>7.692307692307709</v>
      </c>
      <c r="BJ76" s="452">
        <f t="shared" si="8"/>
        <v>20.93023255813955</v>
      </c>
      <c r="BK76" s="452">
        <f t="shared" si="9"/>
        <v>7.499999999999996</v>
      </c>
      <c r="BL76" s="452">
        <f t="shared" si="10"/>
        <v>6.666666666666665</v>
      </c>
      <c r="BM76" s="452">
        <f t="shared" si="11"/>
        <v>7.14285714285714</v>
      </c>
      <c r="BN76" s="452">
        <f t="shared" si="12"/>
        <v>7.692307692307687</v>
      </c>
      <c r="BO76" s="685">
        <f t="shared" si="13"/>
        <v>1.5625</v>
      </c>
      <c r="BP76" s="676">
        <f t="shared" si="57"/>
        <v>8.030344051661508</v>
      </c>
      <c r="BQ76" s="676">
        <f t="shared" si="58"/>
        <v>4.6431156262662</v>
      </c>
      <c r="BR76" s="589">
        <f t="shared" si="50"/>
        <v>-7.898426441846489</v>
      </c>
      <c r="BS76" s="676">
        <f t="shared" si="59"/>
        <v>77.2314836173992</v>
      </c>
      <c r="BT76" s="696">
        <f aca="true" t="shared" si="62" ref="BT76:BT106">IF(AC76="n/a",1.03*AP76,IF(AC76&lt;0,1.01*AP76,IF(AC76&gt;10,1.1*AP76,(1+AC76/100)*AP76)))</f>
        <v>0.8800000000000001</v>
      </c>
      <c r="BU76" s="696">
        <f t="shared" si="60"/>
        <v>0.9680000000000002</v>
      </c>
      <c r="BV76" s="696">
        <f t="shared" si="60"/>
        <v>1.0648000000000002</v>
      </c>
      <c r="BW76" s="696">
        <f t="shared" si="60"/>
        <v>1.1712800000000003</v>
      </c>
      <c r="BX76" s="696">
        <f t="shared" si="60"/>
        <v>1.2884080000000004</v>
      </c>
      <c r="BY76" s="697">
        <f aca="true" t="shared" si="63" ref="BY76:BY106">SUM(BT76:BX76)</f>
        <v>5.3724880000000015</v>
      </c>
      <c r="BZ76" s="685">
        <f aca="true" t="shared" si="64" ref="BZ76:BZ106">(BY76/H76)*100</f>
        <v>14.12697344201946</v>
      </c>
    </row>
    <row r="77" spans="1:78" ht="11.25" customHeight="1">
      <c r="A77" s="15" t="s">
        <v>692</v>
      </c>
      <c r="B77" s="16" t="s">
        <v>693</v>
      </c>
      <c r="C77" s="24" t="s">
        <v>1358</v>
      </c>
      <c r="D77" s="131">
        <v>39</v>
      </c>
      <c r="E77" s="136">
        <v>50</v>
      </c>
      <c r="F77" s="42" t="s">
        <v>860</v>
      </c>
      <c r="G77" s="43" t="s">
        <v>860</v>
      </c>
      <c r="H77" s="188">
        <v>64</v>
      </c>
      <c r="I77" s="313">
        <f t="shared" si="51"/>
        <v>3.21875</v>
      </c>
      <c r="J77" s="19">
        <v>0.48</v>
      </c>
      <c r="K77" s="142">
        <v>0.515</v>
      </c>
      <c r="L77" s="20">
        <f t="shared" si="49"/>
        <v>7.291666666666674</v>
      </c>
      <c r="M77" s="21">
        <v>40695</v>
      </c>
      <c r="N77" s="22">
        <v>40697</v>
      </c>
      <c r="O77" s="23">
        <v>40724</v>
      </c>
      <c r="P77" s="23" t="s">
        <v>234</v>
      </c>
      <c r="Q77" s="16"/>
      <c r="R77" s="310">
        <f t="shared" si="46"/>
        <v>2.06</v>
      </c>
      <c r="S77" s="319">
        <f>R77/W77*100</f>
        <v>51.62907268170426</v>
      </c>
      <c r="T77" s="411">
        <f>(H77/SQRT(22.5*W77*(H77/Z77))-1)*100</f>
        <v>72.6236999920399</v>
      </c>
      <c r="U77" s="53">
        <f>H77/W77</f>
        <v>16.040100250626566</v>
      </c>
      <c r="V77" s="364">
        <v>12</v>
      </c>
      <c r="W77" s="178">
        <v>3.99</v>
      </c>
      <c r="X77" s="172">
        <v>1.63</v>
      </c>
      <c r="Y77" s="166">
        <v>1.53</v>
      </c>
      <c r="Z77" s="173">
        <v>4.18</v>
      </c>
      <c r="AA77" s="172">
        <v>4.4</v>
      </c>
      <c r="AB77" s="166">
        <v>4.63</v>
      </c>
      <c r="AC77" s="327">
        <f t="shared" si="16"/>
        <v>5.227272727272725</v>
      </c>
      <c r="AD77" s="327">
        <f>(H77/AA77)/X77</f>
        <v>8.923591745677635</v>
      </c>
      <c r="AE77" s="484">
        <v>19</v>
      </c>
      <c r="AF77" s="369">
        <v>100060</v>
      </c>
      <c r="AG77" s="522">
        <v>9.4</v>
      </c>
      <c r="AH77" s="522">
        <v>-10.98</v>
      </c>
      <c r="AI77" s="523">
        <v>1.99</v>
      </c>
      <c r="AJ77" s="524">
        <v>-1.49</v>
      </c>
      <c r="AK77" s="334">
        <f t="shared" si="18"/>
        <v>0.9147955718058007</v>
      </c>
      <c r="AL77" s="328">
        <f t="shared" si="52"/>
        <v>6.989247311827951</v>
      </c>
      <c r="AM77" s="329">
        <f t="shared" si="53"/>
        <v>7.541898216417531</v>
      </c>
      <c r="AN77" s="329">
        <f t="shared" si="54"/>
        <v>12.182989927814747</v>
      </c>
      <c r="AO77" s="326">
        <f t="shared" si="55"/>
        <v>13.317718519084654</v>
      </c>
      <c r="AP77" s="650">
        <v>1.99</v>
      </c>
      <c r="AQ77" s="633"/>
      <c r="AR77" s="142">
        <v>1.86</v>
      </c>
      <c r="AS77" s="19">
        <v>1.75</v>
      </c>
      <c r="AT77" s="19">
        <v>1.6</v>
      </c>
      <c r="AU77" s="19">
        <v>1.35</v>
      </c>
      <c r="AV77" s="19">
        <v>1.12</v>
      </c>
      <c r="AW77" s="19">
        <v>0.98</v>
      </c>
      <c r="AX77" s="19">
        <v>0.78</v>
      </c>
      <c r="AY77" s="19">
        <v>0.62</v>
      </c>
      <c r="AZ77" s="19">
        <v>0.59</v>
      </c>
      <c r="BA77" s="19">
        <v>0.57</v>
      </c>
      <c r="BB77" s="19">
        <v>0.55</v>
      </c>
      <c r="BC77" s="273">
        <v>0.53</v>
      </c>
      <c r="BD77" s="675">
        <f t="shared" si="56"/>
        <v>6.989247311827951</v>
      </c>
      <c r="BE77" s="663">
        <f t="shared" si="61"/>
        <v>6.2857142857142945</v>
      </c>
      <c r="BF77" s="663">
        <f t="shared" si="4"/>
        <v>9.375</v>
      </c>
      <c r="BG77" s="663">
        <f t="shared" si="5"/>
        <v>18.518518518518512</v>
      </c>
      <c r="BH77" s="663">
        <f t="shared" si="6"/>
        <v>20.535714285714278</v>
      </c>
      <c r="BI77" s="663">
        <f t="shared" si="7"/>
        <v>14.285714285714302</v>
      </c>
      <c r="BJ77" s="663">
        <f t="shared" si="8"/>
        <v>25.64102564102564</v>
      </c>
      <c r="BK77" s="663">
        <f t="shared" si="9"/>
        <v>25.806451612903224</v>
      </c>
      <c r="BL77" s="663">
        <f t="shared" si="10"/>
        <v>5.084745762711873</v>
      </c>
      <c r="BM77" s="663">
        <f t="shared" si="11"/>
        <v>3.5087719298245723</v>
      </c>
      <c r="BN77" s="663">
        <f t="shared" si="12"/>
        <v>3.6363636363636154</v>
      </c>
      <c r="BO77" s="687">
        <f t="shared" si="13"/>
        <v>3.7735849056603765</v>
      </c>
      <c r="BP77" s="675">
        <f t="shared" si="57"/>
        <v>11.953404347998221</v>
      </c>
      <c r="BQ77" s="675">
        <f t="shared" si="58"/>
        <v>8.26357956749961</v>
      </c>
      <c r="BR77" s="638">
        <f t="shared" si="50"/>
        <v>-0.6383603228118186</v>
      </c>
      <c r="BS77" s="675">
        <f t="shared" si="59"/>
        <v>76.17992104069818</v>
      </c>
      <c r="BT77" s="698">
        <f t="shared" si="62"/>
        <v>2.094022727272727</v>
      </c>
      <c r="BU77" s="698">
        <f t="shared" si="60"/>
        <v>2.28088476651625</v>
      </c>
      <c r="BV77" s="698">
        <f t="shared" si="60"/>
        <v>2.4844216112695126</v>
      </c>
      <c r="BW77" s="698">
        <f t="shared" si="60"/>
        <v>2.70612125310059</v>
      </c>
      <c r="BX77" s="698">
        <f t="shared" si="60"/>
        <v>2.947604465870302</v>
      </c>
      <c r="BY77" s="699">
        <f t="shared" si="63"/>
        <v>12.513054824029382</v>
      </c>
      <c r="BZ77" s="687">
        <f t="shared" si="64"/>
        <v>19.55164816254591</v>
      </c>
    </row>
    <row r="78" spans="1:78" ht="11.25" customHeight="1">
      <c r="A78" s="25" t="s">
        <v>813</v>
      </c>
      <c r="B78" s="26" t="s">
        <v>814</v>
      </c>
      <c r="C78" s="33" t="s">
        <v>1327</v>
      </c>
      <c r="D78" s="132">
        <v>33</v>
      </c>
      <c r="E78" s="136">
        <v>76</v>
      </c>
      <c r="F78" s="44" t="s">
        <v>860</v>
      </c>
      <c r="G78" s="45" t="s">
        <v>860</v>
      </c>
      <c r="H78" s="166">
        <v>32.97</v>
      </c>
      <c r="I78" s="313">
        <f t="shared" si="51"/>
        <v>3.5183500151653018</v>
      </c>
      <c r="J78" s="28">
        <v>0.28</v>
      </c>
      <c r="K78" s="141">
        <v>0.29</v>
      </c>
      <c r="L78" s="29">
        <f t="shared" si="49"/>
        <v>3.5714285714285587</v>
      </c>
      <c r="M78" s="30">
        <v>40625</v>
      </c>
      <c r="N78" s="31">
        <v>40627</v>
      </c>
      <c r="O78" s="32">
        <v>40648</v>
      </c>
      <c r="P78" s="32" t="s">
        <v>251</v>
      </c>
      <c r="Q78" s="26"/>
      <c r="R78" s="310">
        <f t="shared" si="46"/>
        <v>1.16</v>
      </c>
      <c r="S78" s="319">
        <f>R78/W78*100</f>
        <v>73.41772151898734</v>
      </c>
      <c r="T78" s="411">
        <f>(H78/SQRT(22.5*W78*(H78/Z78))-1)*100</f>
        <v>43.81099879886597</v>
      </c>
      <c r="U78" s="53">
        <f>H78/W78</f>
        <v>20.867088607594933</v>
      </c>
      <c r="V78" s="364">
        <v>10</v>
      </c>
      <c r="W78" s="178">
        <v>1.58</v>
      </c>
      <c r="X78" s="172">
        <v>3.68</v>
      </c>
      <c r="Y78" s="166">
        <v>1.59</v>
      </c>
      <c r="Z78" s="173">
        <v>2.23</v>
      </c>
      <c r="AA78" s="172">
        <v>1.57</v>
      </c>
      <c r="AB78" s="166">
        <v>1.65</v>
      </c>
      <c r="AC78" s="327">
        <f t="shared" si="16"/>
        <v>5.095541401273884</v>
      </c>
      <c r="AD78" s="327">
        <f t="shared" si="17"/>
        <v>5.706521739130435</v>
      </c>
      <c r="AE78" s="484">
        <v>6</v>
      </c>
      <c r="AF78" s="369">
        <v>2380</v>
      </c>
      <c r="AG78" s="522">
        <v>27.49</v>
      </c>
      <c r="AH78" s="522">
        <v>-1.88</v>
      </c>
      <c r="AI78" s="523">
        <v>5.27</v>
      </c>
      <c r="AJ78" s="524">
        <v>9.28</v>
      </c>
      <c r="AK78" s="335">
        <f>AN78/AO78</f>
        <v>0.9210404530587096</v>
      </c>
      <c r="AL78" s="324">
        <f t="shared" si="52"/>
        <v>3.603603603603589</v>
      </c>
      <c r="AM78" s="325">
        <f t="shared" si="53"/>
        <v>3.7417425467614285</v>
      </c>
      <c r="AN78" s="325">
        <f t="shared" si="54"/>
        <v>3.8950477489882784</v>
      </c>
      <c r="AO78" s="327">
        <f t="shared" si="55"/>
        <v>4.228964901653454</v>
      </c>
      <c r="AP78" s="646">
        <v>1.15</v>
      </c>
      <c r="AQ78" s="634"/>
      <c r="AR78" s="141">
        <v>1.11</v>
      </c>
      <c r="AS78" s="28">
        <v>1.07</v>
      </c>
      <c r="AT78" s="28">
        <v>1.03</v>
      </c>
      <c r="AU78" s="28">
        <v>0.99</v>
      </c>
      <c r="AV78" s="28">
        <v>0.95</v>
      </c>
      <c r="AW78" s="28">
        <v>0.905</v>
      </c>
      <c r="AX78" s="28">
        <v>0.8525</v>
      </c>
      <c r="AY78" s="28">
        <v>0.8225</v>
      </c>
      <c r="AZ78" s="28">
        <v>0.7925</v>
      </c>
      <c r="BA78" s="28">
        <v>0.76</v>
      </c>
      <c r="BB78" s="28">
        <v>0.72</v>
      </c>
      <c r="BC78" s="119">
        <v>0.68</v>
      </c>
      <c r="BD78" s="676">
        <f t="shared" si="56"/>
        <v>3.603603603603589</v>
      </c>
      <c r="BE78" s="452">
        <f t="shared" si="61"/>
        <v>3.738317757009346</v>
      </c>
      <c r="BF78" s="452">
        <f t="shared" si="4"/>
        <v>3.8834951456310662</v>
      </c>
      <c r="BG78" s="452">
        <f t="shared" si="5"/>
        <v>4.040404040404044</v>
      </c>
      <c r="BH78" s="452">
        <f t="shared" si="6"/>
        <v>4.210526315789487</v>
      </c>
      <c r="BI78" s="452">
        <f t="shared" si="7"/>
        <v>4.972375690607733</v>
      </c>
      <c r="BJ78" s="452">
        <f t="shared" si="8"/>
        <v>6.158357771260992</v>
      </c>
      <c r="BK78" s="452">
        <f t="shared" si="9"/>
        <v>3.647416413373872</v>
      </c>
      <c r="BL78" s="452">
        <f t="shared" si="10"/>
        <v>3.785488958990535</v>
      </c>
      <c r="BM78" s="452">
        <f t="shared" si="11"/>
        <v>4.2763157894736725</v>
      </c>
      <c r="BN78" s="452">
        <f t="shared" si="12"/>
        <v>5.555555555555558</v>
      </c>
      <c r="BO78" s="685">
        <f t="shared" si="13"/>
        <v>5.88235294117645</v>
      </c>
      <c r="BP78" s="676">
        <f t="shared" si="57"/>
        <v>4.479517498573029</v>
      </c>
      <c r="BQ78" s="676">
        <f t="shared" si="58"/>
        <v>0.8822131045057838</v>
      </c>
      <c r="BR78" s="589">
        <f t="shared" si="50"/>
        <v>-13.453690843441354</v>
      </c>
      <c r="BS78" s="676">
        <f t="shared" si="59"/>
        <v>48.3727029930481</v>
      </c>
      <c r="BT78" s="700">
        <f t="shared" si="62"/>
        <v>1.2085987261146496</v>
      </c>
      <c r="BU78" s="700">
        <f t="shared" si="60"/>
        <v>1.2775676751592357</v>
      </c>
      <c r="BV78" s="700">
        <f t="shared" si="60"/>
        <v>1.350472352274301</v>
      </c>
      <c r="BW78" s="700">
        <f t="shared" si="60"/>
        <v>1.4275373506377802</v>
      </c>
      <c r="BX78" s="700">
        <f t="shared" si="60"/>
        <v>1.5090000798861318</v>
      </c>
      <c r="BY78" s="697">
        <f t="shared" si="63"/>
        <v>6.773176184072098</v>
      </c>
      <c r="BZ78" s="685">
        <f t="shared" si="64"/>
        <v>20.543452180989078</v>
      </c>
    </row>
    <row r="79" spans="1:78" ht="11.25" customHeight="1">
      <c r="A79" s="25" t="s">
        <v>854</v>
      </c>
      <c r="B79" s="26" t="s">
        <v>855</v>
      </c>
      <c r="C79" s="33" t="s">
        <v>1305</v>
      </c>
      <c r="D79" s="132">
        <v>29</v>
      </c>
      <c r="E79" s="136">
        <v>84</v>
      </c>
      <c r="F79" s="44" t="s">
        <v>860</v>
      </c>
      <c r="G79" s="45" t="s">
        <v>860</v>
      </c>
      <c r="H79" s="166">
        <v>18.63</v>
      </c>
      <c r="I79" s="313">
        <f t="shared" si="51"/>
        <v>7.94417606011809</v>
      </c>
      <c r="J79" s="28">
        <v>0.365</v>
      </c>
      <c r="K79" s="141">
        <v>0.37</v>
      </c>
      <c r="L79" s="51">
        <f t="shared" si="49"/>
        <v>1.3698630136986356</v>
      </c>
      <c r="M79" s="30">
        <v>40590</v>
      </c>
      <c r="N79" s="31">
        <v>40592</v>
      </c>
      <c r="O79" s="32">
        <v>40614</v>
      </c>
      <c r="P79" s="32" t="s">
        <v>237</v>
      </c>
      <c r="Q79" s="26"/>
      <c r="R79" s="310">
        <f t="shared" si="46"/>
        <v>1.48</v>
      </c>
      <c r="S79" s="319">
        <f>R79/W79*100</f>
        <v>71.15384615384615</v>
      </c>
      <c r="T79" s="411" t="s">
        <v>876</v>
      </c>
      <c r="U79" s="53">
        <f>H79/W79</f>
        <v>8.956730769230768</v>
      </c>
      <c r="V79" s="364">
        <v>12</v>
      </c>
      <c r="W79" s="178">
        <v>2.08</v>
      </c>
      <c r="X79" s="172">
        <v>1.15</v>
      </c>
      <c r="Y79" s="166">
        <v>0.66</v>
      </c>
      <c r="Z79" s="173" t="s">
        <v>1008</v>
      </c>
      <c r="AA79" s="172">
        <v>2.25</v>
      </c>
      <c r="AB79" s="166">
        <v>2.16</v>
      </c>
      <c r="AC79" s="327">
        <f t="shared" si="16"/>
        <v>-3.9999999999999925</v>
      </c>
      <c r="AD79" s="327">
        <f>(H79/AA79)/X79</f>
        <v>7.2</v>
      </c>
      <c r="AE79" s="484">
        <v>5</v>
      </c>
      <c r="AF79" s="369">
        <v>3720</v>
      </c>
      <c r="AG79" s="522">
        <v>7.5</v>
      </c>
      <c r="AH79" s="522">
        <v>-29.32</v>
      </c>
      <c r="AI79" s="523">
        <v>-4.22</v>
      </c>
      <c r="AJ79" s="524">
        <v>-10.35</v>
      </c>
      <c r="AK79" s="335">
        <f>AN79/AO79</f>
        <v>1.1946636599252325</v>
      </c>
      <c r="AL79" s="324">
        <f t="shared" si="52"/>
        <v>1.3698630136986356</v>
      </c>
      <c r="AM79" s="325">
        <f t="shared" si="53"/>
        <v>1.8695903921873702</v>
      </c>
      <c r="AN79" s="325">
        <f t="shared" si="54"/>
        <v>2.9462068239258565</v>
      </c>
      <c r="AO79" s="327">
        <f t="shared" si="55"/>
        <v>2.4661391509223973</v>
      </c>
      <c r="AP79" s="646">
        <v>1.48</v>
      </c>
      <c r="AQ79" s="634"/>
      <c r="AR79" s="141">
        <v>1.46</v>
      </c>
      <c r="AS79" s="28">
        <v>1.44</v>
      </c>
      <c r="AT79" s="28">
        <v>1.4</v>
      </c>
      <c r="AU79" s="28">
        <v>1.32</v>
      </c>
      <c r="AV79" s="28">
        <v>1.28</v>
      </c>
      <c r="AW79" s="28">
        <v>1.24</v>
      </c>
      <c r="AX79" s="28">
        <v>1.22</v>
      </c>
      <c r="AY79" s="28">
        <v>1.2</v>
      </c>
      <c r="AZ79" s="28">
        <v>1.18</v>
      </c>
      <c r="BA79" s="28">
        <v>1.16</v>
      </c>
      <c r="BB79" s="28">
        <v>1.14</v>
      </c>
      <c r="BC79" s="119">
        <v>1.02</v>
      </c>
      <c r="BD79" s="676">
        <f t="shared" si="56"/>
        <v>1.3698630136986356</v>
      </c>
      <c r="BE79" s="452">
        <f t="shared" si="61"/>
        <v>1.388888888888884</v>
      </c>
      <c r="BF79" s="452">
        <f t="shared" si="4"/>
        <v>2.857142857142869</v>
      </c>
      <c r="BG79" s="452">
        <f t="shared" si="5"/>
        <v>6.060606060606055</v>
      </c>
      <c r="BH79" s="452">
        <f t="shared" si="6"/>
        <v>3.125</v>
      </c>
      <c r="BI79" s="452">
        <f t="shared" si="7"/>
        <v>3.2258064516129004</v>
      </c>
      <c r="BJ79" s="452">
        <f t="shared" si="8"/>
        <v>1.6393442622950838</v>
      </c>
      <c r="BK79" s="452">
        <f t="shared" si="9"/>
        <v>1.6666666666666607</v>
      </c>
      <c r="BL79" s="452">
        <f t="shared" si="10"/>
        <v>1.6949152542372836</v>
      </c>
      <c r="BM79" s="452">
        <f t="shared" si="11"/>
        <v>1.724137931034475</v>
      </c>
      <c r="BN79" s="452">
        <f t="shared" si="12"/>
        <v>1.7543859649122862</v>
      </c>
      <c r="BO79" s="685">
        <f t="shared" si="13"/>
        <v>11.76470588235292</v>
      </c>
      <c r="BP79" s="676">
        <f t="shared" si="57"/>
        <v>3.1892886027873377</v>
      </c>
      <c r="BQ79" s="676">
        <f t="shared" si="58"/>
        <v>2.881105838552838</v>
      </c>
      <c r="BR79" s="589">
        <f t="shared" si="50"/>
        <v>1.933652114813178</v>
      </c>
      <c r="BS79" s="676">
        <f t="shared" si="59"/>
        <v>47.03095626784089</v>
      </c>
      <c r="BT79" s="700">
        <f t="shared" si="62"/>
        <v>1.4948</v>
      </c>
      <c r="BU79" s="700">
        <f t="shared" si="60"/>
        <v>1.6024256</v>
      </c>
      <c r="BV79" s="700">
        <f t="shared" si="60"/>
        <v>1.7178002432</v>
      </c>
      <c r="BW79" s="700">
        <f t="shared" si="60"/>
        <v>1.8414818607104</v>
      </c>
      <c r="BX79" s="700">
        <f t="shared" si="60"/>
        <v>1.9740685546815488</v>
      </c>
      <c r="BY79" s="697">
        <f t="shared" si="63"/>
        <v>8.63057625859195</v>
      </c>
      <c r="BZ79" s="685">
        <f t="shared" si="64"/>
        <v>46.32622790441197</v>
      </c>
    </row>
    <row r="80" spans="1:78" ht="11.25" customHeight="1">
      <c r="A80" s="25" t="s">
        <v>694</v>
      </c>
      <c r="B80" s="26" t="s">
        <v>695</v>
      </c>
      <c r="C80" s="33" t="s">
        <v>1217</v>
      </c>
      <c r="D80" s="132">
        <v>40</v>
      </c>
      <c r="E80" s="136">
        <v>39</v>
      </c>
      <c r="F80" s="44" t="s">
        <v>860</v>
      </c>
      <c r="G80" s="45" t="s">
        <v>827</v>
      </c>
      <c r="H80" s="166">
        <v>87.75</v>
      </c>
      <c r="I80" s="313">
        <f t="shared" si="51"/>
        <v>2.598290598290598</v>
      </c>
      <c r="J80" s="28">
        <v>0.55</v>
      </c>
      <c r="K80" s="141">
        <v>0.57</v>
      </c>
      <c r="L80" s="29">
        <f t="shared" si="49"/>
        <v>3.6363636363636154</v>
      </c>
      <c r="M80" s="30">
        <v>40669</v>
      </c>
      <c r="N80" s="31">
        <v>40673</v>
      </c>
      <c r="O80" s="32">
        <v>40704</v>
      </c>
      <c r="P80" s="32" t="s">
        <v>238</v>
      </c>
      <c r="Q80" s="26"/>
      <c r="R80" s="310">
        <f t="shared" si="46"/>
        <v>2.28</v>
      </c>
      <c r="S80" s="319">
        <f t="shared" si="28"/>
        <v>33.97913561847988</v>
      </c>
      <c r="T80" s="411">
        <f t="shared" si="2"/>
        <v>42.83169881990283</v>
      </c>
      <c r="U80" s="53">
        <f t="shared" si="29"/>
        <v>13.077496274217586</v>
      </c>
      <c r="V80" s="364">
        <v>12</v>
      </c>
      <c r="W80" s="178">
        <v>6.71</v>
      </c>
      <c r="X80" s="172">
        <v>0.96</v>
      </c>
      <c r="Y80" s="166">
        <v>0.87</v>
      </c>
      <c r="Z80" s="173">
        <v>3.51</v>
      </c>
      <c r="AA80" s="172">
        <v>6.9</v>
      </c>
      <c r="AB80" s="166">
        <v>7.23</v>
      </c>
      <c r="AC80" s="327">
        <f>(AB80/AA80-1)*100</f>
        <v>4.7826086956521685</v>
      </c>
      <c r="AD80" s="327">
        <f>(H80/AA80)/X80</f>
        <v>13.247282608695652</v>
      </c>
      <c r="AE80" s="484">
        <v>9</v>
      </c>
      <c r="AF80" s="369">
        <v>13550</v>
      </c>
      <c r="AG80" s="522">
        <v>32.09</v>
      </c>
      <c r="AH80" s="522">
        <v>-10.29</v>
      </c>
      <c r="AI80" s="523">
        <v>4.83</v>
      </c>
      <c r="AJ80" s="524">
        <v>7.25</v>
      </c>
      <c r="AK80" s="335">
        <f>AN80/AO80</f>
        <v>1.1369944670373624</v>
      </c>
      <c r="AL80" s="324">
        <f t="shared" si="52"/>
        <v>3.66972477064218</v>
      </c>
      <c r="AM80" s="325">
        <f t="shared" si="53"/>
        <v>2.6409629165312865</v>
      </c>
      <c r="AN80" s="325">
        <f t="shared" si="54"/>
        <v>3.422495892398403</v>
      </c>
      <c r="AO80" s="327">
        <f t="shared" si="55"/>
        <v>3.010125371424466</v>
      </c>
      <c r="AP80" s="646">
        <v>2.26</v>
      </c>
      <c r="AQ80" s="634"/>
      <c r="AR80" s="141">
        <v>2.18</v>
      </c>
      <c r="AS80" s="28">
        <v>2.13</v>
      </c>
      <c r="AT80" s="28">
        <v>2.09</v>
      </c>
      <c r="AU80" s="28">
        <v>2.04</v>
      </c>
      <c r="AV80" s="28">
        <v>1.91</v>
      </c>
      <c r="AW80" s="28">
        <v>1.86</v>
      </c>
      <c r="AX80" s="28">
        <v>1.79</v>
      </c>
      <c r="AY80" s="28">
        <v>1.73</v>
      </c>
      <c r="AZ80" s="28">
        <v>1.69</v>
      </c>
      <c r="BA80" s="28">
        <v>1.68</v>
      </c>
      <c r="BB80" s="28">
        <v>1.6</v>
      </c>
      <c r="BC80" s="119">
        <v>1.52</v>
      </c>
      <c r="BD80" s="676">
        <f t="shared" si="56"/>
        <v>3.66972477064218</v>
      </c>
      <c r="BE80" s="452">
        <f t="shared" si="61"/>
        <v>2.3474178403755985</v>
      </c>
      <c r="BF80" s="452">
        <f t="shared" si="4"/>
        <v>1.9138755980861344</v>
      </c>
      <c r="BG80" s="452">
        <f t="shared" si="5"/>
        <v>2.450980392156854</v>
      </c>
      <c r="BH80" s="452">
        <f t="shared" si="6"/>
        <v>6.806282722513091</v>
      </c>
      <c r="BI80" s="452">
        <f t="shared" si="7"/>
        <v>2.6881720430107503</v>
      </c>
      <c r="BJ80" s="452">
        <f t="shared" si="8"/>
        <v>3.9106145251396773</v>
      </c>
      <c r="BK80" s="452">
        <f t="shared" si="9"/>
        <v>3.4682080924855585</v>
      </c>
      <c r="BL80" s="452">
        <f t="shared" si="10"/>
        <v>2.366863905325456</v>
      </c>
      <c r="BM80" s="452">
        <f t="shared" si="11"/>
        <v>0.5952380952380931</v>
      </c>
      <c r="BN80" s="452">
        <f t="shared" si="12"/>
        <v>4.999999999999982</v>
      </c>
      <c r="BO80" s="685">
        <f t="shared" si="13"/>
        <v>5.263157894736836</v>
      </c>
      <c r="BP80" s="676">
        <f t="shared" si="57"/>
        <v>3.3733779899758516</v>
      </c>
      <c r="BQ80" s="676">
        <f t="shared" si="58"/>
        <v>1.623310333550176</v>
      </c>
      <c r="BR80" s="589">
        <f t="shared" si="50"/>
        <v>-7.056709783528585</v>
      </c>
      <c r="BS80" s="676">
        <f t="shared" si="59"/>
        <v>58.1479637646609</v>
      </c>
      <c r="BT80" s="700">
        <f t="shared" si="62"/>
        <v>2.3680869565217386</v>
      </c>
      <c r="BU80" s="700">
        <f t="shared" si="60"/>
        <v>2.6048956521739126</v>
      </c>
      <c r="BV80" s="700">
        <f t="shared" si="60"/>
        <v>2.865385217391304</v>
      </c>
      <c r="BW80" s="700">
        <f t="shared" si="60"/>
        <v>3.1519237391304347</v>
      </c>
      <c r="BX80" s="700">
        <f t="shared" si="60"/>
        <v>3.4671161130434784</v>
      </c>
      <c r="BY80" s="697">
        <f t="shared" si="63"/>
        <v>14.457407678260868</v>
      </c>
      <c r="BZ80" s="685">
        <f t="shared" si="64"/>
        <v>16.47567826582435</v>
      </c>
    </row>
    <row r="81" spans="1:78" ht="11.25" customHeight="1">
      <c r="A81" s="34" t="s">
        <v>632</v>
      </c>
      <c r="B81" s="36" t="s">
        <v>611</v>
      </c>
      <c r="C81" s="41" t="s">
        <v>1359</v>
      </c>
      <c r="D81" s="133">
        <v>55</v>
      </c>
      <c r="E81" s="136">
        <v>6</v>
      </c>
      <c r="F81" s="46" t="s">
        <v>860</v>
      </c>
      <c r="G81" s="48" t="s">
        <v>827</v>
      </c>
      <c r="H81" s="167">
        <v>64.57</v>
      </c>
      <c r="I81" s="313">
        <f t="shared" si="51"/>
        <v>3.2522843425739514</v>
      </c>
      <c r="J81" s="38">
        <v>0.4818</v>
      </c>
      <c r="K81" s="140">
        <v>0.525</v>
      </c>
      <c r="L81" s="39">
        <f t="shared" si="49"/>
        <v>8.966376089663775</v>
      </c>
      <c r="M81" s="49">
        <v>40660</v>
      </c>
      <c r="N81" s="50">
        <v>40662</v>
      </c>
      <c r="O81" s="40">
        <v>40679</v>
      </c>
      <c r="P81" s="389" t="s">
        <v>282</v>
      </c>
      <c r="Q81" s="36"/>
      <c r="R81" s="259">
        <f t="shared" si="46"/>
        <v>2.1</v>
      </c>
      <c r="S81" s="319">
        <f t="shared" si="28"/>
        <v>53.299492385786806</v>
      </c>
      <c r="T81" s="411">
        <f>(H81/SQRT(22.5*W81*(H81/Z81))-1)*100</f>
        <v>39.97554375061292</v>
      </c>
      <c r="U81" s="53">
        <f t="shared" si="29"/>
        <v>16.388324873096444</v>
      </c>
      <c r="V81" s="365">
        <v>6</v>
      </c>
      <c r="W81" s="178">
        <v>3.94</v>
      </c>
      <c r="X81" s="172">
        <v>1.7</v>
      </c>
      <c r="Y81" s="166">
        <v>2.04</v>
      </c>
      <c r="Z81" s="173">
        <v>2.69</v>
      </c>
      <c r="AA81" s="172">
        <v>4.19</v>
      </c>
      <c r="AB81" s="166">
        <v>4.56</v>
      </c>
      <c r="AC81" s="327">
        <f t="shared" si="16"/>
        <v>8.830548926014291</v>
      </c>
      <c r="AD81" s="327">
        <f>(H81/AA81)/X81</f>
        <v>9.065000701951423</v>
      </c>
      <c r="AE81" s="484">
        <v>22</v>
      </c>
      <c r="AF81" s="369">
        <v>177650</v>
      </c>
      <c r="AG81" s="522">
        <v>12.18</v>
      </c>
      <c r="AH81" s="522">
        <v>-4.65</v>
      </c>
      <c r="AI81" s="523">
        <v>1.4</v>
      </c>
      <c r="AJ81" s="524">
        <v>1.56</v>
      </c>
      <c r="AK81" s="336">
        <f t="shared" si="18"/>
        <v>1.0256415173521216</v>
      </c>
      <c r="AL81" s="330">
        <f t="shared" si="52"/>
        <v>9.090909090909083</v>
      </c>
      <c r="AM81" s="331">
        <f t="shared" si="53"/>
        <v>9.888806147831453</v>
      </c>
      <c r="AN81" s="331">
        <f t="shared" si="54"/>
        <v>11.193996212070001</v>
      </c>
      <c r="AO81" s="332">
        <f t="shared" si="55"/>
        <v>10.914141074329088</v>
      </c>
      <c r="AP81" s="652">
        <v>2.0568</v>
      </c>
      <c r="AQ81" s="635"/>
      <c r="AR81" s="140">
        <v>1.8854</v>
      </c>
      <c r="AS81" s="38">
        <v>1.72</v>
      </c>
      <c r="AT81" s="38">
        <v>1.55</v>
      </c>
      <c r="AU81" s="38">
        <v>1.36</v>
      </c>
      <c r="AV81" s="38">
        <v>1.21</v>
      </c>
      <c r="AW81" s="38">
        <v>1.09</v>
      </c>
      <c r="AX81" s="38">
        <v>0.9775</v>
      </c>
      <c r="AY81" s="38">
        <v>0.865</v>
      </c>
      <c r="AZ81" s="38">
        <v>0.79</v>
      </c>
      <c r="BA81" s="38">
        <v>0.73</v>
      </c>
      <c r="BB81" s="38">
        <v>0.67</v>
      </c>
      <c r="BC81" s="274">
        <v>0.625</v>
      </c>
      <c r="BD81" s="677">
        <f t="shared" si="56"/>
        <v>9.090909090909083</v>
      </c>
      <c r="BE81" s="664">
        <f t="shared" si="61"/>
        <v>9.61627906976743</v>
      </c>
      <c r="BF81" s="664">
        <f t="shared" si="4"/>
        <v>10.967741935483865</v>
      </c>
      <c r="BG81" s="664">
        <f t="shared" si="5"/>
        <v>13.970588235294112</v>
      </c>
      <c r="BH81" s="664">
        <f t="shared" si="6"/>
        <v>12.396694214876035</v>
      </c>
      <c r="BI81" s="664">
        <f t="shared" si="7"/>
        <v>11.009174311926584</v>
      </c>
      <c r="BJ81" s="664">
        <f t="shared" si="8"/>
        <v>11.508951406649626</v>
      </c>
      <c r="BK81" s="664">
        <f t="shared" si="9"/>
        <v>13.005780346820806</v>
      </c>
      <c r="BL81" s="664">
        <f t="shared" si="10"/>
        <v>9.493670886075932</v>
      </c>
      <c r="BM81" s="664">
        <f t="shared" si="11"/>
        <v>8.219178082191792</v>
      </c>
      <c r="BN81" s="664">
        <f t="shared" si="12"/>
        <v>8.955223880596996</v>
      </c>
      <c r="BO81" s="689">
        <f t="shared" si="13"/>
        <v>7.200000000000006</v>
      </c>
      <c r="BP81" s="677">
        <f t="shared" si="57"/>
        <v>10.452849288382689</v>
      </c>
      <c r="BQ81" s="677">
        <f t="shared" si="58"/>
        <v>1.9503929623719574</v>
      </c>
      <c r="BR81" s="511">
        <f t="shared" si="50"/>
        <v>-1.942044318452492</v>
      </c>
      <c r="BS81" s="677">
        <f t="shared" si="59"/>
        <v>81.334627584784</v>
      </c>
      <c r="BT81" s="701">
        <f t="shared" si="62"/>
        <v>2.238426730310262</v>
      </c>
      <c r="BU81" s="701">
        <f t="shared" si="60"/>
        <v>2.4413401291255554</v>
      </c>
      <c r="BV81" s="701">
        <f t="shared" si="60"/>
        <v>2.6626476289678087</v>
      </c>
      <c r="BW81" s="701">
        <f t="shared" si="60"/>
        <v>2.9040166552242335</v>
      </c>
      <c r="BX81" s="701">
        <f t="shared" si="60"/>
        <v>3.1672657854050965</v>
      </c>
      <c r="BY81" s="702">
        <f t="shared" si="63"/>
        <v>13.413696929032955</v>
      </c>
      <c r="BZ81" s="689">
        <f t="shared" si="64"/>
        <v>20.773884046821987</v>
      </c>
    </row>
    <row r="82" spans="1:78" ht="11.25" customHeight="1">
      <c r="A82" s="145" t="s">
        <v>815</v>
      </c>
      <c r="B82" s="16" t="s">
        <v>816</v>
      </c>
      <c r="C82" s="261" t="s">
        <v>1327</v>
      </c>
      <c r="D82" s="131">
        <v>32</v>
      </c>
      <c r="E82" s="136">
        <v>77</v>
      </c>
      <c r="F82" s="42" t="s">
        <v>860</v>
      </c>
      <c r="G82" s="43" t="s">
        <v>860</v>
      </c>
      <c r="H82" s="188">
        <v>19.3</v>
      </c>
      <c r="I82" s="312">
        <f t="shared" si="51"/>
        <v>3.3678756476683938</v>
      </c>
      <c r="J82" s="273">
        <v>0.1525</v>
      </c>
      <c r="K82" s="142">
        <v>0.1625</v>
      </c>
      <c r="L82" s="20">
        <f t="shared" si="49"/>
        <v>6.557377049180335</v>
      </c>
      <c r="M82" s="21">
        <v>40863</v>
      </c>
      <c r="N82" s="22">
        <v>40865</v>
      </c>
      <c r="O82" s="23">
        <v>40889</v>
      </c>
      <c r="P82" s="318" t="s">
        <v>237</v>
      </c>
      <c r="Q82" s="144" t="s">
        <v>1921</v>
      </c>
      <c r="R82" s="310">
        <f t="shared" si="46"/>
        <v>0.65</v>
      </c>
      <c r="S82" s="320">
        <f t="shared" si="28"/>
        <v>55.084745762711876</v>
      </c>
      <c r="T82" s="413">
        <f t="shared" si="2"/>
        <v>49.144452785244994</v>
      </c>
      <c r="U82" s="52">
        <f t="shared" si="29"/>
        <v>16.35593220338983</v>
      </c>
      <c r="V82" s="364">
        <v>12</v>
      </c>
      <c r="W82" s="186">
        <v>1.18</v>
      </c>
      <c r="X82" s="187">
        <v>2.88</v>
      </c>
      <c r="Y82" s="188">
        <v>2.78</v>
      </c>
      <c r="Z82" s="189">
        <v>3.06</v>
      </c>
      <c r="AA82" s="187">
        <v>1.15</v>
      </c>
      <c r="AB82" s="188">
        <v>1.2</v>
      </c>
      <c r="AC82" s="326">
        <f>(AB82/AA82-1)*100</f>
        <v>4.347826086956519</v>
      </c>
      <c r="AD82" s="443">
        <f t="shared" si="17"/>
        <v>5.827294685990339</v>
      </c>
      <c r="AE82" s="483">
        <v>9</v>
      </c>
      <c r="AF82" s="370">
        <v>3430</v>
      </c>
      <c r="AG82" s="512">
        <v>17.97</v>
      </c>
      <c r="AH82" s="512">
        <v>-3.06</v>
      </c>
      <c r="AI82" s="525">
        <v>0.21</v>
      </c>
      <c r="AJ82" s="526">
        <v>5.81</v>
      </c>
      <c r="AK82" s="335">
        <f>AN82/AO82</f>
        <v>1.0194910345768615</v>
      </c>
      <c r="AL82" s="324">
        <f t="shared" si="52"/>
        <v>14.814814814814813</v>
      </c>
      <c r="AM82" s="325">
        <f t="shared" si="53"/>
        <v>7.866912217028266</v>
      </c>
      <c r="AN82" s="325">
        <f t="shared" si="54"/>
        <v>5.922384104881218</v>
      </c>
      <c r="AO82" s="327">
        <f t="shared" si="55"/>
        <v>5.809157612984106</v>
      </c>
      <c r="AP82" s="646">
        <v>0.62</v>
      </c>
      <c r="AQ82" s="634"/>
      <c r="AR82" s="141">
        <v>0.54</v>
      </c>
      <c r="AS82" s="28">
        <v>0.505</v>
      </c>
      <c r="AT82" s="28">
        <v>0.494</v>
      </c>
      <c r="AU82" s="28">
        <v>0.486</v>
      </c>
      <c r="AV82" s="28">
        <v>0.465</v>
      </c>
      <c r="AW82" s="28">
        <v>0.445</v>
      </c>
      <c r="AX82" s="28">
        <v>0.415</v>
      </c>
      <c r="AY82" s="28">
        <v>0.39</v>
      </c>
      <c r="AZ82" s="28">
        <v>0.3625</v>
      </c>
      <c r="BA82" s="28">
        <v>0.3525</v>
      </c>
      <c r="BB82" s="28">
        <v>0.3425</v>
      </c>
      <c r="BC82" s="119">
        <v>0.335</v>
      </c>
      <c r="BD82" s="676">
        <f t="shared" si="56"/>
        <v>14.814814814814813</v>
      </c>
      <c r="BE82" s="452">
        <f t="shared" si="61"/>
        <v>6.930693069306937</v>
      </c>
      <c r="BF82" s="452">
        <f t="shared" si="4"/>
        <v>2.2267206477732726</v>
      </c>
      <c r="BG82" s="452">
        <f t="shared" si="5"/>
        <v>1.6460905349794164</v>
      </c>
      <c r="BH82" s="452">
        <f t="shared" si="6"/>
        <v>4.516129032258065</v>
      </c>
      <c r="BI82" s="452">
        <f t="shared" si="7"/>
        <v>4.494382022471921</v>
      </c>
      <c r="BJ82" s="452">
        <f t="shared" si="8"/>
        <v>7.2289156626506035</v>
      </c>
      <c r="BK82" s="452">
        <f t="shared" si="9"/>
        <v>6.41025641025641</v>
      </c>
      <c r="BL82" s="452">
        <f t="shared" si="10"/>
        <v>7.586206896551739</v>
      </c>
      <c r="BM82" s="452">
        <f t="shared" si="11"/>
        <v>2.8368794326241176</v>
      </c>
      <c r="BN82" s="452">
        <f t="shared" si="12"/>
        <v>2.9197080291970767</v>
      </c>
      <c r="BO82" s="685">
        <f t="shared" si="13"/>
        <v>2.238805970149249</v>
      </c>
      <c r="BP82" s="676">
        <f t="shared" si="57"/>
        <v>5.320800210252801</v>
      </c>
      <c r="BQ82" s="676">
        <f t="shared" si="58"/>
        <v>3.5181556724225724</v>
      </c>
      <c r="BR82" s="589">
        <f t="shared" si="50"/>
        <v>-7.0656724508402196</v>
      </c>
      <c r="BS82" s="676">
        <f t="shared" si="59"/>
        <v>58.29180818702662</v>
      </c>
      <c r="BT82" s="696">
        <f t="shared" si="62"/>
        <v>0.6469565217391304</v>
      </c>
      <c r="BU82" s="696">
        <f t="shared" si="60"/>
        <v>0.6846565847511028</v>
      </c>
      <c r="BV82" s="696">
        <f t="shared" si="60"/>
        <v>0.7245535415315868</v>
      </c>
      <c r="BW82" s="696">
        <f t="shared" si="60"/>
        <v>0.7667754115544119</v>
      </c>
      <c r="BX82" s="696">
        <f t="shared" si="60"/>
        <v>0.8114576743654027</v>
      </c>
      <c r="BY82" s="697">
        <f t="shared" si="63"/>
        <v>3.6343997339416347</v>
      </c>
      <c r="BZ82" s="685">
        <f t="shared" si="64"/>
        <v>18.8310867043608</v>
      </c>
    </row>
    <row r="83" spans="1:78" ht="11.25" customHeight="1">
      <c r="A83" s="25" t="s">
        <v>1511</v>
      </c>
      <c r="B83" s="26" t="s">
        <v>1512</v>
      </c>
      <c r="C83" s="33" t="s">
        <v>1305</v>
      </c>
      <c r="D83" s="132">
        <v>25</v>
      </c>
      <c r="E83" s="136">
        <v>98</v>
      </c>
      <c r="F83" s="44" t="s">
        <v>860</v>
      </c>
      <c r="G83" s="45" t="s">
        <v>860</v>
      </c>
      <c r="H83" s="166">
        <v>60.24</v>
      </c>
      <c r="I83" s="433">
        <f t="shared" si="51"/>
        <v>1.1952191235059761</v>
      </c>
      <c r="J83" s="127">
        <v>0.16</v>
      </c>
      <c r="K83" s="127">
        <v>0.18</v>
      </c>
      <c r="L83" s="117">
        <f t="shared" si="49"/>
        <v>12.5</v>
      </c>
      <c r="M83" s="30">
        <v>40631</v>
      </c>
      <c r="N83" s="31">
        <v>40633</v>
      </c>
      <c r="O83" s="32">
        <v>40648</v>
      </c>
      <c r="P83" s="31" t="s">
        <v>251</v>
      </c>
      <c r="Q83" s="26"/>
      <c r="R83" s="310">
        <f t="shared" si="46"/>
        <v>0.72</v>
      </c>
      <c r="S83" s="319">
        <f t="shared" si="28"/>
        <v>27.906976744186046</v>
      </c>
      <c r="T83" s="411">
        <f>(H83/SQRT(22.5*W83*(H83/Z83))-1)*100</f>
        <v>144.697355657214</v>
      </c>
      <c r="U83" s="53">
        <f t="shared" si="29"/>
        <v>23.348837209302324</v>
      </c>
      <c r="V83" s="364">
        <v>1</v>
      </c>
      <c r="W83" s="178">
        <v>2.58</v>
      </c>
      <c r="X83" s="172">
        <v>1.29</v>
      </c>
      <c r="Y83" s="166">
        <v>2.8</v>
      </c>
      <c r="Z83" s="173">
        <v>5.77</v>
      </c>
      <c r="AA83" s="172">
        <v>2.65</v>
      </c>
      <c r="AB83" s="166">
        <v>2.93</v>
      </c>
      <c r="AC83" s="327">
        <f t="shared" si="16"/>
        <v>10.566037735849076</v>
      </c>
      <c r="AD83" s="444">
        <f>(H83/AA83)/X83</f>
        <v>17.621763931548923</v>
      </c>
      <c r="AE83" s="484">
        <v>1</v>
      </c>
      <c r="AF83" s="369">
        <v>1090</v>
      </c>
      <c r="AG83" s="522">
        <v>38.77</v>
      </c>
      <c r="AH83" s="522">
        <v>-7.15</v>
      </c>
      <c r="AI83" s="523">
        <v>2.15</v>
      </c>
      <c r="AJ83" s="524">
        <v>11.91</v>
      </c>
      <c r="AK83" s="335">
        <f>AN83/AO83</f>
        <v>0.8264465110778593</v>
      </c>
      <c r="AL83" s="324">
        <f t="shared" si="52"/>
        <v>12.903225806451601</v>
      </c>
      <c r="AM83" s="325">
        <f t="shared" si="53"/>
        <v>11.868894208139679</v>
      </c>
      <c r="AN83" s="325">
        <f t="shared" si="54"/>
        <v>15.53772840444183</v>
      </c>
      <c r="AO83" s="327">
        <f t="shared" si="55"/>
        <v>18.800646135195585</v>
      </c>
      <c r="AP83" s="646">
        <v>0.7</v>
      </c>
      <c r="AQ83" s="634"/>
      <c r="AR83" s="141">
        <v>0.62</v>
      </c>
      <c r="AS83" s="28">
        <v>0.54</v>
      </c>
      <c r="AT83" s="28">
        <v>0.5</v>
      </c>
      <c r="AU83" s="28">
        <v>0.42</v>
      </c>
      <c r="AV83" s="28">
        <v>0.34</v>
      </c>
      <c r="AW83" s="28">
        <v>0.265</v>
      </c>
      <c r="AX83" s="28">
        <v>0.21</v>
      </c>
      <c r="AY83" s="28">
        <v>0.16</v>
      </c>
      <c r="AZ83" s="28">
        <v>0.1375</v>
      </c>
      <c r="BA83" s="28">
        <v>0.125</v>
      </c>
      <c r="BB83" s="28">
        <v>0.11667</v>
      </c>
      <c r="BC83" s="119">
        <v>0.10833999999999999</v>
      </c>
      <c r="BD83" s="676">
        <f t="shared" si="56"/>
        <v>12.903225806451601</v>
      </c>
      <c r="BE83" s="452">
        <f>((AR83/AS83)-1)*100</f>
        <v>14.814814814814813</v>
      </c>
      <c r="BF83" s="452">
        <f t="shared" si="4"/>
        <v>8.000000000000007</v>
      </c>
      <c r="BG83" s="452">
        <f t="shared" si="5"/>
        <v>19.047619047619047</v>
      </c>
      <c r="BH83" s="452">
        <f t="shared" si="6"/>
        <v>23.529411764705866</v>
      </c>
      <c r="BI83" s="452">
        <f t="shared" si="7"/>
        <v>28.301886792452823</v>
      </c>
      <c r="BJ83" s="452">
        <f t="shared" si="8"/>
        <v>26.190476190476208</v>
      </c>
      <c r="BK83" s="452">
        <f t="shared" si="9"/>
        <v>31.25</v>
      </c>
      <c r="BL83" s="452">
        <f t="shared" si="10"/>
        <v>16.36363636363636</v>
      </c>
      <c r="BM83" s="452">
        <f t="shared" si="11"/>
        <v>10.000000000000009</v>
      </c>
      <c r="BN83" s="452">
        <f t="shared" si="12"/>
        <v>7.139796005828414</v>
      </c>
      <c r="BO83" s="685">
        <f t="shared" si="13"/>
        <v>7.688757614916009</v>
      </c>
      <c r="BP83" s="676">
        <f t="shared" si="57"/>
        <v>17.102468700075093</v>
      </c>
      <c r="BQ83" s="676">
        <f t="shared" si="58"/>
        <v>8.153968209533856</v>
      </c>
      <c r="BR83" s="589">
        <f t="shared" si="50"/>
        <v>-6.615889681354517</v>
      </c>
      <c r="BS83" s="676">
        <f t="shared" si="59"/>
        <v>73.761007751938</v>
      </c>
      <c r="BT83" s="696">
        <f t="shared" si="62"/>
        <v>0.77</v>
      </c>
      <c r="BU83" s="696">
        <f t="shared" si="60"/>
        <v>0.8470000000000001</v>
      </c>
      <c r="BV83" s="696">
        <f t="shared" si="60"/>
        <v>0.9317000000000002</v>
      </c>
      <c r="BW83" s="696">
        <f t="shared" si="60"/>
        <v>1.0248700000000004</v>
      </c>
      <c r="BX83" s="696">
        <f t="shared" si="60"/>
        <v>1.1273570000000006</v>
      </c>
      <c r="BY83" s="697">
        <f t="shared" si="63"/>
        <v>4.700927000000001</v>
      </c>
      <c r="BZ83" s="685">
        <f t="shared" si="64"/>
        <v>7.803663678618859</v>
      </c>
    </row>
    <row r="84" spans="1:78" ht="11.25" customHeight="1">
      <c r="A84" s="25" t="s">
        <v>787</v>
      </c>
      <c r="B84" s="26" t="s">
        <v>788</v>
      </c>
      <c r="C84" s="33" t="s">
        <v>1221</v>
      </c>
      <c r="D84" s="132">
        <v>36</v>
      </c>
      <c r="E84" s="136">
        <v>62</v>
      </c>
      <c r="F84" s="44" t="s">
        <v>860</v>
      </c>
      <c r="G84" s="45" t="s">
        <v>860</v>
      </c>
      <c r="H84" s="166">
        <v>70.87</v>
      </c>
      <c r="I84" s="433">
        <f t="shared" si="51"/>
        <v>1.693241145759842</v>
      </c>
      <c r="J84" s="141">
        <v>0.29</v>
      </c>
      <c r="K84" s="141">
        <v>0.3</v>
      </c>
      <c r="L84" s="29">
        <f t="shared" si="49"/>
        <v>3.4482758620689724</v>
      </c>
      <c r="M84" s="30">
        <v>40689</v>
      </c>
      <c r="N84" s="31">
        <v>40694</v>
      </c>
      <c r="O84" s="32">
        <v>40714</v>
      </c>
      <c r="P84" s="31" t="s">
        <v>2002</v>
      </c>
      <c r="Q84" s="268" t="s">
        <v>2051</v>
      </c>
      <c r="R84" s="310">
        <f t="shared" si="46"/>
        <v>1.2</v>
      </c>
      <c r="S84" s="319">
        <f>R84/W84*100</f>
        <v>18.2648401826484</v>
      </c>
      <c r="T84" s="411">
        <f t="shared" si="2"/>
        <v>-10.79045659307345</v>
      </c>
      <c r="U84" s="53">
        <f>H84/W84</f>
        <v>10.786910197869101</v>
      </c>
      <c r="V84" s="364">
        <v>12</v>
      </c>
      <c r="W84" s="178">
        <v>6.57</v>
      </c>
      <c r="X84" s="172">
        <v>1.07</v>
      </c>
      <c r="Y84" s="166">
        <v>2.37</v>
      </c>
      <c r="Z84" s="173">
        <v>1.66</v>
      </c>
      <c r="AA84" s="172">
        <v>5.37</v>
      </c>
      <c r="AB84" s="166">
        <v>4.33</v>
      </c>
      <c r="AC84" s="327">
        <f t="shared" si="16"/>
        <v>-19.36685288640596</v>
      </c>
      <c r="AD84" s="444">
        <f t="shared" si="17"/>
        <v>12.334012078177484</v>
      </c>
      <c r="AE84" s="484">
        <v>11</v>
      </c>
      <c r="AF84" s="369">
        <v>1490</v>
      </c>
      <c r="AG84" s="522">
        <v>39.34</v>
      </c>
      <c r="AH84" s="522">
        <v>-2.85</v>
      </c>
      <c r="AI84" s="523">
        <v>1.04</v>
      </c>
      <c r="AJ84" s="524">
        <v>11.13</v>
      </c>
      <c r="AK84" s="335">
        <f>AN84/AO84</f>
        <v>0.7342271958586344</v>
      </c>
      <c r="AL84" s="324">
        <f t="shared" si="52"/>
        <v>4.385964912280715</v>
      </c>
      <c r="AM84" s="325">
        <f t="shared" si="53"/>
        <v>7.421672405494872</v>
      </c>
      <c r="AN84" s="325">
        <f t="shared" si="54"/>
        <v>10.571421525018199</v>
      </c>
      <c r="AO84" s="327">
        <f t="shared" si="55"/>
        <v>14.398025004583982</v>
      </c>
      <c r="AP84" s="646">
        <v>1.19</v>
      </c>
      <c r="AQ84" s="634"/>
      <c r="AR84" s="141">
        <v>1.14</v>
      </c>
      <c r="AS84" s="28">
        <v>1.06</v>
      </c>
      <c r="AT84" s="28">
        <v>0.96</v>
      </c>
      <c r="AU84" s="28">
        <v>0.84</v>
      </c>
      <c r="AV84" s="28">
        <v>0.72</v>
      </c>
      <c r="AW84" s="28">
        <v>0.6</v>
      </c>
      <c r="AX84" s="28">
        <v>0.48</v>
      </c>
      <c r="AY84" s="28">
        <v>0.38</v>
      </c>
      <c r="AZ84" s="28">
        <v>0.335</v>
      </c>
      <c r="BA84" s="28">
        <v>0.31</v>
      </c>
      <c r="BB84" s="28">
        <v>0.29</v>
      </c>
      <c r="BC84" s="119">
        <v>0.27</v>
      </c>
      <c r="BD84" s="676">
        <f t="shared" si="56"/>
        <v>4.385964912280715</v>
      </c>
      <c r="BE84" s="452">
        <f aca="true" t="shared" si="65" ref="BE84:BE92">((AR84/AS84)-1)*100</f>
        <v>7.547169811320731</v>
      </c>
      <c r="BF84" s="452">
        <f t="shared" si="4"/>
        <v>10.416666666666675</v>
      </c>
      <c r="BG84" s="452">
        <f t="shared" si="5"/>
        <v>14.28571428571428</v>
      </c>
      <c r="BH84" s="452">
        <f t="shared" si="6"/>
        <v>16.666666666666675</v>
      </c>
      <c r="BI84" s="452">
        <f t="shared" si="7"/>
        <v>19.999999999999996</v>
      </c>
      <c r="BJ84" s="452">
        <f t="shared" si="8"/>
        <v>25</v>
      </c>
      <c r="BK84" s="452">
        <f t="shared" si="9"/>
        <v>26.315789473684205</v>
      </c>
      <c r="BL84" s="452">
        <f t="shared" si="10"/>
        <v>13.432835820895516</v>
      </c>
      <c r="BM84" s="452">
        <f t="shared" si="11"/>
        <v>8.064516129032274</v>
      </c>
      <c r="BN84" s="452">
        <f t="shared" si="12"/>
        <v>6.896551724137945</v>
      </c>
      <c r="BO84" s="685">
        <f t="shared" si="13"/>
        <v>7.407407407407396</v>
      </c>
      <c r="BP84" s="676">
        <f t="shared" si="57"/>
        <v>13.3682735748172</v>
      </c>
      <c r="BQ84" s="676">
        <f t="shared" si="58"/>
        <v>6.996810816287003</v>
      </c>
      <c r="BR84" s="589">
        <f t="shared" si="50"/>
        <v>1.4777524729089393</v>
      </c>
      <c r="BS84" s="676">
        <f t="shared" si="59"/>
        <v>68.70278155187053</v>
      </c>
      <c r="BT84" s="696">
        <f t="shared" si="62"/>
        <v>1.2019</v>
      </c>
      <c r="BU84" s="696">
        <f t="shared" si="60"/>
        <v>1.32209</v>
      </c>
      <c r="BV84" s="696">
        <f t="shared" si="60"/>
        <v>1.454299</v>
      </c>
      <c r="BW84" s="696">
        <f t="shared" si="60"/>
        <v>1.5997289000000001</v>
      </c>
      <c r="BX84" s="696">
        <f t="shared" si="60"/>
        <v>1.7597017900000003</v>
      </c>
      <c r="BY84" s="697">
        <f t="shared" si="63"/>
        <v>7.337719690000001</v>
      </c>
      <c r="BZ84" s="685">
        <f t="shared" si="64"/>
        <v>10.353774079300129</v>
      </c>
    </row>
    <row r="85" spans="1:78" ht="11.25" customHeight="1">
      <c r="A85" s="25" t="s">
        <v>718</v>
      </c>
      <c r="B85" s="26" t="s">
        <v>719</v>
      </c>
      <c r="C85" s="33" t="s">
        <v>1344</v>
      </c>
      <c r="D85" s="132">
        <v>38</v>
      </c>
      <c r="E85" s="136">
        <v>56</v>
      </c>
      <c r="F85" s="44" t="s">
        <v>860</v>
      </c>
      <c r="G85" s="45" t="s">
        <v>860</v>
      </c>
      <c r="H85" s="166">
        <v>23.6</v>
      </c>
      <c r="I85" s="313">
        <f t="shared" si="51"/>
        <v>3.644067796610169</v>
      </c>
      <c r="J85" s="28">
        <v>0.21</v>
      </c>
      <c r="K85" s="141">
        <v>0.215</v>
      </c>
      <c r="L85" s="29">
        <f t="shared" si="49"/>
        <v>2.3809523809523725</v>
      </c>
      <c r="M85" s="30">
        <v>40829</v>
      </c>
      <c r="N85" s="31">
        <v>40833</v>
      </c>
      <c r="O85" s="32">
        <v>40847</v>
      </c>
      <c r="P85" s="103" t="s">
        <v>281</v>
      </c>
      <c r="Q85" s="26"/>
      <c r="R85" s="310">
        <f t="shared" si="46"/>
        <v>0.86</v>
      </c>
      <c r="S85" s="319">
        <f>R85/W85*100</f>
        <v>56.95364238410596</v>
      </c>
      <c r="T85" s="411">
        <f>(H85/SQRT(22.5*W85*(H85/Z85))-1)*100</f>
        <v>25.01655519509278</v>
      </c>
      <c r="U85" s="53">
        <f>H85/W85</f>
        <v>15.629139072847684</v>
      </c>
      <c r="V85" s="364">
        <v>5</v>
      </c>
      <c r="W85" s="178">
        <v>1.51</v>
      </c>
      <c r="X85" s="172">
        <v>1.37</v>
      </c>
      <c r="Y85" s="166">
        <v>0.84</v>
      </c>
      <c r="Z85" s="173">
        <v>2.25</v>
      </c>
      <c r="AA85" s="172">
        <v>1.59</v>
      </c>
      <c r="AB85" s="166">
        <v>1.74</v>
      </c>
      <c r="AC85" s="327">
        <f t="shared" si="16"/>
        <v>9.433962264150942</v>
      </c>
      <c r="AD85" s="444">
        <f>(H85/AA85)/X85</f>
        <v>10.834136712114951</v>
      </c>
      <c r="AE85" s="484">
        <v>6</v>
      </c>
      <c r="AF85" s="369">
        <v>3090</v>
      </c>
      <c r="AG85" s="522">
        <v>37.21</v>
      </c>
      <c r="AH85" s="522">
        <v>-9.23</v>
      </c>
      <c r="AI85" s="523">
        <v>6.16</v>
      </c>
      <c r="AJ85" s="524">
        <v>11.01</v>
      </c>
      <c r="AK85" s="335">
        <f t="shared" si="18"/>
        <v>0.9700429742828653</v>
      </c>
      <c r="AL85" s="324">
        <f t="shared" si="52"/>
        <v>2.4242424242424176</v>
      </c>
      <c r="AM85" s="325">
        <f t="shared" si="53"/>
        <v>3.1466975997810342</v>
      </c>
      <c r="AN85" s="325">
        <f t="shared" si="54"/>
        <v>5.226004869438494</v>
      </c>
      <c r="AO85" s="327">
        <f t="shared" si="55"/>
        <v>5.387395206178347</v>
      </c>
      <c r="AP85" s="646">
        <v>0.845</v>
      </c>
      <c r="AQ85" s="634"/>
      <c r="AR85" s="141">
        <v>0.825</v>
      </c>
      <c r="AS85" s="28">
        <v>0.805</v>
      </c>
      <c r="AT85" s="28">
        <v>0.77</v>
      </c>
      <c r="AU85" s="28">
        <v>0.715</v>
      </c>
      <c r="AV85" s="28">
        <v>0.655</v>
      </c>
      <c r="AW85" s="28">
        <v>0.61</v>
      </c>
      <c r="AX85" s="28">
        <v>0.57</v>
      </c>
      <c r="AY85" s="28">
        <v>0.53</v>
      </c>
      <c r="AZ85" s="28">
        <v>0.505</v>
      </c>
      <c r="BA85" s="275">
        <v>0.5</v>
      </c>
      <c r="BB85" s="28">
        <v>0.4925</v>
      </c>
      <c r="BC85" s="119">
        <v>0.475</v>
      </c>
      <c r="BD85" s="676">
        <f t="shared" si="56"/>
        <v>2.4242424242424176</v>
      </c>
      <c r="BE85" s="452">
        <f t="shared" si="65"/>
        <v>2.4844720496894235</v>
      </c>
      <c r="BF85" s="452">
        <f t="shared" si="4"/>
        <v>4.545454545454541</v>
      </c>
      <c r="BG85" s="452">
        <f t="shared" si="5"/>
        <v>7.692307692307709</v>
      </c>
      <c r="BH85" s="452">
        <f t="shared" si="6"/>
        <v>9.160305343511443</v>
      </c>
      <c r="BI85" s="452">
        <f t="shared" si="7"/>
        <v>7.377049180327866</v>
      </c>
      <c r="BJ85" s="452">
        <f t="shared" si="8"/>
        <v>7.017543859649122</v>
      </c>
      <c r="BK85" s="452">
        <f t="shared" si="9"/>
        <v>7.547169811320731</v>
      </c>
      <c r="BL85" s="452">
        <f t="shared" si="10"/>
        <v>4.950495049504955</v>
      </c>
      <c r="BM85" s="452">
        <f t="shared" si="11"/>
        <v>1.0000000000000009</v>
      </c>
      <c r="BN85" s="452">
        <f t="shared" si="12"/>
        <v>1.522842639593902</v>
      </c>
      <c r="BO85" s="685">
        <f t="shared" si="13"/>
        <v>3.684210526315801</v>
      </c>
      <c r="BP85" s="676">
        <f t="shared" si="57"/>
        <v>4.950507760159826</v>
      </c>
      <c r="BQ85" s="676">
        <f t="shared" si="58"/>
        <v>2.641489211836565</v>
      </c>
      <c r="BR85" s="589">
        <f t="shared" si="50"/>
        <v>-6.75906640679902</v>
      </c>
      <c r="BS85" s="676">
        <f t="shared" si="59"/>
        <v>61.24560972927291</v>
      </c>
      <c r="BT85" s="696">
        <f t="shared" si="62"/>
        <v>0.9247169811320755</v>
      </c>
      <c r="BU85" s="696">
        <f t="shared" si="60"/>
        <v>1.0171886792452831</v>
      </c>
      <c r="BV85" s="696">
        <f t="shared" si="60"/>
        <v>1.1189075471698116</v>
      </c>
      <c r="BW85" s="696">
        <f t="shared" si="60"/>
        <v>1.2307983018867927</v>
      </c>
      <c r="BX85" s="696">
        <f t="shared" si="60"/>
        <v>1.353878132075472</v>
      </c>
      <c r="BY85" s="697">
        <f t="shared" si="63"/>
        <v>5.645489641509435</v>
      </c>
      <c r="BZ85" s="685">
        <f t="shared" si="64"/>
        <v>23.92156627758235</v>
      </c>
    </row>
    <row r="86" spans="1:78" ht="11.25" customHeight="1">
      <c r="A86" s="34" t="s">
        <v>817</v>
      </c>
      <c r="B86" s="36" t="s">
        <v>818</v>
      </c>
      <c r="C86" s="41" t="s">
        <v>1360</v>
      </c>
      <c r="D86" s="133">
        <v>33</v>
      </c>
      <c r="E86" s="136">
        <v>75</v>
      </c>
      <c r="F86" s="46" t="s">
        <v>860</v>
      </c>
      <c r="G86" s="48" t="s">
        <v>860</v>
      </c>
      <c r="H86" s="167">
        <v>86.83</v>
      </c>
      <c r="I86" s="434">
        <f t="shared" si="51"/>
        <v>1.6814465046642864</v>
      </c>
      <c r="J86" s="38">
        <v>0.36</v>
      </c>
      <c r="K86" s="140">
        <v>0.365</v>
      </c>
      <c r="L86" s="582">
        <f t="shared" si="49"/>
        <v>1.388888888888884</v>
      </c>
      <c r="M86" s="49">
        <v>40597</v>
      </c>
      <c r="N86" s="50">
        <v>40599</v>
      </c>
      <c r="O86" s="40">
        <v>40613</v>
      </c>
      <c r="P86" s="379" t="s">
        <v>258</v>
      </c>
      <c r="Q86" s="36"/>
      <c r="R86" s="259">
        <f t="shared" si="46"/>
        <v>1.46</v>
      </c>
      <c r="S86" s="410">
        <f>R86/W86*100</f>
        <v>31.46551724137931</v>
      </c>
      <c r="T86" s="412">
        <f>(H86/SQRT(22.5*W86*(H86/Z86))-1)*100</f>
        <v>110.94126309258652</v>
      </c>
      <c r="U86" s="54">
        <f>H86/W86</f>
        <v>18.71336206896552</v>
      </c>
      <c r="V86" s="365">
        <v>12</v>
      </c>
      <c r="W86" s="179">
        <v>4.64</v>
      </c>
      <c r="X86" s="174">
        <v>1.55</v>
      </c>
      <c r="Y86" s="167">
        <v>1.02</v>
      </c>
      <c r="Z86" s="175">
        <v>5.35</v>
      </c>
      <c r="AA86" s="174">
        <v>4.84</v>
      </c>
      <c r="AB86" s="167">
        <v>5.58</v>
      </c>
      <c r="AC86" s="332">
        <f>(AB86/AA86-1)*100</f>
        <v>15.289256198347111</v>
      </c>
      <c r="AD86" s="445">
        <f>(H86/AA86)/X86</f>
        <v>11.574246867502</v>
      </c>
      <c r="AE86" s="485">
        <v>15</v>
      </c>
      <c r="AF86" s="371">
        <v>9010</v>
      </c>
      <c r="AG86" s="495">
        <v>24.99</v>
      </c>
      <c r="AH86" s="495">
        <v>-1.18</v>
      </c>
      <c r="AI86" s="519">
        <v>4.5</v>
      </c>
      <c r="AJ86" s="521">
        <v>8.5</v>
      </c>
      <c r="AK86" s="335">
        <f>AN86/AO86</f>
        <v>0.812985417542139</v>
      </c>
      <c r="AL86" s="324">
        <f t="shared" si="52"/>
        <v>1.388888888888884</v>
      </c>
      <c r="AM86" s="325">
        <f t="shared" si="53"/>
        <v>1.4086357131201765</v>
      </c>
      <c r="AN86" s="325">
        <f t="shared" si="54"/>
        <v>7.862522143926998</v>
      </c>
      <c r="AO86" s="327">
        <f t="shared" si="55"/>
        <v>9.671172414995333</v>
      </c>
      <c r="AP86" s="646">
        <v>1.46</v>
      </c>
      <c r="AQ86" s="634"/>
      <c r="AR86" s="141">
        <v>1.44</v>
      </c>
      <c r="AS86" s="28">
        <v>1.42</v>
      </c>
      <c r="AT86" s="28">
        <v>1.4</v>
      </c>
      <c r="AU86" s="28">
        <v>1.26</v>
      </c>
      <c r="AV86" s="28">
        <v>1</v>
      </c>
      <c r="AW86" s="28">
        <v>0.82</v>
      </c>
      <c r="AX86" s="28">
        <v>0.68</v>
      </c>
      <c r="AY86" s="28">
        <v>0.62</v>
      </c>
      <c r="AZ86" s="28">
        <v>0.595</v>
      </c>
      <c r="BA86" s="28">
        <v>0.58</v>
      </c>
      <c r="BB86" s="28">
        <v>0.54</v>
      </c>
      <c r="BC86" s="119">
        <v>0.48</v>
      </c>
      <c r="BD86" s="676">
        <f t="shared" si="56"/>
        <v>1.388888888888884</v>
      </c>
      <c r="BE86" s="452">
        <f t="shared" si="65"/>
        <v>1.4084507042253502</v>
      </c>
      <c r="BF86" s="452">
        <f t="shared" si="4"/>
        <v>1.4285714285714235</v>
      </c>
      <c r="BG86" s="452">
        <f t="shared" si="5"/>
        <v>11.111111111111093</v>
      </c>
      <c r="BH86" s="452">
        <f t="shared" si="6"/>
        <v>26</v>
      </c>
      <c r="BI86" s="452">
        <f t="shared" si="7"/>
        <v>21.95121951219512</v>
      </c>
      <c r="BJ86" s="452">
        <f t="shared" si="8"/>
        <v>20.58823529411764</v>
      </c>
      <c r="BK86" s="452">
        <f t="shared" si="9"/>
        <v>9.677419354838722</v>
      </c>
      <c r="BL86" s="452">
        <f t="shared" si="10"/>
        <v>4.201680672268915</v>
      </c>
      <c r="BM86" s="452">
        <f t="shared" si="11"/>
        <v>2.586206896551735</v>
      </c>
      <c r="BN86" s="452">
        <f t="shared" si="12"/>
        <v>7.407407407407396</v>
      </c>
      <c r="BO86" s="685">
        <f t="shared" si="13"/>
        <v>12.500000000000021</v>
      </c>
      <c r="BP86" s="676">
        <f t="shared" si="57"/>
        <v>10.020765939181357</v>
      </c>
      <c r="BQ86" s="676">
        <f t="shared" si="58"/>
        <v>8.342998757133385</v>
      </c>
      <c r="BR86" s="589">
        <f t="shared" si="50"/>
        <v>-9.169393420374236</v>
      </c>
      <c r="BS86" s="676">
        <f t="shared" si="59"/>
        <v>64.47733850766876</v>
      </c>
      <c r="BT86" s="696">
        <f t="shared" si="62"/>
        <v>1.606</v>
      </c>
      <c r="BU86" s="696">
        <f t="shared" si="60"/>
        <v>1.7666000000000002</v>
      </c>
      <c r="BV86" s="696">
        <f t="shared" si="60"/>
        <v>1.9432600000000004</v>
      </c>
      <c r="BW86" s="696">
        <f t="shared" si="60"/>
        <v>2.1375860000000007</v>
      </c>
      <c r="BX86" s="696">
        <f t="shared" si="60"/>
        <v>2.351344600000001</v>
      </c>
      <c r="BY86" s="697">
        <f t="shared" si="63"/>
        <v>9.804790600000002</v>
      </c>
      <c r="BZ86" s="685">
        <f t="shared" si="64"/>
        <v>11.291938961188531</v>
      </c>
    </row>
    <row r="87" spans="1:78" ht="11.25" customHeight="1">
      <c r="A87" s="15" t="s">
        <v>856</v>
      </c>
      <c r="B87" s="16" t="s">
        <v>857</v>
      </c>
      <c r="C87" s="24" t="s">
        <v>1344</v>
      </c>
      <c r="D87" s="131">
        <v>35</v>
      </c>
      <c r="E87" s="136">
        <v>66</v>
      </c>
      <c r="F87" s="88" t="s">
        <v>1410</v>
      </c>
      <c r="G87" s="58" t="s">
        <v>1410</v>
      </c>
      <c r="H87" s="188">
        <v>64.81</v>
      </c>
      <c r="I87" s="433">
        <f t="shared" si="51"/>
        <v>1.1109396698040426</v>
      </c>
      <c r="J87" s="19">
        <v>0.16</v>
      </c>
      <c r="K87" s="142">
        <v>0.18</v>
      </c>
      <c r="L87" s="20">
        <f t="shared" si="49"/>
        <v>12.5</v>
      </c>
      <c r="M87" s="21">
        <v>40599</v>
      </c>
      <c r="N87" s="22">
        <v>40603</v>
      </c>
      <c r="O87" s="23">
        <v>40617</v>
      </c>
      <c r="P87" s="32" t="s">
        <v>246</v>
      </c>
      <c r="Q87" s="16"/>
      <c r="R87" s="310">
        <f t="shared" si="46"/>
        <v>0.72</v>
      </c>
      <c r="S87" s="319">
        <f t="shared" si="28"/>
        <v>20</v>
      </c>
      <c r="T87" s="411">
        <f>(H87/SQRT(22.5*W87*(H87/Z87))-1)*100</f>
        <v>65.17932641993431</v>
      </c>
      <c r="U87" s="53">
        <f t="shared" si="29"/>
        <v>18.002777777777776</v>
      </c>
      <c r="V87" s="364">
        <v>12</v>
      </c>
      <c r="W87" s="178">
        <v>3.6</v>
      </c>
      <c r="X87" s="172">
        <v>1.85</v>
      </c>
      <c r="Y87" s="166">
        <v>2.97</v>
      </c>
      <c r="Z87" s="173">
        <v>3.41</v>
      </c>
      <c r="AA87" s="172">
        <v>3.75</v>
      </c>
      <c r="AB87" s="166">
        <v>4.05</v>
      </c>
      <c r="AC87" s="327">
        <f>(AB87/AA87-1)*100</f>
        <v>7.999999999999985</v>
      </c>
      <c r="AD87" s="327">
        <f>(H87/AA87)/X87</f>
        <v>9.341981981981982</v>
      </c>
      <c r="AE87" s="484">
        <v>12</v>
      </c>
      <c r="AF87" s="369">
        <v>7810</v>
      </c>
      <c r="AG87" s="522">
        <v>15.36</v>
      </c>
      <c r="AH87" s="522">
        <v>-14.9</v>
      </c>
      <c r="AI87" s="523">
        <v>1.55</v>
      </c>
      <c r="AJ87" s="524">
        <v>-1.31</v>
      </c>
      <c r="AK87" s="334">
        <f>AN87/AO87</f>
        <v>0.7170616555961823</v>
      </c>
      <c r="AL87" s="328">
        <f t="shared" si="52"/>
        <v>12.5</v>
      </c>
      <c r="AM87" s="329">
        <f t="shared" si="53"/>
        <v>11.457607795906144</v>
      </c>
      <c r="AN87" s="329">
        <f t="shared" si="54"/>
        <v>11.382417860287909</v>
      </c>
      <c r="AO87" s="326">
        <f t="shared" si="55"/>
        <v>15.87369478127274</v>
      </c>
      <c r="AP87" s="650">
        <v>0.72</v>
      </c>
      <c r="AQ87" s="633"/>
      <c r="AR87" s="142">
        <v>0.64</v>
      </c>
      <c r="AS87" s="19">
        <v>0.58</v>
      </c>
      <c r="AT87" s="19">
        <v>0.52</v>
      </c>
      <c r="AU87" s="19">
        <v>0.46</v>
      </c>
      <c r="AV87" s="19">
        <v>0.42</v>
      </c>
      <c r="AW87" s="19">
        <v>0.38</v>
      </c>
      <c r="AX87" s="19">
        <v>0.34</v>
      </c>
      <c r="AY87" s="19">
        <v>0.25</v>
      </c>
      <c r="AZ87" s="19">
        <v>0.1725</v>
      </c>
      <c r="BA87" s="19">
        <v>0.165</v>
      </c>
      <c r="BB87" s="19">
        <v>0.155</v>
      </c>
      <c r="BC87" s="273">
        <v>0.145</v>
      </c>
      <c r="BD87" s="675">
        <f t="shared" si="56"/>
        <v>12.5</v>
      </c>
      <c r="BE87" s="663">
        <f t="shared" si="65"/>
        <v>10.344827586206918</v>
      </c>
      <c r="BF87" s="663">
        <f t="shared" si="4"/>
        <v>11.538461538461519</v>
      </c>
      <c r="BG87" s="663">
        <f t="shared" si="5"/>
        <v>13.043478260869556</v>
      </c>
      <c r="BH87" s="663">
        <f t="shared" si="6"/>
        <v>9.523809523809534</v>
      </c>
      <c r="BI87" s="663">
        <f t="shared" si="7"/>
        <v>10.526315789473673</v>
      </c>
      <c r="BJ87" s="663">
        <f t="shared" si="8"/>
        <v>11.764705882352944</v>
      </c>
      <c r="BK87" s="663">
        <f t="shared" si="9"/>
        <v>36.00000000000001</v>
      </c>
      <c r="BL87" s="663">
        <f t="shared" si="10"/>
        <v>44.927536231884076</v>
      </c>
      <c r="BM87" s="663">
        <f t="shared" si="11"/>
        <v>4.545454545454541</v>
      </c>
      <c r="BN87" s="663">
        <f t="shared" si="12"/>
        <v>6.451612903225823</v>
      </c>
      <c r="BO87" s="687">
        <f t="shared" si="13"/>
        <v>6.896551724137945</v>
      </c>
      <c r="BP87" s="675">
        <f t="shared" si="57"/>
        <v>14.838562832156377</v>
      </c>
      <c r="BQ87" s="675">
        <f t="shared" si="58"/>
        <v>11.862347626668297</v>
      </c>
      <c r="BR87" s="638">
        <f t="shared" si="50"/>
        <v>-5.509420247685824</v>
      </c>
      <c r="BS87" s="675">
        <f t="shared" si="59"/>
        <v>73.76404654654655</v>
      </c>
      <c r="BT87" s="698">
        <f t="shared" si="62"/>
        <v>0.7775999999999998</v>
      </c>
      <c r="BU87" s="698">
        <f t="shared" si="60"/>
        <v>0.8502432518918916</v>
      </c>
      <c r="BV87" s="698">
        <f t="shared" si="60"/>
        <v>0.9296728232866498</v>
      </c>
      <c r="BW87" s="698">
        <f t="shared" si="60"/>
        <v>1.0165226909294718</v>
      </c>
      <c r="BX87" s="698">
        <f t="shared" si="60"/>
        <v>1.1114860575588614</v>
      </c>
      <c r="BY87" s="699">
        <f t="shared" si="63"/>
        <v>4.685524823666874</v>
      </c>
      <c r="BZ87" s="687">
        <f t="shared" si="64"/>
        <v>7.229632500643225</v>
      </c>
    </row>
    <row r="88" spans="1:78" ht="11.25" customHeight="1">
      <c r="A88" s="25" t="s">
        <v>883</v>
      </c>
      <c r="B88" s="26" t="s">
        <v>884</v>
      </c>
      <c r="C88" s="33" t="s">
        <v>1223</v>
      </c>
      <c r="D88" s="132">
        <v>44</v>
      </c>
      <c r="E88" s="136">
        <v>25</v>
      </c>
      <c r="F88" s="44" t="s">
        <v>860</v>
      </c>
      <c r="G88" s="45" t="s">
        <v>860</v>
      </c>
      <c r="H88" s="166">
        <v>24.69</v>
      </c>
      <c r="I88" s="313">
        <f t="shared" si="51"/>
        <v>2.7946537059538272</v>
      </c>
      <c r="J88" s="28">
        <v>0.17</v>
      </c>
      <c r="K88" s="141">
        <v>0.1725</v>
      </c>
      <c r="L88" s="51">
        <f t="shared" si="49"/>
        <v>1.4705882352941124</v>
      </c>
      <c r="M88" s="30">
        <v>40577</v>
      </c>
      <c r="N88" s="31">
        <v>40581</v>
      </c>
      <c r="O88" s="32">
        <v>40603</v>
      </c>
      <c r="P88" s="32" t="s">
        <v>245</v>
      </c>
      <c r="Q88" s="26"/>
      <c r="R88" s="310">
        <f t="shared" si="46"/>
        <v>0.69</v>
      </c>
      <c r="S88" s="319">
        <f t="shared" si="28"/>
        <v>57.98319327731092</v>
      </c>
      <c r="T88" s="411">
        <f>(H88/SQRT(22.5*W88*(H88/Z88))-1)*100</f>
        <v>23.349609040402598</v>
      </c>
      <c r="U88" s="53">
        <f t="shared" si="29"/>
        <v>20.747899159663866</v>
      </c>
      <c r="V88" s="364">
        <v>12</v>
      </c>
      <c r="W88" s="178">
        <v>1.19</v>
      </c>
      <c r="X88" s="172">
        <v>1.91</v>
      </c>
      <c r="Y88" s="166">
        <v>1.88</v>
      </c>
      <c r="Z88" s="173">
        <v>1.65</v>
      </c>
      <c r="AA88" s="172">
        <v>0.88</v>
      </c>
      <c r="AB88" s="166">
        <v>1.06</v>
      </c>
      <c r="AC88" s="327">
        <f t="shared" si="16"/>
        <v>20.45454545454546</v>
      </c>
      <c r="AD88" s="327">
        <f>(H88/AA88)/X88</f>
        <v>14.68943360304617</v>
      </c>
      <c r="AE88" s="484">
        <v>3</v>
      </c>
      <c r="AF88" s="306">
        <v>459</v>
      </c>
      <c r="AG88" s="522">
        <v>18.3</v>
      </c>
      <c r="AH88" s="522">
        <v>-11.82</v>
      </c>
      <c r="AI88" s="523">
        <v>4.57</v>
      </c>
      <c r="AJ88" s="524">
        <v>7.16</v>
      </c>
      <c r="AK88" s="335">
        <f t="shared" si="18"/>
        <v>0.8304543159712698</v>
      </c>
      <c r="AL88" s="324">
        <f t="shared" si="52"/>
        <v>1.4705882352941124</v>
      </c>
      <c r="AM88" s="325">
        <f t="shared" si="53"/>
        <v>2.3264108093813185</v>
      </c>
      <c r="AN88" s="325">
        <f t="shared" si="54"/>
        <v>4.041482506201266</v>
      </c>
      <c r="AO88" s="327">
        <f t="shared" si="55"/>
        <v>4.866592211607079</v>
      </c>
      <c r="AP88" s="646">
        <v>0.69</v>
      </c>
      <c r="AQ88" s="634"/>
      <c r="AR88" s="141">
        <v>0.68</v>
      </c>
      <c r="AS88" s="28">
        <v>0.66</v>
      </c>
      <c r="AT88" s="28">
        <v>0.644</v>
      </c>
      <c r="AU88" s="28">
        <v>0.604</v>
      </c>
      <c r="AV88" s="28">
        <v>0.566</v>
      </c>
      <c r="AW88" s="28">
        <v>0.536</v>
      </c>
      <c r="AX88" s="28">
        <v>0.51</v>
      </c>
      <c r="AY88" s="28">
        <v>0.48532</v>
      </c>
      <c r="AZ88" s="28">
        <v>0.46</v>
      </c>
      <c r="BA88" s="28">
        <v>0.42902</v>
      </c>
      <c r="BB88" s="28">
        <v>0.41</v>
      </c>
      <c r="BC88" s="119">
        <v>0.4</v>
      </c>
      <c r="BD88" s="676">
        <f t="shared" si="56"/>
        <v>1.4705882352941124</v>
      </c>
      <c r="BE88" s="452">
        <f t="shared" si="65"/>
        <v>3.0303030303030276</v>
      </c>
      <c r="BF88" s="452">
        <f t="shared" si="4"/>
        <v>2.4844720496894457</v>
      </c>
      <c r="BG88" s="452">
        <f t="shared" si="5"/>
        <v>6.622516556291402</v>
      </c>
      <c r="BH88" s="452">
        <f t="shared" si="6"/>
        <v>6.7137809187279185</v>
      </c>
      <c r="BI88" s="452">
        <f t="shared" si="7"/>
        <v>5.597014925373123</v>
      </c>
      <c r="BJ88" s="452">
        <f t="shared" si="8"/>
        <v>5.098039215686279</v>
      </c>
      <c r="BK88" s="452">
        <f t="shared" si="9"/>
        <v>5.085304541333557</v>
      </c>
      <c r="BL88" s="452">
        <f t="shared" si="10"/>
        <v>5.504347826086953</v>
      </c>
      <c r="BM88" s="452">
        <f t="shared" si="11"/>
        <v>7.221108573026891</v>
      </c>
      <c r="BN88" s="452">
        <f t="shared" si="12"/>
        <v>4.639024390243907</v>
      </c>
      <c r="BO88" s="685">
        <f t="shared" si="13"/>
        <v>2.499999999999991</v>
      </c>
      <c r="BP88" s="676">
        <f t="shared" si="57"/>
        <v>4.66387502183805</v>
      </c>
      <c r="BQ88" s="676">
        <f t="shared" si="58"/>
        <v>1.7985987187939845</v>
      </c>
      <c r="BR88" s="589">
        <f t="shared" si="50"/>
        <v>-13.911762947508773</v>
      </c>
      <c r="BS88" s="676">
        <f t="shared" si="59"/>
        <v>54.55665926611049</v>
      </c>
      <c r="BT88" s="700">
        <f t="shared" si="62"/>
        <v>0.759</v>
      </c>
      <c r="BU88" s="700">
        <f aca="true" t="shared" si="66" ref="BU88:BX103">IF($AD88="n/a",1.03*BT88,IF($AD88&lt;0,1.01*BT88,IF($AD88&gt;10,1.1*BT88,(1+$AD88/100)*BT88)))</f>
        <v>0.8349000000000001</v>
      </c>
      <c r="BV88" s="700">
        <f t="shared" si="66"/>
        <v>0.9183900000000002</v>
      </c>
      <c r="BW88" s="700">
        <f t="shared" si="66"/>
        <v>1.0102290000000003</v>
      </c>
      <c r="BX88" s="700">
        <f t="shared" si="66"/>
        <v>1.1112519000000003</v>
      </c>
      <c r="BY88" s="697">
        <f t="shared" si="63"/>
        <v>4.633770900000001</v>
      </c>
      <c r="BZ88" s="685">
        <f t="shared" si="64"/>
        <v>18.767804374240583</v>
      </c>
    </row>
    <row r="89" spans="1:78" ht="11.25" customHeight="1">
      <c r="A89" s="25" t="s">
        <v>858</v>
      </c>
      <c r="B89" s="26" t="s">
        <v>859</v>
      </c>
      <c r="C89" s="33" t="s">
        <v>1231</v>
      </c>
      <c r="D89" s="132">
        <v>28</v>
      </c>
      <c r="E89" s="136">
        <v>90</v>
      </c>
      <c r="F89" s="44" t="s">
        <v>860</v>
      </c>
      <c r="G89" s="45" t="s">
        <v>860</v>
      </c>
      <c r="H89" s="166">
        <v>32.48</v>
      </c>
      <c r="I89" s="313">
        <f t="shared" si="51"/>
        <v>3.571428571428571</v>
      </c>
      <c r="J89" s="28">
        <v>0.28</v>
      </c>
      <c r="K89" s="141">
        <v>0.29</v>
      </c>
      <c r="L89" s="29">
        <f t="shared" si="49"/>
        <v>3.5714285714285587</v>
      </c>
      <c r="M89" s="30">
        <v>40673</v>
      </c>
      <c r="N89" s="31">
        <v>40676</v>
      </c>
      <c r="O89" s="32">
        <v>40704</v>
      </c>
      <c r="P89" s="32" t="s">
        <v>238</v>
      </c>
      <c r="Q89" s="26"/>
      <c r="R89" s="310">
        <f t="shared" si="46"/>
        <v>1.16</v>
      </c>
      <c r="S89" s="319">
        <f aca="true" t="shared" si="67" ref="S89:S94">R89/W89*100</f>
        <v>53.45622119815668</v>
      </c>
      <c r="T89" s="411">
        <f t="shared" si="2"/>
        <v>16.207699360588855</v>
      </c>
      <c r="U89" s="53">
        <f aca="true" t="shared" si="68" ref="U89:U94">H89/W89</f>
        <v>14.96774193548387</v>
      </c>
      <c r="V89" s="364">
        <v>12</v>
      </c>
      <c r="W89" s="178">
        <v>2.17</v>
      </c>
      <c r="X89" s="172">
        <v>2.2</v>
      </c>
      <c r="Y89" s="166">
        <v>0.69</v>
      </c>
      <c r="Z89" s="173">
        <v>2.03</v>
      </c>
      <c r="AA89" s="172">
        <v>2.43</v>
      </c>
      <c r="AB89" s="166">
        <v>2.54</v>
      </c>
      <c r="AC89" s="327">
        <f t="shared" si="16"/>
        <v>4.526748971193406</v>
      </c>
      <c r="AD89" s="327">
        <f>(H89/AA89)/X89</f>
        <v>6.075570520014963</v>
      </c>
      <c r="AE89" s="484">
        <v>12</v>
      </c>
      <c r="AF89" s="369">
        <v>3250</v>
      </c>
      <c r="AG89" s="522">
        <v>24.44</v>
      </c>
      <c r="AH89" s="522">
        <v>-12.1</v>
      </c>
      <c r="AI89" s="523">
        <v>4.54</v>
      </c>
      <c r="AJ89" s="524">
        <v>1.98</v>
      </c>
      <c r="AK89" s="335">
        <f>AN89/AO89</f>
        <v>0.9951249388430271</v>
      </c>
      <c r="AL89" s="324">
        <f t="shared" si="52"/>
        <v>3.603603603603589</v>
      </c>
      <c r="AM89" s="325">
        <f t="shared" si="53"/>
        <v>2.4325586145465206</v>
      </c>
      <c r="AN89" s="325">
        <f t="shared" si="54"/>
        <v>3.677692188014725</v>
      </c>
      <c r="AO89" s="327">
        <f t="shared" si="55"/>
        <v>3.695708995385605</v>
      </c>
      <c r="AP89" s="646">
        <v>1.15</v>
      </c>
      <c r="AQ89" s="634"/>
      <c r="AR89" s="141">
        <v>1.11</v>
      </c>
      <c r="AS89" s="275">
        <v>1.08</v>
      </c>
      <c r="AT89" s="28">
        <v>1.07</v>
      </c>
      <c r="AU89" s="28">
        <v>1.02</v>
      </c>
      <c r="AV89" s="28">
        <v>0.96</v>
      </c>
      <c r="AW89" s="28">
        <v>0.92</v>
      </c>
      <c r="AX89" s="28">
        <v>0.88</v>
      </c>
      <c r="AY89" s="275">
        <v>0.84</v>
      </c>
      <c r="AZ89" s="28">
        <v>0.83</v>
      </c>
      <c r="BA89" s="275">
        <v>0.8</v>
      </c>
      <c r="BB89" s="28">
        <v>0.79</v>
      </c>
      <c r="BC89" s="119">
        <v>0.75</v>
      </c>
      <c r="BD89" s="676">
        <f t="shared" si="56"/>
        <v>3.603603603603589</v>
      </c>
      <c r="BE89" s="452">
        <f t="shared" si="65"/>
        <v>2.77777777777779</v>
      </c>
      <c r="BF89" s="452">
        <f t="shared" si="4"/>
        <v>0.9345794392523477</v>
      </c>
      <c r="BG89" s="452">
        <f t="shared" si="5"/>
        <v>4.90196078431373</v>
      </c>
      <c r="BH89" s="452">
        <f t="shared" si="6"/>
        <v>6.25</v>
      </c>
      <c r="BI89" s="452">
        <f t="shared" si="7"/>
        <v>4.347826086956519</v>
      </c>
      <c r="BJ89" s="452">
        <f t="shared" si="8"/>
        <v>4.545454545454541</v>
      </c>
      <c r="BK89" s="452">
        <f t="shared" si="9"/>
        <v>4.761904761904767</v>
      </c>
      <c r="BL89" s="452">
        <f t="shared" si="10"/>
        <v>1.2048192771084265</v>
      </c>
      <c r="BM89" s="452">
        <f t="shared" si="11"/>
        <v>3.7499999999999867</v>
      </c>
      <c r="BN89" s="452">
        <f t="shared" si="12"/>
        <v>1.2658227848101333</v>
      </c>
      <c r="BO89" s="685">
        <f t="shared" si="13"/>
        <v>5.3333333333333455</v>
      </c>
      <c r="BP89" s="676">
        <f t="shared" si="57"/>
        <v>3.639756866209598</v>
      </c>
      <c r="BQ89" s="676">
        <f t="shared" si="58"/>
        <v>1.6706917967953212</v>
      </c>
      <c r="BR89" s="589">
        <f t="shared" si="50"/>
        <v>-7.718621176040574</v>
      </c>
      <c r="BS89" s="676">
        <f t="shared" si="59"/>
        <v>56.949137851834436</v>
      </c>
      <c r="BT89" s="700">
        <f t="shared" si="62"/>
        <v>1.2020576131687242</v>
      </c>
      <c r="BU89" s="700">
        <f t="shared" si="66"/>
        <v>1.2750894711479988</v>
      </c>
      <c r="BV89" s="700">
        <f t="shared" si="66"/>
        <v>1.3525584311608814</v>
      </c>
      <c r="BW89" s="700">
        <f t="shared" si="66"/>
        <v>1.434734072470469</v>
      </c>
      <c r="BX89" s="700">
        <f t="shared" si="66"/>
        <v>1.521902352818095</v>
      </c>
      <c r="BY89" s="697">
        <f t="shared" si="63"/>
        <v>6.786341940766169</v>
      </c>
      <c r="BZ89" s="685">
        <f t="shared" si="64"/>
        <v>20.893909916152</v>
      </c>
    </row>
    <row r="90" spans="1:78" ht="11.25" customHeight="1">
      <c r="A90" s="96" t="s">
        <v>1427</v>
      </c>
      <c r="B90" s="26" t="s">
        <v>668</v>
      </c>
      <c r="C90" s="33" t="s">
        <v>1361</v>
      </c>
      <c r="D90" s="132">
        <v>44</v>
      </c>
      <c r="E90" s="136">
        <v>26</v>
      </c>
      <c r="F90" s="44" t="s">
        <v>827</v>
      </c>
      <c r="G90" s="45" t="s">
        <v>827</v>
      </c>
      <c r="H90" s="166">
        <v>65.43</v>
      </c>
      <c r="I90" s="313">
        <f t="shared" si="51"/>
        <v>2.506495491364817</v>
      </c>
      <c r="J90" s="141">
        <v>0.34</v>
      </c>
      <c r="K90" s="141">
        <v>0.41</v>
      </c>
      <c r="L90" s="29">
        <f t="shared" si="49"/>
        <v>20.58823529411764</v>
      </c>
      <c r="M90" s="30">
        <v>40602</v>
      </c>
      <c r="N90" s="31">
        <v>40604</v>
      </c>
      <c r="O90" s="32">
        <v>40624</v>
      </c>
      <c r="P90" s="264" t="s">
        <v>259</v>
      </c>
      <c r="Q90" s="26"/>
      <c r="R90" s="310">
        <f t="shared" si="46"/>
        <v>1.64</v>
      </c>
      <c r="S90" s="319">
        <f t="shared" si="67"/>
        <v>43.15789473684211</v>
      </c>
      <c r="T90" s="411">
        <f>(H90/SQRT(22.5*W90*(H90/Z90))-1)*100</f>
        <v>7.13984958184819</v>
      </c>
      <c r="U90" s="53">
        <f t="shared" si="68"/>
        <v>17.21842105263158</v>
      </c>
      <c r="V90" s="364">
        <v>12</v>
      </c>
      <c r="W90" s="178">
        <v>3.8</v>
      </c>
      <c r="X90" s="172">
        <v>0.67</v>
      </c>
      <c r="Y90" s="166">
        <v>1.05</v>
      </c>
      <c r="Z90" s="173">
        <v>1.5</v>
      </c>
      <c r="AA90" s="172">
        <v>5.18</v>
      </c>
      <c r="AB90" s="166">
        <v>5.94</v>
      </c>
      <c r="AC90" s="327">
        <f t="shared" si="16"/>
        <v>14.671814671814687</v>
      </c>
      <c r="AD90" s="327">
        <f t="shared" si="17"/>
        <v>18.852647957125573</v>
      </c>
      <c r="AE90" s="484">
        <v>9</v>
      </c>
      <c r="AF90" s="369">
        <v>11050</v>
      </c>
      <c r="AG90" s="522">
        <v>39.01</v>
      </c>
      <c r="AH90" s="522">
        <v>-16.32</v>
      </c>
      <c r="AI90" s="523">
        <v>3.92</v>
      </c>
      <c r="AJ90" s="524">
        <v>2.73</v>
      </c>
      <c r="AK90" s="335">
        <f t="shared" si="18"/>
        <v>1.1889880785820548</v>
      </c>
      <c r="AL90" s="324">
        <f t="shared" si="52"/>
        <v>22.388059701492512</v>
      </c>
      <c r="AM90" s="325">
        <f t="shared" si="53"/>
        <v>9.183689974274301</v>
      </c>
      <c r="AN90" s="325">
        <f t="shared" si="54"/>
        <v>6.8051927565147885</v>
      </c>
      <c r="AO90" s="327">
        <f t="shared" si="55"/>
        <v>5.723516391039363</v>
      </c>
      <c r="AP90" s="646">
        <v>1.64</v>
      </c>
      <c r="AQ90" s="634"/>
      <c r="AR90" s="141">
        <v>1.34</v>
      </c>
      <c r="AS90" s="28">
        <v>1.3</v>
      </c>
      <c r="AT90" s="28">
        <v>1.26</v>
      </c>
      <c r="AU90" s="28">
        <v>1.22</v>
      </c>
      <c r="AV90" s="28">
        <v>1.18</v>
      </c>
      <c r="AW90" s="28">
        <v>1.14</v>
      </c>
      <c r="AX90" s="28">
        <v>1.08</v>
      </c>
      <c r="AY90" s="28">
        <v>1.03</v>
      </c>
      <c r="AZ90" s="28">
        <v>0.99</v>
      </c>
      <c r="BA90" s="28">
        <v>0.94</v>
      </c>
      <c r="BB90" s="28">
        <v>0.9</v>
      </c>
      <c r="BC90" s="119">
        <v>0.87</v>
      </c>
      <c r="BD90" s="676">
        <f t="shared" si="56"/>
        <v>22.388059701492512</v>
      </c>
      <c r="BE90" s="452">
        <f t="shared" si="65"/>
        <v>3.076923076923088</v>
      </c>
      <c r="BF90" s="452">
        <f t="shared" si="4"/>
        <v>3.1746031746031855</v>
      </c>
      <c r="BG90" s="452">
        <f t="shared" si="5"/>
        <v>3.2786885245901676</v>
      </c>
      <c r="BH90" s="452">
        <f t="shared" si="6"/>
        <v>3.3898305084745894</v>
      </c>
      <c r="BI90" s="452">
        <f t="shared" si="7"/>
        <v>3.5087719298245723</v>
      </c>
      <c r="BJ90" s="452">
        <f t="shared" si="8"/>
        <v>5.555555555555536</v>
      </c>
      <c r="BK90" s="452">
        <f t="shared" si="9"/>
        <v>4.854368932038833</v>
      </c>
      <c r="BL90" s="452">
        <f t="shared" si="10"/>
        <v>4.040404040404044</v>
      </c>
      <c r="BM90" s="452">
        <f t="shared" si="11"/>
        <v>5.319148936170226</v>
      </c>
      <c r="BN90" s="452">
        <f t="shared" si="12"/>
        <v>4.444444444444429</v>
      </c>
      <c r="BO90" s="685">
        <f t="shared" si="13"/>
        <v>3.4482758620689724</v>
      </c>
      <c r="BP90" s="676">
        <f t="shared" si="57"/>
        <v>5.539922890549178</v>
      </c>
      <c r="BQ90" s="676">
        <f t="shared" si="58"/>
        <v>5.145589200341701</v>
      </c>
      <c r="BR90" s="589">
        <f t="shared" si="50"/>
        <v>-7.906732804751975</v>
      </c>
      <c r="BS90" s="676">
        <f t="shared" si="59"/>
        <v>78.40852942724146</v>
      </c>
      <c r="BT90" s="700">
        <f t="shared" si="62"/>
        <v>1.804</v>
      </c>
      <c r="BU90" s="700">
        <f t="shared" si="66"/>
        <v>1.9844000000000002</v>
      </c>
      <c r="BV90" s="700">
        <f t="shared" si="66"/>
        <v>2.1828400000000006</v>
      </c>
      <c r="BW90" s="700">
        <f t="shared" si="66"/>
        <v>2.4011240000000007</v>
      </c>
      <c r="BX90" s="700">
        <f t="shared" si="66"/>
        <v>2.641236400000001</v>
      </c>
      <c r="BY90" s="697">
        <f t="shared" si="63"/>
        <v>11.013600400000001</v>
      </c>
      <c r="BZ90" s="685">
        <f t="shared" si="64"/>
        <v>16.83264618676448</v>
      </c>
    </row>
    <row r="91" spans="1:78" ht="11.25" customHeight="1">
      <c r="A91" s="34" t="s">
        <v>885</v>
      </c>
      <c r="B91" s="36" t="s">
        <v>886</v>
      </c>
      <c r="C91" s="41" t="s">
        <v>1235</v>
      </c>
      <c r="D91" s="133">
        <v>44</v>
      </c>
      <c r="E91" s="136">
        <v>29</v>
      </c>
      <c r="F91" s="74" t="s">
        <v>1410</v>
      </c>
      <c r="G91" s="75" t="s">
        <v>1410</v>
      </c>
      <c r="H91" s="167">
        <v>81.24</v>
      </c>
      <c r="I91" s="433">
        <f t="shared" si="51"/>
        <v>1.3786312161496803</v>
      </c>
      <c r="J91" s="38">
        <v>0.26</v>
      </c>
      <c r="K91" s="140">
        <v>0.28</v>
      </c>
      <c r="L91" s="29">
        <f t="shared" si="49"/>
        <v>7.692307692307709</v>
      </c>
      <c r="M91" s="49">
        <v>40875</v>
      </c>
      <c r="N91" s="50">
        <v>40877</v>
      </c>
      <c r="O91" s="40">
        <v>40892</v>
      </c>
      <c r="P91" s="40" t="s">
        <v>246</v>
      </c>
      <c r="Q91" s="36"/>
      <c r="R91" s="259">
        <f t="shared" si="46"/>
        <v>1.12</v>
      </c>
      <c r="S91" s="319">
        <f t="shared" si="67"/>
        <v>18.6046511627907</v>
      </c>
      <c r="T91" s="411">
        <f>(H91/SQRT(22.5*W91*(H91/Z91))-1)*100</f>
        <v>9.250137160307293</v>
      </c>
      <c r="U91" s="53">
        <f t="shared" si="68"/>
        <v>13.49501661129568</v>
      </c>
      <c r="V91" s="365">
        <v>12</v>
      </c>
      <c r="W91" s="178">
        <v>6.02</v>
      </c>
      <c r="X91" s="172">
        <v>1.19</v>
      </c>
      <c r="Y91" s="166">
        <v>0.43</v>
      </c>
      <c r="Z91" s="173">
        <v>1.99</v>
      </c>
      <c r="AA91" s="172">
        <v>6.32</v>
      </c>
      <c r="AB91" s="166">
        <v>7.39</v>
      </c>
      <c r="AC91" s="327">
        <f t="shared" si="16"/>
        <v>16.93037974683542</v>
      </c>
      <c r="AD91" s="327">
        <f>(H91/AA91)/X91</f>
        <v>10.80204233592171</v>
      </c>
      <c r="AE91" s="484">
        <v>2</v>
      </c>
      <c r="AF91" s="306">
        <v>831</v>
      </c>
      <c r="AG91" s="522">
        <v>29.67</v>
      </c>
      <c r="AH91" s="522">
        <v>-2.82</v>
      </c>
      <c r="AI91" s="523">
        <v>5.66</v>
      </c>
      <c r="AJ91" s="524">
        <v>12.8</v>
      </c>
      <c r="AK91" s="336">
        <f>AN91/AO91</f>
        <v>1.371380076560063</v>
      </c>
      <c r="AL91" s="330">
        <f t="shared" si="52"/>
        <v>8.163265306122458</v>
      </c>
      <c r="AM91" s="331">
        <f t="shared" si="53"/>
        <v>7.637180515122499</v>
      </c>
      <c r="AN91" s="331">
        <f t="shared" si="54"/>
        <v>5.657905436936517</v>
      </c>
      <c r="AO91" s="332">
        <f t="shared" si="55"/>
        <v>4.125701936058945</v>
      </c>
      <c r="AP91" s="652">
        <v>1.06</v>
      </c>
      <c r="AQ91" s="635"/>
      <c r="AR91" s="140">
        <v>0.98</v>
      </c>
      <c r="AS91" s="38">
        <v>0.9</v>
      </c>
      <c r="AT91" s="38">
        <v>0.85</v>
      </c>
      <c r="AU91" s="38">
        <v>0.825</v>
      </c>
      <c r="AV91" s="38">
        <v>0.805</v>
      </c>
      <c r="AW91" s="38">
        <v>0.785</v>
      </c>
      <c r="AX91" s="38">
        <v>0.7725</v>
      </c>
      <c r="AY91" s="38">
        <v>0.7625</v>
      </c>
      <c r="AZ91" s="38">
        <v>0.7375</v>
      </c>
      <c r="BA91" s="38">
        <v>0.7075</v>
      </c>
      <c r="BB91" s="38">
        <v>0.6525</v>
      </c>
      <c r="BC91" s="274">
        <v>0.6125</v>
      </c>
      <c r="BD91" s="677">
        <f t="shared" si="56"/>
        <v>8.163265306122458</v>
      </c>
      <c r="BE91" s="664">
        <f t="shared" si="65"/>
        <v>8.888888888888879</v>
      </c>
      <c r="BF91" s="664">
        <f t="shared" si="4"/>
        <v>5.882352941176472</v>
      </c>
      <c r="BG91" s="664">
        <f t="shared" si="5"/>
        <v>3.0303030303030276</v>
      </c>
      <c r="BH91" s="664">
        <f t="shared" si="6"/>
        <v>2.4844720496894235</v>
      </c>
      <c r="BI91" s="664">
        <f t="shared" si="7"/>
        <v>2.547770700636942</v>
      </c>
      <c r="BJ91" s="664">
        <f t="shared" si="8"/>
        <v>1.6181229773462924</v>
      </c>
      <c r="BK91" s="664">
        <f t="shared" si="9"/>
        <v>1.3114754098360715</v>
      </c>
      <c r="BL91" s="664">
        <f t="shared" si="10"/>
        <v>3.3898305084745672</v>
      </c>
      <c r="BM91" s="664">
        <f t="shared" si="11"/>
        <v>4.240282685512375</v>
      </c>
      <c r="BN91" s="664">
        <f t="shared" si="12"/>
        <v>8.429118773946364</v>
      </c>
      <c r="BO91" s="689">
        <f t="shared" si="13"/>
        <v>6.530612244897949</v>
      </c>
      <c r="BP91" s="677">
        <f t="shared" si="57"/>
        <v>4.709707959735901</v>
      </c>
      <c r="BQ91" s="677">
        <f t="shared" si="58"/>
        <v>2.6367875701642016</v>
      </c>
      <c r="BR91" s="511">
        <f t="shared" si="50"/>
        <v>-6.458479958209484</v>
      </c>
      <c r="BS91" s="677">
        <f t="shared" si="59"/>
        <v>68.97476199789284</v>
      </c>
      <c r="BT91" s="701">
        <f t="shared" si="62"/>
        <v>1.1660000000000001</v>
      </c>
      <c r="BU91" s="701">
        <f t="shared" si="66"/>
        <v>1.2826000000000002</v>
      </c>
      <c r="BV91" s="701">
        <f t="shared" si="66"/>
        <v>1.4108600000000002</v>
      </c>
      <c r="BW91" s="701">
        <f t="shared" si="66"/>
        <v>1.5519460000000003</v>
      </c>
      <c r="BX91" s="701">
        <f t="shared" si="66"/>
        <v>1.7071406000000005</v>
      </c>
      <c r="BY91" s="702">
        <f t="shared" si="63"/>
        <v>7.118546600000001</v>
      </c>
      <c r="BZ91" s="689">
        <f t="shared" si="64"/>
        <v>8.76236656819301</v>
      </c>
    </row>
    <row r="92" spans="1:78" ht="11.25" customHeight="1">
      <c r="A92" s="15" t="s">
        <v>789</v>
      </c>
      <c r="B92" s="16" t="s">
        <v>790</v>
      </c>
      <c r="C92" s="24" t="s">
        <v>1362</v>
      </c>
      <c r="D92" s="131">
        <v>42</v>
      </c>
      <c r="E92" s="136">
        <v>34</v>
      </c>
      <c r="F92" s="42" t="s">
        <v>860</v>
      </c>
      <c r="G92" s="43" t="s">
        <v>827</v>
      </c>
      <c r="H92" s="188">
        <v>28.54</v>
      </c>
      <c r="I92" s="312">
        <f t="shared" si="51"/>
        <v>3.784162578836721</v>
      </c>
      <c r="J92" s="142">
        <v>0.26</v>
      </c>
      <c r="K92" s="142">
        <v>0.27</v>
      </c>
      <c r="L92" s="20">
        <f t="shared" si="49"/>
        <v>3.8461538461538547</v>
      </c>
      <c r="M92" s="21">
        <v>40912</v>
      </c>
      <c r="N92" s="22">
        <v>40914</v>
      </c>
      <c r="O92" s="23">
        <v>40935</v>
      </c>
      <c r="P92" s="264" t="s">
        <v>56</v>
      </c>
      <c r="Q92" s="16"/>
      <c r="R92" s="310">
        <f t="shared" si="46"/>
        <v>1.08</v>
      </c>
      <c r="S92" s="320">
        <f t="shared" si="67"/>
        <v>55.102040816326536</v>
      </c>
      <c r="T92" s="413">
        <f t="shared" si="2"/>
        <v>50.71665536390337</v>
      </c>
      <c r="U92" s="52">
        <f t="shared" si="68"/>
        <v>14.561224489795919</v>
      </c>
      <c r="V92" s="364">
        <v>6</v>
      </c>
      <c r="W92" s="186">
        <v>1.96</v>
      </c>
      <c r="X92" s="187">
        <v>1.87</v>
      </c>
      <c r="Y92" s="188">
        <v>0.41</v>
      </c>
      <c r="Z92" s="189">
        <v>3.51</v>
      </c>
      <c r="AA92" s="187">
        <v>1.97</v>
      </c>
      <c r="AB92" s="188">
        <v>2.13</v>
      </c>
      <c r="AC92" s="326">
        <f>(AB92/AA92-1)*100</f>
        <v>8.121827411167516</v>
      </c>
      <c r="AD92" s="443">
        <f>(H92/AA92)/X92</f>
        <v>7.747224408914465</v>
      </c>
      <c r="AE92" s="483">
        <v>10</v>
      </c>
      <c r="AF92" s="370">
        <v>16730</v>
      </c>
      <c r="AG92" s="512">
        <v>13.75</v>
      </c>
      <c r="AH92" s="512">
        <v>-12.88</v>
      </c>
      <c r="AI92" s="525">
        <v>4.81</v>
      </c>
      <c r="AJ92" s="526">
        <v>-0.97</v>
      </c>
      <c r="AK92" s="335">
        <f t="shared" si="18"/>
        <v>0.6325310177335832</v>
      </c>
      <c r="AL92" s="324">
        <f t="shared" si="52"/>
        <v>4.0000000000000036</v>
      </c>
      <c r="AM92" s="325">
        <f t="shared" si="53"/>
        <v>5.726427034643122</v>
      </c>
      <c r="AN92" s="325">
        <f t="shared" si="54"/>
        <v>8.869163325077611</v>
      </c>
      <c r="AO92" s="327">
        <f t="shared" si="55"/>
        <v>14.021704985878225</v>
      </c>
      <c r="AP92" s="646">
        <v>1.04</v>
      </c>
      <c r="AQ92" s="634"/>
      <c r="AR92" s="141">
        <v>1</v>
      </c>
      <c r="AS92" s="28">
        <v>0.96</v>
      </c>
      <c r="AT92" s="28">
        <v>0.88</v>
      </c>
      <c r="AU92" s="28">
        <v>0.76</v>
      </c>
      <c r="AV92" s="28">
        <v>0.68</v>
      </c>
      <c r="AW92" s="28">
        <v>0.6</v>
      </c>
      <c r="AX92" s="28">
        <v>0.52</v>
      </c>
      <c r="AY92" s="28">
        <v>0.44</v>
      </c>
      <c r="AZ92" s="28">
        <v>0.36</v>
      </c>
      <c r="BA92" s="28">
        <v>0.28</v>
      </c>
      <c r="BB92" s="28">
        <v>0.24</v>
      </c>
      <c r="BC92" s="119">
        <v>0.2</v>
      </c>
      <c r="BD92" s="676">
        <f t="shared" si="56"/>
        <v>4.0000000000000036</v>
      </c>
      <c r="BE92" s="452">
        <f t="shared" si="65"/>
        <v>4.166666666666674</v>
      </c>
      <c r="BF92" s="452">
        <f t="shared" si="4"/>
        <v>9.090909090909083</v>
      </c>
      <c r="BG92" s="452">
        <f t="shared" si="5"/>
        <v>15.789473684210531</v>
      </c>
      <c r="BH92" s="452">
        <f t="shared" si="6"/>
        <v>11.764705882352944</v>
      </c>
      <c r="BI92" s="452">
        <f t="shared" si="7"/>
        <v>13.333333333333353</v>
      </c>
      <c r="BJ92" s="452">
        <f t="shared" si="8"/>
        <v>15.384615384615374</v>
      </c>
      <c r="BK92" s="452">
        <f t="shared" si="9"/>
        <v>18.181818181818187</v>
      </c>
      <c r="BL92" s="452">
        <f t="shared" si="10"/>
        <v>22.222222222222232</v>
      </c>
      <c r="BM92" s="452">
        <f t="shared" si="11"/>
        <v>28.57142857142856</v>
      </c>
      <c r="BN92" s="452">
        <f t="shared" si="12"/>
        <v>16.666666666666675</v>
      </c>
      <c r="BO92" s="685">
        <f t="shared" si="13"/>
        <v>19.999999999999996</v>
      </c>
      <c r="BP92" s="676">
        <f t="shared" si="57"/>
        <v>14.930986640351968</v>
      </c>
      <c r="BQ92" s="676">
        <f t="shared" si="58"/>
        <v>6.840341901002772</v>
      </c>
      <c r="BR92" s="589">
        <f t="shared" si="50"/>
        <v>-1.9078985858815862</v>
      </c>
      <c r="BS92" s="676">
        <f t="shared" si="59"/>
        <v>66.51417352318236</v>
      </c>
      <c r="BT92" s="696">
        <f t="shared" si="62"/>
        <v>1.1244670050761423</v>
      </c>
      <c r="BU92" s="696">
        <f t="shared" si="66"/>
        <v>1.2115819873635907</v>
      </c>
      <c r="BV92" s="696">
        <f t="shared" si="66"/>
        <v>1.3054459628226338</v>
      </c>
      <c r="BW92" s="696">
        <f t="shared" si="66"/>
        <v>1.4065817910996175</v>
      </c>
      <c r="BX92" s="696">
        <f t="shared" si="66"/>
        <v>1.5155528389510333</v>
      </c>
      <c r="BY92" s="697">
        <f t="shared" si="63"/>
        <v>6.563629585313017</v>
      </c>
      <c r="BZ92" s="685">
        <f t="shared" si="64"/>
        <v>22.99800135008065</v>
      </c>
    </row>
    <row r="93" spans="1:78" ht="11.25" customHeight="1">
      <c r="A93" s="25" t="s">
        <v>696</v>
      </c>
      <c r="B93" s="26" t="s">
        <v>697</v>
      </c>
      <c r="C93" s="33" t="s">
        <v>1581</v>
      </c>
      <c r="D93" s="132">
        <v>44</v>
      </c>
      <c r="E93" s="136">
        <v>27</v>
      </c>
      <c r="F93" s="44" t="s">
        <v>827</v>
      </c>
      <c r="G93" s="45" t="s">
        <v>827</v>
      </c>
      <c r="H93" s="166">
        <v>52.7</v>
      </c>
      <c r="I93" s="313">
        <f t="shared" si="51"/>
        <v>2.2770398481973433</v>
      </c>
      <c r="J93" s="28">
        <v>0.25</v>
      </c>
      <c r="K93" s="141">
        <v>0.3</v>
      </c>
      <c r="L93" s="29">
        <f t="shared" si="49"/>
        <v>19.999999999999996</v>
      </c>
      <c r="M93" s="30">
        <v>40771</v>
      </c>
      <c r="N93" s="31">
        <v>40773</v>
      </c>
      <c r="O93" s="32">
        <v>40796</v>
      </c>
      <c r="P93" s="32" t="s">
        <v>238</v>
      </c>
      <c r="Q93" s="26"/>
      <c r="R93" s="310">
        <f t="shared" si="46"/>
        <v>1.2</v>
      </c>
      <c r="S93" s="319">
        <f t="shared" si="67"/>
        <v>27.906976744186046</v>
      </c>
      <c r="T93" s="411">
        <f t="shared" si="2"/>
        <v>11.929287385728514</v>
      </c>
      <c r="U93" s="53">
        <f t="shared" si="68"/>
        <v>12.255813953488373</v>
      </c>
      <c r="V93" s="364">
        <v>1</v>
      </c>
      <c r="W93" s="178">
        <v>4.3</v>
      </c>
      <c r="X93" s="172">
        <v>1.12</v>
      </c>
      <c r="Y93" s="166">
        <v>0.51</v>
      </c>
      <c r="Z93" s="173">
        <v>2.3</v>
      </c>
      <c r="AA93" s="172">
        <v>4.31</v>
      </c>
      <c r="AB93" s="166">
        <v>4.37</v>
      </c>
      <c r="AC93" s="327">
        <f t="shared" si="16"/>
        <v>1.3921113689095321</v>
      </c>
      <c r="AD93" s="444">
        <f t="shared" si="17"/>
        <v>10.91730195558502</v>
      </c>
      <c r="AE93" s="484">
        <v>28</v>
      </c>
      <c r="AF93" s="369">
        <v>35390</v>
      </c>
      <c r="AG93" s="522">
        <v>16.39</v>
      </c>
      <c r="AH93" s="522">
        <v>-13.56</v>
      </c>
      <c r="AI93" s="523">
        <v>-0.73</v>
      </c>
      <c r="AJ93" s="524">
        <v>4.52</v>
      </c>
      <c r="AK93" s="335">
        <f t="shared" si="18"/>
        <v>1.1517904668570347</v>
      </c>
      <c r="AL93" s="324">
        <f t="shared" si="52"/>
        <v>30.952380952380977</v>
      </c>
      <c r="AM93" s="325">
        <f t="shared" si="53"/>
        <v>22.39034103416604</v>
      </c>
      <c r="AN93" s="325">
        <f t="shared" si="54"/>
        <v>20.11244339814313</v>
      </c>
      <c r="AO93" s="327">
        <f t="shared" si="55"/>
        <v>17.461894308801895</v>
      </c>
      <c r="AP93" s="646">
        <v>1.1</v>
      </c>
      <c r="AQ93" s="634"/>
      <c r="AR93" s="141">
        <v>0.84</v>
      </c>
      <c r="AS93" s="28">
        <v>0.68</v>
      </c>
      <c r="AT93" s="28">
        <v>0.6</v>
      </c>
      <c r="AU93" s="28">
        <v>0.52</v>
      </c>
      <c r="AV93" s="28">
        <v>0.44</v>
      </c>
      <c r="AW93" s="28">
        <v>0.36</v>
      </c>
      <c r="AX93" s="28">
        <v>0.3</v>
      </c>
      <c r="AY93" s="28">
        <v>0.26</v>
      </c>
      <c r="AZ93" s="28">
        <v>0.24</v>
      </c>
      <c r="BA93" s="28">
        <v>0.22</v>
      </c>
      <c r="BB93" s="28">
        <v>0.21</v>
      </c>
      <c r="BC93" s="119">
        <v>0.2</v>
      </c>
      <c r="BD93" s="676">
        <f t="shared" si="56"/>
        <v>30.952380952380977</v>
      </c>
      <c r="BE93" s="452">
        <f>((AR93/AS93)-1)*100</f>
        <v>23.529411764705866</v>
      </c>
      <c r="BF93" s="452">
        <f t="shared" si="4"/>
        <v>13.333333333333353</v>
      </c>
      <c r="BG93" s="452">
        <f t="shared" si="5"/>
        <v>15.384615384615374</v>
      </c>
      <c r="BH93" s="452">
        <f t="shared" si="6"/>
        <v>18.181818181818187</v>
      </c>
      <c r="BI93" s="452">
        <f t="shared" si="7"/>
        <v>22.222222222222232</v>
      </c>
      <c r="BJ93" s="452">
        <f t="shared" si="8"/>
        <v>19.999999999999996</v>
      </c>
      <c r="BK93" s="452">
        <f t="shared" si="9"/>
        <v>15.384615384615374</v>
      </c>
      <c r="BL93" s="452">
        <f t="shared" si="10"/>
        <v>8.333333333333348</v>
      </c>
      <c r="BM93" s="452">
        <f t="shared" si="11"/>
        <v>9.090909090909083</v>
      </c>
      <c r="BN93" s="452">
        <f t="shared" si="12"/>
        <v>4.761904761904767</v>
      </c>
      <c r="BO93" s="685">
        <f t="shared" si="13"/>
        <v>4.999999999999982</v>
      </c>
      <c r="BP93" s="676">
        <f t="shared" si="57"/>
        <v>15.514545367486546</v>
      </c>
      <c r="BQ93" s="676">
        <f t="shared" si="58"/>
        <v>7.629934088483741</v>
      </c>
      <c r="BR93" s="589">
        <f t="shared" si="50"/>
        <v>10.133669292852103</v>
      </c>
      <c r="BS93" s="676">
        <f t="shared" si="59"/>
        <v>78.79605568445477</v>
      </c>
      <c r="BT93" s="696">
        <f t="shared" si="62"/>
        <v>1.115313225058005</v>
      </c>
      <c r="BU93" s="696">
        <f t="shared" si="66"/>
        <v>1.2268445475638055</v>
      </c>
      <c r="BV93" s="696">
        <f t="shared" si="66"/>
        <v>1.349529002320186</v>
      </c>
      <c r="BW93" s="696">
        <f t="shared" si="66"/>
        <v>1.4844819025522047</v>
      </c>
      <c r="BX93" s="696">
        <f t="shared" si="66"/>
        <v>1.6329300928074253</v>
      </c>
      <c r="BY93" s="697">
        <f t="shared" si="63"/>
        <v>6.8090987703016275</v>
      </c>
      <c r="BZ93" s="685">
        <f t="shared" si="64"/>
        <v>12.92049102524028</v>
      </c>
    </row>
    <row r="94" spans="1:78" ht="11.25" customHeight="1">
      <c r="A94" s="25" t="s">
        <v>726</v>
      </c>
      <c r="B94" s="26" t="s">
        <v>727</v>
      </c>
      <c r="C94" s="33" t="s">
        <v>1225</v>
      </c>
      <c r="D94" s="132">
        <v>37</v>
      </c>
      <c r="E94" s="136">
        <v>59</v>
      </c>
      <c r="F94" s="44" t="s">
        <v>860</v>
      </c>
      <c r="G94" s="45" t="s">
        <v>860</v>
      </c>
      <c r="H94" s="166">
        <v>26.99</v>
      </c>
      <c r="I94" s="433">
        <f t="shared" si="51"/>
        <v>1.7413856984068172</v>
      </c>
      <c r="J94" s="28">
        <v>0.1125</v>
      </c>
      <c r="K94" s="141">
        <v>0.1175</v>
      </c>
      <c r="L94" s="29">
        <f t="shared" si="49"/>
        <v>4.444444444444429</v>
      </c>
      <c r="M94" s="30">
        <v>40617</v>
      </c>
      <c r="N94" s="31">
        <v>40619</v>
      </c>
      <c r="O94" s="32">
        <v>40633</v>
      </c>
      <c r="P94" s="32" t="s">
        <v>248</v>
      </c>
      <c r="Q94" s="26"/>
      <c r="R94" s="310">
        <f t="shared" si="46"/>
        <v>0.47</v>
      </c>
      <c r="S94" s="319">
        <f t="shared" si="67"/>
        <v>22.48803827751196</v>
      </c>
      <c r="T94" s="411">
        <f>(H94/SQRT(22.5*W94*(H94/Z94))-1)*100</f>
        <v>-37.98818517333365</v>
      </c>
      <c r="U94" s="53">
        <f t="shared" si="68"/>
        <v>12.913875598086124</v>
      </c>
      <c r="V94" s="364">
        <v>12</v>
      </c>
      <c r="W94" s="178">
        <v>2.09</v>
      </c>
      <c r="X94" s="172">
        <v>0.61</v>
      </c>
      <c r="Y94" s="166">
        <v>0.52</v>
      </c>
      <c r="Z94" s="173">
        <v>0.67</v>
      </c>
      <c r="AA94" s="172">
        <v>2.36</v>
      </c>
      <c r="AB94" s="166">
        <v>1.99</v>
      </c>
      <c r="AC94" s="327">
        <f t="shared" si="16"/>
        <v>-15.677966101694906</v>
      </c>
      <c r="AD94" s="444">
        <f>(H94/AA94)/X94</f>
        <v>18.748263406501806</v>
      </c>
      <c r="AE94" s="484">
        <v>8</v>
      </c>
      <c r="AF94" s="369">
        <v>2790</v>
      </c>
      <c r="AG94" s="522">
        <v>39.63</v>
      </c>
      <c r="AH94" s="522">
        <v>-28.81</v>
      </c>
      <c r="AI94" s="523">
        <v>13.45</v>
      </c>
      <c r="AJ94" s="524">
        <v>2.2</v>
      </c>
      <c r="AK94" s="335">
        <f>AN94/AO94</f>
        <v>0.8598654821951119</v>
      </c>
      <c r="AL94" s="324">
        <f t="shared" si="52"/>
        <v>5.617977528089879</v>
      </c>
      <c r="AM94" s="325">
        <f t="shared" si="53"/>
        <v>4.6577355357732</v>
      </c>
      <c r="AN94" s="325">
        <f t="shared" si="54"/>
        <v>4.900903024942593</v>
      </c>
      <c r="AO94" s="327">
        <f t="shared" si="55"/>
        <v>5.699615959035009</v>
      </c>
      <c r="AP94" s="646">
        <v>0.47</v>
      </c>
      <c r="AQ94" s="634"/>
      <c r="AR94" s="141">
        <v>0.445</v>
      </c>
      <c r="AS94" s="28">
        <v>0.43</v>
      </c>
      <c r="AT94" s="28">
        <v>0.41</v>
      </c>
      <c r="AU94" s="28">
        <v>0.39</v>
      </c>
      <c r="AV94" s="28">
        <v>0.37</v>
      </c>
      <c r="AW94" s="28">
        <v>0.35</v>
      </c>
      <c r="AX94" s="28">
        <v>0.33</v>
      </c>
      <c r="AY94" s="28">
        <v>0.31</v>
      </c>
      <c r="AZ94" s="28">
        <v>0.29</v>
      </c>
      <c r="BA94" s="28">
        <v>0.27</v>
      </c>
      <c r="BB94" s="28">
        <v>0.25</v>
      </c>
      <c r="BC94" s="119">
        <v>0.23</v>
      </c>
      <c r="BD94" s="676">
        <f t="shared" si="56"/>
        <v>5.617977528089879</v>
      </c>
      <c r="BE94" s="452">
        <f aca="true" t="shared" si="69" ref="BE94:BE101">((AR94/AS94)-1)*100</f>
        <v>3.488372093023262</v>
      </c>
      <c r="BF94" s="452">
        <f t="shared" si="4"/>
        <v>4.878048780487809</v>
      </c>
      <c r="BG94" s="452">
        <f t="shared" si="5"/>
        <v>5.12820512820511</v>
      </c>
      <c r="BH94" s="452">
        <f t="shared" si="6"/>
        <v>5.405405405405417</v>
      </c>
      <c r="BI94" s="452">
        <f t="shared" si="7"/>
        <v>5.714285714285716</v>
      </c>
      <c r="BJ94" s="452">
        <f t="shared" si="8"/>
        <v>6.060606060606055</v>
      </c>
      <c r="BK94" s="452">
        <f t="shared" si="9"/>
        <v>6.451612903225823</v>
      </c>
      <c r="BL94" s="452">
        <f t="shared" si="10"/>
        <v>6.896551724137945</v>
      </c>
      <c r="BM94" s="452">
        <f t="shared" si="11"/>
        <v>7.407407407407396</v>
      </c>
      <c r="BN94" s="452">
        <f t="shared" si="12"/>
        <v>8.000000000000007</v>
      </c>
      <c r="BO94" s="685">
        <f t="shared" si="13"/>
        <v>8.695652173913038</v>
      </c>
      <c r="BP94" s="676">
        <f t="shared" si="57"/>
        <v>6.145343743232288</v>
      </c>
      <c r="BQ94" s="676">
        <f t="shared" si="58"/>
        <v>1.3818303998189851</v>
      </c>
      <c r="BR94" s="589">
        <f t="shared" si="50"/>
        <v>-6.271586874736713</v>
      </c>
      <c r="BS94" s="676">
        <f t="shared" si="59"/>
        <v>69.30281873019888</v>
      </c>
      <c r="BT94" s="696">
        <f t="shared" si="62"/>
        <v>0.47469999999999996</v>
      </c>
      <c r="BU94" s="696">
        <f t="shared" si="66"/>
        <v>0.52217</v>
      </c>
      <c r="BV94" s="696">
        <f t="shared" si="66"/>
        <v>0.5743870000000001</v>
      </c>
      <c r="BW94" s="696">
        <f t="shared" si="66"/>
        <v>0.6318257000000002</v>
      </c>
      <c r="BX94" s="696">
        <f t="shared" si="66"/>
        <v>0.6950082700000002</v>
      </c>
      <c r="BY94" s="697">
        <f t="shared" si="63"/>
        <v>2.8980909700000006</v>
      </c>
      <c r="BZ94" s="685">
        <f t="shared" si="64"/>
        <v>10.737647165616899</v>
      </c>
    </row>
    <row r="95" spans="1:78" ht="11.25" customHeight="1">
      <c r="A95" s="25" t="s">
        <v>711</v>
      </c>
      <c r="B95" s="26" t="s">
        <v>712</v>
      </c>
      <c r="C95" s="33" t="s">
        <v>1306</v>
      </c>
      <c r="D95" s="132">
        <v>39</v>
      </c>
      <c r="E95" s="136">
        <v>44</v>
      </c>
      <c r="F95" s="44" t="s">
        <v>860</v>
      </c>
      <c r="G95" s="45" t="s">
        <v>860</v>
      </c>
      <c r="H95" s="166">
        <v>41.98</v>
      </c>
      <c r="I95" s="433">
        <f t="shared" si="51"/>
        <v>1.6198189614101954</v>
      </c>
      <c r="J95" s="28">
        <v>0.14</v>
      </c>
      <c r="K95" s="141">
        <v>0.17</v>
      </c>
      <c r="L95" s="29">
        <f t="shared" si="49"/>
        <v>21.42857142857142</v>
      </c>
      <c r="M95" s="70">
        <v>40508</v>
      </c>
      <c r="N95" s="71">
        <v>40512</v>
      </c>
      <c r="O95" s="72">
        <v>40527</v>
      </c>
      <c r="P95" s="32" t="s">
        <v>246</v>
      </c>
      <c r="Q95" s="26"/>
      <c r="R95" s="310">
        <f t="shared" si="46"/>
        <v>0.68</v>
      </c>
      <c r="S95" s="319">
        <f t="shared" si="28"/>
        <v>34.343434343434346</v>
      </c>
      <c r="T95" s="411">
        <f>(H95/SQRT(22.5*W95*(H95/Z95))-1)*100</f>
        <v>77.40693644806498</v>
      </c>
      <c r="U95" s="53">
        <f t="shared" si="29"/>
        <v>21.2020202020202</v>
      </c>
      <c r="V95" s="364">
        <v>12</v>
      </c>
      <c r="W95" s="178">
        <v>1.98</v>
      </c>
      <c r="X95" s="172">
        <v>1.1</v>
      </c>
      <c r="Y95" s="166">
        <v>0.98</v>
      </c>
      <c r="Z95" s="173">
        <v>3.34</v>
      </c>
      <c r="AA95" s="172">
        <v>1.94</v>
      </c>
      <c r="AB95" s="166">
        <v>2.43</v>
      </c>
      <c r="AC95" s="327">
        <f>(AB95/AA95-1)*100</f>
        <v>25.257731958762907</v>
      </c>
      <c r="AD95" s="444">
        <f>(H95/AA95)/X95</f>
        <v>19.671977507029048</v>
      </c>
      <c r="AE95" s="484">
        <v>3</v>
      </c>
      <c r="AF95" s="306">
        <v>790</v>
      </c>
      <c r="AG95" s="522">
        <v>31.15</v>
      </c>
      <c r="AH95" s="522">
        <v>-6.46</v>
      </c>
      <c r="AI95" s="523">
        <v>8.2</v>
      </c>
      <c r="AJ95" s="524">
        <v>8.31</v>
      </c>
      <c r="AK95" s="335">
        <f>AN95/AO95</f>
        <v>1.4920389284636717</v>
      </c>
      <c r="AL95" s="324">
        <f t="shared" si="52"/>
        <v>15.254237288135597</v>
      </c>
      <c r="AM95" s="325">
        <f t="shared" si="53"/>
        <v>9.354129979287684</v>
      </c>
      <c r="AN95" s="325">
        <f t="shared" si="54"/>
        <v>8.130999208865752</v>
      </c>
      <c r="AO95" s="327">
        <f t="shared" si="55"/>
        <v>5.449589185476622</v>
      </c>
      <c r="AP95" s="649">
        <v>0.68</v>
      </c>
      <c r="AQ95" s="634"/>
      <c r="AR95" s="141">
        <v>0.59</v>
      </c>
      <c r="AS95" s="28">
        <v>0.53</v>
      </c>
      <c r="AT95" s="28">
        <v>0.52</v>
      </c>
      <c r="AU95" s="28">
        <v>0.48</v>
      </c>
      <c r="AV95" s="28">
        <v>0.46</v>
      </c>
      <c r="AW95" s="28">
        <v>0.44</v>
      </c>
      <c r="AX95" s="28">
        <v>0.43</v>
      </c>
      <c r="AY95" s="28">
        <v>0.42</v>
      </c>
      <c r="AZ95" s="28">
        <v>0.41</v>
      </c>
      <c r="BA95" s="28">
        <v>0.4</v>
      </c>
      <c r="BB95" s="28">
        <v>0.39</v>
      </c>
      <c r="BC95" s="119">
        <v>0.38</v>
      </c>
      <c r="BD95" s="676">
        <f t="shared" si="56"/>
        <v>15.254237288135597</v>
      </c>
      <c r="BE95" s="452">
        <f t="shared" si="69"/>
        <v>11.32075471698113</v>
      </c>
      <c r="BF95" s="452">
        <f t="shared" si="4"/>
        <v>1.9230769230769162</v>
      </c>
      <c r="BG95" s="452">
        <f t="shared" si="5"/>
        <v>8.333333333333348</v>
      </c>
      <c r="BH95" s="452">
        <f t="shared" si="6"/>
        <v>4.347826086956519</v>
      </c>
      <c r="BI95" s="452">
        <f t="shared" si="7"/>
        <v>4.545454545454541</v>
      </c>
      <c r="BJ95" s="452">
        <f t="shared" si="8"/>
        <v>2.3255813953488413</v>
      </c>
      <c r="BK95" s="452">
        <f t="shared" si="9"/>
        <v>2.3809523809523725</v>
      </c>
      <c r="BL95" s="452">
        <f t="shared" si="10"/>
        <v>2.4390243902439046</v>
      </c>
      <c r="BM95" s="452">
        <f t="shared" si="11"/>
        <v>2.499999999999991</v>
      </c>
      <c r="BN95" s="452">
        <f t="shared" si="12"/>
        <v>2.564102564102577</v>
      </c>
      <c r="BO95" s="685">
        <f t="shared" si="13"/>
        <v>2.6315789473684292</v>
      </c>
      <c r="BP95" s="676">
        <f t="shared" si="57"/>
        <v>5.047160214329514</v>
      </c>
      <c r="BQ95" s="676">
        <f t="shared" si="58"/>
        <v>4.1296557424885805</v>
      </c>
      <c r="BR95" s="589">
        <f t="shared" si="50"/>
        <v>-11.451202031744252</v>
      </c>
      <c r="BS95" s="676">
        <f t="shared" si="59"/>
        <v>70.77639383943432</v>
      </c>
      <c r="BT95" s="696">
        <f t="shared" si="62"/>
        <v>0.7480000000000001</v>
      </c>
      <c r="BU95" s="696">
        <f t="shared" si="66"/>
        <v>0.8228000000000002</v>
      </c>
      <c r="BV95" s="696">
        <f t="shared" si="66"/>
        <v>0.9050800000000003</v>
      </c>
      <c r="BW95" s="696">
        <f t="shared" si="66"/>
        <v>0.9955880000000005</v>
      </c>
      <c r="BX95" s="696">
        <f t="shared" si="66"/>
        <v>1.0951468000000006</v>
      </c>
      <c r="BY95" s="697">
        <f t="shared" si="63"/>
        <v>4.566614800000002</v>
      </c>
      <c r="BZ95" s="685">
        <f t="shared" si="64"/>
        <v>10.878072415435927</v>
      </c>
    </row>
    <row r="96" spans="1:78" ht="11.25" customHeight="1">
      <c r="A96" s="34" t="s">
        <v>1769</v>
      </c>
      <c r="B96" s="36" t="s">
        <v>1770</v>
      </c>
      <c r="C96" s="41" t="s">
        <v>1224</v>
      </c>
      <c r="D96" s="133">
        <v>25</v>
      </c>
      <c r="E96" s="136">
        <v>100</v>
      </c>
      <c r="F96" s="46" t="s">
        <v>860</v>
      </c>
      <c r="G96" s="48" t="s">
        <v>860</v>
      </c>
      <c r="H96" s="167">
        <v>40.1</v>
      </c>
      <c r="I96" s="315">
        <f t="shared" si="51"/>
        <v>3.5910224438902736</v>
      </c>
      <c r="J96" s="263">
        <v>0.34</v>
      </c>
      <c r="K96" s="126">
        <v>0.36</v>
      </c>
      <c r="L96" s="494">
        <f t="shared" si="49"/>
        <v>5.88235294117645</v>
      </c>
      <c r="M96" s="49">
        <v>40758</v>
      </c>
      <c r="N96" s="50">
        <v>40760</v>
      </c>
      <c r="O96" s="40">
        <v>40770</v>
      </c>
      <c r="P96" s="389" t="s">
        <v>255</v>
      </c>
      <c r="Q96" s="587"/>
      <c r="R96" s="259">
        <f t="shared" si="46"/>
        <v>1.44</v>
      </c>
      <c r="S96" s="410">
        <f>R96/W96*100</f>
        <v>45.42586750788644</v>
      </c>
      <c r="T96" s="412">
        <f t="shared" si="2"/>
        <v>-13.527678877200655</v>
      </c>
      <c r="U96" s="54">
        <f>H96/W96</f>
        <v>12.649842271293377</v>
      </c>
      <c r="V96" s="365">
        <v>12</v>
      </c>
      <c r="W96" s="179">
        <v>3.17</v>
      </c>
      <c r="X96" s="174">
        <v>1.47</v>
      </c>
      <c r="Y96" s="167">
        <v>2.73</v>
      </c>
      <c r="Z96" s="175">
        <v>1.33</v>
      </c>
      <c r="AA96" s="172">
        <v>3.16</v>
      </c>
      <c r="AB96" s="166">
        <v>3.47</v>
      </c>
      <c r="AC96" s="327">
        <f>(AB96/AA96-1)*100</f>
        <v>9.810126582278489</v>
      </c>
      <c r="AD96" s="445">
        <f>(H96/AA96)/X96</f>
        <v>8.632566950830965</v>
      </c>
      <c r="AE96" s="485">
        <v>4</v>
      </c>
      <c r="AF96" s="307">
        <v>446</v>
      </c>
      <c r="AG96" s="495">
        <v>20.17</v>
      </c>
      <c r="AH96" s="495">
        <v>-5.4</v>
      </c>
      <c r="AI96" s="519">
        <v>3.89</v>
      </c>
      <c r="AJ96" s="521">
        <v>4.7</v>
      </c>
      <c r="AK96" s="335">
        <f>AN96/AO96</f>
        <v>0.9506160149362727</v>
      </c>
      <c r="AL96" s="324">
        <f t="shared" si="52"/>
        <v>5.335229367461958</v>
      </c>
      <c r="AM96" s="325">
        <f t="shared" si="53"/>
        <v>5.272659960939663</v>
      </c>
      <c r="AN96" s="325">
        <f t="shared" si="54"/>
        <v>6.100828523784019</v>
      </c>
      <c r="AO96" s="327">
        <f t="shared" si="55"/>
        <v>6.417763248174402</v>
      </c>
      <c r="AP96" s="646">
        <v>1.4</v>
      </c>
      <c r="AQ96" s="634"/>
      <c r="AR96" s="141">
        <v>1.3290899999999999</v>
      </c>
      <c r="AS96" s="275">
        <v>1.2364</v>
      </c>
      <c r="AT96" s="28">
        <v>1.2</v>
      </c>
      <c r="AU96" s="28">
        <v>1.1272</v>
      </c>
      <c r="AV96" s="28">
        <v>1.0412</v>
      </c>
      <c r="AW96" s="28">
        <v>0.9691000000000001</v>
      </c>
      <c r="AX96" s="275">
        <v>0.9016</v>
      </c>
      <c r="AY96" s="28">
        <v>0.8401</v>
      </c>
      <c r="AZ96" s="28">
        <v>0.7924</v>
      </c>
      <c r="BA96" s="28">
        <v>0.7515999999999999</v>
      </c>
      <c r="BB96" s="275">
        <v>0.738</v>
      </c>
      <c r="BC96" s="119">
        <v>0.7034999999999999</v>
      </c>
      <c r="BD96" s="676">
        <f t="shared" si="56"/>
        <v>5.335229367461958</v>
      </c>
      <c r="BE96" s="452">
        <f t="shared" si="69"/>
        <v>7.4967648010352494</v>
      </c>
      <c r="BF96" s="452">
        <f t="shared" si="4"/>
        <v>3.0333333333333323</v>
      </c>
      <c r="BG96" s="452">
        <f t="shared" si="5"/>
        <v>6.458481192334986</v>
      </c>
      <c r="BH96" s="452">
        <f t="shared" si="6"/>
        <v>8.259700345754917</v>
      </c>
      <c r="BI96" s="452">
        <f t="shared" si="7"/>
        <v>7.439892683933524</v>
      </c>
      <c r="BJ96" s="452">
        <f t="shared" si="8"/>
        <v>7.4866903283052455</v>
      </c>
      <c r="BK96" s="452">
        <f t="shared" si="9"/>
        <v>7.320557076538514</v>
      </c>
      <c r="BL96" s="452">
        <f t="shared" si="10"/>
        <v>6.01968702675415</v>
      </c>
      <c r="BM96" s="452">
        <f t="shared" si="11"/>
        <v>5.428419372006399</v>
      </c>
      <c r="BN96" s="452">
        <f t="shared" si="12"/>
        <v>1.8428184281842785</v>
      </c>
      <c r="BO96" s="685">
        <f t="shared" si="13"/>
        <v>4.904051172707913</v>
      </c>
      <c r="BP96" s="676">
        <f t="shared" si="57"/>
        <v>5.918802094029204</v>
      </c>
      <c r="BQ96" s="676">
        <f t="shared" si="58"/>
        <v>1.8609682503126395</v>
      </c>
      <c r="BR96" s="589">
        <f t="shared" si="50"/>
        <v>-2.9579913036190852</v>
      </c>
      <c r="BS96" s="676">
        <f t="shared" si="59"/>
        <v>61.24759385641959</v>
      </c>
      <c r="BT96" s="696">
        <f t="shared" si="62"/>
        <v>1.5373417721518987</v>
      </c>
      <c r="BU96" s="696">
        <f t="shared" si="66"/>
        <v>1.6700538298960026</v>
      </c>
      <c r="BV96" s="696">
        <f t="shared" si="66"/>
        <v>1.8142223448766917</v>
      </c>
      <c r="BW96" s="696">
        <f t="shared" si="66"/>
        <v>1.9708363034351075</v>
      </c>
      <c r="BX96" s="696">
        <f t="shared" si="66"/>
        <v>2.1409700668204255</v>
      </c>
      <c r="BY96" s="697">
        <f t="shared" si="63"/>
        <v>9.133424317180125</v>
      </c>
      <c r="BZ96" s="685">
        <f t="shared" si="64"/>
        <v>22.776619244838216</v>
      </c>
    </row>
    <row r="97" spans="1:78" ht="11.25" customHeight="1">
      <c r="A97" s="15" t="s">
        <v>649</v>
      </c>
      <c r="B97" s="16" t="s">
        <v>650</v>
      </c>
      <c r="C97" s="24" t="s">
        <v>1345</v>
      </c>
      <c r="D97" s="131">
        <v>46</v>
      </c>
      <c r="E97" s="136">
        <v>21</v>
      </c>
      <c r="F97" s="88" t="s">
        <v>1410</v>
      </c>
      <c r="G97" s="58" t="s">
        <v>1410</v>
      </c>
      <c r="H97" s="188">
        <v>24.11</v>
      </c>
      <c r="I97" s="433">
        <f t="shared" si="51"/>
        <v>1.3272501036914144</v>
      </c>
      <c r="J97" s="580">
        <v>0.07767</v>
      </c>
      <c r="K97" s="142">
        <v>0.08</v>
      </c>
      <c r="L97" s="20">
        <f t="shared" si="49"/>
        <v>2.999871250160946</v>
      </c>
      <c r="M97" s="21">
        <v>40606</v>
      </c>
      <c r="N97" s="22">
        <v>40610</v>
      </c>
      <c r="O97" s="23">
        <v>40641</v>
      </c>
      <c r="P97" s="395" t="s">
        <v>250</v>
      </c>
      <c r="Q97" s="555" t="s">
        <v>1437</v>
      </c>
      <c r="R97" s="310">
        <f t="shared" si="46"/>
        <v>0.32</v>
      </c>
      <c r="S97" s="319">
        <f t="shared" si="28"/>
        <v>44.44444444444445</v>
      </c>
      <c r="T97" s="411">
        <f t="shared" si="2"/>
        <v>72.09475569659757</v>
      </c>
      <c r="U97" s="53">
        <f t="shared" si="29"/>
        <v>33.486111111111114</v>
      </c>
      <c r="V97" s="364">
        <v>12</v>
      </c>
      <c r="W97" s="178">
        <v>0.72</v>
      </c>
      <c r="X97" s="172">
        <v>2.88</v>
      </c>
      <c r="Y97" s="166">
        <v>2.56</v>
      </c>
      <c r="Z97" s="173">
        <v>1.99</v>
      </c>
      <c r="AA97" s="187">
        <v>0.89</v>
      </c>
      <c r="AB97" s="188">
        <v>0.95</v>
      </c>
      <c r="AC97" s="326">
        <f>(AB97/AA97-1)*100</f>
        <v>6.741573033707859</v>
      </c>
      <c r="AD97" s="327">
        <f>(H97/AA97)/X97</f>
        <v>9.406210986267165</v>
      </c>
      <c r="AE97" s="484">
        <v>1</v>
      </c>
      <c r="AF97" s="369">
        <v>1390</v>
      </c>
      <c r="AG97" s="522">
        <v>5.65</v>
      </c>
      <c r="AH97" s="522">
        <v>-19.58</v>
      </c>
      <c r="AI97" s="523">
        <v>-0.82</v>
      </c>
      <c r="AJ97" s="524">
        <v>-8.15</v>
      </c>
      <c r="AK97" s="334">
        <f>AN97/AO97</f>
        <v>0.9999999999999926</v>
      </c>
      <c r="AL97" s="328">
        <f t="shared" si="52"/>
        <v>3.0000000000000027</v>
      </c>
      <c r="AM97" s="329">
        <f t="shared" si="53"/>
        <v>3.000000000000047</v>
      </c>
      <c r="AN97" s="329">
        <f t="shared" si="54"/>
        <v>3.0000000000000027</v>
      </c>
      <c r="AO97" s="326">
        <f t="shared" si="55"/>
        <v>3.000000000000025</v>
      </c>
      <c r="AP97" s="650">
        <v>0.32</v>
      </c>
      <c r="AQ97" s="633"/>
      <c r="AR97" s="142">
        <v>0.3106796116504854</v>
      </c>
      <c r="AS97" s="19">
        <v>0.30163069092280137</v>
      </c>
      <c r="AT97" s="19">
        <v>0.29284533099301063</v>
      </c>
      <c r="AU97" s="19">
        <v>0.28431585533302</v>
      </c>
      <c r="AV97" s="19">
        <v>0.2760348110029324</v>
      </c>
      <c r="AW97" s="19">
        <v>0.26799496213876894</v>
      </c>
      <c r="AX97" s="19">
        <v>0.2601892836298727</v>
      </c>
      <c r="AY97" s="19">
        <v>0.25261095498045905</v>
      </c>
      <c r="AZ97" s="19">
        <v>0.2452533543499604</v>
      </c>
      <c r="BA97" s="19">
        <v>0.23811005276695163</v>
      </c>
      <c r="BB97" s="19">
        <v>0.23117480851160335</v>
      </c>
      <c r="BC97" s="273">
        <v>0.2244415616617504</v>
      </c>
      <c r="BD97" s="675">
        <f t="shared" si="56"/>
        <v>3.0000000000000027</v>
      </c>
      <c r="BE97" s="663">
        <f t="shared" si="69"/>
        <v>3.0000000000000027</v>
      </c>
      <c r="BF97" s="663">
        <f t="shared" si="4"/>
        <v>3.000000000000136</v>
      </c>
      <c r="BG97" s="663">
        <f t="shared" si="5"/>
        <v>3.0000000000000027</v>
      </c>
      <c r="BH97" s="663">
        <f t="shared" si="6"/>
        <v>2.9999999999998694</v>
      </c>
      <c r="BI97" s="663">
        <f t="shared" si="7"/>
        <v>3.000000000000158</v>
      </c>
      <c r="BJ97" s="663">
        <f t="shared" si="8"/>
        <v>3.000000000000025</v>
      </c>
      <c r="BK97" s="663">
        <f t="shared" si="9"/>
        <v>2.9999999999999583</v>
      </c>
      <c r="BL97" s="663">
        <f t="shared" si="10"/>
        <v>2.999999999999936</v>
      </c>
      <c r="BM97" s="663">
        <f t="shared" si="11"/>
        <v>3.0000000000000915</v>
      </c>
      <c r="BN97" s="663">
        <f t="shared" si="12"/>
        <v>3.0000000000000693</v>
      </c>
      <c r="BO97" s="687">
        <f t="shared" si="13"/>
        <v>3.0000000000002025</v>
      </c>
      <c r="BP97" s="675">
        <f t="shared" si="57"/>
        <v>3.0000000000000377</v>
      </c>
      <c r="BQ97" s="675">
        <f t="shared" si="58"/>
        <v>9.309046277186036E-14</v>
      </c>
      <c r="BR97" s="638">
        <f t="shared" si="50"/>
        <v>-29.158861007419695</v>
      </c>
      <c r="BS97" s="675">
        <f t="shared" si="59"/>
        <v>52.3407720795125</v>
      </c>
      <c r="BT97" s="698">
        <f t="shared" si="62"/>
        <v>0.3415730337078652</v>
      </c>
      <c r="BU97" s="698">
        <f t="shared" si="66"/>
        <v>0.37370211393062047</v>
      </c>
      <c r="BV97" s="698">
        <f t="shared" si="66"/>
        <v>0.4088533232270752</v>
      </c>
      <c r="BW97" s="698">
        <f t="shared" si="66"/>
        <v>0.4473109294341788</v>
      </c>
      <c r="BX97" s="698">
        <f t="shared" si="66"/>
        <v>0.4893859392213903</v>
      </c>
      <c r="BY97" s="699">
        <f t="shared" si="63"/>
        <v>2.06082533952113</v>
      </c>
      <c r="BZ97" s="687">
        <f t="shared" si="64"/>
        <v>8.547595767404106</v>
      </c>
    </row>
    <row r="98" spans="1:78" ht="11.25" customHeight="1">
      <c r="A98" s="25" t="s">
        <v>1923</v>
      </c>
      <c r="B98" s="26" t="s">
        <v>1924</v>
      </c>
      <c r="C98" s="33" t="s">
        <v>1224</v>
      </c>
      <c r="D98" s="132">
        <v>38</v>
      </c>
      <c r="E98" s="136">
        <v>57</v>
      </c>
      <c r="F98" s="65" t="s">
        <v>860</v>
      </c>
      <c r="G98" s="57" t="s">
        <v>860</v>
      </c>
      <c r="H98" s="166">
        <v>26.72</v>
      </c>
      <c r="I98" s="313">
        <f t="shared" si="51"/>
        <v>4.640718562874252</v>
      </c>
      <c r="J98" s="141">
        <v>0.3</v>
      </c>
      <c r="K98" s="141">
        <v>0.31</v>
      </c>
      <c r="L98" s="29">
        <f t="shared" si="49"/>
        <v>3.3333333333333437</v>
      </c>
      <c r="M98" s="30">
        <v>40884</v>
      </c>
      <c r="N98" s="31">
        <v>40886</v>
      </c>
      <c r="O98" s="32">
        <v>40911</v>
      </c>
      <c r="P98" s="32" t="s">
        <v>249</v>
      </c>
      <c r="Q98" s="102" t="s">
        <v>518</v>
      </c>
      <c r="R98" s="310">
        <f t="shared" si="46"/>
        <v>1.24</v>
      </c>
      <c r="S98" s="319">
        <f>R98/W98*100</f>
        <v>75.15151515151516</v>
      </c>
      <c r="T98" s="411">
        <f>(H98/SQRT(22.5*W98*(H98/Z98))-1)*100</f>
        <v>-4.393624038042709</v>
      </c>
      <c r="U98" s="53">
        <f>H98/W98</f>
        <v>16.193939393939395</v>
      </c>
      <c r="V98" s="364">
        <v>12</v>
      </c>
      <c r="W98" s="178">
        <v>1.65</v>
      </c>
      <c r="X98" s="172">
        <v>1.93</v>
      </c>
      <c r="Y98" s="166">
        <v>4.46</v>
      </c>
      <c r="Z98" s="173">
        <v>1.27</v>
      </c>
      <c r="AA98" s="172">
        <v>1.63</v>
      </c>
      <c r="AB98" s="166">
        <v>1.83</v>
      </c>
      <c r="AC98" s="327">
        <f t="shared" si="16"/>
        <v>12.269938650306766</v>
      </c>
      <c r="AD98" s="327">
        <f t="shared" si="17"/>
        <v>8.493594837725293</v>
      </c>
      <c r="AE98" s="484">
        <v>9</v>
      </c>
      <c r="AF98" s="369">
        <v>1340</v>
      </c>
      <c r="AG98" s="522">
        <v>42.28</v>
      </c>
      <c r="AH98" s="522">
        <v>-13.36</v>
      </c>
      <c r="AI98" s="523">
        <v>13.03</v>
      </c>
      <c r="AJ98" s="524">
        <v>16.94</v>
      </c>
      <c r="AK98" s="335">
        <f t="shared" si="18"/>
        <v>0.7019802201095258</v>
      </c>
      <c r="AL98" s="324">
        <f t="shared" si="52"/>
        <v>0</v>
      </c>
      <c r="AM98" s="325">
        <f t="shared" si="53"/>
        <v>1.136460926688998</v>
      </c>
      <c r="AN98" s="325">
        <f t="shared" si="54"/>
        <v>2.1295687600135116</v>
      </c>
      <c r="AO98" s="327">
        <f t="shared" si="55"/>
        <v>3.033659210057582</v>
      </c>
      <c r="AP98" s="649">
        <v>1.2</v>
      </c>
      <c r="AQ98" s="634"/>
      <c r="AR98" s="141">
        <v>1.2</v>
      </c>
      <c r="AS98" s="275">
        <v>1.16</v>
      </c>
      <c r="AT98" s="28">
        <v>1.16</v>
      </c>
      <c r="AU98" s="28">
        <v>1.12</v>
      </c>
      <c r="AV98" s="28">
        <v>1.08</v>
      </c>
      <c r="AW98" s="275">
        <v>1.04</v>
      </c>
      <c r="AX98" s="28">
        <v>1.01</v>
      </c>
      <c r="AY98" s="28">
        <v>1</v>
      </c>
      <c r="AZ98" s="28">
        <v>0.93</v>
      </c>
      <c r="BA98" s="28">
        <v>0.89</v>
      </c>
      <c r="BB98" s="28">
        <v>0.84</v>
      </c>
      <c r="BC98" s="119">
        <v>0.81</v>
      </c>
      <c r="BD98" s="676">
        <f t="shared" si="56"/>
        <v>0</v>
      </c>
      <c r="BE98" s="452">
        <f t="shared" si="69"/>
        <v>3.4482758620689724</v>
      </c>
      <c r="BF98" s="452">
        <f t="shared" si="4"/>
        <v>0</v>
      </c>
      <c r="BG98" s="452">
        <f t="shared" si="5"/>
        <v>3.5714285714285587</v>
      </c>
      <c r="BH98" s="452">
        <f t="shared" si="6"/>
        <v>3.703703703703698</v>
      </c>
      <c r="BI98" s="452">
        <f t="shared" si="7"/>
        <v>3.8461538461538547</v>
      </c>
      <c r="BJ98" s="452">
        <f t="shared" si="8"/>
        <v>2.970297029702973</v>
      </c>
      <c r="BK98" s="452">
        <f t="shared" si="9"/>
        <v>1.0000000000000009</v>
      </c>
      <c r="BL98" s="452">
        <f t="shared" si="10"/>
        <v>7.526881720430101</v>
      </c>
      <c r="BM98" s="452">
        <f t="shared" si="11"/>
        <v>4.494382022471921</v>
      </c>
      <c r="BN98" s="452">
        <f t="shared" si="12"/>
        <v>5.952380952380953</v>
      </c>
      <c r="BO98" s="685">
        <f t="shared" si="13"/>
        <v>3.703703703703698</v>
      </c>
      <c r="BP98" s="676">
        <f t="shared" si="57"/>
        <v>3.3514339510037274</v>
      </c>
      <c r="BQ98" s="676">
        <f t="shared" si="58"/>
        <v>2.1251481797079634</v>
      </c>
      <c r="BR98" s="589">
        <f t="shared" si="50"/>
        <v>-9.423652071051631</v>
      </c>
      <c r="BS98" s="676">
        <f t="shared" si="59"/>
        <v>48.07448005486577</v>
      </c>
      <c r="BT98" s="700">
        <f t="shared" si="62"/>
        <v>1.32</v>
      </c>
      <c r="BU98" s="700">
        <f t="shared" si="66"/>
        <v>1.432115451857974</v>
      </c>
      <c r="BV98" s="700">
        <f t="shared" si="66"/>
        <v>1.5537535359472492</v>
      </c>
      <c r="BW98" s="700">
        <f t="shared" si="66"/>
        <v>1.685723066067439</v>
      </c>
      <c r="BX98" s="700">
        <f t="shared" si="66"/>
        <v>1.8289015533852875</v>
      </c>
      <c r="BY98" s="697">
        <f t="shared" si="63"/>
        <v>7.82049360725795</v>
      </c>
      <c r="BZ98" s="685">
        <f t="shared" si="64"/>
        <v>29.26831439842047</v>
      </c>
    </row>
    <row r="99" spans="1:78" ht="11.25" customHeight="1">
      <c r="A99" s="25" t="s">
        <v>678</v>
      </c>
      <c r="B99" s="26" t="s">
        <v>679</v>
      </c>
      <c r="C99" s="33" t="s">
        <v>1222</v>
      </c>
      <c r="D99" s="132">
        <v>41</v>
      </c>
      <c r="E99" s="136">
        <v>37</v>
      </c>
      <c r="F99" s="44" t="s">
        <v>860</v>
      </c>
      <c r="G99" s="45" t="s">
        <v>860</v>
      </c>
      <c r="H99" s="166">
        <v>47.38</v>
      </c>
      <c r="I99" s="313">
        <f t="shared" si="51"/>
        <v>4.1367665681722245</v>
      </c>
      <c r="J99" s="28">
        <v>0.48</v>
      </c>
      <c r="K99" s="141">
        <v>0.49</v>
      </c>
      <c r="L99" s="29">
        <f t="shared" si="49"/>
        <v>2.083333333333326</v>
      </c>
      <c r="M99" s="30">
        <v>40913</v>
      </c>
      <c r="N99" s="31">
        <v>40917</v>
      </c>
      <c r="O99" s="32">
        <v>40952</v>
      </c>
      <c r="P99" s="264" t="s">
        <v>239</v>
      </c>
      <c r="Q99" s="26"/>
      <c r="R99" s="310">
        <f t="shared" si="46"/>
        <v>1.96</v>
      </c>
      <c r="S99" s="319">
        <f t="shared" si="28"/>
        <v>64.05228758169935</v>
      </c>
      <c r="T99" s="411">
        <f t="shared" si="2"/>
        <v>-11.04006107534371</v>
      </c>
      <c r="U99" s="53">
        <f t="shared" si="29"/>
        <v>15.483660130718954</v>
      </c>
      <c r="V99" s="364">
        <v>3</v>
      </c>
      <c r="W99" s="178">
        <v>3.06</v>
      </c>
      <c r="X99" s="172" t="s">
        <v>1008</v>
      </c>
      <c r="Y99" s="166">
        <v>0.43</v>
      </c>
      <c r="Z99" s="173">
        <v>1.15</v>
      </c>
      <c r="AA99" s="172">
        <v>4.5</v>
      </c>
      <c r="AB99" s="166" t="s">
        <v>1008</v>
      </c>
      <c r="AC99" s="327" t="s">
        <v>876</v>
      </c>
      <c r="AD99" s="327" t="s">
        <v>876</v>
      </c>
      <c r="AE99" s="484">
        <v>1</v>
      </c>
      <c r="AF99" s="369">
        <v>1100</v>
      </c>
      <c r="AG99" s="522">
        <v>35.29</v>
      </c>
      <c r="AH99" s="522">
        <v>1.61</v>
      </c>
      <c r="AI99" s="523">
        <v>10.7</v>
      </c>
      <c r="AJ99" s="524">
        <v>19.92</v>
      </c>
      <c r="AK99" s="335">
        <f t="shared" si="18"/>
        <v>0.5375569143199846</v>
      </c>
      <c r="AL99" s="324">
        <f t="shared" si="52"/>
        <v>2.127659574468077</v>
      </c>
      <c r="AM99" s="325">
        <f t="shared" si="53"/>
        <v>2.174590985807079</v>
      </c>
      <c r="AN99" s="325">
        <f t="shared" si="54"/>
        <v>2.2243967495911177</v>
      </c>
      <c r="AO99" s="327">
        <f t="shared" si="55"/>
        <v>4.137974399241062</v>
      </c>
      <c r="AP99" s="646">
        <v>1.92</v>
      </c>
      <c r="AQ99" s="634"/>
      <c r="AR99" s="141">
        <v>1.88</v>
      </c>
      <c r="AS99" s="28">
        <v>1.84</v>
      </c>
      <c r="AT99" s="28">
        <v>1.8</v>
      </c>
      <c r="AU99" s="28">
        <v>1.76</v>
      </c>
      <c r="AV99" s="28">
        <v>1.72</v>
      </c>
      <c r="AW99" s="28">
        <v>1.68</v>
      </c>
      <c r="AX99" s="28">
        <v>1.56</v>
      </c>
      <c r="AY99" s="28">
        <v>1.44</v>
      </c>
      <c r="AZ99" s="28">
        <v>1.36</v>
      </c>
      <c r="BA99" s="28">
        <v>1.28</v>
      </c>
      <c r="BB99" s="28">
        <v>1.24</v>
      </c>
      <c r="BC99" s="119">
        <v>1.2</v>
      </c>
      <c r="BD99" s="676">
        <f t="shared" si="56"/>
        <v>2.127659574468077</v>
      </c>
      <c r="BE99" s="452">
        <f t="shared" si="69"/>
        <v>2.1739130434782483</v>
      </c>
      <c r="BF99" s="452">
        <f t="shared" si="4"/>
        <v>2.2222222222222143</v>
      </c>
      <c r="BG99" s="452">
        <f t="shared" si="5"/>
        <v>2.2727272727272707</v>
      </c>
      <c r="BH99" s="452">
        <f t="shared" si="6"/>
        <v>2.3255813953488413</v>
      </c>
      <c r="BI99" s="452">
        <f t="shared" si="7"/>
        <v>2.3809523809523725</v>
      </c>
      <c r="BJ99" s="452">
        <f t="shared" si="8"/>
        <v>7.692307692307687</v>
      </c>
      <c r="BK99" s="452">
        <f t="shared" si="9"/>
        <v>8.333333333333348</v>
      </c>
      <c r="BL99" s="452">
        <f t="shared" si="10"/>
        <v>5.88235294117645</v>
      </c>
      <c r="BM99" s="452">
        <f t="shared" si="11"/>
        <v>6.25</v>
      </c>
      <c r="BN99" s="452">
        <f t="shared" si="12"/>
        <v>3.2258064516129004</v>
      </c>
      <c r="BO99" s="685">
        <f t="shared" si="13"/>
        <v>3.3333333333333437</v>
      </c>
      <c r="BP99" s="676">
        <f t="shared" si="57"/>
        <v>4.018349136746729</v>
      </c>
      <c r="BQ99" s="676">
        <f t="shared" si="58"/>
        <v>2.2447281994399466</v>
      </c>
      <c r="BR99" s="589">
        <f t="shared" si="50"/>
        <v>-9.122496812955612</v>
      </c>
      <c r="BS99" s="676">
        <f t="shared" si="59"/>
        <v>47.67955731835187</v>
      </c>
      <c r="BT99" s="700">
        <f t="shared" si="62"/>
        <v>1.9776</v>
      </c>
      <c r="BU99" s="700">
        <f t="shared" si="66"/>
        <v>2.036928</v>
      </c>
      <c r="BV99" s="700">
        <f t="shared" si="66"/>
        <v>2.09803584</v>
      </c>
      <c r="BW99" s="700">
        <f t="shared" si="66"/>
        <v>2.1609769152</v>
      </c>
      <c r="BX99" s="700">
        <f t="shared" si="66"/>
        <v>2.2258062226560003</v>
      </c>
      <c r="BY99" s="697">
        <f t="shared" si="63"/>
        <v>10.499346977856</v>
      </c>
      <c r="BZ99" s="685">
        <f t="shared" si="64"/>
        <v>22.15987120695652</v>
      </c>
    </row>
    <row r="100" spans="1:78" ht="11.25" customHeight="1">
      <c r="A100" s="25" t="s">
        <v>811</v>
      </c>
      <c r="B100" s="26" t="s">
        <v>812</v>
      </c>
      <c r="C100" s="33" t="s">
        <v>1360</v>
      </c>
      <c r="D100" s="132">
        <v>34</v>
      </c>
      <c r="E100" s="136">
        <v>74</v>
      </c>
      <c r="F100" s="44" t="s">
        <v>860</v>
      </c>
      <c r="G100" s="45" t="s">
        <v>827</v>
      </c>
      <c r="H100" s="166">
        <v>36.88</v>
      </c>
      <c r="I100" s="433">
        <f t="shared" si="51"/>
        <v>2.1691973969631237</v>
      </c>
      <c r="J100" s="141">
        <v>0.18</v>
      </c>
      <c r="K100" s="141">
        <v>0.2</v>
      </c>
      <c r="L100" s="29">
        <f t="shared" si="49"/>
        <v>11.111111111111116</v>
      </c>
      <c r="M100" s="30">
        <v>40906</v>
      </c>
      <c r="N100" s="31">
        <v>40911</v>
      </c>
      <c r="O100" s="32">
        <v>40921</v>
      </c>
      <c r="P100" s="264" t="s">
        <v>1672</v>
      </c>
      <c r="Q100" s="26"/>
      <c r="R100" s="310">
        <f t="shared" si="46"/>
        <v>0.8</v>
      </c>
      <c r="S100" s="319">
        <f>R100/W100*100</f>
        <v>-54.421768707483</v>
      </c>
      <c r="T100" s="411" t="s">
        <v>876</v>
      </c>
      <c r="U100" s="53">
        <f>H100/W100</f>
        <v>-25.08843537414966</v>
      </c>
      <c r="V100" s="364">
        <v>10</v>
      </c>
      <c r="W100" s="178">
        <v>-1.47</v>
      </c>
      <c r="X100" s="172">
        <v>1.01</v>
      </c>
      <c r="Y100" s="166">
        <v>0.84</v>
      </c>
      <c r="Z100" s="173">
        <v>2.73</v>
      </c>
      <c r="AA100" s="172">
        <v>2.97</v>
      </c>
      <c r="AB100" s="166">
        <v>3.36</v>
      </c>
      <c r="AC100" s="327">
        <f t="shared" si="16"/>
        <v>13.131313131313128</v>
      </c>
      <c r="AD100" s="327">
        <f t="shared" si="17"/>
        <v>12.294562789612295</v>
      </c>
      <c r="AE100" s="484">
        <v>12</v>
      </c>
      <c r="AF100" s="369">
        <v>3430</v>
      </c>
      <c r="AG100" s="522">
        <v>34.4</v>
      </c>
      <c r="AH100" s="522">
        <v>-9.16</v>
      </c>
      <c r="AI100" s="523">
        <v>6.16</v>
      </c>
      <c r="AJ100" s="524">
        <v>8.82</v>
      </c>
      <c r="AK100" s="335">
        <f>AN100/AO100</f>
        <v>1.0044147831571428</v>
      </c>
      <c r="AL100" s="324">
        <f t="shared" si="52"/>
        <v>12.5</v>
      </c>
      <c r="AM100" s="325">
        <f t="shared" si="53"/>
        <v>8.738037300289214</v>
      </c>
      <c r="AN100" s="325">
        <f t="shared" si="54"/>
        <v>10.35092145999348</v>
      </c>
      <c r="AO100" s="327">
        <f t="shared" si="55"/>
        <v>10.30542524220699</v>
      </c>
      <c r="AP100" s="646">
        <v>0.72</v>
      </c>
      <c r="AQ100" s="634"/>
      <c r="AR100" s="141">
        <v>0.64</v>
      </c>
      <c r="AS100" s="28">
        <v>0.6</v>
      </c>
      <c r="AT100" s="28">
        <v>0.56</v>
      </c>
      <c r="AU100" s="28">
        <v>0.52</v>
      </c>
      <c r="AV100" s="28">
        <v>0.44</v>
      </c>
      <c r="AW100" s="28">
        <v>0.4</v>
      </c>
      <c r="AX100" s="28">
        <v>0.36</v>
      </c>
      <c r="AY100" s="28">
        <v>0.3</v>
      </c>
      <c r="AZ100" s="28">
        <v>0.28</v>
      </c>
      <c r="BA100" s="28">
        <v>0.27</v>
      </c>
      <c r="BB100" s="28">
        <v>0.26</v>
      </c>
      <c r="BC100" s="119">
        <v>0.23</v>
      </c>
      <c r="BD100" s="676">
        <f t="shared" si="56"/>
        <v>12.5</v>
      </c>
      <c r="BE100" s="452">
        <f t="shared" si="69"/>
        <v>6.666666666666665</v>
      </c>
      <c r="BF100" s="452">
        <f t="shared" si="4"/>
        <v>7.14285714285714</v>
      </c>
      <c r="BG100" s="452">
        <f t="shared" si="5"/>
        <v>7.692307692307709</v>
      </c>
      <c r="BH100" s="452">
        <f t="shared" si="6"/>
        <v>18.181818181818187</v>
      </c>
      <c r="BI100" s="452">
        <f t="shared" si="7"/>
        <v>9.999999999999986</v>
      </c>
      <c r="BJ100" s="452">
        <f t="shared" si="8"/>
        <v>11.111111111111116</v>
      </c>
      <c r="BK100" s="452">
        <f t="shared" si="9"/>
        <v>19.999999999999996</v>
      </c>
      <c r="BL100" s="452">
        <f t="shared" si="10"/>
        <v>7.14285714285714</v>
      </c>
      <c r="BM100" s="452">
        <f t="shared" si="11"/>
        <v>3.703703703703698</v>
      </c>
      <c r="BN100" s="452">
        <f t="shared" si="12"/>
        <v>3.8461538461538547</v>
      </c>
      <c r="BO100" s="685">
        <f t="shared" si="13"/>
        <v>13.043478260869556</v>
      </c>
      <c r="BP100" s="676">
        <f t="shared" si="57"/>
        <v>10.085912812362087</v>
      </c>
      <c r="BQ100" s="676">
        <f t="shared" si="58"/>
        <v>4.948713296540786</v>
      </c>
      <c r="BR100" s="589" t="str">
        <f t="shared" si="50"/>
        <v>n/a</v>
      </c>
      <c r="BS100" s="676">
        <f t="shared" si="59"/>
        <v>62.64901865014461</v>
      </c>
      <c r="BT100" s="700">
        <f t="shared" si="62"/>
        <v>0.792</v>
      </c>
      <c r="BU100" s="700">
        <f t="shared" si="66"/>
        <v>0.8712000000000001</v>
      </c>
      <c r="BV100" s="700">
        <f t="shared" si="66"/>
        <v>0.9583200000000002</v>
      </c>
      <c r="BW100" s="700">
        <f t="shared" si="66"/>
        <v>1.0541520000000002</v>
      </c>
      <c r="BX100" s="700">
        <f t="shared" si="66"/>
        <v>1.1595672000000004</v>
      </c>
      <c r="BY100" s="697">
        <f t="shared" si="63"/>
        <v>4.835239200000001</v>
      </c>
      <c r="BZ100" s="685">
        <f t="shared" si="64"/>
        <v>13.110735357917571</v>
      </c>
    </row>
    <row r="101" spans="1:78" ht="11.25" customHeight="1">
      <c r="A101" s="34" t="s">
        <v>734</v>
      </c>
      <c r="B101" s="36" t="s">
        <v>735</v>
      </c>
      <c r="C101" s="41" t="s">
        <v>1342</v>
      </c>
      <c r="D101" s="133">
        <v>52</v>
      </c>
      <c r="E101" s="136">
        <v>10</v>
      </c>
      <c r="F101" s="46" t="s">
        <v>860</v>
      </c>
      <c r="G101" s="48" t="s">
        <v>860</v>
      </c>
      <c r="H101" s="167">
        <v>29.1</v>
      </c>
      <c r="I101" s="313">
        <f t="shared" si="51"/>
        <v>4.810996563573883</v>
      </c>
      <c r="J101" s="141">
        <v>0.345</v>
      </c>
      <c r="K101" s="141">
        <v>0.35</v>
      </c>
      <c r="L101" s="582">
        <f t="shared" si="49"/>
        <v>1.449275362318847</v>
      </c>
      <c r="M101" s="49">
        <v>40860</v>
      </c>
      <c r="N101" s="50">
        <v>40862</v>
      </c>
      <c r="O101" s="40">
        <v>40878</v>
      </c>
      <c r="P101" s="40" t="s">
        <v>245</v>
      </c>
      <c r="Q101" s="36"/>
      <c r="R101" s="259">
        <f t="shared" si="46"/>
        <v>1.4</v>
      </c>
      <c r="S101" s="319">
        <f t="shared" si="28"/>
        <v>81.87134502923976</v>
      </c>
      <c r="T101" s="411">
        <f t="shared" si="2"/>
        <v>9.661893993091542</v>
      </c>
      <c r="U101" s="53">
        <f t="shared" si="29"/>
        <v>17.017543859649123</v>
      </c>
      <c r="V101" s="365">
        <v>12</v>
      </c>
      <c r="W101" s="178">
        <v>1.71</v>
      </c>
      <c r="X101" s="172">
        <v>2.69</v>
      </c>
      <c r="Y101" s="166">
        <v>1.02</v>
      </c>
      <c r="Z101" s="173">
        <v>1.59</v>
      </c>
      <c r="AA101" s="174">
        <v>1.71</v>
      </c>
      <c r="AB101" s="167">
        <v>1.88</v>
      </c>
      <c r="AC101" s="332">
        <f t="shared" si="16"/>
        <v>9.941520467836252</v>
      </c>
      <c r="AD101" s="327">
        <f>(H101/AA101)/X101</f>
        <v>6.326224483140938</v>
      </c>
      <c r="AE101" s="484">
        <v>7</v>
      </c>
      <c r="AF101" s="369">
        <v>2380</v>
      </c>
      <c r="AG101" s="522">
        <v>23.04</v>
      </c>
      <c r="AH101" s="522">
        <v>-1.49</v>
      </c>
      <c r="AI101" s="523">
        <v>2.18</v>
      </c>
      <c r="AJ101" s="524">
        <v>6.05</v>
      </c>
      <c r="AK101" s="336">
        <f t="shared" si="18"/>
        <v>0.79918718598589</v>
      </c>
      <c r="AL101" s="330">
        <f t="shared" si="52"/>
        <v>1.46520146520146</v>
      </c>
      <c r="AM101" s="331">
        <f t="shared" si="53"/>
        <v>1.8730931116617056</v>
      </c>
      <c r="AN101" s="331">
        <f t="shared" si="54"/>
        <v>2.4021163670786105</v>
      </c>
      <c r="AO101" s="332">
        <f t="shared" si="55"/>
        <v>3.0056993019918377</v>
      </c>
      <c r="AP101" s="652">
        <v>1.385</v>
      </c>
      <c r="AQ101" s="635"/>
      <c r="AR101" s="140">
        <v>1.365</v>
      </c>
      <c r="AS101" s="38">
        <v>1.345</v>
      </c>
      <c r="AT101" s="38">
        <v>1.31</v>
      </c>
      <c r="AU101" s="38">
        <v>1.27</v>
      </c>
      <c r="AV101" s="38">
        <v>1.23</v>
      </c>
      <c r="AW101" s="38">
        <v>1.19</v>
      </c>
      <c r="AX101" s="38">
        <v>1.15</v>
      </c>
      <c r="AY101" s="38">
        <v>1.11</v>
      </c>
      <c r="AZ101" s="38">
        <v>1.07</v>
      </c>
      <c r="BA101" s="38">
        <v>1.03</v>
      </c>
      <c r="BB101" s="38">
        <v>0.9825</v>
      </c>
      <c r="BC101" s="274">
        <v>0.95</v>
      </c>
      <c r="BD101" s="677">
        <f t="shared" si="56"/>
        <v>1.46520146520146</v>
      </c>
      <c r="BE101" s="664">
        <f t="shared" si="69"/>
        <v>1.486988847583648</v>
      </c>
      <c r="BF101" s="664">
        <f t="shared" si="4"/>
        <v>2.6717557251908275</v>
      </c>
      <c r="BG101" s="664">
        <f t="shared" si="5"/>
        <v>3.149606299212593</v>
      </c>
      <c r="BH101" s="664">
        <f t="shared" si="6"/>
        <v>3.2520325203251987</v>
      </c>
      <c r="BI101" s="664">
        <f t="shared" si="7"/>
        <v>3.3613445378151363</v>
      </c>
      <c r="BJ101" s="664">
        <f t="shared" si="8"/>
        <v>3.4782608695652195</v>
      </c>
      <c r="BK101" s="664">
        <f t="shared" si="9"/>
        <v>3.603603603603589</v>
      </c>
      <c r="BL101" s="664">
        <f t="shared" si="10"/>
        <v>3.738317757009346</v>
      </c>
      <c r="BM101" s="664">
        <f t="shared" si="11"/>
        <v>3.8834951456310662</v>
      </c>
      <c r="BN101" s="664">
        <f t="shared" si="12"/>
        <v>4.834605597964381</v>
      </c>
      <c r="BO101" s="689">
        <f t="shared" si="13"/>
        <v>3.421052631578947</v>
      </c>
      <c r="BP101" s="677">
        <f t="shared" si="57"/>
        <v>3.195522083390118</v>
      </c>
      <c r="BQ101" s="677">
        <f t="shared" si="58"/>
        <v>0.9115961210338774</v>
      </c>
      <c r="BR101" s="511">
        <f t="shared" si="50"/>
        <v>-9.80443092899663</v>
      </c>
      <c r="BS101" s="677">
        <f t="shared" si="59"/>
        <v>50.44043743242099</v>
      </c>
      <c r="BT101" s="701">
        <f t="shared" si="62"/>
        <v>1.522690058479532</v>
      </c>
      <c r="BU101" s="701">
        <f t="shared" si="66"/>
        <v>1.619018849761417</v>
      </c>
      <c r="BV101" s="701">
        <f t="shared" si="66"/>
        <v>1.7214416166216906</v>
      </c>
      <c r="BW101" s="701">
        <f t="shared" si="66"/>
        <v>1.830343877635389</v>
      </c>
      <c r="BX101" s="701">
        <f t="shared" si="66"/>
        <v>1.94613554014803</v>
      </c>
      <c r="BY101" s="702">
        <f t="shared" si="63"/>
        <v>8.639629942646058</v>
      </c>
      <c r="BZ101" s="689">
        <f t="shared" si="64"/>
        <v>29.68944997472872</v>
      </c>
    </row>
    <row r="102" spans="1:78" ht="11.25" customHeight="1">
      <c r="A102" s="15" t="s">
        <v>713</v>
      </c>
      <c r="B102" s="16" t="s">
        <v>714</v>
      </c>
      <c r="C102" s="9" t="s">
        <v>1363</v>
      </c>
      <c r="D102" s="131">
        <v>39</v>
      </c>
      <c r="E102" s="136">
        <v>53</v>
      </c>
      <c r="F102" s="42" t="s">
        <v>827</v>
      </c>
      <c r="G102" s="147" t="s">
        <v>827</v>
      </c>
      <c r="H102" s="187">
        <v>138.69</v>
      </c>
      <c r="I102" s="312">
        <f t="shared" si="51"/>
        <v>2.0765736534717716</v>
      </c>
      <c r="J102" s="142">
        <v>0.63</v>
      </c>
      <c r="K102" s="142">
        <v>0.72</v>
      </c>
      <c r="L102" s="240">
        <f t="shared" si="49"/>
        <v>14.28571428571428</v>
      </c>
      <c r="M102" s="23">
        <v>40884</v>
      </c>
      <c r="N102" s="23">
        <v>40886</v>
      </c>
      <c r="O102" s="23">
        <v>40896</v>
      </c>
      <c r="P102" s="395" t="s">
        <v>989</v>
      </c>
      <c r="Q102" s="16"/>
      <c r="R102" s="310">
        <f t="shared" si="46"/>
        <v>2.88</v>
      </c>
      <c r="S102" s="320">
        <f t="shared" si="28"/>
        <v>46.4516129032258</v>
      </c>
      <c r="T102" s="413">
        <f t="shared" si="2"/>
        <v>81.4050893762711</v>
      </c>
      <c r="U102" s="52">
        <f t="shared" si="29"/>
        <v>22.369354838709675</v>
      </c>
      <c r="V102" s="364">
        <v>12</v>
      </c>
      <c r="W102" s="186">
        <v>6.2</v>
      </c>
      <c r="X102" s="187">
        <v>1.14</v>
      </c>
      <c r="Y102" s="188">
        <v>1.71</v>
      </c>
      <c r="Z102" s="189">
        <v>3.31</v>
      </c>
      <c r="AA102" s="187">
        <v>8.2</v>
      </c>
      <c r="AB102" s="188">
        <v>9.53</v>
      </c>
      <c r="AC102" s="326">
        <f t="shared" si="16"/>
        <v>16.219512195121943</v>
      </c>
      <c r="AD102" s="443">
        <f>(H102/AA102)/X102</f>
        <v>14.83632862644416</v>
      </c>
      <c r="AE102" s="483">
        <v>18</v>
      </c>
      <c r="AF102" s="370">
        <v>15310</v>
      </c>
      <c r="AG102" s="512">
        <v>72.5</v>
      </c>
      <c r="AH102" s="512">
        <v>-2.67</v>
      </c>
      <c r="AI102" s="525">
        <v>3.72</v>
      </c>
      <c r="AJ102" s="526">
        <v>18.61</v>
      </c>
      <c r="AK102" s="334">
        <f>AN102/AO102</f>
        <v>0.562332118448906</v>
      </c>
      <c r="AL102" s="328">
        <f t="shared" si="52"/>
        <v>7.407407407407396</v>
      </c>
      <c r="AM102" s="329">
        <f t="shared" si="53"/>
        <v>3.855187809372662</v>
      </c>
      <c r="AN102" s="329">
        <f t="shared" si="54"/>
        <v>6.112795372606472</v>
      </c>
      <c r="AO102" s="326">
        <f t="shared" si="55"/>
        <v>10.870436121393068</v>
      </c>
      <c r="AP102" s="650">
        <v>2.61</v>
      </c>
      <c r="AQ102" s="633"/>
      <c r="AR102" s="142">
        <v>2.43</v>
      </c>
      <c r="AS102" s="19">
        <v>2.37</v>
      </c>
      <c r="AT102" s="19">
        <v>2.33</v>
      </c>
      <c r="AU102" s="19">
        <v>2.23</v>
      </c>
      <c r="AV102" s="19">
        <v>1.94</v>
      </c>
      <c r="AW102" s="19">
        <v>1.1</v>
      </c>
      <c r="AX102" s="19">
        <v>1.05</v>
      </c>
      <c r="AY102" s="19">
        <v>1.01</v>
      </c>
      <c r="AZ102" s="19">
        <v>0.97</v>
      </c>
      <c r="BA102" s="19">
        <v>0.93</v>
      </c>
      <c r="BB102" s="19">
        <v>0.89</v>
      </c>
      <c r="BC102" s="273">
        <v>0.85</v>
      </c>
      <c r="BD102" s="675">
        <f t="shared" si="56"/>
        <v>7.407407407407396</v>
      </c>
      <c r="BE102" s="663">
        <f aca="true" t="shared" si="70" ref="BE102:BE108">((AR102/AS102)-1)*100</f>
        <v>2.5316455696202445</v>
      </c>
      <c r="BF102" s="663">
        <f t="shared" si="4"/>
        <v>1.7167381974249052</v>
      </c>
      <c r="BG102" s="663">
        <f t="shared" si="5"/>
        <v>4.484304932735439</v>
      </c>
      <c r="BH102" s="663">
        <f t="shared" si="6"/>
        <v>14.948453608247414</v>
      </c>
      <c r="BI102" s="663">
        <f t="shared" si="7"/>
        <v>76.36363636363635</v>
      </c>
      <c r="BJ102" s="663">
        <f t="shared" si="8"/>
        <v>4.761904761904767</v>
      </c>
      <c r="BK102" s="663">
        <f t="shared" si="9"/>
        <v>3.960396039603964</v>
      </c>
      <c r="BL102" s="663">
        <f t="shared" si="10"/>
        <v>4.123711340206193</v>
      </c>
      <c r="BM102" s="663">
        <f t="shared" si="11"/>
        <v>4.3010752688172005</v>
      </c>
      <c r="BN102" s="663">
        <f t="shared" si="12"/>
        <v>4.494382022471921</v>
      </c>
      <c r="BO102" s="687">
        <f t="shared" si="13"/>
        <v>4.705882352941182</v>
      </c>
      <c r="BP102" s="675">
        <f t="shared" si="57"/>
        <v>11.149961488751416</v>
      </c>
      <c r="BQ102" s="675">
        <f t="shared" si="58"/>
        <v>19.92390971510247</v>
      </c>
      <c r="BR102" s="638">
        <f t="shared" si="50"/>
        <v>-14.179985812631433</v>
      </c>
      <c r="BS102" s="675">
        <f t="shared" si="59"/>
        <v>74.81559852049972</v>
      </c>
      <c r="BT102" s="698">
        <f t="shared" si="62"/>
        <v>2.871</v>
      </c>
      <c r="BU102" s="698">
        <f t="shared" si="66"/>
        <v>3.1581</v>
      </c>
      <c r="BV102" s="698">
        <f t="shared" si="66"/>
        <v>3.4739100000000005</v>
      </c>
      <c r="BW102" s="698">
        <f t="shared" si="66"/>
        <v>3.821301000000001</v>
      </c>
      <c r="BX102" s="698">
        <f t="shared" si="66"/>
        <v>4.203431100000001</v>
      </c>
      <c r="BY102" s="699">
        <f t="shared" si="63"/>
        <v>17.527742100000005</v>
      </c>
      <c r="BZ102" s="687">
        <f t="shared" si="64"/>
        <v>12.638072031148608</v>
      </c>
    </row>
    <row r="103" spans="1:78" ht="11.25" customHeight="1">
      <c r="A103" s="25" t="s">
        <v>684</v>
      </c>
      <c r="B103" s="26" t="s">
        <v>685</v>
      </c>
      <c r="C103" s="26" t="s">
        <v>1364</v>
      </c>
      <c r="D103" s="132">
        <v>40</v>
      </c>
      <c r="E103" s="136">
        <v>38</v>
      </c>
      <c r="F103" s="65" t="s">
        <v>1410</v>
      </c>
      <c r="G103" s="579" t="s">
        <v>1410</v>
      </c>
      <c r="H103" s="172">
        <v>186.9</v>
      </c>
      <c r="I103" s="433">
        <f t="shared" si="51"/>
        <v>1.4125200642054576</v>
      </c>
      <c r="J103" s="28">
        <v>0.54</v>
      </c>
      <c r="K103" s="141">
        <v>0.66</v>
      </c>
      <c r="L103" s="301">
        <f t="shared" si="49"/>
        <v>22.22222222222221</v>
      </c>
      <c r="M103" s="156">
        <v>40668</v>
      </c>
      <c r="N103" s="31">
        <v>40672</v>
      </c>
      <c r="O103" s="32">
        <v>40695</v>
      </c>
      <c r="P103" s="30" t="s">
        <v>245</v>
      </c>
      <c r="Q103" s="26"/>
      <c r="R103" s="310">
        <f t="shared" si="46"/>
        <v>2.64</v>
      </c>
      <c r="S103" s="319">
        <f>R103/W103*100</f>
        <v>29.79683972911964</v>
      </c>
      <c r="T103" s="411">
        <f t="shared" si="2"/>
        <v>113.23937453074504</v>
      </c>
      <c r="U103" s="27">
        <f>H103/W103</f>
        <v>21.094808126410836</v>
      </c>
      <c r="V103" s="364">
        <v>12</v>
      </c>
      <c r="W103" s="166">
        <v>8.86</v>
      </c>
      <c r="X103" s="172">
        <v>1.26</v>
      </c>
      <c r="Y103" s="166">
        <v>1.57</v>
      </c>
      <c r="Z103" s="166">
        <v>4.85</v>
      </c>
      <c r="AA103" s="172">
        <v>9</v>
      </c>
      <c r="AB103" s="166">
        <v>10.2</v>
      </c>
      <c r="AC103" s="327">
        <f>(AB103/AA103-1)*100</f>
        <v>13.33333333333333</v>
      </c>
      <c r="AD103" s="444">
        <f t="shared" si="17"/>
        <v>16.48148148148148</v>
      </c>
      <c r="AE103" s="484">
        <v>18</v>
      </c>
      <c r="AF103" s="369">
        <v>13040</v>
      </c>
      <c r="AG103" s="522">
        <v>50.33</v>
      </c>
      <c r="AH103" s="522">
        <v>2.85</v>
      </c>
      <c r="AI103" s="523">
        <v>9.23</v>
      </c>
      <c r="AJ103" s="524">
        <v>21.03</v>
      </c>
      <c r="AK103" s="335">
        <f>AN103/AO103</f>
        <v>1.296173571883033</v>
      </c>
      <c r="AL103" s="324">
        <f t="shared" si="52"/>
        <v>21.153846153846146</v>
      </c>
      <c r="AM103" s="325">
        <f t="shared" si="53"/>
        <v>17.586179760918785</v>
      </c>
      <c r="AN103" s="325">
        <f t="shared" si="54"/>
        <v>17.819048858810447</v>
      </c>
      <c r="AO103" s="327">
        <f t="shared" si="55"/>
        <v>13.74742491696046</v>
      </c>
      <c r="AP103" s="646">
        <v>2.52</v>
      </c>
      <c r="AQ103" s="634"/>
      <c r="AR103" s="282">
        <v>2.08</v>
      </c>
      <c r="AS103" s="282">
        <v>1.78</v>
      </c>
      <c r="AT103" s="28">
        <v>1.55</v>
      </c>
      <c r="AU103" s="28">
        <v>1.34</v>
      </c>
      <c r="AV103" s="28">
        <v>1.11</v>
      </c>
      <c r="AW103" s="28">
        <v>0.92</v>
      </c>
      <c r="AX103" s="28">
        <v>0.785</v>
      </c>
      <c r="AY103" s="28">
        <v>0.735</v>
      </c>
      <c r="AZ103" s="28">
        <v>0.715</v>
      </c>
      <c r="BA103" s="28">
        <v>0.695</v>
      </c>
      <c r="BB103" s="28">
        <v>0.67</v>
      </c>
      <c r="BC103" s="119">
        <v>0.63</v>
      </c>
      <c r="BD103" s="676">
        <f t="shared" si="56"/>
        <v>21.153846153846146</v>
      </c>
      <c r="BE103" s="452">
        <f t="shared" si="70"/>
        <v>16.85393258426966</v>
      </c>
      <c r="BF103" s="452">
        <f t="shared" si="4"/>
        <v>14.83870967741936</v>
      </c>
      <c r="BG103" s="452">
        <f t="shared" si="5"/>
        <v>15.671641791044767</v>
      </c>
      <c r="BH103" s="452">
        <f t="shared" si="6"/>
        <v>20.72072072072071</v>
      </c>
      <c r="BI103" s="452">
        <f t="shared" si="7"/>
        <v>20.65217391304348</v>
      </c>
      <c r="BJ103" s="452">
        <f t="shared" si="8"/>
        <v>17.19745222929936</v>
      </c>
      <c r="BK103" s="452">
        <f t="shared" si="9"/>
        <v>6.802721088435382</v>
      </c>
      <c r="BL103" s="452">
        <f t="shared" si="10"/>
        <v>2.7972027972027913</v>
      </c>
      <c r="BM103" s="452">
        <f t="shared" si="11"/>
        <v>2.877697841726623</v>
      </c>
      <c r="BN103" s="452">
        <f t="shared" si="12"/>
        <v>3.731343283582067</v>
      </c>
      <c r="BO103" s="685">
        <f t="shared" si="13"/>
        <v>6.349206349206349</v>
      </c>
      <c r="BP103" s="676">
        <f t="shared" si="57"/>
        <v>12.470554035816392</v>
      </c>
      <c r="BQ103" s="676">
        <f t="shared" si="58"/>
        <v>7.067425631486614</v>
      </c>
      <c r="BR103" s="589">
        <f aca="true" t="shared" si="71" ref="BR103:BR109">IF(AN103="n/a","n/a",IF(U103&lt;0,"n/a",IF(U103="n/a","n/a",I103+AN103-U103)))</f>
        <v>-1.8632392033949294</v>
      </c>
      <c r="BS103" s="676">
        <f t="shared" si="59"/>
        <v>75.44090293453723</v>
      </c>
      <c r="BT103" s="700">
        <f t="shared" si="62"/>
        <v>2.7720000000000002</v>
      </c>
      <c r="BU103" s="700">
        <f t="shared" si="66"/>
        <v>3.0492000000000004</v>
      </c>
      <c r="BV103" s="700">
        <f t="shared" si="66"/>
        <v>3.354120000000001</v>
      </c>
      <c r="BW103" s="700">
        <f t="shared" si="66"/>
        <v>3.689532000000001</v>
      </c>
      <c r="BX103" s="700">
        <f t="shared" si="66"/>
        <v>4.058485200000002</v>
      </c>
      <c r="BY103" s="697">
        <f t="shared" si="63"/>
        <v>16.923337200000006</v>
      </c>
      <c r="BZ103" s="685">
        <f t="shared" si="64"/>
        <v>9.054755056179777</v>
      </c>
    </row>
    <row r="104" spans="1:78" ht="11.25" customHeight="1">
      <c r="A104" s="26" t="s">
        <v>758</v>
      </c>
      <c r="B104" s="26" t="s">
        <v>759</v>
      </c>
      <c r="C104" s="109" t="s">
        <v>1582</v>
      </c>
      <c r="D104" s="269">
        <v>36</v>
      </c>
      <c r="E104" s="136">
        <v>63</v>
      </c>
      <c r="F104" s="44" t="s">
        <v>860</v>
      </c>
      <c r="G104" s="45" t="s">
        <v>827</v>
      </c>
      <c r="H104" s="178">
        <v>33.72</v>
      </c>
      <c r="I104" s="313">
        <f t="shared" si="51"/>
        <v>2.6690391459074734</v>
      </c>
      <c r="J104" s="141">
        <v>0.175</v>
      </c>
      <c r="K104" s="141">
        <v>0.225</v>
      </c>
      <c r="L104" s="301">
        <f t="shared" si="49"/>
        <v>28.57142857142858</v>
      </c>
      <c r="M104" s="156">
        <v>40772</v>
      </c>
      <c r="N104" s="31">
        <v>40774</v>
      </c>
      <c r="O104" s="32">
        <v>40798</v>
      </c>
      <c r="P104" s="104" t="s">
        <v>237</v>
      </c>
      <c r="Q104" s="26"/>
      <c r="R104" s="310">
        <f t="shared" si="46"/>
        <v>0.9</v>
      </c>
      <c r="S104" s="313">
        <f t="shared" si="28"/>
        <v>30.612244897959183</v>
      </c>
      <c r="T104" s="411">
        <f t="shared" si="2"/>
        <v>-0.29976903526367504</v>
      </c>
      <c r="U104" s="27">
        <f t="shared" si="29"/>
        <v>11.46938775510204</v>
      </c>
      <c r="V104" s="364">
        <v>8</v>
      </c>
      <c r="W104" s="166">
        <v>2.94</v>
      </c>
      <c r="X104" s="172">
        <v>1.22</v>
      </c>
      <c r="Y104" s="166">
        <v>0.4</v>
      </c>
      <c r="Z104" s="166">
        <v>1.95</v>
      </c>
      <c r="AA104" s="172">
        <v>2.83</v>
      </c>
      <c r="AB104" s="166">
        <v>3.13</v>
      </c>
      <c r="AC104" s="327">
        <f>(AB104/AA104-1)*100</f>
        <v>10.600706713780905</v>
      </c>
      <c r="AD104" s="324">
        <f>(H104/AA104)/X104</f>
        <v>9.766552742860453</v>
      </c>
      <c r="AE104" s="484">
        <v>20</v>
      </c>
      <c r="AF104" s="369">
        <v>29990</v>
      </c>
      <c r="AG104" s="522">
        <v>11.14</v>
      </c>
      <c r="AH104" s="522">
        <v>-28.42</v>
      </c>
      <c r="AI104" s="523">
        <v>2.37</v>
      </c>
      <c r="AJ104" s="524">
        <v>-10.27</v>
      </c>
      <c r="AK104" s="335">
        <f t="shared" si="18"/>
        <v>1.2108442208736285</v>
      </c>
      <c r="AL104" s="324">
        <f t="shared" si="52"/>
        <v>28.000000000000004</v>
      </c>
      <c r="AM104" s="325">
        <f t="shared" si="53"/>
        <v>24.455462602103808</v>
      </c>
      <c r="AN104" s="325">
        <f t="shared" si="54"/>
        <v>22.927493211024096</v>
      </c>
      <c r="AO104" s="327">
        <f t="shared" si="55"/>
        <v>18.935130395619204</v>
      </c>
      <c r="AP104" s="646">
        <v>0.8</v>
      </c>
      <c r="AQ104" s="634"/>
      <c r="AR104" s="282">
        <v>0.625</v>
      </c>
      <c r="AS104" s="282">
        <v>0.5</v>
      </c>
      <c r="AT104" s="28">
        <v>0.415</v>
      </c>
      <c r="AU104" s="28">
        <v>0.345</v>
      </c>
      <c r="AV104" s="28">
        <v>0.285</v>
      </c>
      <c r="AW104" s="28">
        <v>0.235</v>
      </c>
      <c r="AX104" s="28">
        <v>0.19125</v>
      </c>
      <c r="AY104" s="28">
        <v>0.16125</v>
      </c>
      <c r="AZ104" s="28">
        <v>0.14625</v>
      </c>
      <c r="BA104" s="28">
        <v>0.14125</v>
      </c>
      <c r="BB104" s="28">
        <v>0.13625</v>
      </c>
      <c r="BC104" s="119">
        <v>0.13125</v>
      </c>
      <c r="BD104" s="676">
        <f t="shared" si="56"/>
        <v>28.000000000000004</v>
      </c>
      <c r="BE104" s="452">
        <f t="shared" si="70"/>
        <v>25</v>
      </c>
      <c r="BF104" s="452">
        <f t="shared" si="4"/>
        <v>20.481927710843383</v>
      </c>
      <c r="BG104" s="452">
        <f t="shared" si="5"/>
        <v>20.28985507246377</v>
      </c>
      <c r="BH104" s="452">
        <f t="shared" si="6"/>
        <v>21.052631578947366</v>
      </c>
      <c r="BI104" s="452">
        <f t="shared" si="7"/>
        <v>21.276595744680836</v>
      </c>
      <c r="BJ104" s="452">
        <f t="shared" si="8"/>
        <v>22.87581699346404</v>
      </c>
      <c r="BK104" s="452">
        <f t="shared" si="9"/>
        <v>18.604651162790688</v>
      </c>
      <c r="BL104" s="452">
        <f t="shared" si="10"/>
        <v>10.256410256410264</v>
      </c>
      <c r="BM104" s="452">
        <f t="shared" si="11"/>
        <v>3.539823008849563</v>
      </c>
      <c r="BN104" s="452">
        <f t="shared" si="12"/>
        <v>3.66972477064218</v>
      </c>
      <c r="BO104" s="685">
        <f t="shared" si="13"/>
        <v>3.809523809523818</v>
      </c>
      <c r="BP104" s="676">
        <f t="shared" si="57"/>
        <v>16.571413342384663</v>
      </c>
      <c r="BQ104" s="676">
        <f t="shared" si="58"/>
        <v>8.445379507765612</v>
      </c>
      <c r="BR104" s="589">
        <f t="shared" si="71"/>
        <v>14.127144601829528</v>
      </c>
      <c r="BS104" s="676">
        <f t="shared" si="59"/>
        <v>82.07511310612409</v>
      </c>
      <c r="BT104" s="700">
        <f t="shared" si="62"/>
        <v>0.8800000000000001</v>
      </c>
      <c r="BU104" s="700">
        <f aca="true" t="shared" si="72" ref="BU104:BX106">IF($AD104="n/a",1.03*BT104,IF($AD104&lt;0,1.01*BT104,IF($AD104&gt;10,1.1*BT104,(1+$AD104/100)*BT104)))</f>
        <v>0.9659456641371721</v>
      </c>
      <c r="BV104" s="700">
        <f t="shared" si="72"/>
        <v>1.0602852568925025</v>
      </c>
      <c r="BW104" s="700">
        <f t="shared" si="72"/>
        <v>1.1638385757316823</v>
      </c>
      <c r="BX104" s="700">
        <f t="shared" si="72"/>
        <v>1.2775054840722728</v>
      </c>
      <c r="BY104" s="697">
        <f t="shared" si="63"/>
        <v>5.347574980833629</v>
      </c>
      <c r="BZ104" s="685">
        <f t="shared" si="64"/>
        <v>15.85876328835596</v>
      </c>
    </row>
    <row r="105" spans="1:78" ht="11.25" customHeight="1">
      <c r="A105" s="25" t="s">
        <v>773</v>
      </c>
      <c r="B105" s="26" t="s">
        <v>774</v>
      </c>
      <c r="C105" s="26" t="s">
        <v>1581</v>
      </c>
      <c r="D105" s="132">
        <v>37</v>
      </c>
      <c r="E105" s="136">
        <v>60</v>
      </c>
      <c r="F105" s="44" t="s">
        <v>860</v>
      </c>
      <c r="G105" s="45" t="s">
        <v>827</v>
      </c>
      <c r="H105" s="178">
        <v>58.9</v>
      </c>
      <c r="I105" s="313">
        <f t="shared" si="51"/>
        <v>2.4787775891341255</v>
      </c>
      <c r="J105" s="141">
        <v>0.3025</v>
      </c>
      <c r="K105" s="141">
        <v>0.365</v>
      </c>
      <c r="L105" s="301">
        <f t="shared" si="49"/>
        <v>20.661157024793386</v>
      </c>
      <c r="M105" s="156">
        <v>40611</v>
      </c>
      <c r="N105" s="31">
        <v>40613</v>
      </c>
      <c r="O105" s="32">
        <v>40637</v>
      </c>
      <c r="P105" s="104" t="s">
        <v>249</v>
      </c>
      <c r="Q105" s="26"/>
      <c r="R105" s="310">
        <f t="shared" si="46"/>
        <v>1.46</v>
      </c>
      <c r="S105" s="313">
        <f t="shared" si="28"/>
        <v>30.93220338983051</v>
      </c>
      <c r="T105" s="411">
        <f>(H105/SQRT(22.5*W105*(H105/Z105))-1)*100</f>
        <v>28.5593065161059</v>
      </c>
      <c r="U105" s="27">
        <f t="shared" si="29"/>
        <v>12.478813559322035</v>
      </c>
      <c r="V105" s="364">
        <v>1</v>
      </c>
      <c r="W105" s="166">
        <v>4.72</v>
      </c>
      <c r="X105" s="172">
        <v>1.36</v>
      </c>
      <c r="Y105" s="166">
        <v>0.46</v>
      </c>
      <c r="Z105" s="166">
        <v>2.98</v>
      </c>
      <c r="AA105" s="172">
        <v>4.49</v>
      </c>
      <c r="AB105" s="166">
        <v>4.91</v>
      </c>
      <c r="AC105" s="327">
        <f t="shared" si="16"/>
        <v>9.35412026726057</v>
      </c>
      <c r="AD105" s="444">
        <f>(H105/AA105)/X105</f>
        <v>9.645617712563867</v>
      </c>
      <c r="AE105" s="484">
        <v>31</v>
      </c>
      <c r="AF105" s="369">
        <v>202910</v>
      </c>
      <c r="AG105" s="522">
        <v>21.92</v>
      </c>
      <c r="AH105" s="522">
        <v>-0.84</v>
      </c>
      <c r="AI105" s="523">
        <v>3.42</v>
      </c>
      <c r="AJ105" s="524">
        <v>9.3</v>
      </c>
      <c r="AK105" s="335">
        <f t="shared" si="18"/>
        <v>0.9208214262998025</v>
      </c>
      <c r="AL105" s="324">
        <f t="shared" si="52"/>
        <v>18.432203389830516</v>
      </c>
      <c r="AM105" s="325">
        <f t="shared" si="53"/>
        <v>14.43731477052026</v>
      </c>
      <c r="AN105" s="325">
        <f t="shared" si="54"/>
        <v>16.45395969620076</v>
      </c>
      <c r="AO105" s="327">
        <f t="shared" si="55"/>
        <v>17.86878457239944</v>
      </c>
      <c r="AP105" s="646">
        <v>1.3975</v>
      </c>
      <c r="AQ105" s="634"/>
      <c r="AR105" s="282">
        <v>1.18</v>
      </c>
      <c r="AS105" s="282">
        <v>1.055</v>
      </c>
      <c r="AT105" s="28">
        <v>0.9325</v>
      </c>
      <c r="AU105" s="28">
        <v>0.8275</v>
      </c>
      <c r="AV105" s="28">
        <v>0.6525</v>
      </c>
      <c r="AW105" s="28">
        <v>0.58</v>
      </c>
      <c r="AX105" s="28">
        <v>0.48</v>
      </c>
      <c r="AY105" s="28">
        <v>0.345</v>
      </c>
      <c r="AZ105" s="28">
        <v>0.295</v>
      </c>
      <c r="BA105" s="28">
        <v>0.27</v>
      </c>
      <c r="BB105" s="28">
        <v>0.23</v>
      </c>
      <c r="BC105" s="119">
        <v>0.2</v>
      </c>
      <c r="BD105" s="676">
        <f t="shared" si="56"/>
        <v>18.432203389830516</v>
      </c>
      <c r="BE105" s="452">
        <f t="shared" si="70"/>
        <v>11.848341232227488</v>
      </c>
      <c r="BF105" s="452">
        <f t="shared" si="4"/>
        <v>13.136729222520094</v>
      </c>
      <c r="BG105" s="452">
        <f t="shared" si="5"/>
        <v>12.688821752265866</v>
      </c>
      <c r="BH105" s="452">
        <f t="shared" si="6"/>
        <v>26.819923371647512</v>
      </c>
      <c r="BI105" s="452">
        <f t="shared" si="7"/>
        <v>12.5</v>
      </c>
      <c r="BJ105" s="452">
        <f t="shared" si="8"/>
        <v>20.833333333333325</v>
      </c>
      <c r="BK105" s="452">
        <f t="shared" si="9"/>
        <v>39.13043478260869</v>
      </c>
      <c r="BL105" s="452">
        <f t="shared" si="10"/>
        <v>16.94915254237288</v>
      </c>
      <c r="BM105" s="452">
        <f t="shared" si="11"/>
        <v>9.259259259259256</v>
      </c>
      <c r="BN105" s="452">
        <f t="shared" si="12"/>
        <v>17.391304347826097</v>
      </c>
      <c r="BO105" s="685">
        <f t="shared" si="13"/>
        <v>14.999999999999991</v>
      </c>
      <c r="BP105" s="676">
        <f t="shared" si="57"/>
        <v>17.83245860282431</v>
      </c>
      <c r="BQ105" s="676">
        <f t="shared" si="58"/>
        <v>7.847464137100752</v>
      </c>
      <c r="BR105" s="589">
        <f t="shared" si="71"/>
        <v>6.4539237260128495</v>
      </c>
      <c r="BS105" s="676">
        <f t="shared" si="59"/>
        <v>82.55876729499695</v>
      </c>
      <c r="BT105" s="700">
        <f t="shared" si="62"/>
        <v>1.5282238307349665</v>
      </c>
      <c r="BU105" s="700">
        <f t="shared" si="72"/>
        <v>1.6756304592399605</v>
      </c>
      <c r="BV105" s="700">
        <f t="shared" si="72"/>
        <v>1.8372553676135255</v>
      </c>
      <c r="BW105" s="700">
        <f t="shared" si="72"/>
        <v>2.0144699967770863</v>
      </c>
      <c r="BX105" s="700">
        <f t="shared" si="72"/>
        <v>2.2087780716005017</v>
      </c>
      <c r="BY105" s="697">
        <f t="shared" si="63"/>
        <v>9.264357725966041</v>
      </c>
      <c r="BZ105" s="685">
        <f t="shared" si="64"/>
        <v>15.728960485511106</v>
      </c>
    </row>
    <row r="106" spans="1:78" ht="11.25" customHeight="1">
      <c r="A106" s="25" t="s">
        <v>674</v>
      </c>
      <c r="B106" s="26" t="s">
        <v>675</v>
      </c>
      <c r="C106" s="109" t="s">
        <v>1559</v>
      </c>
      <c r="D106" s="132">
        <v>39</v>
      </c>
      <c r="E106" s="136">
        <v>45</v>
      </c>
      <c r="F106" s="44" t="s">
        <v>860</v>
      </c>
      <c r="G106" s="17" t="s">
        <v>860</v>
      </c>
      <c r="H106" s="172">
        <v>27.21</v>
      </c>
      <c r="I106" s="313">
        <f t="shared" si="51"/>
        <v>6.376332230797501</v>
      </c>
      <c r="J106" s="28">
        <v>0.4325</v>
      </c>
      <c r="K106" s="141">
        <v>0.43375</v>
      </c>
      <c r="L106" s="581">
        <f t="shared" si="49"/>
        <v>0.28901734104047616</v>
      </c>
      <c r="M106" s="71">
        <v>40525</v>
      </c>
      <c r="N106" s="71">
        <v>40527</v>
      </c>
      <c r="O106" s="70">
        <v>40542</v>
      </c>
      <c r="P106" s="31" t="s">
        <v>234</v>
      </c>
      <c r="Q106" s="26"/>
      <c r="R106" s="310">
        <f t="shared" si="46"/>
        <v>1.735</v>
      </c>
      <c r="S106" s="319">
        <f t="shared" si="28"/>
        <v>134.49612403100775</v>
      </c>
      <c r="T106" s="411">
        <f t="shared" si="2"/>
        <v>37.27017438319875</v>
      </c>
      <c r="U106" s="27">
        <f t="shared" si="29"/>
        <v>21.093023255813954</v>
      </c>
      <c r="V106" s="364">
        <v>12</v>
      </c>
      <c r="W106" s="166">
        <v>1.29</v>
      </c>
      <c r="X106" s="172">
        <v>13.66</v>
      </c>
      <c r="Y106" s="166">
        <v>5.4</v>
      </c>
      <c r="Z106" s="166">
        <v>2.01</v>
      </c>
      <c r="AA106" s="172">
        <v>1.9</v>
      </c>
      <c r="AB106" s="166">
        <v>1.96</v>
      </c>
      <c r="AC106" s="327">
        <f>(AB106/AA106-1)*100</f>
        <v>3.157894736842115</v>
      </c>
      <c r="AD106" s="444">
        <f>(H106/AA106)/X106</f>
        <v>1.0483933112429684</v>
      </c>
      <c r="AE106" s="484">
        <v>9</v>
      </c>
      <c r="AF106" s="369">
        <v>1800</v>
      </c>
      <c r="AG106" s="522">
        <v>6.92</v>
      </c>
      <c r="AH106" s="522">
        <v>-21.22</v>
      </c>
      <c r="AI106" s="523">
        <v>-3.68</v>
      </c>
      <c r="AJ106" s="524">
        <v>-10.26</v>
      </c>
      <c r="AK106" s="335">
        <f>AN106/AO106</f>
        <v>0.3974485220748442</v>
      </c>
      <c r="AL106" s="324">
        <f t="shared" si="52"/>
        <v>0.21660649819494893</v>
      </c>
      <c r="AM106" s="325">
        <f t="shared" si="53"/>
        <v>0.28985669362813216</v>
      </c>
      <c r="AN106" s="325">
        <f t="shared" si="54"/>
        <v>1.132589202497103</v>
      </c>
      <c r="AO106" s="327">
        <f t="shared" si="55"/>
        <v>2.8496500542624315</v>
      </c>
      <c r="AP106" s="649">
        <v>1.735</v>
      </c>
      <c r="AQ106" s="634"/>
      <c r="AR106" s="141">
        <v>1.73125</v>
      </c>
      <c r="AS106" s="275">
        <v>1.73</v>
      </c>
      <c r="AT106" s="28">
        <v>1.72</v>
      </c>
      <c r="AU106" s="28">
        <v>1.68</v>
      </c>
      <c r="AV106" s="28">
        <v>1.64</v>
      </c>
      <c r="AW106" s="28">
        <v>1.6</v>
      </c>
      <c r="AX106" s="28">
        <v>1.55</v>
      </c>
      <c r="AY106" s="28">
        <v>1.47</v>
      </c>
      <c r="AZ106" s="28">
        <v>1.39</v>
      </c>
      <c r="BA106" s="28">
        <v>1.31</v>
      </c>
      <c r="BB106" s="28">
        <v>1.23</v>
      </c>
      <c r="BC106" s="119">
        <v>1.1575</v>
      </c>
      <c r="BD106" s="676">
        <f t="shared" si="56"/>
        <v>0.21660649819494893</v>
      </c>
      <c r="BE106" s="452">
        <f t="shared" si="70"/>
        <v>0.07225433526012459</v>
      </c>
      <c r="BF106" s="452">
        <f t="shared" si="4"/>
        <v>0.5813953488372103</v>
      </c>
      <c r="BG106" s="452">
        <f t="shared" si="5"/>
        <v>2.3809523809523725</v>
      </c>
      <c r="BH106" s="452">
        <f t="shared" si="6"/>
        <v>2.4390243902439046</v>
      </c>
      <c r="BI106" s="452">
        <f t="shared" si="7"/>
        <v>2.499999999999991</v>
      </c>
      <c r="BJ106" s="452">
        <f t="shared" si="8"/>
        <v>3.2258064516129004</v>
      </c>
      <c r="BK106" s="452">
        <f t="shared" si="9"/>
        <v>5.442176870748305</v>
      </c>
      <c r="BL106" s="452">
        <f t="shared" si="10"/>
        <v>5.755395683453246</v>
      </c>
      <c r="BM106" s="452">
        <f t="shared" si="11"/>
        <v>6.1068702290076216</v>
      </c>
      <c r="BN106" s="452">
        <f t="shared" si="12"/>
        <v>6.50406504065042</v>
      </c>
      <c r="BO106" s="685">
        <f t="shared" si="13"/>
        <v>6.263498920086397</v>
      </c>
      <c r="BP106" s="676">
        <f t="shared" si="57"/>
        <v>3.4573371790872867</v>
      </c>
      <c r="BQ106" s="676">
        <f t="shared" si="58"/>
        <v>2.359300920315375</v>
      </c>
      <c r="BR106" s="589">
        <f t="shared" si="71"/>
        <v>-13.58410182251935</v>
      </c>
      <c r="BS106" s="676">
        <f t="shared" si="59"/>
        <v>36.45137018281633</v>
      </c>
      <c r="BT106" s="700">
        <f t="shared" si="62"/>
        <v>1.7897894736842108</v>
      </c>
      <c r="BU106" s="700">
        <f t="shared" si="72"/>
        <v>1.808553506811647</v>
      </c>
      <c r="BV106" s="700">
        <f t="shared" si="72"/>
        <v>1.8275142608073105</v>
      </c>
      <c r="BW106" s="700">
        <f t="shared" si="72"/>
        <v>1.846673798079626</v>
      </c>
      <c r="BX106" s="700">
        <f t="shared" si="72"/>
        <v>1.8660342026591694</v>
      </c>
      <c r="BY106" s="697">
        <f t="shared" si="63"/>
        <v>9.138565242041963</v>
      </c>
      <c r="BZ106" s="685">
        <f t="shared" si="64"/>
        <v>33.585318787364805</v>
      </c>
    </row>
    <row r="107" spans="1:78" ht="11.25" customHeight="1">
      <c r="A107" s="15" t="s">
        <v>887</v>
      </c>
      <c r="B107" s="15" t="s">
        <v>888</v>
      </c>
      <c r="C107" s="16" t="s">
        <v>1365</v>
      </c>
      <c r="D107" s="131">
        <v>29</v>
      </c>
      <c r="E107" s="136">
        <v>82</v>
      </c>
      <c r="F107" s="88" t="s">
        <v>1410</v>
      </c>
      <c r="G107" s="58" t="s">
        <v>1410</v>
      </c>
      <c r="H107" s="188">
        <v>24.66</v>
      </c>
      <c r="I107" s="312">
        <f t="shared" si="51"/>
        <v>2.5952960259529605</v>
      </c>
      <c r="J107" s="19">
        <v>0.15</v>
      </c>
      <c r="K107" s="142">
        <v>0.16</v>
      </c>
      <c r="L107" s="68">
        <f t="shared" si="49"/>
        <v>6.666666666666665</v>
      </c>
      <c r="M107" s="394">
        <v>40325</v>
      </c>
      <c r="N107" s="442">
        <v>40330</v>
      </c>
      <c r="O107" s="394">
        <v>40360</v>
      </c>
      <c r="P107" s="21" t="s">
        <v>235</v>
      </c>
      <c r="Q107" s="16"/>
      <c r="R107" s="20">
        <f t="shared" si="46"/>
        <v>0.64</v>
      </c>
      <c r="S107" s="312">
        <f t="shared" si="28"/>
        <v>48.854961832061065</v>
      </c>
      <c r="T107" s="477">
        <f>(H107/SQRT(22.5*W107*(H107/Z107))-1)*100</f>
        <v>12.025078980604542</v>
      </c>
      <c r="U107" s="312">
        <f t="shared" si="29"/>
        <v>18.82442748091603</v>
      </c>
      <c r="V107" s="478">
        <v>12</v>
      </c>
      <c r="W107" s="186">
        <v>1.31</v>
      </c>
      <c r="X107" s="188" t="s">
        <v>1008</v>
      </c>
      <c r="Y107" s="188">
        <v>0.97</v>
      </c>
      <c r="Z107" s="188">
        <v>1.5</v>
      </c>
      <c r="AA107" s="187" t="s">
        <v>1008</v>
      </c>
      <c r="AB107" s="188" t="s">
        <v>1008</v>
      </c>
      <c r="AC107" s="326" t="s">
        <v>876</v>
      </c>
      <c r="AD107" s="329" t="s">
        <v>876</v>
      </c>
      <c r="AE107" s="483">
        <v>0</v>
      </c>
      <c r="AF107" s="380">
        <v>269</v>
      </c>
      <c r="AG107" s="512">
        <v>18.44</v>
      </c>
      <c r="AH107" s="512">
        <v>-7.99</v>
      </c>
      <c r="AI107" s="525">
        <v>5.25</v>
      </c>
      <c r="AJ107" s="526">
        <v>6.43</v>
      </c>
      <c r="AK107" s="334">
        <f>AN107/AO107</f>
        <v>0.8779588953488375</v>
      </c>
      <c r="AL107" s="328">
        <f t="shared" si="52"/>
        <v>3.2258064516129004</v>
      </c>
      <c r="AM107" s="329">
        <f t="shared" si="53"/>
        <v>8.576704663796253</v>
      </c>
      <c r="AN107" s="329">
        <f t="shared" si="54"/>
        <v>13.485457134316015</v>
      </c>
      <c r="AO107" s="326">
        <f t="shared" si="55"/>
        <v>15.36000968354887</v>
      </c>
      <c r="AP107" s="651">
        <v>0.64</v>
      </c>
      <c r="AQ107" s="636"/>
      <c r="AR107" s="142">
        <v>0.62</v>
      </c>
      <c r="AS107" s="19">
        <v>0.58</v>
      </c>
      <c r="AT107" s="19">
        <v>0.5</v>
      </c>
      <c r="AU107" s="19">
        <v>0.4</v>
      </c>
      <c r="AV107" s="19">
        <v>0.34</v>
      </c>
      <c r="AW107" s="19">
        <v>0.25</v>
      </c>
      <c r="AX107" s="19">
        <v>0.21</v>
      </c>
      <c r="AY107" s="19">
        <v>0.18</v>
      </c>
      <c r="AZ107" s="19">
        <v>0.16667</v>
      </c>
      <c r="BA107" s="19">
        <v>0.15333</v>
      </c>
      <c r="BB107" s="19">
        <v>0.14</v>
      </c>
      <c r="BC107" s="273">
        <v>0.12667</v>
      </c>
      <c r="BD107" s="675">
        <f t="shared" si="56"/>
        <v>3.2258064516129004</v>
      </c>
      <c r="BE107" s="663">
        <f t="shared" si="70"/>
        <v>6.896551724137945</v>
      </c>
      <c r="BF107" s="663">
        <f t="shared" si="4"/>
        <v>15.999999999999993</v>
      </c>
      <c r="BG107" s="663">
        <f t="shared" si="5"/>
        <v>25</v>
      </c>
      <c r="BH107" s="663">
        <f t="shared" si="6"/>
        <v>17.647058823529417</v>
      </c>
      <c r="BI107" s="663">
        <f t="shared" si="7"/>
        <v>36.00000000000001</v>
      </c>
      <c r="BJ107" s="663">
        <f t="shared" si="8"/>
        <v>19.047619047619047</v>
      </c>
      <c r="BK107" s="663">
        <f t="shared" si="9"/>
        <v>16.666666666666675</v>
      </c>
      <c r="BL107" s="663">
        <f t="shared" si="10"/>
        <v>7.997840043199123</v>
      </c>
      <c r="BM107" s="663">
        <f t="shared" si="11"/>
        <v>8.70018913454642</v>
      </c>
      <c r="BN107" s="663">
        <f t="shared" si="12"/>
        <v>9.521428571428547</v>
      </c>
      <c r="BO107" s="687">
        <f t="shared" si="13"/>
        <v>10.523407278755826</v>
      </c>
      <c r="BP107" s="675">
        <f t="shared" si="57"/>
        <v>14.768880645124659</v>
      </c>
      <c r="BQ107" s="675">
        <f t="shared" si="58"/>
        <v>8.711089293914855</v>
      </c>
      <c r="BR107" s="638">
        <f t="shared" si="71"/>
        <v>-2.7436743206470524</v>
      </c>
      <c r="BS107" s="675">
        <f t="shared" si="59"/>
        <v>52.0766499597402</v>
      </c>
      <c r="BT107" s="698">
        <f>IF(AC107="n/a",1.03*AP107,IF(AC107&lt;0,1.01*AP107,IF(AC107&gt;10,1.1*AP107,(1+AC107/100)*AP107)))</f>
        <v>0.6592</v>
      </c>
      <c r="BU107" s="698">
        <f aca="true" t="shared" si="73" ref="BU107:BX109">IF($AD107="n/a",1.03*BT107,IF($AD107&lt;0,1.01*BT107,IF($AD107&gt;10,1.1*BT107,(1+$AD107/100)*BT107)))</f>
        <v>0.678976</v>
      </c>
      <c r="BV107" s="698">
        <f t="shared" si="73"/>
        <v>0.6993452800000001</v>
      </c>
      <c r="BW107" s="698">
        <f t="shared" si="73"/>
        <v>0.7203256384000001</v>
      </c>
      <c r="BX107" s="698">
        <f t="shared" si="73"/>
        <v>0.741935407552</v>
      </c>
      <c r="BY107" s="699">
        <f>SUM(BT107:BX107)</f>
        <v>3.4997823259520002</v>
      </c>
      <c r="BZ107" s="687">
        <f>(BY107/H107)*100</f>
        <v>14.192142441005679</v>
      </c>
    </row>
    <row r="108" spans="1:78" ht="11.25" customHeight="1">
      <c r="A108" s="34" t="s">
        <v>791</v>
      </c>
      <c r="B108" s="34" t="s">
        <v>797</v>
      </c>
      <c r="C108" s="36" t="s">
        <v>1327</v>
      </c>
      <c r="D108" s="133">
        <v>35</v>
      </c>
      <c r="E108" s="136">
        <v>68</v>
      </c>
      <c r="F108" s="46" t="s">
        <v>860</v>
      </c>
      <c r="G108" s="47" t="s">
        <v>860</v>
      </c>
      <c r="H108" s="174">
        <v>42.87</v>
      </c>
      <c r="I108" s="315">
        <f t="shared" si="51"/>
        <v>3.615581992069046</v>
      </c>
      <c r="J108" s="38">
        <v>0.3775</v>
      </c>
      <c r="K108" s="140">
        <v>0.3875</v>
      </c>
      <c r="L108" s="257">
        <f t="shared" si="49"/>
        <v>2.6490066225165476</v>
      </c>
      <c r="M108" s="40">
        <v>40639</v>
      </c>
      <c r="N108" s="40">
        <v>40641</v>
      </c>
      <c r="O108" s="40">
        <v>40664</v>
      </c>
      <c r="P108" s="40" t="s">
        <v>252</v>
      </c>
      <c r="Q108" s="36"/>
      <c r="R108" s="39">
        <f t="shared" si="46"/>
        <v>1.55</v>
      </c>
      <c r="S108" s="410">
        <f t="shared" si="28"/>
        <v>67.98245614035089</v>
      </c>
      <c r="T108" s="412">
        <f>(H108/SQRT(22.5*W108*(H108/Z108))-1)*100</f>
        <v>22.30510214907597</v>
      </c>
      <c r="U108" s="54">
        <f t="shared" si="29"/>
        <v>18.80263157894737</v>
      </c>
      <c r="V108" s="365">
        <v>9</v>
      </c>
      <c r="W108" s="179">
        <v>2.28</v>
      </c>
      <c r="X108" s="174">
        <v>3.51</v>
      </c>
      <c r="Y108" s="167">
        <v>0.78</v>
      </c>
      <c r="Z108" s="175">
        <v>1.79</v>
      </c>
      <c r="AA108" s="174">
        <v>2.49</v>
      </c>
      <c r="AB108" s="167">
        <v>2.61</v>
      </c>
      <c r="AC108" s="332">
        <f>(AB108/AA108-1)*100</f>
        <v>4.819277108433728</v>
      </c>
      <c r="AD108" s="445">
        <f>(H108/AA108)/X108</f>
        <v>4.905090447259122</v>
      </c>
      <c r="AE108" s="485">
        <v>7</v>
      </c>
      <c r="AF108" s="371">
        <v>2200</v>
      </c>
      <c r="AG108" s="495">
        <v>23.58</v>
      </c>
      <c r="AH108" s="495">
        <v>-2.3</v>
      </c>
      <c r="AI108" s="519">
        <v>2.49</v>
      </c>
      <c r="AJ108" s="521">
        <v>8.04</v>
      </c>
      <c r="AK108" s="336">
        <f>AN108/AO108</f>
        <v>1.3275414629526556</v>
      </c>
      <c r="AL108" s="330">
        <f t="shared" si="52"/>
        <v>2.6666666666666616</v>
      </c>
      <c r="AM108" s="331">
        <f t="shared" si="53"/>
        <v>3.04433142174223</v>
      </c>
      <c r="AN108" s="331">
        <f t="shared" si="54"/>
        <v>2.744761248700689</v>
      </c>
      <c r="AO108" s="332">
        <f t="shared" si="55"/>
        <v>2.067552182208998</v>
      </c>
      <c r="AP108" s="652">
        <v>1.54</v>
      </c>
      <c r="AQ108" s="635"/>
      <c r="AR108" s="140">
        <v>1.5</v>
      </c>
      <c r="AS108" s="38">
        <v>1.4575</v>
      </c>
      <c r="AT108" s="38">
        <v>1.4075</v>
      </c>
      <c r="AU108" s="38">
        <v>1.365</v>
      </c>
      <c r="AV108" s="38">
        <v>1.345</v>
      </c>
      <c r="AW108" s="38">
        <v>1.3225</v>
      </c>
      <c r="AX108" s="38">
        <v>1.295</v>
      </c>
      <c r="AY108" s="38">
        <v>1.2775</v>
      </c>
      <c r="AZ108" s="38">
        <v>1.2675</v>
      </c>
      <c r="BA108" s="38">
        <v>1.255</v>
      </c>
      <c r="BB108" s="38">
        <v>1.235</v>
      </c>
      <c r="BC108" s="274">
        <v>1.215</v>
      </c>
      <c r="BD108" s="677">
        <f t="shared" si="56"/>
        <v>2.6666666666666616</v>
      </c>
      <c r="BE108" s="664">
        <f t="shared" si="70"/>
        <v>2.9159519725557415</v>
      </c>
      <c r="BF108" s="664">
        <f aca="true" t="shared" si="74" ref="BF108:BO108">((AS108/AT108)-1)*100</f>
        <v>3.5523978685612745</v>
      </c>
      <c r="BG108" s="664">
        <f t="shared" si="74"/>
        <v>3.1135531135531025</v>
      </c>
      <c r="BH108" s="664">
        <f t="shared" si="74"/>
        <v>1.486988847583648</v>
      </c>
      <c r="BI108" s="664">
        <f t="shared" si="74"/>
        <v>1.7013232514177634</v>
      </c>
      <c r="BJ108" s="664">
        <f t="shared" si="74"/>
        <v>2.1235521235521304</v>
      </c>
      <c r="BK108" s="664">
        <f t="shared" si="74"/>
        <v>1.3698630136986134</v>
      </c>
      <c r="BL108" s="664">
        <f t="shared" si="74"/>
        <v>0.7889546351084853</v>
      </c>
      <c r="BM108" s="664">
        <f t="shared" si="74"/>
        <v>0.9960159362550014</v>
      </c>
      <c r="BN108" s="664">
        <f t="shared" si="74"/>
        <v>1.6194331983805599</v>
      </c>
      <c r="BO108" s="689">
        <f t="shared" si="74"/>
        <v>1.6460905349794164</v>
      </c>
      <c r="BP108" s="677">
        <f t="shared" si="57"/>
        <v>1.9983992635260333</v>
      </c>
      <c r="BQ108" s="677">
        <f t="shared" si="58"/>
        <v>0.8387860900628497</v>
      </c>
      <c r="BR108" s="511">
        <f t="shared" si="71"/>
        <v>-12.442288338177635</v>
      </c>
      <c r="BS108" s="677">
        <f t="shared" si="59"/>
        <v>50.81429686649193</v>
      </c>
      <c r="BT108" s="701">
        <f>IF(AC108="n/a",1.03*AP108,IF(AC108&lt;0,1.01*AP108,IF(AC108&gt;10,1.1*AP108,(1+AC108/100)*AP108)))</f>
        <v>1.6142168674698794</v>
      </c>
      <c r="BU108" s="701">
        <f t="shared" si="73"/>
        <v>1.69339566483419</v>
      </c>
      <c r="BV108" s="701">
        <f t="shared" si="73"/>
        <v>1.776458253824272</v>
      </c>
      <c r="BW108" s="701">
        <f t="shared" si="73"/>
        <v>1.8635951379321527</v>
      </c>
      <c r="BX108" s="701">
        <f t="shared" si="73"/>
        <v>1.9550061650184483</v>
      </c>
      <c r="BY108" s="702">
        <f>SUM(BT108:BX108)</f>
        <v>8.902672089078942</v>
      </c>
      <c r="BZ108" s="689">
        <f>(BY108/H108)*100</f>
        <v>20.766671539722285</v>
      </c>
    </row>
    <row r="109" spans="1:78" ht="11.25" customHeight="1">
      <c r="A109" s="67" t="s">
        <v>1412</v>
      </c>
      <c r="B109" s="121">
        <f>COUNT(H7:H108)</f>
        <v>102</v>
      </c>
      <c r="C109" s="115" t="s">
        <v>906</v>
      </c>
      <c r="D109" s="76">
        <f>AVERAGE(D7:D108)</f>
        <v>38.705882352941174</v>
      </c>
      <c r="E109" s="214"/>
      <c r="F109" s="7"/>
      <c r="G109" s="7"/>
      <c r="H109" s="397">
        <f>AVERAGE(H7:H108)</f>
        <v>49.719873949579814</v>
      </c>
      <c r="I109" s="39">
        <f>AVERAGE(I7:I108)</f>
        <v>2.973109145273285</v>
      </c>
      <c r="J109" s="66"/>
      <c r="K109" s="66"/>
      <c r="L109" s="39">
        <f>((SUM(K7:K108)/SUM(J7:J108))-1)*100</f>
        <v>7.2273792748487775</v>
      </c>
      <c r="M109" s="86"/>
      <c r="N109" s="6"/>
      <c r="O109" s="6"/>
      <c r="P109" s="6"/>
      <c r="Q109" s="6"/>
      <c r="R109" s="6"/>
      <c r="S109" s="259">
        <f>AVERAGE(S7:S108)</f>
        <v>60.93340538387005</v>
      </c>
      <c r="T109" s="414">
        <f>(H109/SQRT(22.5*W109*(H109/Z109))-1)*100</f>
        <v>40.6684091878593</v>
      </c>
      <c r="U109" s="257">
        <f>AVERAGE(U7:U108)</f>
        <v>21.47890795646628</v>
      </c>
      <c r="V109" s="301"/>
      <c r="W109" s="39">
        <f aca="true" t="shared" si="75" ref="W109:AC109">AVERAGE(W7:W108)</f>
        <v>3.124766573295985</v>
      </c>
      <c r="X109" s="259">
        <f t="shared" si="75"/>
        <v>2.2423469387755093</v>
      </c>
      <c r="Y109" s="69">
        <f t="shared" si="75"/>
        <v>1.7874509803921586</v>
      </c>
      <c r="Z109" s="257">
        <f t="shared" si="75"/>
        <v>2.7981000000000007</v>
      </c>
      <c r="AA109" s="259">
        <f t="shared" si="75"/>
        <v>3.4239476190476186</v>
      </c>
      <c r="AB109" s="69">
        <f t="shared" si="75"/>
        <v>3.737748917748917</v>
      </c>
      <c r="AC109" s="438">
        <f t="shared" si="75"/>
        <v>13.561585749009744</v>
      </c>
      <c r="AD109" s="446">
        <f>(H109/AA109)/X109</f>
        <v>6.4758994786017805</v>
      </c>
      <c r="AE109" s="486">
        <f aca="true" t="shared" si="76" ref="AE109:AJ109">AVERAGE(AE7:AE108)</f>
        <v>12.235294117647058</v>
      </c>
      <c r="AF109" s="373">
        <f t="shared" si="76"/>
        <v>23692.43137254902</v>
      </c>
      <c r="AG109" s="519">
        <f t="shared" si="76"/>
        <v>25.964705882352952</v>
      </c>
      <c r="AH109" s="520">
        <f t="shared" si="76"/>
        <v>-11.02235294117647</v>
      </c>
      <c r="AI109" s="519">
        <f t="shared" si="76"/>
        <v>3.259901960784315</v>
      </c>
      <c r="AJ109" s="521">
        <f t="shared" si="76"/>
        <v>4.018137254901963</v>
      </c>
      <c r="AK109" s="336">
        <f>AN109/AO109</f>
        <v>0.9927730980265413</v>
      </c>
      <c r="AL109" s="330">
        <f t="shared" si="52"/>
        <v>7.075425313302719</v>
      </c>
      <c r="AM109" s="331">
        <f t="shared" si="53"/>
        <v>6.03985340487494</v>
      </c>
      <c r="AN109" s="331">
        <f t="shared" si="54"/>
        <v>7.582501178010093</v>
      </c>
      <c r="AO109" s="332">
        <f t="shared" si="55"/>
        <v>7.6376980732886235</v>
      </c>
      <c r="AP109" s="140">
        <f aca="true" t="shared" si="77" ref="AP109:BC109">AVERAGE(AP7:AP108)</f>
        <v>1.2725969654528477</v>
      </c>
      <c r="AQ109" s="637"/>
      <c r="AR109" s="140">
        <f t="shared" si="77"/>
        <v>1.1885051698176576</v>
      </c>
      <c r="AS109" s="38">
        <f t="shared" si="77"/>
        <v>1.1299055730002439</v>
      </c>
      <c r="AT109" s="38">
        <f t="shared" si="77"/>
        <v>1.0672926713122561</v>
      </c>
      <c r="AU109" s="38">
        <f t="shared" si="77"/>
        <v>0.9701664184776545</v>
      </c>
      <c r="AV109" s="38">
        <f t="shared" si="77"/>
        <v>0.8830447210042305</v>
      </c>
      <c r="AW109" s="38">
        <f t="shared" si="77"/>
        <v>0.8063697883327373</v>
      </c>
      <c r="AX109" s="38">
        <f t="shared" si="77"/>
        <v>0.740402016447485</v>
      </c>
      <c r="AY109" s="38">
        <f t="shared" si="77"/>
        <v>0.6803043217435061</v>
      </c>
      <c r="AZ109" s="38">
        <f t="shared" si="77"/>
        <v>0.6385210886752108</v>
      </c>
      <c r="BA109" s="38">
        <f t="shared" si="77"/>
        <v>0.6096026820557163</v>
      </c>
      <c r="BB109" s="38">
        <f t="shared" si="77"/>
        <v>0.5799612254304748</v>
      </c>
      <c r="BC109" s="274">
        <f t="shared" si="77"/>
        <v>0.5471020139480869</v>
      </c>
      <c r="BD109" s="677">
        <f t="shared" si="56"/>
        <v>7.075425313302719</v>
      </c>
      <c r="BE109" s="664">
        <f aca="true" t="shared" si="78" ref="BE109:BO109">((AR109/AS109)-1)*100</f>
        <v>5.186238409446364</v>
      </c>
      <c r="BF109" s="664">
        <f t="shared" si="78"/>
        <v>5.86651659577162</v>
      </c>
      <c r="BG109" s="664">
        <f t="shared" si="78"/>
        <v>10.011298163361303</v>
      </c>
      <c r="BH109" s="664">
        <f t="shared" si="78"/>
        <v>9.866057222373303</v>
      </c>
      <c r="BI109" s="664">
        <f t="shared" si="78"/>
        <v>9.508656423007555</v>
      </c>
      <c r="BJ109" s="664">
        <f t="shared" si="78"/>
        <v>8.909723423198045</v>
      </c>
      <c r="BK109" s="664">
        <f t="shared" si="78"/>
        <v>8.833942808118378</v>
      </c>
      <c r="BL109" s="664">
        <f t="shared" si="78"/>
        <v>6.543751460893188</v>
      </c>
      <c r="BM109" s="664">
        <f t="shared" si="78"/>
        <v>4.743812235532685</v>
      </c>
      <c r="BN109" s="664">
        <f t="shared" si="78"/>
        <v>5.1109376498817305</v>
      </c>
      <c r="BO109" s="689">
        <f t="shared" si="78"/>
        <v>6.006048350153903</v>
      </c>
      <c r="BP109" s="677">
        <f t="shared" si="57"/>
        <v>7.3052006712534</v>
      </c>
      <c r="BQ109" s="677">
        <f t="shared" si="58"/>
        <v>1.9127516212424478</v>
      </c>
      <c r="BR109" s="511">
        <f t="shared" si="71"/>
        <v>-10.923297633182901</v>
      </c>
      <c r="BS109" s="677">
        <f t="shared" si="59"/>
        <v>66.48422141433318</v>
      </c>
      <c r="BT109" s="701">
        <f>IF(AC109="n/a",1.03*AP109,IF(AC109&lt;0,1.01*AP109,IF(AC109&gt;10,1.1*AP109,(1+AC109/100)*AP109)))</f>
        <v>1.3998566619981325</v>
      </c>
      <c r="BU109" s="701">
        <f t="shared" si="73"/>
        <v>1.490509972273642</v>
      </c>
      <c r="BV109" s="701">
        <f t="shared" si="73"/>
        <v>1.5870338997966182</v>
      </c>
      <c r="BW109" s="701">
        <f t="shared" si="73"/>
        <v>1.6898086198387812</v>
      </c>
      <c r="BX109" s="701">
        <f t="shared" si="73"/>
        <v>1.799238927440289</v>
      </c>
      <c r="BY109" s="702">
        <f>SUM(BT109:BX109)</f>
        <v>7.966448081347463</v>
      </c>
      <c r="BZ109" s="689">
        <f>(BY109/H109)*100</f>
        <v>16.02266347140405</v>
      </c>
    </row>
    <row r="110" spans="33:36" ht="12.75">
      <c r="AG110" s="455"/>
      <c r="AH110" s="455"/>
      <c r="AI110" s="455"/>
      <c r="AJ110" s="455"/>
    </row>
  </sheetData>
  <hyperlinks>
    <hyperlink ref="D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06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5.7109375" style="0" customWidth="1"/>
    <col min="29" max="30" width="6.28125" style="0" customWidth="1"/>
    <col min="31" max="31" width="2.7109375" style="0" customWidth="1"/>
    <col min="32" max="32" width="7.28125" style="0" customWidth="1"/>
    <col min="33" max="36" width="5.7109375" style="0" customWidth="1"/>
    <col min="37" max="37" width="6.28125" style="0" customWidth="1"/>
    <col min="38" max="41" width="5.00390625" style="0" customWidth="1"/>
    <col min="42" max="42" width="6.28125" style="0" customWidth="1"/>
    <col min="43" max="43" width="1.7109375" style="0" customWidth="1"/>
    <col min="44" max="55" width="6.28125" style="0" customWidth="1"/>
    <col min="56" max="69" width="4.7109375" style="0" customWidth="1"/>
    <col min="70" max="77" width="5.00390625" style="0" customWidth="1"/>
    <col min="78" max="78" width="4.7109375" style="0" customWidth="1"/>
  </cols>
  <sheetData>
    <row r="1" spans="1:78" ht="12.75">
      <c r="A1" s="392" t="s">
        <v>1307</v>
      </c>
      <c r="B1" s="100"/>
      <c r="C1" s="349" t="s">
        <v>1480</v>
      </c>
      <c r="D1" s="83" t="s">
        <v>1479</v>
      </c>
      <c r="E1" s="83"/>
      <c r="F1" s="85"/>
      <c r="G1" s="83"/>
      <c r="H1" s="84"/>
      <c r="I1" s="84"/>
      <c r="J1" s="343"/>
      <c r="K1" s="295"/>
      <c r="L1" s="294"/>
      <c r="M1" s="295"/>
      <c r="N1" s="294"/>
      <c r="O1" s="296"/>
      <c r="P1" s="296"/>
      <c r="Q1" s="350"/>
      <c r="R1" s="81" t="s">
        <v>897</v>
      </c>
      <c r="S1" s="81"/>
      <c r="T1" s="408"/>
      <c r="U1" s="100"/>
      <c r="V1" s="162"/>
      <c r="W1" s="161"/>
      <c r="X1" s="160" t="s">
        <v>1855</v>
      </c>
      <c r="Y1" s="161"/>
      <c r="Z1" s="161"/>
      <c r="AA1" s="161"/>
      <c r="AB1" s="161"/>
      <c r="AC1" s="161"/>
      <c r="AD1" s="161"/>
      <c r="AE1" s="161"/>
      <c r="AF1" s="161"/>
      <c r="AG1" s="514" t="s">
        <v>1594</v>
      </c>
      <c r="AH1" s="295"/>
      <c r="AI1" s="295"/>
      <c r="AJ1" s="350"/>
      <c r="AK1" s="352" t="s">
        <v>112</v>
      </c>
      <c r="AL1" s="353"/>
      <c r="AM1" s="353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3"/>
      <c r="BD1" s="426" t="s">
        <v>1356</v>
      </c>
      <c r="BE1" s="639"/>
      <c r="BF1" s="9"/>
      <c r="BG1" s="9"/>
      <c r="BH1" s="9"/>
      <c r="BI1" s="9"/>
      <c r="BJ1" s="9"/>
      <c r="BK1" s="9"/>
      <c r="BL1" s="9"/>
      <c r="BM1" s="9"/>
      <c r="BN1" s="9"/>
      <c r="BO1" s="9"/>
      <c r="BP1" s="162"/>
      <c r="BQ1" s="163"/>
      <c r="BR1" s="455"/>
      <c r="BT1" s="426" t="s">
        <v>741</v>
      </c>
      <c r="BU1" s="9"/>
      <c r="BV1" s="9"/>
      <c r="BW1" s="9"/>
      <c r="BX1" s="9"/>
      <c r="BY1" s="9"/>
      <c r="BZ1" s="24"/>
    </row>
    <row r="2" spans="1:78" ht="9" customHeight="1">
      <c r="A2" s="98" t="s">
        <v>28</v>
      </c>
      <c r="B2" s="182"/>
      <c r="C2" s="342"/>
      <c r="D2" s="295"/>
      <c r="E2" s="295"/>
      <c r="F2" s="338"/>
      <c r="G2" s="338"/>
      <c r="H2" s="338"/>
      <c r="I2" s="343"/>
      <c r="J2" s="347" t="s">
        <v>846</v>
      </c>
      <c r="K2" s="295"/>
      <c r="L2" s="294"/>
      <c r="M2" s="295"/>
      <c r="N2" s="294"/>
      <c r="O2" s="296"/>
      <c r="P2" s="11"/>
      <c r="Q2" s="351"/>
      <c r="R2" s="180"/>
      <c r="S2" s="111"/>
      <c r="T2" s="111"/>
      <c r="U2" s="184" t="s">
        <v>1859</v>
      </c>
      <c r="V2" s="184"/>
      <c r="W2" s="183" t="s">
        <v>1593</v>
      </c>
      <c r="X2" s="130"/>
      <c r="Y2" s="130"/>
      <c r="Z2" s="130"/>
      <c r="AA2" s="130"/>
      <c r="AB2" s="130"/>
      <c r="AC2" s="130"/>
      <c r="AD2" s="130"/>
      <c r="AE2" s="130"/>
      <c r="AF2" s="130"/>
      <c r="AG2" s="180" t="s">
        <v>1600</v>
      </c>
      <c r="AH2" s="2"/>
      <c r="AI2" s="2"/>
      <c r="AJ2" s="351"/>
      <c r="AK2" s="354" t="s">
        <v>1791</v>
      </c>
      <c r="AL2" s="355"/>
      <c r="AM2" s="355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5"/>
      <c r="BD2" s="354" t="s">
        <v>596</v>
      </c>
      <c r="BE2" s="355"/>
      <c r="BF2" s="7"/>
      <c r="BG2" s="7"/>
      <c r="BH2" s="7"/>
      <c r="BI2" s="7"/>
      <c r="BJ2" s="7"/>
      <c r="BK2" s="7"/>
      <c r="BL2" s="7"/>
      <c r="BM2" s="7"/>
      <c r="BN2" s="7"/>
      <c r="BO2" s="7"/>
      <c r="BP2" s="164"/>
      <c r="BQ2" s="165"/>
      <c r="BR2" s="455"/>
      <c r="BT2" s="354" t="s">
        <v>743</v>
      </c>
      <c r="BU2" s="7"/>
      <c r="BV2" s="7"/>
      <c r="BW2" s="7"/>
      <c r="BX2" s="7"/>
      <c r="BY2" s="7"/>
      <c r="BZ2" s="33"/>
    </row>
    <row r="3" spans="1:78" ht="9" customHeight="1">
      <c r="A3" s="110"/>
      <c r="B3" s="182"/>
      <c r="C3" s="344"/>
      <c r="D3" s="2"/>
      <c r="E3" s="2"/>
      <c r="F3" s="4"/>
      <c r="G3" s="4"/>
      <c r="H3" s="4"/>
      <c r="I3" s="345"/>
      <c r="J3" s="348" t="s">
        <v>1398</v>
      </c>
      <c r="K3" s="3"/>
      <c r="L3" s="3"/>
      <c r="M3" s="3"/>
      <c r="N3" s="3"/>
      <c r="O3" s="3"/>
      <c r="P3" s="1"/>
      <c r="Q3" s="351"/>
      <c r="R3" s="180"/>
      <c r="S3" s="111"/>
      <c r="T3" s="111"/>
      <c r="U3" s="184"/>
      <c r="V3" s="184"/>
      <c r="W3" s="183" t="s">
        <v>1592</v>
      </c>
      <c r="X3" s="181"/>
      <c r="Y3" s="181"/>
      <c r="Z3" s="181"/>
      <c r="AA3" s="181"/>
      <c r="AB3" s="181"/>
      <c r="AC3" s="181"/>
      <c r="AD3" s="181"/>
      <c r="AE3" s="181"/>
      <c r="AF3" s="181"/>
      <c r="AG3" s="180" t="s">
        <v>1599</v>
      </c>
      <c r="AH3" s="111"/>
      <c r="AI3" s="111"/>
      <c r="AJ3" s="182"/>
      <c r="AK3" s="159" t="s">
        <v>589</v>
      </c>
      <c r="AL3" s="356"/>
      <c r="AM3" s="356"/>
      <c r="AN3" s="164"/>
      <c r="AO3" s="164"/>
      <c r="AP3" s="164"/>
      <c r="AQ3" s="164"/>
      <c r="AR3" s="164"/>
      <c r="AS3" s="357"/>
      <c r="AT3" s="164"/>
      <c r="AU3" s="164"/>
      <c r="AV3" s="164"/>
      <c r="AW3" s="164"/>
      <c r="AX3" s="164"/>
      <c r="AY3" s="164"/>
      <c r="AZ3" s="164"/>
      <c r="BA3" s="164"/>
      <c r="BB3" s="164"/>
      <c r="BC3" s="165"/>
      <c r="BD3" s="34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62"/>
      <c r="BQ3" s="363"/>
      <c r="BR3" s="455"/>
      <c r="BT3" s="708" t="s">
        <v>744</v>
      </c>
      <c r="BU3" s="7"/>
      <c r="BV3" s="7"/>
      <c r="BW3" s="7"/>
      <c r="BX3" s="7"/>
      <c r="BY3" s="7"/>
      <c r="BZ3" s="33"/>
    </row>
    <row r="4" spans="1:78" ht="12.75" customHeight="1">
      <c r="A4" s="158" t="s">
        <v>31</v>
      </c>
      <c r="B4" s="1"/>
      <c r="C4" s="346"/>
      <c r="D4" s="137"/>
      <c r="E4" s="137"/>
      <c r="F4" s="3"/>
      <c r="G4" s="3"/>
      <c r="H4" s="3"/>
      <c r="I4" s="1"/>
      <c r="J4" s="112" t="s">
        <v>1210</v>
      </c>
      <c r="K4" s="59"/>
      <c r="L4" s="59"/>
      <c r="M4" s="59"/>
      <c r="N4" s="59"/>
      <c r="O4" s="60"/>
      <c r="P4" s="24"/>
      <c r="Q4" s="381" t="s">
        <v>426</v>
      </c>
      <c r="R4" s="308" t="s">
        <v>1858</v>
      </c>
      <c r="S4" s="308"/>
      <c r="T4" s="409"/>
      <c r="U4" s="35"/>
      <c r="V4" s="35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428" t="s">
        <v>1595</v>
      </c>
      <c r="AH4" s="59"/>
      <c r="AI4" s="59"/>
      <c r="AJ4" s="60"/>
      <c r="AK4" s="159" t="s">
        <v>1793</v>
      </c>
      <c r="AL4" s="356"/>
      <c r="AM4" s="356"/>
      <c r="AN4" s="164"/>
      <c r="AO4" s="164"/>
      <c r="AP4" s="164"/>
      <c r="AQ4" s="358" t="s">
        <v>188</v>
      </c>
      <c r="AR4" s="164"/>
      <c r="AS4" s="358"/>
      <c r="AT4" s="164"/>
      <c r="AU4" s="164"/>
      <c r="AV4" s="164"/>
      <c r="AW4" s="164"/>
      <c r="AX4" s="164"/>
      <c r="AY4" s="164"/>
      <c r="AZ4" s="164"/>
      <c r="BA4" s="164"/>
      <c r="BB4" s="164"/>
      <c r="BC4" s="165"/>
      <c r="BD4" s="416">
        <v>2011</v>
      </c>
      <c r="BE4" s="681">
        <v>2010</v>
      </c>
      <c r="BF4" s="682">
        <v>2009</v>
      </c>
      <c r="BG4" s="682">
        <v>2008</v>
      </c>
      <c r="BH4" s="682">
        <v>2007</v>
      </c>
      <c r="BI4" s="682">
        <v>2006</v>
      </c>
      <c r="BJ4" s="682">
        <v>2005</v>
      </c>
      <c r="BK4" s="682">
        <v>2004</v>
      </c>
      <c r="BL4" s="682">
        <v>2003</v>
      </c>
      <c r="BM4" s="682">
        <v>2002</v>
      </c>
      <c r="BN4" s="682">
        <v>2001</v>
      </c>
      <c r="BO4" s="341">
        <v>2000</v>
      </c>
      <c r="BP4" s="454" t="s">
        <v>597</v>
      </c>
      <c r="BQ4" s="453"/>
      <c r="BR4" s="455"/>
      <c r="BT4" s="681"/>
      <c r="BU4" s="682"/>
      <c r="BV4" s="682"/>
      <c r="BW4" s="682"/>
      <c r="BX4" s="682"/>
      <c r="BY4" s="693" t="s">
        <v>2021</v>
      </c>
      <c r="BZ4" s="516"/>
    </row>
    <row r="5" spans="1:78" ht="12.75">
      <c r="A5" s="15"/>
      <c r="B5" s="9"/>
      <c r="C5" s="25"/>
      <c r="D5" s="339" t="s">
        <v>1409</v>
      </c>
      <c r="E5" s="339"/>
      <c r="F5" s="340" t="s">
        <v>1414</v>
      </c>
      <c r="G5" s="341"/>
      <c r="H5" s="435">
        <f>Champions!H5</f>
        <v>40907</v>
      </c>
      <c r="I5" s="45"/>
      <c r="J5" s="34" t="s">
        <v>873</v>
      </c>
      <c r="K5" s="41"/>
      <c r="L5" s="61" t="s">
        <v>566</v>
      </c>
      <c r="M5" s="7"/>
      <c r="N5" s="17" t="s">
        <v>565</v>
      </c>
      <c r="O5" s="33"/>
      <c r="P5" s="33" t="s">
        <v>232</v>
      </c>
      <c r="Q5" s="381" t="s">
        <v>1010</v>
      </c>
      <c r="R5" s="416" t="s">
        <v>1405</v>
      </c>
      <c r="S5" s="42" t="s">
        <v>893</v>
      </c>
      <c r="T5" s="61" t="s">
        <v>241</v>
      </c>
      <c r="U5" s="43" t="s">
        <v>892</v>
      </c>
      <c r="V5" s="146" t="s">
        <v>1662</v>
      </c>
      <c r="W5" s="170" t="s">
        <v>892</v>
      </c>
      <c r="X5" s="169" t="s">
        <v>1151</v>
      </c>
      <c r="Y5" s="170" t="s">
        <v>892</v>
      </c>
      <c r="Z5" s="185" t="s">
        <v>794</v>
      </c>
      <c r="AA5" s="169" t="s">
        <v>895</v>
      </c>
      <c r="AB5" s="170" t="s">
        <v>896</v>
      </c>
      <c r="AC5" s="58" t="s">
        <v>592</v>
      </c>
      <c r="AD5" s="147" t="s">
        <v>591</v>
      </c>
      <c r="AE5" s="146" t="s">
        <v>860</v>
      </c>
      <c r="AF5" s="176" t="s">
        <v>728</v>
      </c>
      <c r="AG5" s="517" t="s">
        <v>1601</v>
      </c>
      <c r="AH5" s="517" t="s">
        <v>1601</v>
      </c>
      <c r="AI5" s="515" t="s">
        <v>1596</v>
      </c>
      <c r="AJ5" s="516" t="s">
        <v>1597</v>
      </c>
      <c r="AK5" s="359" t="s">
        <v>805</v>
      </c>
      <c r="AL5" s="322"/>
      <c r="AM5" s="322" t="s">
        <v>1792</v>
      </c>
      <c r="AN5" s="322"/>
      <c r="AO5" s="323"/>
      <c r="AP5" s="360"/>
      <c r="AQ5" s="360"/>
      <c r="AR5" s="361" t="s">
        <v>1790</v>
      </c>
      <c r="AS5" s="361"/>
      <c r="AT5" s="362"/>
      <c r="AU5" s="362"/>
      <c r="AV5" s="362"/>
      <c r="AW5" s="362"/>
      <c r="AX5" s="362"/>
      <c r="AY5" s="362"/>
      <c r="AZ5" s="362"/>
      <c r="BA5" s="362"/>
      <c r="BB5" s="362"/>
      <c r="BC5" s="363"/>
      <c r="BD5" s="454" t="s">
        <v>1353</v>
      </c>
      <c r="BE5" s="681" t="s">
        <v>1353</v>
      </c>
      <c r="BF5" s="682" t="s">
        <v>1353</v>
      </c>
      <c r="BG5" s="682" t="s">
        <v>1353</v>
      </c>
      <c r="BH5" s="682" t="s">
        <v>1353</v>
      </c>
      <c r="BI5" s="682" t="s">
        <v>1353</v>
      </c>
      <c r="BJ5" s="682" t="s">
        <v>1353</v>
      </c>
      <c r="BK5" s="682" t="s">
        <v>1353</v>
      </c>
      <c r="BL5" s="682" t="s">
        <v>1353</v>
      </c>
      <c r="BM5" s="682" t="s">
        <v>1353</v>
      </c>
      <c r="BN5" s="682" t="s">
        <v>1353</v>
      </c>
      <c r="BO5" s="341" t="s">
        <v>1353</v>
      </c>
      <c r="BP5" s="453" t="s">
        <v>598</v>
      </c>
      <c r="BQ5" s="454" t="s">
        <v>600</v>
      </c>
      <c r="BR5" s="416" t="s">
        <v>1354</v>
      </c>
      <c r="BS5" s="624" t="s">
        <v>2011</v>
      </c>
      <c r="BT5" s="709" t="s">
        <v>742</v>
      </c>
      <c r="BU5" s="694"/>
      <c r="BV5" s="695"/>
      <c r="BW5" s="695"/>
      <c r="BX5" s="695"/>
      <c r="BY5" s="159" t="s">
        <v>2022</v>
      </c>
      <c r="BZ5" s="341"/>
    </row>
    <row r="6" spans="1:78" ht="12.75">
      <c r="A6" s="113" t="s">
        <v>558</v>
      </c>
      <c r="B6" s="47" t="s">
        <v>559</v>
      </c>
      <c r="C6" s="46" t="s">
        <v>1216</v>
      </c>
      <c r="D6" s="129" t="s">
        <v>271</v>
      </c>
      <c r="E6" s="14" t="s">
        <v>274</v>
      </c>
      <c r="F6" s="13" t="s">
        <v>1407</v>
      </c>
      <c r="G6" s="73" t="s">
        <v>1408</v>
      </c>
      <c r="H6" s="47" t="s">
        <v>1211</v>
      </c>
      <c r="I6" s="48" t="s">
        <v>1212</v>
      </c>
      <c r="J6" s="46" t="s">
        <v>560</v>
      </c>
      <c r="K6" s="62" t="s">
        <v>561</v>
      </c>
      <c r="L6" s="62" t="s">
        <v>567</v>
      </c>
      <c r="M6" s="55" t="s">
        <v>562</v>
      </c>
      <c r="N6" s="63" t="s">
        <v>563</v>
      </c>
      <c r="O6" s="56" t="s">
        <v>564</v>
      </c>
      <c r="P6" s="64" t="s">
        <v>233</v>
      </c>
      <c r="Q6" s="229" t="s">
        <v>875</v>
      </c>
      <c r="R6" s="417" t="s">
        <v>1406</v>
      </c>
      <c r="S6" s="74" t="s">
        <v>1126</v>
      </c>
      <c r="T6" s="62" t="s">
        <v>240</v>
      </c>
      <c r="U6" s="48" t="s">
        <v>891</v>
      </c>
      <c r="V6" s="62" t="s">
        <v>1663</v>
      </c>
      <c r="W6" s="168" t="s">
        <v>890</v>
      </c>
      <c r="X6" s="171" t="s">
        <v>894</v>
      </c>
      <c r="Y6" s="193" t="s">
        <v>792</v>
      </c>
      <c r="Z6" s="194" t="s">
        <v>793</v>
      </c>
      <c r="AA6" s="171" t="s">
        <v>890</v>
      </c>
      <c r="AB6" s="168" t="s">
        <v>890</v>
      </c>
      <c r="AC6" s="48" t="s">
        <v>1860</v>
      </c>
      <c r="AD6" s="47" t="s">
        <v>1860</v>
      </c>
      <c r="AE6" s="62" t="s">
        <v>488</v>
      </c>
      <c r="AF6" s="368" t="s">
        <v>729</v>
      </c>
      <c r="AG6" s="518" t="s">
        <v>899</v>
      </c>
      <c r="AH6" s="518" t="s">
        <v>898</v>
      </c>
      <c r="AI6" s="13" t="s">
        <v>1598</v>
      </c>
      <c r="AJ6" s="73" t="s">
        <v>1598</v>
      </c>
      <c r="AK6" s="321" t="s">
        <v>580</v>
      </c>
      <c r="AL6" s="321" t="s">
        <v>803</v>
      </c>
      <c r="AM6" s="321" t="s">
        <v>804</v>
      </c>
      <c r="AN6" s="321" t="s">
        <v>1227</v>
      </c>
      <c r="AO6" s="321" t="s">
        <v>1226</v>
      </c>
      <c r="AP6" s="321">
        <v>2011</v>
      </c>
      <c r="AQ6" s="632" t="s">
        <v>928</v>
      </c>
      <c r="AR6" s="482">
        <v>2010</v>
      </c>
      <c r="AS6" s="55">
        <v>2009</v>
      </c>
      <c r="AT6" s="80">
        <v>2008</v>
      </c>
      <c r="AU6" s="80">
        <v>2007</v>
      </c>
      <c r="AV6" s="80">
        <v>2006</v>
      </c>
      <c r="AW6" s="80">
        <v>2005</v>
      </c>
      <c r="AX6" s="80">
        <v>2004</v>
      </c>
      <c r="AY6" s="80">
        <v>2003</v>
      </c>
      <c r="AZ6" s="80">
        <v>2002</v>
      </c>
      <c r="BA6" s="80">
        <v>2001</v>
      </c>
      <c r="BB6" s="80">
        <v>2000</v>
      </c>
      <c r="BC6" s="56">
        <v>1999</v>
      </c>
      <c r="BD6" s="417">
        <v>2010</v>
      </c>
      <c r="BE6" s="13">
        <v>2009</v>
      </c>
      <c r="BF6" s="518">
        <v>2008</v>
      </c>
      <c r="BG6" s="518">
        <v>2007</v>
      </c>
      <c r="BH6" s="518">
        <v>2006</v>
      </c>
      <c r="BI6" s="518">
        <v>2005</v>
      </c>
      <c r="BJ6" s="518">
        <v>2004</v>
      </c>
      <c r="BK6" s="518">
        <v>2003</v>
      </c>
      <c r="BL6" s="518">
        <v>2002</v>
      </c>
      <c r="BM6" s="518">
        <v>2001</v>
      </c>
      <c r="BN6" s="518">
        <v>2000</v>
      </c>
      <c r="BO6" s="73">
        <v>1999</v>
      </c>
      <c r="BP6" s="417" t="s">
        <v>599</v>
      </c>
      <c r="BQ6" s="417" t="s">
        <v>601</v>
      </c>
      <c r="BR6" s="417" t="s">
        <v>1355</v>
      </c>
      <c r="BS6" s="417" t="s">
        <v>1355</v>
      </c>
      <c r="BT6" s="518">
        <v>2012</v>
      </c>
      <c r="BU6" s="518">
        <v>2013</v>
      </c>
      <c r="BV6" s="518">
        <v>2014</v>
      </c>
      <c r="BW6" s="518">
        <v>2015</v>
      </c>
      <c r="BX6" s="518">
        <v>2016</v>
      </c>
      <c r="BY6" s="705" t="s">
        <v>2023</v>
      </c>
      <c r="BZ6" s="706" t="s">
        <v>566</v>
      </c>
    </row>
    <row r="7" spans="1:78" ht="11.25" customHeight="1">
      <c r="A7" s="496" t="s">
        <v>449</v>
      </c>
      <c r="B7" s="16" t="s">
        <v>462</v>
      </c>
      <c r="C7" s="16" t="s">
        <v>1224</v>
      </c>
      <c r="D7" s="131">
        <v>21</v>
      </c>
      <c r="E7" s="135">
        <v>113</v>
      </c>
      <c r="F7" s="88" t="s">
        <v>1410</v>
      </c>
      <c r="G7" s="58" t="s">
        <v>1410</v>
      </c>
      <c r="H7" s="498">
        <v>25.11</v>
      </c>
      <c r="I7" s="312">
        <f aca="true" t="shared" si="0" ref="I7:I15">(R7/H7)*100</f>
        <v>2.548785344484269</v>
      </c>
      <c r="J7" s="108">
        <v>0.15</v>
      </c>
      <c r="K7" s="108">
        <v>0.16</v>
      </c>
      <c r="L7" s="107">
        <f aca="true" t="shared" si="1" ref="L7:L38">((K7/J7)-1)*100</f>
        <v>6.666666666666665</v>
      </c>
      <c r="M7" s="394">
        <v>40485</v>
      </c>
      <c r="N7" s="394">
        <v>40487</v>
      </c>
      <c r="O7" s="442">
        <v>40497</v>
      </c>
      <c r="P7" s="22" t="s">
        <v>282</v>
      </c>
      <c r="Q7" s="500"/>
      <c r="R7" s="310">
        <f aca="true" t="shared" si="2" ref="R7:R52">K7*4</f>
        <v>0.64</v>
      </c>
      <c r="S7" s="312">
        <f aca="true" t="shared" si="3" ref="S7:S38">R7/W7*100</f>
        <v>36.36363636363637</v>
      </c>
      <c r="T7" s="411">
        <f aca="true" t="shared" si="4" ref="T7:T38">(H7/SQRT(22.5*W7*(H7/Z7))-1)*100</f>
        <v>-17.24625798079087</v>
      </c>
      <c r="U7" s="18">
        <f aca="true" t="shared" si="5" ref="U7:U38">H7/W7</f>
        <v>14.267045454545455</v>
      </c>
      <c r="V7" s="364">
        <v>12</v>
      </c>
      <c r="W7" s="188">
        <v>1.76</v>
      </c>
      <c r="X7" s="187" t="s">
        <v>1008</v>
      </c>
      <c r="Y7" s="188">
        <v>2.48</v>
      </c>
      <c r="Z7" s="188">
        <v>1.08</v>
      </c>
      <c r="AA7" s="187" t="s">
        <v>1008</v>
      </c>
      <c r="AB7" s="188" t="s">
        <v>1008</v>
      </c>
      <c r="AC7" s="326" t="s">
        <v>876</v>
      </c>
      <c r="AD7" s="328" t="s">
        <v>876</v>
      </c>
      <c r="AE7" s="483">
        <v>0</v>
      </c>
      <c r="AF7" s="380">
        <v>608</v>
      </c>
      <c r="AG7" s="512">
        <v>40.59</v>
      </c>
      <c r="AH7" s="512">
        <v>-3.65</v>
      </c>
      <c r="AI7" s="525">
        <v>6.22</v>
      </c>
      <c r="AJ7" s="526">
        <v>15.29</v>
      </c>
      <c r="AK7" s="334">
        <f>AN7/AO7</f>
        <v>0.5190331926331414</v>
      </c>
      <c r="AL7" s="328">
        <f>((AP7/AR7)^(1/1)-1)*100</f>
        <v>4.918032786885251</v>
      </c>
      <c r="AM7" s="329">
        <f>((AP7/AT7)^(1/3)-1)*100</f>
        <v>3.3357652893651</v>
      </c>
      <c r="AN7" s="329">
        <f>((AP7/AV7)^(1/5)-1)*100</f>
        <v>3.666862073913557</v>
      </c>
      <c r="AO7" s="326">
        <f>((AP7/BA7)^(1/10)-1)*100</f>
        <v>7.064793015088222</v>
      </c>
      <c r="AP7" s="651">
        <v>0.64</v>
      </c>
      <c r="AQ7" s="633"/>
      <c r="AR7" s="279">
        <v>0.61</v>
      </c>
      <c r="AS7" s="279">
        <v>0.59</v>
      </c>
      <c r="AT7" s="19">
        <v>0.58</v>
      </c>
      <c r="AU7" s="280">
        <v>0.56</v>
      </c>
      <c r="AV7" s="19">
        <v>0.53454</v>
      </c>
      <c r="AW7" s="19">
        <v>0.44545</v>
      </c>
      <c r="AX7" s="19">
        <v>0.38182</v>
      </c>
      <c r="AY7" s="19">
        <v>0.33637</v>
      </c>
      <c r="AZ7" s="280">
        <v>0.32728</v>
      </c>
      <c r="BA7" s="19">
        <v>0.32338</v>
      </c>
      <c r="BB7" s="19">
        <v>0.30426</v>
      </c>
      <c r="BC7" s="281">
        <v>0.26384</v>
      </c>
      <c r="BD7" s="684">
        <f>IF(AR7=0,0,IF(AR7&gt;AP7,0,((AP7/AR7)-1)*100))</f>
        <v>4.918032786885251</v>
      </c>
      <c r="BE7" s="686">
        <f aca="true" t="shared" si="6" ref="BE7:BE52">IF(AS7=0,0,IF(AS7&gt;AR7,0,((AR7/AS7)-1)*100))</f>
        <v>3.3898305084745894</v>
      </c>
      <c r="BF7" s="663">
        <f aca="true" t="shared" si="7" ref="BF7:BO22">IF(AT7=0,0,IF(AT7&gt;AS7,0,((AS7/AT7)-1)*100))</f>
        <v>1.724137931034475</v>
      </c>
      <c r="BG7" s="663">
        <f t="shared" si="7"/>
        <v>3.5714285714285587</v>
      </c>
      <c r="BH7" s="663">
        <f t="shared" si="7"/>
        <v>4.762973771841206</v>
      </c>
      <c r="BI7" s="663">
        <f t="shared" si="7"/>
        <v>19.999999999999996</v>
      </c>
      <c r="BJ7" s="663">
        <f t="shared" si="7"/>
        <v>16.664920643235035</v>
      </c>
      <c r="BK7" s="663">
        <f t="shared" si="7"/>
        <v>13.511906531498052</v>
      </c>
      <c r="BL7" s="663">
        <f t="shared" si="7"/>
        <v>2.777438279149358</v>
      </c>
      <c r="BM7" s="663">
        <f t="shared" si="7"/>
        <v>1.206011503494353</v>
      </c>
      <c r="BN7" s="663">
        <f t="shared" si="7"/>
        <v>6.284099125747722</v>
      </c>
      <c r="BO7" s="687">
        <f t="shared" si="7"/>
        <v>15.319890842935102</v>
      </c>
      <c r="BP7" s="684">
        <f>AVERAGE(BD7:BO7)</f>
        <v>7.844222541310306</v>
      </c>
      <c r="BQ7" s="675">
        <f>SQRT(AVERAGE((BD7-$BP7)^2,(BE7-$BP7)^2,(BF7-$BP7)^2,(BG7-$BP7)^2,(BH7-$BP7)^2,(BI7-$BP7)^2,(BJ7-$BP7)^2,(BK7-$BP7)^2,(BL7-$BP7)^2,(BM7-$BP7)^2,(BN7-$BP7)^2,(BO7-$BP7)^2))</f>
        <v>6.3203278224519694</v>
      </c>
      <c r="BR7" s="538">
        <f aca="true" t="shared" si="8" ref="BR7:BR38">IF(AN7="n/a","n/a",IF(U7&lt;0,"n/a",IF(U7="n/a","n/a",I7+AN7-U7)))</f>
        <v>-8.051398036147628</v>
      </c>
      <c r="BS7" s="676">
        <f aca="true" t="shared" si="9" ref="BS7:BS38">D7/10+(500-E7)/100+IF(F7="N",2,IF(F7="Y",1,0))+IF(G7="N",2,IF(G7="Y",1,0))+IF(L7&gt;10,5,L7/2)+IF(S7&gt;100,0,IF(S7&lt;0,0,(100-S7)/10))+IF(U7&gt;100,0,IF(U7&lt;0,0,(100-U7)/10))+IF(X7="-",0,IF(X7="N/A",0,IF(X7&gt;5,0,5-X7)))+IF(Y7&gt;5,0,5-Y7)+IF(Z7="N/A",0,IF(Z7&gt;5,0,5-Z7))+IF(W7&lt;0,0,IF(AA7="-",0,IF(AA7="N/A",0,IF(AA7&lt;W7,0,IF(AA7/W7&gt;1.1,5,(AA7/W7-1)*50)))))+IF(AC7="n/a",0,IF(AC7&lt;0,0,IF(AC7&gt;10,5,AC7/2)))+IF(AD7="n/a",0,IF(AD7&lt;0,0,IF(AD7&gt;10,5,AD7/2)))+AE7/10+IF(AF7&gt;100000,3,IF(AF7&gt;10000,2,IF(AF7&gt;1000,1,0)))+IF(AL7&gt;10,5,AL7/2)+IF(AM7="n/a",0,IF(AM7&gt;10,5,AM7/2))+IF(AN7="n/a",0,IF(AN7&gt;10,5,AN7/2))+IF(AO7="n/a",0,IF(AO7&lt;0,0,IF(AO7&gt;10,5,AO7/2)))+IF(BP7&gt;10,5,BP7/2)</f>
        <v>44.09510300479637</v>
      </c>
      <c r="BT7" s="696">
        <f>IF(AC7="n/a",1.03*AP7,IF(AC7&lt;0,1.01*AP7,IF(AC7&gt;10,1.1*AP7,(1+AC7/100)*AP7)))</f>
        <v>0.6592</v>
      </c>
      <c r="BU7" s="696">
        <f>IF($AD7="n/a",1.03*BT7,IF($AD7&lt;0,1.01*BT7,IF($AD7&gt;10,1.1*BT7,(1+$AD7/100)*BT7)))</f>
        <v>0.678976</v>
      </c>
      <c r="BV7" s="696">
        <f>IF($AD7="n/a",1.03*BU7,IF($AD7&lt;0,1.01*BU7,IF($AD7&gt;10,1.1*BU7,(1+$AD7/100)*BU7)))</f>
        <v>0.6993452800000001</v>
      </c>
      <c r="BW7" s="696">
        <f>IF($AD7="n/a",1.03*BV7,IF($AD7&lt;0,1.01*BV7,IF($AD7&gt;10,1.1*BV7,(1+$AD7/100)*BV7)))</f>
        <v>0.7203256384000001</v>
      </c>
      <c r="BX7" s="696">
        <f>IF($AD7="n/a",1.03*BW7,IF($AD7&lt;0,1.01*BW7,IF($AD7&gt;10,1.1*BW7,(1+$AD7/100)*BW7)))</f>
        <v>0.741935407552</v>
      </c>
      <c r="BY7" s="697">
        <f>SUM(BT7:BX7)</f>
        <v>3.4997823259520002</v>
      </c>
      <c r="BZ7" s="685">
        <f>(BY7/H7)*100</f>
        <v>13.93780297073676</v>
      </c>
    </row>
    <row r="8" spans="1:78" ht="11.25" customHeight="1">
      <c r="A8" s="25" t="s">
        <v>508</v>
      </c>
      <c r="B8" s="26" t="s">
        <v>509</v>
      </c>
      <c r="C8" s="26" t="s">
        <v>1326</v>
      </c>
      <c r="D8" s="132">
        <v>18</v>
      </c>
      <c r="E8" s="136">
        <v>143</v>
      </c>
      <c r="F8" s="44" t="s">
        <v>860</v>
      </c>
      <c r="G8" s="45" t="s">
        <v>860</v>
      </c>
      <c r="H8" s="173">
        <v>39.26</v>
      </c>
      <c r="I8" s="433">
        <f t="shared" si="0"/>
        <v>1.63015792154865</v>
      </c>
      <c r="J8" s="266">
        <v>0.14</v>
      </c>
      <c r="K8" s="266">
        <v>0.16</v>
      </c>
      <c r="L8" s="93">
        <f t="shared" si="1"/>
        <v>14.28571428571428</v>
      </c>
      <c r="M8" s="31">
        <v>40751</v>
      </c>
      <c r="N8" s="31">
        <v>40753</v>
      </c>
      <c r="O8" s="30">
        <v>40770</v>
      </c>
      <c r="P8" s="103" t="s">
        <v>255</v>
      </c>
      <c r="Q8" s="102"/>
      <c r="R8" s="310">
        <f t="shared" si="2"/>
        <v>0.64</v>
      </c>
      <c r="S8" s="313">
        <f t="shared" si="3"/>
        <v>9.74124809741248</v>
      </c>
      <c r="T8" s="411">
        <f t="shared" si="4"/>
        <v>-36.46354237402196</v>
      </c>
      <c r="U8" s="27">
        <f t="shared" si="5"/>
        <v>5.975646879756468</v>
      </c>
      <c r="V8" s="364">
        <v>12</v>
      </c>
      <c r="W8" s="166">
        <v>6.57</v>
      </c>
      <c r="X8" s="172">
        <v>0.85</v>
      </c>
      <c r="Y8" s="166">
        <v>1.07</v>
      </c>
      <c r="Z8" s="166">
        <v>1.52</v>
      </c>
      <c r="AA8" s="172">
        <v>2.09</v>
      </c>
      <c r="AB8" s="166">
        <v>2.85</v>
      </c>
      <c r="AC8" s="327">
        <f aca="true" t="shared" si="10" ref="AC8:AC18">(AB8/AA8-1)*100</f>
        <v>36.363636363636374</v>
      </c>
      <c r="AD8" s="324">
        <f aca="true" t="shared" si="11" ref="AD8:AD18">(H8/AA8)/X8</f>
        <v>22.099634112018016</v>
      </c>
      <c r="AE8" s="484">
        <v>8</v>
      </c>
      <c r="AF8" s="369">
        <v>1820</v>
      </c>
      <c r="AG8" s="522">
        <v>31.7</v>
      </c>
      <c r="AH8" s="522">
        <v>-14.28</v>
      </c>
      <c r="AI8" s="523">
        <v>8.24</v>
      </c>
      <c r="AJ8" s="524">
        <v>3.07</v>
      </c>
      <c r="AK8" s="335">
        <f>AN8/AO8</f>
        <v>1.1348877462129963</v>
      </c>
      <c r="AL8" s="324">
        <f aca="true" t="shared" si="12" ref="AL8:AL71">((AP8/AR8)^(1/1)-1)*100</f>
        <v>11.111111111111093</v>
      </c>
      <c r="AM8" s="325">
        <f aca="true" t="shared" si="13" ref="AM8:AM71">((AP8/AT8)^(1/3)-1)*100</f>
        <v>6.742391798827341</v>
      </c>
      <c r="AN8" s="325">
        <f aca="true" t="shared" si="14" ref="AN8:AN71">((AP8/AV8)^(1/5)-1)*100</f>
        <v>6.399531281508364</v>
      </c>
      <c r="AO8" s="327">
        <f aca="true" t="shared" si="15" ref="AO8:AO71">((AP8/BA8)^(1/10)-1)*100</f>
        <v>5.6389112516748385</v>
      </c>
      <c r="AP8" s="646">
        <v>0.6</v>
      </c>
      <c r="AQ8" s="634"/>
      <c r="AR8" s="282">
        <v>0.54</v>
      </c>
      <c r="AS8" s="282">
        <v>0.5133333333333333</v>
      </c>
      <c r="AT8" s="28">
        <v>0.49333333333333335</v>
      </c>
      <c r="AU8" s="28">
        <v>0.4666666666666666</v>
      </c>
      <c r="AV8" s="28">
        <v>0.44</v>
      </c>
      <c r="AW8" s="275">
        <v>0.4266666666666667</v>
      </c>
      <c r="AX8" s="28">
        <v>0.41333333333333333</v>
      </c>
      <c r="AY8" s="28">
        <v>0.38666666666666666</v>
      </c>
      <c r="AZ8" s="28">
        <v>0.36</v>
      </c>
      <c r="BA8" s="275">
        <v>0.3466666666666667</v>
      </c>
      <c r="BB8" s="28">
        <v>0.3333333333333333</v>
      </c>
      <c r="BC8" s="277">
        <v>0.32</v>
      </c>
      <c r="BD8" s="684">
        <f aca="true" t="shared" si="16" ref="BD8:BD71">IF(AR8=0,0,IF(AR8&gt;AP8,0,((AP8/AR8)-1)*100))</f>
        <v>11.111111111111093</v>
      </c>
      <c r="BE8" s="684">
        <f t="shared" si="6"/>
        <v>5.1948051948051965</v>
      </c>
      <c r="BF8" s="452">
        <f t="shared" si="7"/>
        <v>4.054054054054057</v>
      </c>
      <c r="BG8" s="452">
        <f t="shared" si="7"/>
        <v>5.714285714285738</v>
      </c>
      <c r="BH8" s="452">
        <f t="shared" si="7"/>
        <v>6.060606060606055</v>
      </c>
      <c r="BI8" s="452">
        <f t="shared" si="7"/>
        <v>3.125</v>
      </c>
      <c r="BJ8" s="452">
        <f t="shared" si="7"/>
        <v>3.2258064516129004</v>
      </c>
      <c r="BK8" s="452">
        <f t="shared" si="7"/>
        <v>6.896551724137923</v>
      </c>
      <c r="BL8" s="452">
        <f t="shared" si="7"/>
        <v>7.407407407407418</v>
      </c>
      <c r="BM8" s="452">
        <f t="shared" si="7"/>
        <v>3.8461538461538325</v>
      </c>
      <c r="BN8" s="452">
        <f t="shared" si="7"/>
        <v>4.0000000000000036</v>
      </c>
      <c r="BO8" s="685">
        <f t="shared" si="7"/>
        <v>4.166666666666652</v>
      </c>
      <c r="BP8" s="684">
        <f aca="true" t="shared" si="17" ref="BP8:BP71">AVERAGE(BD8:BO8)</f>
        <v>5.40020401923674</v>
      </c>
      <c r="BQ8" s="676">
        <f aca="true" t="shared" si="18" ref="BQ8:BQ71">SQRT(AVERAGE((BD8-$BP8)^2,(BE8-$BP8)^2,(BF8-$BP8)^2,(BG8-$BP8)^2,(BH8-$BP8)^2,(BI8-$BP8)^2,(BJ8-$BP8)^2,(BK8-$BP8)^2,(BL8-$BP8)^2,(BM8-$BP8)^2,(BN8-$BP8)^2,(BO8-$BP8)^2))</f>
        <v>2.180850064158609</v>
      </c>
      <c r="BR8" s="538">
        <f t="shared" si="8"/>
        <v>2.0540423233005463</v>
      </c>
      <c r="BS8" s="676">
        <f t="shared" si="9"/>
        <v>73.24882967790674</v>
      </c>
      <c r="BT8" s="696">
        <f>IF(AC8="n/a",1.03*AP8,IF(AC8&lt;0,1.01*AP8,IF(AC8&gt;10,1.1*AP8,(1+AC8/100)*AP8)))</f>
        <v>0.66</v>
      </c>
      <c r="BU8" s="696">
        <f aca="true" t="shared" si="19" ref="BU8:BX23">IF($AD8="n/a",1.03*BT8,IF($AD8&lt;0,1.01*BT8,IF($AD8&gt;10,1.1*BT8,(1+$AD8/100)*BT8)))</f>
        <v>0.7260000000000001</v>
      </c>
      <c r="BV8" s="696">
        <f t="shared" si="19"/>
        <v>0.7986000000000002</v>
      </c>
      <c r="BW8" s="696">
        <f t="shared" si="19"/>
        <v>0.8784600000000002</v>
      </c>
      <c r="BX8" s="696">
        <f t="shared" si="19"/>
        <v>0.9663060000000003</v>
      </c>
      <c r="BY8" s="697">
        <f>SUM(BT8:BX8)</f>
        <v>4.029366000000001</v>
      </c>
      <c r="BZ8" s="685">
        <f>(BY8/H8)*100</f>
        <v>10.263285787060624</v>
      </c>
    </row>
    <row r="9" spans="1:78" ht="11.25" customHeight="1">
      <c r="A9" s="25" t="s">
        <v>1548</v>
      </c>
      <c r="B9" s="26" t="s">
        <v>1549</v>
      </c>
      <c r="C9" s="26" t="s">
        <v>1221</v>
      </c>
      <c r="D9" s="132">
        <v>19</v>
      </c>
      <c r="E9" s="136">
        <v>131</v>
      </c>
      <c r="F9" s="44" t="s">
        <v>860</v>
      </c>
      <c r="G9" s="45" t="s">
        <v>860</v>
      </c>
      <c r="H9" s="173">
        <v>69.53</v>
      </c>
      <c r="I9" s="313">
        <f t="shared" si="0"/>
        <v>2.013519344167985</v>
      </c>
      <c r="J9" s="105">
        <v>0.33</v>
      </c>
      <c r="K9" s="105">
        <v>0.35</v>
      </c>
      <c r="L9" s="93">
        <f t="shared" si="1"/>
        <v>6.060606060606055</v>
      </c>
      <c r="M9" s="31">
        <v>40722</v>
      </c>
      <c r="N9" s="31">
        <v>40724</v>
      </c>
      <c r="O9" s="30">
        <v>40745</v>
      </c>
      <c r="P9" s="31" t="s">
        <v>60</v>
      </c>
      <c r="Q9" s="102" t="s">
        <v>308</v>
      </c>
      <c r="R9" s="310">
        <f t="shared" si="2"/>
        <v>1.4</v>
      </c>
      <c r="S9" s="313">
        <f t="shared" si="3"/>
        <v>26.022304832713754</v>
      </c>
      <c r="T9" s="411">
        <f t="shared" si="4"/>
        <v>-26.520254303144775</v>
      </c>
      <c r="U9" s="27">
        <f t="shared" si="5"/>
        <v>12.92379182156134</v>
      </c>
      <c r="V9" s="364">
        <v>12</v>
      </c>
      <c r="W9" s="166">
        <v>5.38</v>
      </c>
      <c r="X9" s="172">
        <v>0.93</v>
      </c>
      <c r="Y9" s="166">
        <v>1.33</v>
      </c>
      <c r="Z9" s="166">
        <v>0.94</v>
      </c>
      <c r="AA9" s="172">
        <v>6.93</v>
      </c>
      <c r="AB9" s="166">
        <v>7.49</v>
      </c>
      <c r="AC9" s="327">
        <f t="shared" si="10"/>
        <v>8.080808080808088</v>
      </c>
      <c r="AD9" s="324">
        <f t="shared" si="11"/>
        <v>10.788375304504337</v>
      </c>
      <c r="AE9" s="484">
        <v>20</v>
      </c>
      <c r="AF9" s="369">
        <v>23420</v>
      </c>
      <c r="AG9" s="522">
        <v>22.2</v>
      </c>
      <c r="AH9" s="522">
        <v>-5.73</v>
      </c>
      <c r="AI9" s="523">
        <v>1.79</v>
      </c>
      <c r="AJ9" s="524">
        <v>6.53</v>
      </c>
      <c r="AK9" s="335">
        <f>AN9/AO9</f>
        <v>0.7775428742729092</v>
      </c>
      <c r="AL9" s="324">
        <f t="shared" si="12"/>
        <v>6.25</v>
      </c>
      <c r="AM9" s="325">
        <f t="shared" si="13"/>
        <v>7.655809311014572</v>
      </c>
      <c r="AN9" s="325">
        <f t="shared" si="14"/>
        <v>7.214502590085092</v>
      </c>
      <c r="AO9" s="327">
        <f t="shared" si="15"/>
        <v>9.278591353346876</v>
      </c>
      <c r="AP9" s="646">
        <v>1.36</v>
      </c>
      <c r="AQ9" s="634"/>
      <c r="AR9" s="282">
        <v>1.28</v>
      </c>
      <c r="AS9" s="282">
        <v>1.15</v>
      </c>
      <c r="AT9" s="28">
        <v>1.09</v>
      </c>
      <c r="AU9" s="28">
        <v>1.04</v>
      </c>
      <c r="AV9" s="28">
        <v>0.96</v>
      </c>
      <c r="AW9" s="28">
        <v>0.88</v>
      </c>
      <c r="AX9" s="28">
        <v>0.8</v>
      </c>
      <c r="AY9" s="28">
        <v>0.74</v>
      </c>
      <c r="AZ9" s="28">
        <v>0.68</v>
      </c>
      <c r="BA9" s="28">
        <v>0.56</v>
      </c>
      <c r="BB9" s="28">
        <v>0.48</v>
      </c>
      <c r="BC9" s="119">
        <v>0.4</v>
      </c>
      <c r="BD9" s="684">
        <f t="shared" si="16"/>
        <v>6.25</v>
      </c>
      <c r="BE9" s="684">
        <f t="shared" si="6"/>
        <v>11.304347826086957</v>
      </c>
      <c r="BF9" s="452">
        <f t="shared" si="7"/>
        <v>5.504587155963292</v>
      </c>
      <c r="BG9" s="452">
        <f t="shared" si="7"/>
        <v>4.807692307692313</v>
      </c>
      <c r="BH9" s="452">
        <f t="shared" si="7"/>
        <v>8.333333333333348</v>
      </c>
      <c r="BI9" s="452">
        <f t="shared" si="7"/>
        <v>9.090909090909083</v>
      </c>
      <c r="BJ9" s="452">
        <f t="shared" si="7"/>
        <v>9.999999999999986</v>
      </c>
      <c r="BK9" s="452">
        <f t="shared" si="7"/>
        <v>8.108108108108114</v>
      </c>
      <c r="BL9" s="452">
        <f t="shared" si="7"/>
        <v>8.823529411764696</v>
      </c>
      <c r="BM9" s="452">
        <f t="shared" si="7"/>
        <v>21.42857142857142</v>
      </c>
      <c r="BN9" s="452">
        <f t="shared" si="7"/>
        <v>16.666666666666675</v>
      </c>
      <c r="BO9" s="685">
        <f t="shared" si="7"/>
        <v>19.999999999999996</v>
      </c>
      <c r="BP9" s="684">
        <f t="shared" si="17"/>
        <v>10.859812110757987</v>
      </c>
      <c r="BQ9" s="676">
        <f t="shared" si="18"/>
        <v>5.304758461736926</v>
      </c>
      <c r="BR9" s="538">
        <f t="shared" si="8"/>
        <v>-3.6957698873082627</v>
      </c>
      <c r="BS9" s="676">
        <f t="shared" si="9"/>
        <v>78.76554903250283</v>
      </c>
      <c r="BT9" s="696">
        <f>IF(AC9="n/a",1.03*AP9,IF(AC9&lt;0,1.01*AP9,IF(AC9&gt;10,1.1*AP9,(1+AC9/100)*AP9)))</f>
        <v>1.46989898989899</v>
      </c>
      <c r="BU9" s="696">
        <f t="shared" si="19"/>
        <v>1.6168888888888893</v>
      </c>
      <c r="BV9" s="696">
        <f t="shared" si="19"/>
        <v>1.7785777777777783</v>
      </c>
      <c r="BW9" s="696">
        <f t="shared" si="19"/>
        <v>1.9564355555555561</v>
      </c>
      <c r="BX9" s="696">
        <f t="shared" si="19"/>
        <v>2.152079111111112</v>
      </c>
      <c r="BY9" s="697">
        <f>SUM(BT9:BX9)</f>
        <v>8.973880323232326</v>
      </c>
      <c r="BZ9" s="685">
        <f>(BY9/H9)*100</f>
        <v>12.90648687362624</v>
      </c>
    </row>
    <row r="10" spans="1:78" ht="11.25" customHeight="1">
      <c r="A10" s="25" t="s">
        <v>1379</v>
      </c>
      <c r="B10" s="26" t="s">
        <v>1380</v>
      </c>
      <c r="C10" s="26" t="s">
        <v>1344</v>
      </c>
      <c r="D10" s="132">
        <v>18</v>
      </c>
      <c r="E10" s="136">
        <v>150</v>
      </c>
      <c r="F10" s="44" t="s">
        <v>860</v>
      </c>
      <c r="G10" s="45" t="s">
        <v>860</v>
      </c>
      <c r="H10" s="173">
        <v>54.53</v>
      </c>
      <c r="I10" s="433">
        <f t="shared" si="0"/>
        <v>1.2836970474967906</v>
      </c>
      <c r="J10" s="105">
        <v>0.165</v>
      </c>
      <c r="K10" s="105">
        <v>0.175</v>
      </c>
      <c r="L10" s="93">
        <f t="shared" si="1"/>
        <v>6.060606060606055</v>
      </c>
      <c r="M10" s="31">
        <v>40890</v>
      </c>
      <c r="N10" s="31">
        <v>40892</v>
      </c>
      <c r="O10" s="30">
        <v>40909</v>
      </c>
      <c r="P10" s="31" t="s">
        <v>235</v>
      </c>
      <c r="Q10" s="102"/>
      <c r="R10" s="310">
        <f t="shared" si="2"/>
        <v>0.7</v>
      </c>
      <c r="S10" s="313">
        <f t="shared" si="3"/>
        <v>15.283842794759824</v>
      </c>
      <c r="T10" s="411">
        <f t="shared" si="4"/>
        <v>21.723033342877084</v>
      </c>
      <c r="U10" s="27">
        <f t="shared" si="5"/>
        <v>11.906113537117903</v>
      </c>
      <c r="V10" s="364">
        <v>12</v>
      </c>
      <c r="W10" s="166">
        <v>4.58</v>
      </c>
      <c r="X10" s="172">
        <v>0.92</v>
      </c>
      <c r="Y10" s="166">
        <v>1.6</v>
      </c>
      <c r="Z10" s="166">
        <v>2.8</v>
      </c>
      <c r="AA10" s="172">
        <v>4.75</v>
      </c>
      <c r="AB10" s="166">
        <v>4.75</v>
      </c>
      <c r="AC10" s="327">
        <f t="shared" si="10"/>
        <v>0</v>
      </c>
      <c r="AD10" s="324">
        <f t="shared" si="11"/>
        <v>12.478260869565217</v>
      </c>
      <c r="AE10" s="484">
        <v>11</v>
      </c>
      <c r="AF10" s="369">
        <v>4840</v>
      </c>
      <c r="AG10" s="522">
        <v>43.42</v>
      </c>
      <c r="AH10" s="522">
        <v>-24.04</v>
      </c>
      <c r="AI10" s="523">
        <v>7.83</v>
      </c>
      <c r="AJ10" s="524">
        <v>-3.5</v>
      </c>
      <c r="AK10" s="335">
        <f>AN10/AO10</f>
        <v>1.389388894955157</v>
      </c>
      <c r="AL10" s="324">
        <f t="shared" si="12"/>
        <v>13.392857142857139</v>
      </c>
      <c r="AM10" s="325">
        <f t="shared" si="13"/>
        <v>9.776866323022414</v>
      </c>
      <c r="AN10" s="325">
        <f t="shared" si="14"/>
        <v>12.977230946471296</v>
      </c>
      <c r="AO10" s="327">
        <f t="shared" si="15"/>
        <v>9.34024375291278</v>
      </c>
      <c r="AP10" s="646">
        <v>0.635</v>
      </c>
      <c r="AQ10" s="634"/>
      <c r="AR10" s="282">
        <v>0.56</v>
      </c>
      <c r="AS10" s="282">
        <v>0.5</v>
      </c>
      <c r="AT10" s="28">
        <v>0.48</v>
      </c>
      <c r="AU10" s="28">
        <v>0.42</v>
      </c>
      <c r="AV10" s="28">
        <v>0.345</v>
      </c>
      <c r="AW10" s="28">
        <v>0.31</v>
      </c>
      <c r="AX10" s="28">
        <v>0.2925</v>
      </c>
      <c r="AY10" s="28">
        <v>0.2825</v>
      </c>
      <c r="AZ10" s="28">
        <v>0.27</v>
      </c>
      <c r="BA10" s="275">
        <v>0.26</v>
      </c>
      <c r="BB10" s="28">
        <v>0.23</v>
      </c>
      <c r="BC10" s="277">
        <v>0.2</v>
      </c>
      <c r="BD10" s="684">
        <f t="shared" si="16"/>
        <v>13.392857142857139</v>
      </c>
      <c r="BE10" s="684">
        <f t="shared" si="6"/>
        <v>12.00000000000001</v>
      </c>
      <c r="BF10" s="452">
        <f t="shared" si="7"/>
        <v>4.166666666666674</v>
      </c>
      <c r="BG10" s="452">
        <f t="shared" si="7"/>
        <v>14.28571428571428</v>
      </c>
      <c r="BH10" s="452">
        <f t="shared" si="7"/>
        <v>21.739130434782616</v>
      </c>
      <c r="BI10" s="452">
        <f t="shared" si="7"/>
        <v>11.290322580645151</v>
      </c>
      <c r="BJ10" s="452">
        <f t="shared" si="7"/>
        <v>5.982905982905984</v>
      </c>
      <c r="BK10" s="452">
        <f t="shared" si="7"/>
        <v>3.539823008849563</v>
      </c>
      <c r="BL10" s="452">
        <f t="shared" si="7"/>
        <v>4.629629629629606</v>
      </c>
      <c r="BM10" s="452">
        <f t="shared" si="7"/>
        <v>3.8461538461538547</v>
      </c>
      <c r="BN10" s="452">
        <f t="shared" si="7"/>
        <v>13.043478260869556</v>
      </c>
      <c r="BO10" s="685">
        <f t="shared" si="7"/>
        <v>14.999999999999991</v>
      </c>
      <c r="BP10" s="684">
        <f t="shared" si="17"/>
        <v>10.243056819922868</v>
      </c>
      <c r="BQ10" s="676">
        <f t="shared" si="18"/>
        <v>5.5190140427323815</v>
      </c>
      <c r="BR10" s="538">
        <f t="shared" si="8"/>
        <v>2.3548144568501836</v>
      </c>
      <c r="BS10" s="676">
        <f t="shared" si="9"/>
        <v>72.8057576315894</v>
      </c>
      <c r="BT10" s="696">
        <f>IF(AC10="n/a",1.03*AP10,IF(AC10&lt;0,1.01*AP10,IF(AC10&gt;10,1.1*AP10,(1+AC10/100)*AP10)))</f>
        <v>0.635</v>
      </c>
      <c r="BU10" s="696">
        <f t="shared" si="19"/>
        <v>0.6985000000000001</v>
      </c>
      <c r="BV10" s="696">
        <f t="shared" si="19"/>
        <v>0.7683500000000002</v>
      </c>
      <c r="BW10" s="696">
        <f t="shared" si="19"/>
        <v>0.8451850000000003</v>
      </c>
      <c r="BX10" s="696">
        <f t="shared" si="19"/>
        <v>0.9297035000000003</v>
      </c>
      <c r="BY10" s="697">
        <f>SUM(BT10:BX10)</f>
        <v>3.876738500000001</v>
      </c>
      <c r="BZ10" s="685">
        <f>(BY10/H10)*100</f>
        <v>7.109368237667341</v>
      </c>
    </row>
    <row r="11" spans="1:78" ht="11.25" customHeight="1">
      <c r="A11" s="34" t="s">
        <v>2113</v>
      </c>
      <c r="B11" s="36" t="s">
        <v>2114</v>
      </c>
      <c r="C11" s="36" t="s">
        <v>1221</v>
      </c>
      <c r="D11" s="133">
        <v>11</v>
      </c>
      <c r="E11" s="136">
        <v>213</v>
      </c>
      <c r="F11" s="74" t="s">
        <v>1410</v>
      </c>
      <c r="G11" s="75" t="s">
        <v>1410</v>
      </c>
      <c r="H11" s="175">
        <v>22.95</v>
      </c>
      <c r="I11" s="315">
        <f t="shared" si="0"/>
        <v>2.4400871459694993</v>
      </c>
      <c r="J11" s="106">
        <v>0.12</v>
      </c>
      <c r="K11" s="106">
        <v>0.14</v>
      </c>
      <c r="L11" s="94">
        <f t="shared" si="1"/>
        <v>16.666666666666675</v>
      </c>
      <c r="M11" s="50">
        <v>40767</v>
      </c>
      <c r="N11" s="50">
        <v>40771</v>
      </c>
      <c r="O11" s="49">
        <v>40785</v>
      </c>
      <c r="P11" s="379" t="s">
        <v>277</v>
      </c>
      <c r="Q11" s="36" t="s">
        <v>1503</v>
      </c>
      <c r="R11" s="259">
        <f t="shared" si="2"/>
        <v>0.56</v>
      </c>
      <c r="S11" s="313">
        <f t="shared" si="3"/>
        <v>53.333333333333336</v>
      </c>
      <c r="T11" s="411">
        <f t="shared" si="4"/>
        <v>-11.844293596905642</v>
      </c>
      <c r="U11" s="37">
        <f t="shared" si="5"/>
        <v>21.857142857142854</v>
      </c>
      <c r="V11" s="365">
        <v>12</v>
      </c>
      <c r="W11" s="167">
        <v>1.05</v>
      </c>
      <c r="X11" s="174">
        <v>1.84</v>
      </c>
      <c r="Y11" s="167">
        <v>1.4</v>
      </c>
      <c r="Z11" s="167">
        <v>0.8</v>
      </c>
      <c r="AA11" s="174">
        <v>1.18</v>
      </c>
      <c r="AB11" s="167">
        <v>2.38</v>
      </c>
      <c r="AC11" s="332">
        <f t="shared" si="10"/>
        <v>101.69491525423729</v>
      </c>
      <c r="AD11" s="330">
        <f t="shared" si="11"/>
        <v>10.570191599115697</v>
      </c>
      <c r="AE11" s="485">
        <v>9</v>
      </c>
      <c r="AF11" s="371">
        <v>2390</v>
      </c>
      <c r="AG11" s="495">
        <v>32.43</v>
      </c>
      <c r="AH11" s="495">
        <v>-2.84</v>
      </c>
      <c r="AI11" s="519">
        <v>5.57</v>
      </c>
      <c r="AJ11" s="521">
        <v>8.82</v>
      </c>
      <c r="AK11" s="335">
        <f aca="true" t="shared" si="20" ref="AK11:AK26">AN11/AO11</f>
        <v>0.43420638065438394</v>
      </c>
      <c r="AL11" s="324">
        <f t="shared" si="12"/>
        <v>23.809523809523814</v>
      </c>
      <c r="AM11" s="325">
        <f t="shared" si="13"/>
        <v>13.040381433805571</v>
      </c>
      <c r="AN11" s="325">
        <f t="shared" si="14"/>
        <v>16.723531932969316</v>
      </c>
      <c r="AO11" s="327">
        <f t="shared" si="15"/>
        <v>38.51516854212416</v>
      </c>
      <c r="AP11" s="646">
        <v>0.52</v>
      </c>
      <c r="AQ11" s="634"/>
      <c r="AR11" s="282">
        <v>0.42</v>
      </c>
      <c r="AS11" s="282">
        <v>0.38</v>
      </c>
      <c r="AT11" s="275">
        <v>0.36</v>
      </c>
      <c r="AU11" s="28">
        <v>0.32</v>
      </c>
      <c r="AV11" s="28">
        <v>0.24</v>
      </c>
      <c r="AW11" s="28">
        <v>0.18</v>
      </c>
      <c r="AX11" s="275">
        <v>0.12</v>
      </c>
      <c r="AY11" s="28">
        <v>0.09</v>
      </c>
      <c r="AZ11" s="275">
        <v>0.08</v>
      </c>
      <c r="BA11" s="28">
        <v>0.02</v>
      </c>
      <c r="BB11" s="275">
        <v>0</v>
      </c>
      <c r="BC11" s="277">
        <v>0</v>
      </c>
      <c r="BD11" s="684">
        <f t="shared" si="16"/>
        <v>23.809523809523814</v>
      </c>
      <c r="BE11" s="684">
        <f t="shared" si="6"/>
        <v>10.526315789473673</v>
      </c>
      <c r="BF11" s="452">
        <f t="shared" si="7"/>
        <v>5.555555555555558</v>
      </c>
      <c r="BG11" s="452">
        <f t="shared" si="7"/>
        <v>12.5</v>
      </c>
      <c r="BH11" s="452">
        <f t="shared" si="7"/>
        <v>33.33333333333335</v>
      </c>
      <c r="BI11" s="452">
        <f t="shared" si="7"/>
        <v>33.33333333333333</v>
      </c>
      <c r="BJ11" s="452">
        <f t="shared" si="7"/>
        <v>50</v>
      </c>
      <c r="BK11" s="452">
        <f t="shared" si="7"/>
        <v>33.33333333333333</v>
      </c>
      <c r="BL11" s="452">
        <f t="shared" si="7"/>
        <v>12.5</v>
      </c>
      <c r="BM11" s="452">
        <f t="shared" si="7"/>
        <v>300</v>
      </c>
      <c r="BN11" s="452">
        <f t="shared" si="7"/>
        <v>0</v>
      </c>
      <c r="BO11" s="685">
        <f t="shared" si="7"/>
        <v>0</v>
      </c>
      <c r="BP11" s="684">
        <f t="shared" si="17"/>
        <v>42.90761626287942</v>
      </c>
      <c r="BQ11" s="676">
        <f t="shared" si="18"/>
        <v>78.93121049298244</v>
      </c>
      <c r="BR11" s="538">
        <f t="shared" si="8"/>
        <v>-2.693523778204039</v>
      </c>
      <c r="BS11" s="676">
        <f t="shared" si="9"/>
        <v>74.31095238095239</v>
      </c>
      <c r="BT11" s="696">
        <f>IF(AC11="n/a",1.03*AP11,IF(AC11&lt;0,1.01*AP11,IF(AC11&gt;10,1.1*AP11,(1+AC11/100)*AP11)))</f>
        <v>0.5720000000000001</v>
      </c>
      <c r="BU11" s="696">
        <f t="shared" si="19"/>
        <v>0.6292000000000001</v>
      </c>
      <c r="BV11" s="696">
        <f t="shared" si="19"/>
        <v>0.6921200000000002</v>
      </c>
      <c r="BW11" s="696">
        <f t="shared" si="19"/>
        <v>0.7613320000000002</v>
      </c>
      <c r="BX11" s="696">
        <f t="shared" si="19"/>
        <v>0.8374652000000004</v>
      </c>
      <c r="BY11" s="697">
        <f>SUM(BT11:BX11)</f>
        <v>3.492117200000001</v>
      </c>
      <c r="BZ11" s="685">
        <f>(BY11/H11)*100</f>
        <v>15.216196949891073</v>
      </c>
    </row>
    <row r="12" spans="1:78" ht="11.25" customHeight="1">
      <c r="A12" s="96" t="s">
        <v>2150</v>
      </c>
      <c r="B12" s="26" t="s">
        <v>2151</v>
      </c>
      <c r="C12" s="26" t="s">
        <v>1423</v>
      </c>
      <c r="D12" s="132">
        <v>10</v>
      </c>
      <c r="E12" s="26">
        <v>252</v>
      </c>
      <c r="F12" s="44" t="s">
        <v>860</v>
      </c>
      <c r="G12" s="45" t="s">
        <v>827</v>
      </c>
      <c r="H12" s="200">
        <v>44.29</v>
      </c>
      <c r="I12" s="432">
        <f aca="true" t="shared" si="21" ref="I12:I70">(R12/H12)*100</f>
        <v>1.3547076089410703</v>
      </c>
      <c r="J12" s="119">
        <v>0.11</v>
      </c>
      <c r="K12" s="119">
        <v>0.15</v>
      </c>
      <c r="L12" s="107">
        <f t="shared" si="1"/>
        <v>36.36363636363635</v>
      </c>
      <c r="M12" s="31">
        <v>40908</v>
      </c>
      <c r="N12" s="31">
        <v>40911</v>
      </c>
      <c r="O12" s="30">
        <v>40932</v>
      </c>
      <c r="P12" s="103" t="s">
        <v>1933</v>
      </c>
      <c r="Q12" s="26"/>
      <c r="R12" s="310">
        <f>K12*4</f>
        <v>0.6</v>
      </c>
      <c r="S12" s="312">
        <f aca="true" t="shared" si="22" ref="S12:S68">R12/W12*100</f>
        <v>11.299435028248588</v>
      </c>
      <c r="T12" s="413">
        <f>(H12/SQRT(22.5*W12*(H12/Z12))-1)*100</f>
        <v>-25.430719953326488</v>
      </c>
      <c r="U12" s="27">
        <f aca="true" t="shared" si="23" ref="U12:U68">H12/W12</f>
        <v>8.340866290018832</v>
      </c>
      <c r="V12" s="364">
        <v>12</v>
      </c>
      <c r="W12" s="166">
        <v>5.31</v>
      </c>
      <c r="X12" s="172">
        <v>0.67</v>
      </c>
      <c r="Y12" s="166">
        <v>0.17</v>
      </c>
      <c r="Z12" s="166">
        <v>1.5</v>
      </c>
      <c r="AA12" s="172">
        <v>4.91</v>
      </c>
      <c r="AB12" s="166">
        <v>4.63</v>
      </c>
      <c r="AC12" s="327">
        <f>(AB12/AA12-1)*100</f>
        <v>-5.702647657841142</v>
      </c>
      <c r="AD12" s="324">
        <f>(H12/AA12)/X12</f>
        <v>13.463233729519409</v>
      </c>
      <c r="AE12" s="484">
        <v>6</v>
      </c>
      <c r="AF12" s="306">
        <v>819</v>
      </c>
      <c r="AG12" s="522">
        <v>47.44</v>
      </c>
      <c r="AH12" s="522">
        <v>-13.55</v>
      </c>
      <c r="AI12" s="523">
        <v>18.96</v>
      </c>
      <c r="AJ12" s="524">
        <v>14.06</v>
      </c>
      <c r="AK12" s="334">
        <f>AN12/AO12</f>
        <v>1.5353598817159395</v>
      </c>
      <c r="AL12" s="328">
        <f t="shared" si="12"/>
        <v>23.076923076923084</v>
      </c>
      <c r="AM12" s="329">
        <f t="shared" si="13"/>
        <v>10.625803603663254</v>
      </c>
      <c r="AN12" s="329">
        <f t="shared" si="14"/>
        <v>19.908746730745854</v>
      </c>
      <c r="AO12" s="326">
        <f t="shared" si="15"/>
        <v>12.966827496166932</v>
      </c>
      <c r="AP12" s="650">
        <v>0.44</v>
      </c>
      <c r="AQ12" s="633"/>
      <c r="AR12" s="279">
        <v>0.3575</v>
      </c>
      <c r="AS12" s="279">
        <v>0.3475</v>
      </c>
      <c r="AT12" s="19">
        <v>0.325</v>
      </c>
      <c r="AU12" s="19">
        <v>0.22</v>
      </c>
      <c r="AV12" s="19">
        <v>0.1775</v>
      </c>
      <c r="AW12" s="19">
        <v>0.165</v>
      </c>
      <c r="AX12" s="19">
        <v>0.155</v>
      </c>
      <c r="AY12" s="19">
        <v>0.145</v>
      </c>
      <c r="AZ12" s="280">
        <v>0.13</v>
      </c>
      <c r="BA12" s="19">
        <v>0.13</v>
      </c>
      <c r="BB12" s="19">
        <v>0.12</v>
      </c>
      <c r="BC12" s="273">
        <v>0.1</v>
      </c>
      <c r="BD12" s="686">
        <f t="shared" si="16"/>
        <v>23.076923076923084</v>
      </c>
      <c r="BE12" s="686">
        <f t="shared" si="6"/>
        <v>2.877697841726623</v>
      </c>
      <c r="BF12" s="663">
        <f t="shared" si="7"/>
        <v>6.923076923076921</v>
      </c>
      <c r="BG12" s="663">
        <f t="shared" si="7"/>
        <v>47.72727272727273</v>
      </c>
      <c r="BH12" s="663">
        <f t="shared" si="7"/>
        <v>23.943661971831</v>
      </c>
      <c r="BI12" s="663">
        <f t="shared" si="7"/>
        <v>7.575757575757569</v>
      </c>
      <c r="BJ12" s="663">
        <f t="shared" si="7"/>
        <v>6.451612903225823</v>
      </c>
      <c r="BK12" s="663">
        <f t="shared" si="7"/>
        <v>6.896551724137945</v>
      </c>
      <c r="BL12" s="663">
        <f t="shared" si="7"/>
        <v>11.538461538461519</v>
      </c>
      <c r="BM12" s="663">
        <f t="shared" si="7"/>
        <v>0</v>
      </c>
      <c r="BN12" s="663">
        <f t="shared" si="7"/>
        <v>8.333333333333348</v>
      </c>
      <c r="BO12" s="687">
        <f t="shared" si="7"/>
        <v>19.999999999999996</v>
      </c>
      <c r="BP12" s="686">
        <f t="shared" si="17"/>
        <v>13.778695801312212</v>
      </c>
      <c r="BQ12" s="675">
        <f t="shared" si="18"/>
        <v>12.619016433988834</v>
      </c>
      <c r="BR12" s="540">
        <f t="shared" si="8"/>
        <v>12.922588049668091</v>
      </c>
      <c r="BS12" s="675">
        <f t="shared" si="9"/>
        <v>72.77596986817326</v>
      </c>
      <c r="BT12" s="698">
        <f aca="true" t="shared" si="24" ref="BT12:BT75">IF(AC12="n/a",1.03*AP12,IF(AC12&lt;0,1.01*AP12,IF(AC12&gt;10,1.1*AP12,(1+AC12/100)*AP12)))</f>
        <v>0.4444</v>
      </c>
      <c r="BU12" s="698">
        <f t="shared" si="19"/>
        <v>0.48884000000000005</v>
      </c>
      <c r="BV12" s="698">
        <f t="shared" si="19"/>
        <v>0.5377240000000001</v>
      </c>
      <c r="BW12" s="698">
        <f t="shared" si="19"/>
        <v>0.5914964000000001</v>
      </c>
      <c r="BX12" s="698">
        <f t="shared" si="19"/>
        <v>0.6506460400000003</v>
      </c>
      <c r="BY12" s="699">
        <f aca="true" t="shared" si="25" ref="BY12:BY75">SUM(BT12:BX12)</f>
        <v>2.7131064400000007</v>
      </c>
      <c r="BZ12" s="687">
        <f aca="true" t="shared" si="26" ref="BZ12:BZ75">(BY12/H12)*100</f>
        <v>6.125776563558367</v>
      </c>
    </row>
    <row r="13" spans="1:78" ht="11.25" customHeight="1">
      <c r="A13" s="25" t="s">
        <v>524</v>
      </c>
      <c r="B13" s="26" t="s">
        <v>525</v>
      </c>
      <c r="C13" s="26" t="s">
        <v>1231</v>
      </c>
      <c r="D13" s="132">
        <v>18</v>
      </c>
      <c r="E13" s="136">
        <v>145</v>
      </c>
      <c r="F13" s="65" t="s">
        <v>1410</v>
      </c>
      <c r="G13" s="57" t="s">
        <v>1410</v>
      </c>
      <c r="H13" s="199">
        <v>50.79</v>
      </c>
      <c r="I13" s="433">
        <f t="shared" si="0"/>
        <v>1.7326245323882654</v>
      </c>
      <c r="J13" s="105">
        <v>0.18</v>
      </c>
      <c r="K13" s="105">
        <v>0.22</v>
      </c>
      <c r="L13" s="93">
        <f t="shared" si="1"/>
        <v>22.222222222222232</v>
      </c>
      <c r="M13" s="31">
        <v>40753</v>
      </c>
      <c r="N13" s="31">
        <v>40757</v>
      </c>
      <c r="O13" s="30">
        <v>40778</v>
      </c>
      <c r="P13" s="103" t="s">
        <v>283</v>
      </c>
      <c r="Q13" s="26"/>
      <c r="R13" s="310">
        <f t="shared" si="2"/>
        <v>0.88</v>
      </c>
      <c r="S13" s="313">
        <f t="shared" si="3"/>
        <v>33.08270676691729</v>
      </c>
      <c r="T13" s="411">
        <f t="shared" si="4"/>
        <v>42.712708940840585</v>
      </c>
      <c r="U13" s="27">
        <f t="shared" si="5"/>
        <v>19.093984962406015</v>
      </c>
      <c r="V13" s="364">
        <v>12</v>
      </c>
      <c r="W13" s="166">
        <v>2.66</v>
      </c>
      <c r="X13" s="172">
        <v>1.78</v>
      </c>
      <c r="Y13" s="166">
        <v>1.38</v>
      </c>
      <c r="Z13" s="166">
        <v>2.4</v>
      </c>
      <c r="AA13" s="172">
        <v>2.7</v>
      </c>
      <c r="AB13" s="166">
        <v>3.05</v>
      </c>
      <c r="AC13" s="327">
        <f t="shared" si="10"/>
        <v>12.962962962962955</v>
      </c>
      <c r="AD13" s="324">
        <f t="shared" si="11"/>
        <v>10.56803995006242</v>
      </c>
      <c r="AE13" s="484">
        <v>9</v>
      </c>
      <c r="AF13" s="369">
        <v>3360</v>
      </c>
      <c r="AG13" s="522">
        <v>20.99</v>
      </c>
      <c r="AH13" s="522">
        <v>-7.08</v>
      </c>
      <c r="AI13" s="523">
        <v>5.55</v>
      </c>
      <c r="AJ13" s="524">
        <v>2.73</v>
      </c>
      <c r="AK13" s="335">
        <f t="shared" si="20"/>
        <v>0.6267201780723424</v>
      </c>
      <c r="AL13" s="324">
        <f t="shared" si="12"/>
        <v>21.212121212121215</v>
      </c>
      <c r="AM13" s="325">
        <f t="shared" si="13"/>
        <v>12.624788044360603</v>
      </c>
      <c r="AN13" s="325">
        <f t="shared" si="14"/>
        <v>13.754383035188301</v>
      </c>
      <c r="AO13" s="327">
        <f t="shared" si="15"/>
        <v>21.94660953392924</v>
      </c>
      <c r="AP13" s="646">
        <v>0.8</v>
      </c>
      <c r="AQ13" s="634"/>
      <c r="AR13" s="282">
        <v>0.66</v>
      </c>
      <c r="AS13" s="284">
        <v>0.6</v>
      </c>
      <c r="AT13" s="28">
        <v>0.56</v>
      </c>
      <c r="AU13" s="28">
        <v>0.5</v>
      </c>
      <c r="AV13" s="28">
        <v>0.42</v>
      </c>
      <c r="AW13" s="28">
        <v>0.35</v>
      </c>
      <c r="AX13" s="28">
        <v>0.22</v>
      </c>
      <c r="AY13" s="28">
        <v>0.125</v>
      </c>
      <c r="AZ13" s="275">
        <v>0.12</v>
      </c>
      <c r="BA13" s="28">
        <v>0.11</v>
      </c>
      <c r="BB13" s="275">
        <v>0.1</v>
      </c>
      <c r="BC13" s="119">
        <v>0.09</v>
      </c>
      <c r="BD13" s="684">
        <f t="shared" si="16"/>
        <v>21.212121212121215</v>
      </c>
      <c r="BE13" s="684">
        <f t="shared" si="6"/>
        <v>10.000000000000009</v>
      </c>
      <c r="BF13" s="452">
        <f t="shared" si="7"/>
        <v>7.14285714285714</v>
      </c>
      <c r="BG13" s="452">
        <f t="shared" si="7"/>
        <v>12.00000000000001</v>
      </c>
      <c r="BH13" s="452">
        <f t="shared" si="7"/>
        <v>19.047619047619047</v>
      </c>
      <c r="BI13" s="452">
        <f t="shared" si="7"/>
        <v>19.999999999999996</v>
      </c>
      <c r="BJ13" s="452">
        <f t="shared" si="7"/>
        <v>59.09090909090908</v>
      </c>
      <c r="BK13" s="452">
        <f t="shared" si="7"/>
        <v>76</v>
      </c>
      <c r="BL13" s="452">
        <f t="shared" si="7"/>
        <v>4.166666666666674</v>
      </c>
      <c r="BM13" s="452">
        <f t="shared" si="7"/>
        <v>9.090909090909083</v>
      </c>
      <c r="BN13" s="452">
        <f t="shared" si="7"/>
        <v>9.999999999999986</v>
      </c>
      <c r="BO13" s="685">
        <f t="shared" si="7"/>
        <v>11.111111111111116</v>
      </c>
      <c r="BP13" s="684">
        <f t="shared" si="17"/>
        <v>21.571849446849452</v>
      </c>
      <c r="BQ13" s="676">
        <f t="shared" si="18"/>
        <v>21.43759954242694</v>
      </c>
      <c r="BR13" s="538">
        <f t="shared" si="8"/>
        <v>-3.6069773948294497</v>
      </c>
      <c r="BS13" s="676">
        <f t="shared" si="9"/>
        <v>72.2242105263158</v>
      </c>
      <c r="BT13" s="700">
        <f t="shared" si="24"/>
        <v>0.8800000000000001</v>
      </c>
      <c r="BU13" s="700">
        <f t="shared" si="19"/>
        <v>0.9680000000000002</v>
      </c>
      <c r="BV13" s="700">
        <f t="shared" si="19"/>
        <v>1.0648000000000002</v>
      </c>
      <c r="BW13" s="700">
        <f t="shared" si="19"/>
        <v>1.1712800000000003</v>
      </c>
      <c r="BX13" s="700">
        <f t="shared" si="19"/>
        <v>1.2884080000000004</v>
      </c>
      <c r="BY13" s="697">
        <f t="shared" si="25"/>
        <v>5.3724880000000015</v>
      </c>
      <c r="BZ13" s="685">
        <f t="shared" si="26"/>
        <v>10.577846032683603</v>
      </c>
    </row>
    <row r="14" spans="1:78" ht="11.25" customHeight="1">
      <c r="A14" s="25" t="s">
        <v>527</v>
      </c>
      <c r="B14" s="26" t="s">
        <v>528</v>
      </c>
      <c r="C14" s="26" t="s">
        <v>1223</v>
      </c>
      <c r="D14" s="132">
        <v>20</v>
      </c>
      <c r="E14" s="136">
        <v>121</v>
      </c>
      <c r="F14" s="44" t="s">
        <v>860</v>
      </c>
      <c r="G14" s="45" t="s">
        <v>860</v>
      </c>
      <c r="H14" s="173">
        <v>21.9</v>
      </c>
      <c r="I14" s="313">
        <f t="shared" si="21"/>
        <v>3.013698630136987</v>
      </c>
      <c r="J14" s="105">
        <v>0.155</v>
      </c>
      <c r="K14" s="105">
        <v>0.165</v>
      </c>
      <c r="L14" s="93">
        <f t="shared" si="1"/>
        <v>6.451612903225823</v>
      </c>
      <c r="M14" s="31">
        <v>40862</v>
      </c>
      <c r="N14" s="31">
        <v>40864</v>
      </c>
      <c r="O14" s="30">
        <v>40878</v>
      </c>
      <c r="P14" s="31" t="s">
        <v>245</v>
      </c>
      <c r="Q14" s="26"/>
      <c r="R14" s="310">
        <f t="shared" si="2"/>
        <v>0.66</v>
      </c>
      <c r="S14" s="313">
        <f t="shared" si="3"/>
        <v>66.66666666666667</v>
      </c>
      <c r="T14" s="411">
        <f t="shared" si="4"/>
        <v>55.51803299250728</v>
      </c>
      <c r="U14" s="27">
        <f t="shared" si="5"/>
        <v>22.12121212121212</v>
      </c>
      <c r="V14" s="364">
        <v>12</v>
      </c>
      <c r="W14" s="166">
        <v>0.99</v>
      </c>
      <c r="X14" s="172">
        <v>3.07</v>
      </c>
      <c r="Y14" s="166">
        <v>3.98</v>
      </c>
      <c r="Z14" s="166">
        <v>2.46</v>
      </c>
      <c r="AA14" s="172">
        <v>1.05</v>
      </c>
      <c r="AB14" s="166">
        <v>1.08</v>
      </c>
      <c r="AC14" s="327">
        <f t="shared" si="10"/>
        <v>2.857142857142869</v>
      </c>
      <c r="AD14" s="324">
        <f t="shared" si="11"/>
        <v>6.793857608189855</v>
      </c>
      <c r="AE14" s="484">
        <v>11</v>
      </c>
      <c r="AF14" s="369">
        <v>3030</v>
      </c>
      <c r="AG14" s="522">
        <v>13.59</v>
      </c>
      <c r="AH14" s="522">
        <v>-7.94</v>
      </c>
      <c r="AI14" s="523">
        <v>0.6</v>
      </c>
      <c r="AJ14" s="524">
        <v>0.92</v>
      </c>
      <c r="AK14" s="335">
        <f t="shared" si="20"/>
        <v>0.9543919354958407</v>
      </c>
      <c r="AL14" s="324">
        <f t="shared" si="12"/>
        <v>6.779661016949157</v>
      </c>
      <c r="AM14" s="325">
        <f t="shared" si="13"/>
        <v>7.297628793540656</v>
      </c>
      <c r="AN14" s="325">
        <f t="shared" si="14"/>
        <v>7.258236039147725</v>
      </c>
      <c r="AO14" s="327">
        <f t="shared" si="15"/>
        <v>7.6050894493118415</v>
      </c>
      <c r="AP14" s="646">
        <v>0.63</v>
      </c>
      <c r="AQ14" s="634"/>
      <c r="AR14" s="282">
        <v>0.59</v>
      </c>
      <c r="AS14" s="282">
        <v>0.55</v>
      </c>
      <c r="AT14" s="28">
        <v>0.51</v>
      </c>
      <c r="AU14" s="28">
        <v>0.48</v>
      </c>
      <c r="AV14" s="28">
        <v>0.4438</v>
      </c>
      <c r="AW14" s="28">
        <v>0.3994</v>
      </c>
      <c r="AX14" s="28">
        <v>0.3675</v>
      </c>
      <c r="AY14" s="28">
        <v>0.342</v>
      </c>
      <c r="AZ14" s="28">
        <v>0.3225</v>
      </c>
      <c r="BA14" s="28">
        <v>0.3027</v>
      </c>
      <c r="BB14" s="28">
        <v>0.2818</v>
      </c>
      <c r="BC14" s="119">
        <v>0.2554</v>
      </c>
      <c r="BD14" s="684">
        <f t="shared" si="16"/>
        <v>6.779661016949157</v>
      </c>
      <c r="BE14" s="684">
        <f t="shared" si="6"/>
        <v>7.272727272727253</v>
      </c>
      <c r="BF14" s="452">
        <f t="shared" si="7"/>
        <v>7.843137254901977</v>
      </c>
      <c r="BG14" s="452">
        <f t="shared" si="7"/>
        <v>6.25</v>
      </c>
      <c r="BH14" s="452">
        <f t="shared" si="7"/>
        <v>8.156827399729604</v>
      </c>
      <c r="BI14" s="452">
        <f t="shared" si="7"/>
        <v>11.116675012518783</v>
      </c>
      <c r="BJ14" s="452">
        <f t="shared" si="7"/>
        <v>8.680272108843523</v>
      </c>
      <c r="BK14" s="452">
        <f t="shared" si="7"/>
        <v>7.456140350877183</v>
      </c>
      <c r="BL14" s="452">
        <f t="shared" si="7"/>
        <v>6.046511627906992</v>
      </c>
      <c r="BM14" s="452">
        <f t="shared" si="7"/>
        <v>6.541129831516357</v>
      </c>
      <c r="BN14" s="452">
        <f t="shared" si="7"/>
        <v>7.41660752306601</v>
      </c>
      <c r="BO14" s="685">
        <f t="shared" si="7"/>
        <v>10.33672670321064</v>
      </c>
      <c r="BP14" s="684">
        <f t="shared" si="17"/>
        <v>7.824701341853957</v>
      </c>
      <c r="BQ14" s="676">
        <f t="shared" si="18"/>
        <v>1.4993991080493045</v>
      </c>
      <c r="BR14" s="538">
        <f t="shared" si="8"/>
        <v>-11.84927745192741</v>
      </c>
      <c r="BS14" s="676">
        <f t="shared" si="9"/>
        <v>57.965480156196094</v>
      </c>
      <c r="BT14" s="700">
        <f t="shared" si="24"/>
        <v>0.6480000000000001</v>
      </c>
      <c r="BU14" s="700">
        <f t="shared" si="19"/>
        <v>0.6920241973010703</v>
      </c>
      <c r="BV14" s="700">
        <f t="shared" si="19"/>
        <v>0.7390393358799239</v>
      </c>
      <c r="BW14" s="700">
        <f t="shared" si="19"/>
        <v>0.7892486160281178</v>
      </c>
      <c r="BX14" s="700">
        <f t="shared" si="19"/>
        <v>0.8428690431756771</v>
      </c>
      <c r="BY14" s="697">
        <f t="shared" si="25"/>
        <v>3.7111811923847893</v>
      </c>
      <c r="BZ14" s="685">
        <f t="shared" si="26"/>
        <v>16.94603284193968</v>
      </c>
    </row>
    <row r="15" spans="1:78" ht="11.25" customHeight="1">
      <c r="A15" s="25" t="s">
        <v>529</v>
      </c>
      <c r="B15" s="26" t="s">
        <v>530</v>
      </c>
      <c r="C15" s="26" t="s">
        <v>1224</v>
      </c>
      <c r="D15" s="132">
        <v>18</v>
      </c>
      <c r="E15" s="136">
        <v>149</v>
      </c>
      <c r="F15" s="44" t="s">
        <v>860</v>
      </c>
      <c r="G15" s="45" t="s">
        <v>860</v>
      </c>
      <c r="H15" s="173">
        <v>23.66</v>
      </c>
      <c r="I15" s="313">
        <f t="shared" si="0"/>
        <v>4.22654268808115</v>
      </c>
      <c r="J15" s="255">
        <v>0.24271844660194175</v>
      </c>
      <c r="K15" s="266">
        <v>0.25</v>
      </c>
      <c r="L15" s="93">
        <f t="shared" si="1"/>
        <v>3.0000000000000027</v>
      </c>
      <c r="M15" s="31">
        <v>40877</v>
      </c>
      <c r="N15" s="31">
        <v>40879</v>
      </c>
      <c r="O15" s="30">
        <v>40892</v>
      </c>
      <c r="P15" s="31" t="s">
        <v>246</v>
      </c>
      <c r="Q15" s="542" t="s">
        <v>1437</v>
      </c>
      <c r="R15" s="310">
        <f t="shared" si="2"/>
        <v>1</v>
      </c>
      <c r="S15" s="313">
        <f t="shared" si="3"/>
        <v>54.05405405405405</v>
      </c>
      <c r="T15" s="411">
        <f t="shared" si="4"/>
        <v>-6.136640107386249</v>
      </c>
      <c r="U15" s="27">
        <f t="shared" si="5"/>
        <v>12.78918918918919</v>
      </c>
      <c r="V15" s="364">
        <v>12</v>
      </c>
      <c r="W15" s="166">
        <v>1.85</v>
      </c>
      <c r="X15" s="172">
        <v>1.78</v>
      </c>
      <c r="Y15" s="166">
        <v>3.18</v>
      </c>
      <c r="Z15" s="166">
        <v>1.55</v>
      </c>
      <c r="AA15" s="172">
        <v>1.78</v>
      </c>
      <c r="AB15" s="166">
        <v>1.75</v>
      </c>
      <c r="AC15" s="327">
        <f t="shared" si="10"/>
        <v>-1.6853932584269704</v>
      </c>
      <c r="AD15" s="324">
        <f t="shared" si="11"/>
        <v>7.467491478348693</v>
      </c>
      <c r="AE15" s="484">
        <v>1</v>
      </c>
      <c r="AF15" s="306">
        <v>279</v>
      </c>
      <c r="AG15" s="522">
        <v>10.05</v>
      </c>
      <c r="AH15" s="522">
        <v>-17.01</v>
      </c>
      <c r="AI15" s="523">
        <v>2.25</v>
      </c>
      <c r="AJ15" s="524">
        <v>0.47</v>
      </c>
      <c r="AK15" s="335">
        <f t="shared" si="20"/>
        <v>0.5934619165537233</v>
      </c>
      <c r="AL15" s="324">
        <f t="shared" si="12"/>
        <v>6.089494561217079</v>
      </c>
      <c r="AM15" s="325">
        <f t="shared" si="13"/>
        <v>3.6031831382867585</v>
      </c>
      <c r="AN15" s="325">
        <f t="shared" si="14"/>
        <v>3.8447275772159006</v>
      </c>
      <c r="AO15" s="327">
        <f t="shared" si="15"/>
        <v>6.478473967702114</v>
      </c>
      <c r="AP15" s="266">
        <v>0.978155339805826</v>
      </c>
      <c r="AQ15" s="634"/>
      <c r="AR15" s="282">
        <v>0.922009614478273</v>
      </c>
      <c r="AS15" s="282">
        <v>0.8951549655128864</v>
      </c>
      <c r="AT15" s="28">
        <v>0.8796067087204763</v>
      </c>
      <c r="AU15" s="28">
        <v>0.8343071965824949</v>
      </c>
      <c r="AV15" s="28">
        <v>0.8100010341100751</v>
      </c>
      <c r="AW15" s="28">
        <v>0.770164917678432</v>
      </c>
      <c r="AX15" s="28">
        <v>0.723840446881975</v>
      </c>
      <c r="AY15" s="28">
        <v>0.659954407642531</v>
      </c>
      <c r="AZ15" s="28">
        <v>0.5969286015628789</v>
      </c>
      <c r="BA15" s="28">
        <v>0.5221432251605386</v>
      </c>
      <c r="BB15" s="28">
        <v>0.45825718592109466</v>
      </c>
      <c r="BC15" s="119">
        <v>0.40486782151443124</v>
      </c>
      <c r="BD15" s="684">
        <f t="shared" si="16"/>
        <v>6.089494561217079</v>
      </c>
      <c r="BE15" s="684">
        <f t="shared" si="6"/>
        <v>3.0000000000000027</v>
      </c>
      <c r="BF15" s="452">
        <f t="shared" si="7"/>
        <v>1.7676373586358318</v>
      </c>
      <c r="BG15" s="452">
        <f t="shared" si="7"/>
        <v>5.429596235479961</v>
      </c>
      <c r="BH15" s="452">
        <f t="shared" si="7"/>
        <v>3.0007569680604584</v>
      </c>
      <c r="BI15" s="452">
        <f t="shared" si="7"/>
        <v>5.1724137931034475</v>
      </c>
      <c r="BJ15" s="452">
        <f t="shared" si="7"/>
        <v>6.3998179427531054</v>
      </c>
      <c r="BK15" s="452">
        <f t="shared" si="7"/>
        <v>9.680371628648675</v>
      </c>
      <c r="BL15" s="452">
        <f t="shared" si="7"/>
        <v>10.558349175200842</v>
      </c>
      <c r="BM15" s="452">
        <f t="shared" si="7"/>
        <v>14.32277061132925</v>
      </c>
      <c r="BN15" s="452">
        <f t="shared" si="7"/>
        <v>13.941088367448785</v>
      </c>
      <c r="BO15" s="685">
        <f t="shared" si="7"/>
        <v>13.186862864763471</v>
      </c>
      <c r="BP15" s="684">
        <f t="shared" si="17"/>
        <v>7.712429958886742</v>
      </c>
      <c r="BQ15" s="676">
        <f t="shared" si="18"/>
        <v>4.2837051178970285</v>
      </c>
      <c r="BR15" s="538">
        <f t="shared" si="8"/>
        <v>-4.717918923892139</v>
      </c>
      <c r="BS15" s="676">
        <f t="shared" si="9"/>
        <v>50.31357601650432</v>
      </c>
      <c r="BT15" s="700">
        <f t="shared" si="24"/>
        <v>0.9879368932038843</v>
      </c>
      <c r="BU15" s="700">
        <f t="shared" si="19"/>
        <v>1.061710996515347</v>
      </c>
      <c r="BV15" s="700">
        <f t="shared" si="19"/>
        <v>1.1409941747048216</v>
      </c>
      <c r="BW15" s="700">
        <f t="shared" si="19"/>
        <v>1.226197817469359</v>
      </c>
      <c r="BX15" s="700">
        <f t="shared" si="19"/>
        <v>1.3177640349965811</v>
      </c>
      <c r="BY15" s="697">
        <f t="shared" si="25"/>
        <v>5.734603916889993</v>
      </c>
      <c r="BZ15" s="685">
        <f t="shared" si="26"/>
        <v>24.23754825397292</v>
      </c>
    </row>
    <row r="16" spans="1:78" ht="11.25" customHeight="1">
      <c r="A16" s="25" t="s">
        <v>365</v>
      </c>
      <c r="B16" s="26" t="s">
        <v>366</v>
      </c>
      <c r="C16" s="26" t="s">
        <v>1223</v>
      </c>
      <c r="D16" s="132">
        <v>14</v>
      </c>
      <c r="E16" s="136">
        <v>183</v>
      </c>
      <c r="F16" s="44" t="s">
        <v>860</v>
      </c>
      <c r="G16" s="45" t="s">
        <v>860</v>
      </c>
      <c r="H16" s="200">
        <v>18.5</v>
      </c>
      <c r="I16" s="315">
        <f>(R16/H16)*100</f>
        <v>4.172972972972973</v>
      </c>
      <c r="J16" s="105">
        <v>0.1902</v>
      </c>
      <c r="K16" s="105">
        <v>0.193</v>
      </c>
      <c r="L16" s="195">
        <f t="shared" si="1"/>
        <v>1.4721345951629772</v>
      </c>
      <c r="M16" s="31">
        <v>40855</v>
      </c>
      <c r="N16" s="31">
        <v>40858</v>
      </c>
      <c r="O16" s="30">
        <v>40870</v>
      </c>
      <c r="P16" s="103" t="s">
        <v>283</v>
      </c>
      <c r="Q16" s="102" t="s">
        <v>1921</v>
      </c>
      <c r="R16" s="259">
        <f t="shared" si="2"/>
        <v>0.772</v>
      </c>
      <c r="S16" s="315">
        <f t="shared" si="3"/>
        <v>96.5</v>
      </c>
      <c r="T16" s="412">
        <f t="shared" si="4"/>
        <v>20.381338531629</v>
      </c>
      <c r="U16" s="27">
        <f t="shared" si="5"/>
        <v>23.125</v>
      </c>
      <c r="V16" s="365">
        <v>12</v>
      </c>
      <c r="W16" s="166">
        <v>0.8</v>
      </c>
      <c r="X16" s="172">
        <v>5.16</v>
      </c>
      <c r="Y16" s="166">
        <v>2.4</v>
      </c>
      <c r="Z16" s="166">
        <v>1.41</v>
      </c>
      <c r="AA16" s="172">
        <v>0.86</v>
      </c>
      <c r="AB16" s="166">
        <v>1.09</v>
      </c>
      <c r="AC16" s="327">
        <f t="shared" si="10"/>
        <v>26.74418604651163</v>
      </c>
      <c r="AD16" s="324">
        <f t="shared" si="11"/>
        <v>4.168920137010997</v>
      </c>
      <c r="AE16" s="484">
        <v>4</v>
      </c>
      <c r="AF16" s="306">
        <v>159</v>
      </c>
      <c r="AG16" s="522">
        <v>22.03</v>
      </c>
      <c r="AH16" s="522">
        <v>-7.45</v>
      </c>
      <c r="AI16" s="523">
        <v>1.76</v>
      </c>
      <c r="AJ16" s="524">
        <v>1.93</v>
      </c>
      <c r="AK16" s="336">
        <f t="shared" si="20"/>
        <v>0.999144112729399</v>
      </c>
      <c r="AL16" s="330">
        <f t="shared" si="12"/>
        <v>1.2617877540177957</v>
      </c>
      <c r="AM16" s="331">
        <f t="shared" si="13"/>
        <v>2.536906753723045</v>
      </c>
      <c r="AN16" s="331">
        <f t="shared" si="14"/>
        <v>4.4450406351122185</v>
      </c>
      <c r="AO16" s="332">
        <f t="shared" si="15"/>
        <v>4.44884834778192</v>
      </c>
      <c r="AP16" s="652">
        <v>0.7624</v>
      </c>
      <c r="AQ16" s="635"/>
      <c r="AR16" s="283">
        <v>0.7529</v>
      </c>
      <c r="AS16" s="283">
        <v>0.7225</v>
      </c>
      <c r="AT16" s="38">
        <v>0.7072</v>
      </c>
      <c r="AU16" s="38">
        <v>0.664</v>
      </c>
      <c r="AV16" s="38">
        <v>0.6134</v>
      </c>
      <c r="AW16" s="38">
        <v>0.5805</v>
      </c>
      <c r="AX16" s="38">
        <v>0.5533</v>
      </c>
      <c r="AY16" s="38">
        <v>0.53268</v>
      </c>
      <c r="AZ16" s="38">
        <v>0.51556</v>
      </c>
      <c r="BA16" s="38">
        <v>0.49334</v>
      </c>
      <c r="BB16" s="38">
        <v>0.48666</v>
      </c>
      <c r="BC16" s="274">
        <v>0.47109999999999996</v>
      </c>
      <c r="BD16" s="688">
        <f t="shared" si="16"/>
        <v>1.2617877540177957</v>
      </c>
      <c r="BE16" s="688">
        <f t="shared" si="6"/>
        <v>4.207612456747412</v>
      </c>
      <c r="BF16" s="664">
        <f t="shared" si="7"/>
        <v>2.163461538461542</v>
      </c>
      <c r="BG16" s="664">
        <f t="shared" si="7"/>
        <v>6.506024096385543</v>
      </c>
      <c r="BH16" s="664">
        <f t="shared" si="7"/>
        <v>8.249103358330622</v>
      </c>
      <c r="BI16" s="664">
        <f t="shared" si="7"/>
        <v>5.667527993109367</v>
      </c>
      <c r="BJ16" s="664">
        <f t="shared" si="7"/>
        <v>4.9159587926983495</v>
      </c>
      <c r="BK16" s="664">
        <f t="shared" si="7"/>
        <v>3.870991965157322</v>
      </c>
      <c r="BL16" s="664">
        <f t="shared" si="7"/>
        <v>3.320661028784233</v>
      </c>
      <c r="BM16" s="664">
        <f t="shared" si="7"/>
        <v>4.50399318928123</v>
      </c>
      <c r="BN16" s="664">
        <f t="shared" si="7"/>
        <v>1.3726215427608546</v>
      </c>
      <c r="BO16" s="689">
        <f t="shared" si="7"/>
        <v>3.3029080874549033</v>
      </c>
      <c r="BP16" s="688">
        <f t="shared" si="17"/>
        <v>4.111887650265765</v>
      </c>
      <c r="BQ16" s="677">
        <f t="shared" si="18"/>
        <v>1.975673538706579</v>
      </c>
      <c r="BR16" s="539">
        <f t="shared" si="8"/>
        <v>-14.506986391914808</v>
      </c>
      <c r="BS16" s="677">
        <f t="shared" si="9"/>
        <v>43.17026293653736</v>
      </c>
      <c r="BT16" s="701">
        <f t="shared" si="24"/>
        <v>0.83864</v>
      </c>
      <c r="BU16" s="701">
        <f t="shared" si="19"/>
        <v>0.8736022318370291</v>
      </c>
      <c r="BV16" s="701">
        <f t="shared" si="19"/>
        <v>0.9100220111974605</v>
      </c>
      <c r="BW16" s="701">
        <f t="shared" si="19"/>
        <v>0.9479601020735039</v>
      </c>
      <c r="BX16" s="701">
        <f t="shared" si="19"/>
        <v>0.9874798016596762</v>
      </c>
      <c r="BY16" s="702">
        <f t="shared" si="25"/>
        <v>4.55770414676767</v>
      </c>
      <c r="BZ16" s="689">
        <f t="shared" si="26"/>
        <v>24.636238631176596</v>
      </c>
    </row>
    <row r="17" spans="1:78" ht="11.25" customHeight="1">
      <c r="A17" s="15" t="s">
        <v>404</v>
      </c>
      <c r="B17" s="16" t="s">
        <v>405</v>
      </c>
      <c r="C17" s="16" t="s">
        <v>1225</v>
      </c>
      <c r="D17" s="131">
        <v>14</v>
      </c>
      <c r="E17" s="136">
        <v>180</v>
      </c>
      <c r="F17" s="88" t="s">
        <v>1410</v>
      </c>
      <c r="G17" s="58" t="s">
        <v>1410</v>
      </c>
      <c r="H17" s="202">
        <v>41.4</v>
      </c>
      <c r="I17" s="313">
        <f>(R17/H17)*100</f>
        <v>2.2222222222222223</v>
      </c>
      <c r="J17" s="108">
        <v>0.22</v>
      </c>
      <c r="K17" s="108">
        <v>0.23</v>
      </c>
      <c r="L17" s="107">
        <f t="shared" si="1"/>
        <v>4.545454545454541</v>
      </c>
      <c r="M17" s="22">
        <v>40821</v>
      </c>
      <c r="N17" s="22">
        <v>40823</v>
      </c>
      <c r="O17" s="21">
        <v>40830</v>
      </c>
      <c r="P17" s="318" t="s">
        <v>280</v>
      </c>
      <c r="Q17" s="16"/>
      <c r="R17" s="310">
        <f t="shared" si="2"/>
        <v>0.92</v>
      </c>
      <c r="S17" s="313">
        <f t="shared" si="3"/>
        <v>68.14814814814815</v>
      </c>
      <c r="T17" s="411">
        <f t="shared" si="4"/>
        <v>67.56203936762357</v>
      </c>
      <c r="U17" s="18">
        <f t="shared" si="5"/>
        <v>30.666666666666664</v>
      </c>
      <c r="V17" s="364">
        <v>12</v>
      </c>
      <c r="W17" s="188">
        <v>1.35</v>
      </c>
      <c r="X17" s="187">
        <v>8.03</v>
      </c>
      <c r="Y17" s="188">
        <v>0.79</v>
      </c>
      <c r="Z17" s="188">
        <v>2.06</v>
      </c>
      <c r="AA17" s="187">
        <v>1.54</v>
      </c>
      <c r="AB17" s="188">
        <v>2.55</v>
      </c>
      <c r="AC17" s="326">
        <f t="shared" si="10"/>
        <v>65.58441558441557</v>
      </c>
      <c r="AD17" s="328">
        <f t="shared" si="11"/>
        <v>3.347835228283547</v>
      </c>
      <c r="AE17" s="483">
        <v>5</v>
      </c>
      <c r="AF17" s="380">
        <v>638</v>
      </c>
      <c r="AG17" s="512">
        <v>48.33</v>
      </c>
      <c r="AH17" s="512">
        <v>-3.2</v>
      </c>
      <c r="AI17" s="525">
        <v>10.19</v>
      </c>
      <c r="AJ17" s="526">
        <v>15.93</v>
      </c>
      <c r="AK17" s="335">
        <f t="shared" si="20"/>
        <v>1.0989720505982765</v>
      </c>
      <c r="AL17" s="324">
        <f t="shared" si="12"/>
        <v>8.536585365853666</v>
      </c>
      <c r="AM17" s="325">
        <f t="shared" si="13"/>
        <v>10.479582326247083</v>
      </c>
      <c r="AN17" s="325">
        <f t="shared" si="14"/>
        <v>12.22354940932593</v>
      </c>
      <c r="AO17" s="327">
        <f t="shared" si="15"/>
        <v>11.122711812981478</v>
      </c>
      <c r="AP17" s="646">
        <v>0.89</v>
      </c>
      <c r="AQ17" s="634"/>
      <c r="AR17" s="282">
        <v>0.82</v>
      </c>
      <c r="AS17" s="282">
        <v>0.74</v>
      </c>
      <c r="AT17" s="28">
        <v>0.66</v>
      </c>
      <c r="AU17" s="28">
        <v>0.58</v>
      </c>
      <c r="AV17" s="28">
        <v>0.5</v>
      </c>
      <c r="AW17" s="28">
        <v>0.45</v>
      </c>
      <c r="AX17" s="28">
        <v>0.41</v>
      </c>
      <c r="AY17" s="28">
        <v>0.37</v>
      </c>
      <c r="AZ17" s="28">
        <v>0.33</v>
      </c>
      <c r="BA17" s="28">
        <v>0.31</v>
      </c>
      <c r="BB17" s="28">
        <v>0.27</v>
      </c>
      <c r="BC17" s="119">
        <v>0.24</v>
      </c>
      <c r="BD17" s="684">
        <f t="shared" si="16"/>
        <v>8.536585365853666</v>
      </c>
      <c r="BE17" s="684">
        <f t="shared" si="6"/>
        <v>10.81081081081081</v>
      </c>
      <c r="BF17" s="452">
        <f t="shared" si="7"/>
        <v>12.12121212121211</v>
      </c>
      <c r="BG17" s="452">
        <f t="shared" si="7"/>
        <v>13.793103448275868</v>
      </c>
      <c r="BH17" s="452">
        <f t="shared" si="7"/>
        <v>15.999999999999993</v>
      </c>
      <c r="BI17" s="452">
        <f t="shared" si="7"/>
        <v>11.111111111111116</v>
      </c>
      <c r="BJ17" s="452">
        <f t="shared" si="7"/>
        <v>9.756097560975618</v>
      </c>
      <c r="BK17" s="452">
        <f t="shared" si="7"/>
        <v>10.81081081081081</v>
      </c>
      <c r="BL17" s="452">
        <f t="shared" si="7"/>
        <v>12.12121212121211</v>
      </c>
      <c r="BM17" s="452">
        <f t="shared" si="7"/>
        <v>6.451612903225823</v>
      </c>
      <c r="BN17" s="452">
        <f t="shared" si="7"/>
        <v>14.814814814814813</v>
      </c>
      <c r="BO17" s="685">
        <f t="shared" si="7"/>
        <v>12.500000000000021</v>
      </c>
      <c r="BP17" s="684">
        <f t="shared" si="17"/>
        <v>11.56894758902523</v>
      </c>
      <c r="BQ17" s="676">
        <f t="shared" si="18"/>
        <v>2.526880764469952</v>
      </c>
      <c r="BR17" s="538">
        <f t="shared" si="8"/>
        <v>-16.220895035118513</v>
      </c>
      <c r="BS17" s="676">
        <f t="shared" si="9"/>
        <v>60.5834560883144</v>
      </c>
      <c r="BT17" s="696">
        <f t="shared" si="24"/>
        <v>0.9790000000000001</v>
      </c>
      <c r="BU17" s="696">
        <f t="shared" si="19"/>
        <v>1.011775306884896</v>
      </c>
      <c r="BV17" s="696">
        <f t="shared" si="19"/>
        <v>1.0456478770398625</v>
      </c>
      <c r="BW17" s="696">
        <f t="shared" si="19"/>
        <v>1.0806544450312021</v>
      </c>
      <c r="BX17" s="696">
        <f t="shared" si="19"/>
        <v>1.1168329752379687</v>
      </c>
      <c r="BY17" s="697">
        <f t="shared" si="25"/>
        <v>5.23391060419393</v>
      </c>
      <c r="BZ17" s="685">
        <f t="shared" si="26"/>
        <v>12.642296145395967</v>
      </c>
    </row>
    <row r="18" spans="1:78" ht="11.25" customHeight="1">
      <c r="A18" s="25" t="s">
        <v>1482</v>
      </c>
      <c r="B18" s="26" t="s">
        <v>1483</v>
      </c>
      <c r="C18" s="26" t="s">
        <v>1327</v>
      </c>
      <c r="D18" s="132">
        <v>24</v>
      </c>
      <c r="E18" s="136">
        <v>106</v>
      </c>
      <c r="F18" s="44" t="s">
        <v>860</v>
      </c>
      <c r="G18" s="45" t="s">
        <v>860</v>
      </c>
      <c r="H18" s="173">
        <v>34.21</v>
      </c>
      <c r="I18" s="313">
        <f>(R18/H18)*100</f>
        <v>4.033908213972523</v>
      </c>
      <c r="J18" s="105">
        <v>0.34</v>
      </c>
      <c r="K18" s="105">
        <v>0.345</v>
      </c>
      <c r="L18" s="116">
        <f t="shared" si="1"/>
        <v>1.4705882352941124</v>
      </c>
      <c r="M18" s="31">
        <v>40869</v>
      </c>
      <c r="N18" s="31">
        <v>40872</v>
      </c>
      <c r="O18" s="30">
        <v>40889</v>
      </c>
      <c r="P18" s="103" t="s">
        <v>237</v>
      </c>
      <c r="Q18" s="26"/>
      <c r="R18" s="310">
        <f t="shared" si="2"/>
        <v>1.38</v>
      </c>
      <c r="S18" s="313">
        <f t="shared" si="3"/>
        <v>60.792951541850215</v>
      </c>
      <c r="T18" s="411">
        <f t="shared" si="4"/>
        <v>-5.616045399909031</v>
      </c>
      <c r="U18" s="27">
        <f t="shared" si="5"/>
        <v>15.070484581497798</v>
      </c>
      <c r="V18" s="364">
        <v>9</v>
      </c>
      <c r="W18" s="166">
        <v>2.27</v>
      </c>
      <c r="X18" s="172">
        <v>6.91</v>
      </c>
      <c r="Y18" s="166">
        <v>0.69</v>
      </c>
      <c r="Z18" s="166">
        <v>1.33</v>
      </c>
      <c r="AA18" s="172">
        <v>2.41</v>
      </c>
      <c r="AB18" s="166">
        <v>2.53</v>
      </c>
      <c r="AC18" s="327">
        <f t="shared" si="10"/>
        <v>4.979253112033177</v>
      </c>
      <c r="AD18" s="324">
        <f t="shared" si="11"/>
        <v>2.0542721775525274</v>
      </c>
      <c r="AE18" s="484">
        <v>9</v>
      </c>
      <c r="AF18" s="369">
        <v>3090</v>
      </c>
      <c r="AG18" s="522">
        <v>19.99</v>
      </c>
      <c r="AH18" s="522">
        <v>-3.77</v>
      </c>
      <c r="AI18" s="523">
        <v>0.85</v>
      </c>
      <c r="AJ18" s="524">
        <v>3.6</v>
      </c>
      <c r="AK18" s="335">
        <f t="shared" si="20"/>
        <v>0.9601312545220112</v>
      </c>
      <c r="AL18" s="324">
        <f t="shared" si="12"/>
        <v>1.486988847583648</v>
      </c>
      <c r="AM18" s="325">
        <f t="shared" si="13"/>
        <v>1.5096615810283875</v>
      </c>
      <c r="AN18" s="325">
        <f t="shared" si="14"/>
        <v>1.5332821084218295</v>
      </c>
      <c r="AO18" s="327">
        <f t="shared" si="15"/>
        <v>1.5969505223378588</v>
      </c>
      <c r="AP18" s="646">
        <v>1.365</v>
      </c>
      <c r="AQ18" s="634"/>
      <c r="AR18" s="282">
        <v>1.345</v>
      </c>
      <c r="AS18" s="282">
        <v>1.325</v>
      </c>
      <c r="AT18" s="28">
        <v>1.305</v>
      </c>
      <c r="AU18" s="28">
        <v>1.285</v>
      </c>
      <c r="AV18" s="28">
        <v>1.265</v>
      </c>
      <c r="AW18" s="28">
        <v>1.245</v>
      </c>
      <c r="AX18" s="28">
        <v>1.225</v>
      </c>
      <c r="AY18" s="28">
        <v>1.205</v>
      </c>
      <c r="AZ18" s="28">
        <v>1.185</v>
      </c>
      <c r="BA18" s="28">
        <v>1.165</v>
      </c>
      <c r="BB18" s="28">
        <v>1.145</v>
      </c>
      <c r="BC18" s="119">
        <v>1.11</v>
      </c>
      <c r="BD18" s="684">
        <f t="shared" si="16"/>
        <v>1.486988847583648</v>
      </c>
      <c r="BE18" s="684">
        <f t="shared" si="6"/>
        <v>1.5094339622641506</v>
      </c>
      <c r="BF18" s="452">
        <f t="shared" si="7"/>
        <v>1.5325670498084198</v>
      </c>
      <c r="BG18" s="452">
        <f t="shared" si="7"/>
        <v>1.5564202334630295</v>
      </c>
      <c r="BH18" s="452">
        <f t="shared" si="7"/>
        <v>1.5810276679841806</v>
      </c>
      <c r="BI18" s="452">
        <f t="shared" si="7"/>
        <v>1.6064257028112205</v>
      </c>
      <c r="BJ18" s="452">
        <f t="shared" si="7"/>
        <v>1.6326530612244872</v>
      </c>
      <c r="BK18" s="452">
        <f t="shared" si="7"/>
        <v>1.6597510373443924</v>
      </c>
      <c r="BL18" s="452">
        <f t="shared" si="7"/>
        <v>1.6877637130801704</v>
      </c>
      <c r="BM18" s="452">
        <f t="shared" si="7"/>
        <v>1.7167381974249052</v>
      </c>
      <c r="BN18" s="452">
        <f t="shared" si="7"/>
        <v>1.7467248908296984</v>
      </c>
      <c r="BO18" s="685">
        <f t="shared" si="7"/>
        <v>3.153153153153143</v>
      </c>
      <c r="BP18" s="684">
        <f t="shared" si="17"/>
        <v>1.7391372930809539</v>
      </c>
      <c r="BQ18" s="676">
        <f t="shared" si="18"/>
        <v>0.43352150325309</v>
      </c>
      <c r="BR18" s="538">
        <f t="shared" si="8"/>
        <v>-9.503294259103445</v>
      </c>
      <c r="BS18" s="676">
        <f t="shared" si="9"/>
        <v>43.90242376686009</v>
      </c>
      <c r="BT18" s="696">
        <f t="shared" si="24"/>
        <v>1.4329668049792528</v>
      </c>
      <c r="BU18" s="696">
        <f t="shared" si="19"/>
        <v>1.4624038433675048</v>
      </c>
      <c r="BV18" s="696">
        <f t="shared" si="19"/>
        <v>1.4924455986452623</v>
      </c>
      <c r="BW18" s="696">
        <f t="shared" si="19"/>
        <v>1.523104493343339</v>
      </c>
      <c r="BX18" s="696">
        <f t="shared" si="19"/>
        <v>1.5543932051851435</v>
      </c>
      <c r="BY18" s="697">
        <f t="shared" si="25"/>
        <v>7.465313945520502</v>
      </c>
      <c r="BZ18" s="685">
        <f t="shared" si="26"/>
        <v>21.82202264110056</v>
      </c>
    </row>
    <row r="19" spans="1:78" ht="11.25" customHeight="1">
      <c r="A19" s="25" t="s">
        <v>2152</v>
      </c>
      <c r="B19" s="26" t="s">
        <v>2153</v>
      </c>
      <c r="C19" s="26" t="s">
        <v>1224</v>
      </c>
      <c r="D19" s="132">
        <v>10</v>
      </c>
      <c r="E19" s="136">
        <v>228</v>
      </c>
      <c r="F19" s="44" t="s">
        <v>860</v>
      </c>
      <c r="G19" s="45" t="s">
        <v>860</v>
      </c>
      <c r="H19" s="200">
        <v>19.5</v>
      </c>
      <c r="I19" s="313">
        <f>(R19/H19)*100</f>
        <v>4.102564102564102</v>
      </c>
      <c r="J19" s="141">
        <v>0.195</v>
      </c>
      <c r="K19" s="119">
        <v>0.2</v>
      </c>
      <c r="L19" s="93">
        <f t="shared" si="1"/>
        <v>2.564102564102577</v>
      </c>
      <c r="M19" s="31">
        <v>40610</v>
      </c>
      <c r="N19" s="31">
        <v>40612</v>
      </c>
      <c r="O19" s="30">
        <v>40627</v>
      </c>
      <c r="P19" s="31" t="s">
        <v>1073</v>
      </c>
      <c r="Q19" s="26"/>
      <c r="R19" s="310">
        <f t="shared" si="2"/>
        <v>0.8</v>
      </c>
      <c r="S19" s="313">
        <f t="shared" si="3"/>
        <v>55.55555555555556</v>
      </c>
      <c r="T19" s="411">
        <f t="shared" si="4"/>
        <v>-16.44473995324123</v>
      </c>
      <c r="U19" s="27">
        <f t="shared" si="5"/>
        <v>13.541666666666668</v>
      </c>
      <c r="V19" s="364">
        <v>12</v>
      </c>
      <c r="W19" s="166">
        <v>1.44</v>
      </c>
      <c r="X19" s="172" t="s">
        <v>1008</v>
      </c>
      <c r="Y19" s="166">
        <v>3.19</v>
      </c>
      <c r="Z19" s="166">
        <v>1.16</v>
      </c>
      <c r="AA19" s="172" t="s">
        <v>1008</v>
      </c>
      <c r="AB19" s="166" t="s">
        <v>1008</v>
      </c>
      <c r="AC19" s="327" t="s">
        <v>876</v>
      </c>
      <c r="AD19" s="324" t="s">
        <v>876</v>
      </c>
      <c r="AE19" s="484">
        <v>1</v>
      </c>
      <c r="AF19" s="306">
        <v>71</v>
      </c>
      <c r="AG19" s="522">
        <v>2.63</v>
      </c>
      <c r="AH19" s="522">
        <v>-5.98</v>
      </c>
      <c r="AI19" s="523">
        <v>0.72</v>
      </c>
      <c r="AJ19" s="524">
        <v>0</v>
      </c>
      <c r="AK19" s="335">
        <f t="shared" si="20"/>
        <v>0.6358833889084697</v>
      </c>
      <c r="AL19" s="324">
        <f t="shared" si="12"/>
        <v>2.564102564102577</v>
      </c>
      <c r="AM19" s="325">
        <f t="shared" si="13"/>
        <v>2.6327791369625153</v>
      </c>
      <c r="AN19" s="325">
        <f t="shared" si="14"/>
        <v>4.563955259127317</v>
      </c>
      <c r="AO19" s="327">
        <f t="shared" si="15"/>
        <v>7.177346253629313</v>
      </c>
      <c r="AP19" s="646">
        <v>0.8</v>
      </c>
      <c r="AQ19" s="634"/>
      <c r="AR19" s="282">
        <v>0.78</v>
      </c>
      <c r="AS19" s="282">
        <v>0.76</v>
      </c>
      <c r="AT19" s="28">
        <v>0.74</v>
      </c>
      <c r="AU19" s="28">
        <v>0.7</v>
      </c>
      <c r="AV19" s="28">
        <v>0.64</v>
      </c>
      <c r="AW19" s="28">
        <v>0.58</v>
      </c>
      <c r="AX19" s="28">
        <v>0.5</v>
      </c>
      <c r="AY19" s="28">
        <v>0.48</v>
      </c>
      <c r="AZ19" s="28">
        <v>0.44</v>
      </c>
      <c r="BA19" s="275">
        <v>0.4</v>
      </c>
      <c r="BB19" s="275">
        <v>0.4</v>
      </c>
      <c r="BC19" s="119">
        <v>0.32</v>
      </c>
      <c r="BD19" s="684">
        <f t="shared" si="16"/>
        <v>2.564102564102577</v>
      </c>
      <c r="BE19" s="684">
        <f t="shared" si="6"/>
        <v>2.6315789473684292</v>
      </c>
      <c r="BF19" s="452">
        <f t="shared" si="7"/>
        <v>2.7027027027026973</v>
      </c>
      <c r="BG19" s="452">
        <f t="shared" si="7"/>
        <v>5.714285714285716</v>
      </c>
      <c r="BH19" s="452">
        <f t="shared" si="7"/>
        <v>9.375</v>
      </c>
      <c r="BI19" s="452">
        <f t="shared" si="7"/>
        <v>10.344827586206918</v>
      </c>
      <c r="BJ19" s="452">
        <f t="shared" si="7"/>
        <v>15.999999999999993</v>
      </c>
      <c r="BK19" s="452">
        <f t="shared" si="7"/>
        <v>4.166666666666674</v>
      </c>
      <c r="BL19" s="452">
        <f t="shared" si="7"/>
        <v>9.090909090909083</v>
      </c>
      <c r="BM19" s="452">
        <f t="shared" si="7"/>
        <v>9.999999999999986</v>
      </c>
      <c r="BN19" s="452">
        <f t="shared" si="7"/>
        <v>0</v>
      </c>
      <c r="BO19" s="685">
        <f t="shared" si="7"/>
        <v>25</v>
      </c>
      <c r="BP19" s="684">
        <f t="shared" si="17"/>
        <v>8.132506106020172</v>
      </c>
      <c r="BQ19" s="676">
        <f t="shared" si="18"/>
        <v>6.681550768498804</v>
      </c>
      <c r="BR19" s="538">
        <f t="shared" si="8"/>
        <v>-4.875147304975249</v>
      </c>
      <c r="BS19" s="676">
        <f t="shared" si="9"/>
        <v>40.37767371975001</v>
      </c>
      <c r="BT19" s="696">
        <f t="shared" si="24"/>
        <v>0.8240000000000001</v>
      </c>
      <c r="BU19" s="696">
        <f t="shared" si="19"/>
        <v>0.8487200000000001</v>
      </c>
      <c r="BV19" s="696">
        <f t="shared" si="19"/>
        <v>0.8741816000000001</v>
      </c>
      <c r="BW19" s="696">
        <f t="shared" si="19"/>
        <v>0.9004070480000002</v>
      </c>
      <c r="BX19" s="696">
        <f t="shared" si="19"/>
        <v>0.9274192594400001</v>
      </c>
      <c r="BY19" s="697">
        <f t="shared" si="25"/>
        <v>4.3747279074400005</v>
      </c>
      <c r="BZ19" s="685">
        <f t="shared" si="26"/>
        <v>22.434502089435902</v>
      </c>
    </row>
    <row r="20" spans="1:78" ht="11.25" customHeight="1">
      <c r="A20" s="25" t="s">
        <v>531</v>
      </c>
      <c r="B20" s="26" t="s">
        <v>532</v>
      </c>
      <c r="C20" s="102" t="s">
        <v>1304</v>
      </c>
      <c r="D20" s="132">
        <v>22</v>
      </c>
      <c r="E20" s="136">
        <v>110</v>
      </c>
      <c r="F20" s="44" t="s">
        <v>860</v>
      </c>
      <c r="G20" s="45" t="s">
        <v>860</v>
      </c>
      <c r="H20" s="173">
        <v>17</v>
      </c>
      <c r="I20" s="313">
        <f>(R20/H20)*100</f>
        <v>5.411764705882353</v>
      </c>
      <c r="J20" s="105">
        <v>0.22</v>
      </c>
      <c r="K20" s="105">
        <v>0.23</v>
      </c>
      <c r="L20" s="93">
        <f t="shared" si="1"/>
        <v>4.545454545454541</v>
      </c>
      <c r="M20" s="31">
        <v>40589</v>
      </c>
      <c r="N20" s="31">
        <v>40591</v>
      </c>
      <c r="O20" s="30">
        <v>40603</v>
      </c>
      <c r="P20" s="31" t="s">
        <v>245</v>
      </c>
      <c r="Q20" s="26"/>
      <c r="R20" s="310">
        <f t="shared" si="2"/>
        <v>0.92</v>
      </c>
      <c r="S20" s="313">
        <f t="shared" si="22"/>
        <v>54.117647058823536</v>
      </c>
      <c r="T20" s="411">
        <f t="shared" si="4"/>
        <v>31.656117720876665</v>
      </c>
      <c r="U20" s="27">
        <f t="shared" si="23"/>
        <v>10</v>
      </c>
      <c r="V20" s="364">
        <v>12</v>
      </c>
      <c r="W20" s="166">
        <v>1.7</v>
      </c>
      <c r="X20" s="172">
        <v>1.26</v>
      </c>
      <c r="Y20" s="166">
        <v>0.63</v>
      </c>
      <c r="Z20" s="166">
        <v>3.9</v>
      </c>
      <c r="AA20" s="172">
        <v>1.78</v>
      </c>
      <c r="AB20" s="166">
        <v>1.83</v>
      </c>
      <c r="AC20" s="327">
        <f aca="true" t="shared" si="27" ref="AC20:AC33">(AB20/AA20-1)*100</f>
        <v>2.8089887640449396</v>
      </c>
      <c r="AD20" s="324">
        <f aca="true" t="shared" si="28" ref="AD20:AD33">(H20/AA20)/X20</f>
        <v>7.579810950597468</v>
      </c>
      <c r="AE20" s="484">
        <v>16</v>
      </c>
      <c r="AF20" s="369">
        <v>7320</v>
      </c>
      <c r="AG20" s="522">
        <v>5.66</v>
      </c>
      <c r="AH20" s="522">
        <v>-46.2</v>
      </c>
      <c r="AI20" s="523">
        <v>-12.14</v>
      </c>
      <c r="AJ20" s="524">
        <v>-27.69</v>
      </c>
      <c r="AK20" s="335">
        <f t="shared" si="20"/>
        <v>0.6076992511038578</v>
      </c>
      <c r="AL20" s="324">
        <f t="shared" si="12"/>
        <v>4.545454545454541</v>
      </c>
      <c r="AM20" s="325">
        <f t="shared" si="13"/>
        <v>4.768955317164725</v>
      </c>
      <c r="AN20" s="325">
        <f t="shared" si="14"/>
        <v>5.618004403862731</v>
      </c>
      <c r="AO20" s="327">
        <f t="shared" si="15"/>
        <v>9.244711744597156</v>
      </c>
      <c r="AP20" s="646">
        <v>0.92</v>
      </c>
      <c r="AQ20" s="634"/>
      <c r="AR20" s="282">
        <v>0.88</v>
      </c>
      <c r="AS20" s="282">
        <v>0.84</v>
      </c>
      <c r="AT20" s="28">
        <v>0.8</v>
      </c>
      <c r="AU20" s="28">
        <v>0.74</v>
      </c>
      <c r="AV20" s="28">
        <v>0.7</v>
      </c>
      <c r="AW20" s="28">
        <v>0.66</v>
      </c>
      <c r="AX20" s="28">
        <v>0.56</v>
      </c>
      <c r="AY20" s="28">
        <v>0.42</v>
      </c>
      <c r="AZ20" s="28">
        <v>0.4</v>
      </c>
      <c r="BA20" s="28">
        <v>0.38</v>
      </c>
      <c r="BB20" s="28">
        <v>0.37</v>
      </c>
      <c r="BC20" s="119">
        <v>0.36</v>
      </c>
      <c r="BD20" s="684">
        <f t="shared" si="16"/>
        <v>4.545454545454541</v>
      </c>
      <c r="BE20" s="684">
        <f t="shared" si="6"/>
        <v>4.761904761904767</v>
      </c>
      <c r="BF20" s="452">
        <f t="shared" si="7"/>
        <v>4.999999999999982</v>
      </c>
      <c r="BG20" s="452">
        <f t="shared" si="7"/>
        <v>8.108108108108114</v>
      </c>
      <c r="BH20" s="452">
        <f t="shared" si="7"/>
        <v>5.714285714285716</v>
      </c>
      <c r="BI20" s="452">
        <f t="shared" si="7"/>
        <v>6.060606060606055</v>
      </c>
      <c r="BJ20" s="452">
        <f t="shared" si="7"/>
        <v>17.85714285714286</v>
      </c>
      <c r="BK20" s="452">
        <f t="shared" si="7"/>
        <v>33.33333333333335</v>
      </c>
      <c r="BL20" s="452">
        <f t="shared" si="7"/>
        <v>4.999999999999982</v>
      </c>
      <c r="BM20" s="452">
        <f t="shared" si="7"/>
        <v>5.263157894736836</v>
      </c>
      <c r="BN20" s="452">
        <f t="shared" si="7"/>
        <v>2.7027027027026973</v>
      </c>
      <c r="BO20" s="685">
        <f t="shared" si="7"/>
        <v>2.77777777777779</v>
      </c>
      <c r="BP20" s="684">
        <f t="shared" si="17"/>
        <v>8.427039479671057</v>
      </c>
      <c r="BQ20" s="676">
        <f t="shared" si="18"/>
        <v>8.411264916073886</v>
      </c>
      <c r="BR20" s="538">
        <f t="shared" si="8"/>
        <v>1.029769109745084</v>
      </c>
      <c r="BS20" s="676">
        <f t="shared" si="9"/>
        <v>61.62038634601182</v>
      </c>
      <c r="BT20" s="696">
        <f t="shared" si="24"/>
        <v>0.9458426966292135</v>
      </c>
      <c r="BU20" s="696">
        <f t="shared" si="19"/>
        <v>1.0175357849237412</v>
      </c>
      <c r="BV20" s="696">
        <f t="shared" si="19"/>
        <v>1.0946630737756389</v>
      </c>
      <c r="BW20" s="696">
        <f t="shared" si="19"/>
        <v>1.1776364653138316</v>
      </c>
      <c r="BX20" s="696">
        <f t="shared" si="19"/>
        <v>1.2668990830699185</v>
      </c>
      <c r="BY20" s="697">
        <f t="shared" si="25"/>
        <v>5.502577103712343</v>
      </c>
      <c r="BZ20" s="685">
        <f t="shared" si="26"/>
        <v>32.36810061007261</v>
      </c>
    </row>
    <row r="21" spans="1:78" ht="11.25" customHeight="1">
      <c r="A21" s="260" t="s">
        <v>204</v>
      </c>
      <c r="B21" s="36" t="s">
        <v>205</v>
      </c>
      <c r="C21" s="36" t="s">
        <v>1221</v>
      </c>
      <c r="D21" s="133">
        <v>10</v>
      </c>
      <c r="E21" s="26">
        <v>251</v>
      </c>
      <c r="F21" s="74" t="s">
        <v>1410</v>
      </c>
      <c r="G21" s="75" t="s">
        <v>1410</v>
      </c>
      <c r="H21" s="201">
        <v>31.93</v>
      </c>
      <c r="I21" s="313">
        <f t="shared" si="21"/>
        <v>3.006576886940181</v>
      </c>
      <c r="J21" s="274">
        <v>0.23</v>
      </c>
      <c r="K21" s="274">
        <v>0.24</v>
      </c>
      <c r="L21" s="94">
        <f t="shared" si="1"/>
        <v>4.347826086956519</v>
      </c>
      <c r="M21" s="50">
        <v>40905</v>
      </c>
      <c r="N21" s="50">
        <v>40907</v>
      </c>
      <c r="O21" s="49">
        <v>40925</v>
      </c>
      <c r="P21" s="379" t="s">
        <v>1156</v>
      </c>
      <c r="Q21" s="36"/>
      <c r="R21" s="259">
        <f>K21*4</f>
        <v>0.96</v>
      </c>
      <c r="S21" s="313">
        <f t="shared" si="3"/>
        <v>61.146496815286625</v>
      </c>
      <c r="T21" s="411">
        <f>(H21/SQRT(22.5*W21*(H21/Z21))-1)*100</f>
        <v>-15.497040425032926</v>
      </c>
      <c r="U21" s="37">
        <f t="shared" si="5"/>
        <v>20.337579617834393</v>
      </c>
      <c r="V21" s="365">
        <v>12</v>
      </c>
      <c r="W21" s="167">
        <v>1.57</v>
      </c>
      <c r="X21" s="611">
        <v>-4.14</v>
      </c>
      <c r="Y21" s="167">
        <v>1.05</v>
      </c>
      <c r="Z21" s="167">
        <v>0.79</v>
      </c>
      <c r="AA21" s="174">
        <v>-0.69</v>
      </c>
      <c r="AB21" s="167">
        <v>3.97</v>
      </c>
      <c r="AC21" s="511" t="s">
        <v>876</v>
      </c>
      <c r="AD21" s="330">
        <f>(H21/AA21)/X21</f>
        <v>11.17762374851222</v>
      </c>
      <c r="AE21" s="485">
        <v>15</v>
      </c>
      <c r="AF21" s="371">
        <v>4170</v>
      </c>
      <c r="AG21" s="495">
        <v>28.75</v>
      </c>
      <c r="AH21" s="495">
        <v>-15.55</v>
      </c>
      <c r="AI21" s="519">
        <v>6.68</v>
      </c>
      <c r="AJ21" s="521">
        <v>7.22</v>
      </c>
      <c r="AK21" s="336" t="s">
        <v>876</v>
      </c>
      <c r="AL21" s="324">
        <f t="shared" si="12"/>
        <v>9.523809523809534</v>
      </c>
      <c r="AM21" s="325">
        <f t="shared" si="13"/>
        <v>7.527290514768614</v>
      </c>
      <c r="AN21" s="325">
        <f t="shared" si="14"/>
        <v>8.924936491294378</v>
      </c>
      <c r="AO21" s="327" t="s">
        <v>876</v>
      </c>
      <c r="AP21" s="646">
        <v>0.92</v>
      </c>
      <c r="AQ21" s="634"/>
      <c r="AR21" s="282">
        <v>0.84</v>
      </c>
      <c r="AS21" s="282">
        <v>0.8</v>
      </c>
      <c r="AT21" s="28">
        <v>0.74</v>
      </c>
      <c r="AU21" s="28">
        <v>0.66</v>
      </c>
      <c r="AV21" s="275">
        <v>0.6</v>
      </c>
      <c r="AW21" s="28">
        <v>0.575</v>
      </c>
      <c r="AX21" s="28">
        <v>0.445</v>
      </c>
      <c r="AY21" s="28">
        <v>0.07</v>
      </c>
      <c r="AZ21" s="275">
        <v>0</v>
      </c>
      <c r="BA21" s="275">
        <v>0</v>
      </c>
      <c r="BB21" s="275">
        <v>0</v>
      </c>
      <c r="BC21" s="277">
        <v>0</v>
      </c>
      <c r="BD21" s="684">
        <f t="shared" si="16"/>
        <v>9.523809523809534</v>
      </c>
      <c r="BE21" s="684">
        <f t="shared" si="6"/>
        <v>4.999999999999982</v>
      </c>
      <c r="BF21" s="452">
        <f t="shared" si="7"/>
        <v>8.108108108108114</v>
      </c>
      <c r="BG21" s="452">
        <f t="shared" si="7"/>
        <v>12.12121212121211</v>
      </c>
      <c r="BH21" s="452">
        <f t="shared" si="7"/>
        <v>10.000000000000009</v>
      </c>
      <c r="BI21" s="452">
        <f t="shared" si="7"/>
        <v>4.347826086956519</v>
      </c>
      <c r="BJ21" s="452">
        <f t="shared" si="7"/>
        <v>29.213483146067396</v>
      </c>
      <c r="BK21" s="452">
        <f t="shared" si="7"/>
        <v>535.7142857142857</v>
      </c>
      <c r="BL21" s="452">
        <f t="shared" si="7"/>
        <v>0</v>
      </c>
      <c r="BM21" s="452">
        <f t="shared" si="7"/>
        <v>0</v>
      </c>
      <c r="BN21" s="452">
        <f t="shared" si="7"/>
        <v>0</v>
      </c>
      <c r="BO21" s="685">
        <f t="shared" si="7"/>
        <v>0</v>
      </c>
      <c r="BP21" s="684">
        <f t="shared" si="17"/>
        <v>51.169060391703276</v>
      </c>
      <c r="BQ21" s="676">
        <f t="shared" si="18"/>
        <v>146.30767306130483</v>
      </c>
      <c r="BR21" s="538">
        <f t="shared" si="8"/>
        <v>-8.406066239599834</v>
      </c>
      <c r="BS21" s="676">
        <f t="shared" si="9"/>
        <v>60.30352366510242</v>
      </c>
      <c r="BT21" s="696">
        <f t="shared" si="24"/>
        <v>0.9476000000000001</v>
      </c>
      <c r="BU21" s="696">
        <f t="shared" si="19"/>
        <v>1.0423600000000002</v>
      </c>
      <c r="BV21" s="696">
        <f t="shared" si="19"/>
        <v>1.1465960000000004</v>
      </c>
      <c r="BW21" s="696">
        <f t="shared" si="19"/>
        <v>1.2612556000000006</v>
      </c>
      <c r="BX21" s="696">
        <f t="shared" si="19"/>
        <v>1.3873811600000008</v>
      </c>
      <c r="BY21" s="697">
        <f t="shared" si="25"/>
        <v>5.785192760000001</v>
      </c>
      <c r="BZ21" s="685">
        <f t="shared" si="26"/>
        <v>18.118361290322586</v>
      </c>
    </row>
    <row r="22" spans="1:78" ht="11.25" customHeight="1">
      <c r="A22" s="25" t="s">
        <v>533</v>
      </c>
      <c r="B22" s="26" t="s">
        <v>534</v>
      </c>
      <c r="C22" s="26" t="s">
        <v>1326</v>
      </c>
      <c r="D22" s="132">
        <v>19</v>
      </c>
      <c r="E22" s="136">
        <v>132</v>
      </c>
      <c r="F22" s="44" t="s">
        <v>860</v>
      </c>
      <c r="G22" s="45" t="s">
        <v>827</v>
      </c>
      <c r="H22" s="173">
        <v>31.07</v>
      </c>
      <c r="I22" s="312">
        <f>(R22/H22)*100</f>
        <v>2.0598648213710975</v>
      </c>
      <c r="J22" s="105">
        <v>0.14</v>
      </c>
      <c r="K22" s="105">
        <v>0.16</v>
      </c>
      <c r="L22" s="107">
        <f t="shared" si="1"/>
        <v>14.28571428571428</v>
      </c>
      <c r="M22" s="31">
        <v>40784</v>
      </c>
      <c r="N22" s="31">
        <v>40786</v>
      </c>
      <c r="O22" s="30">
        <v>40801</v>
      </c>
      <c r="P22" s="31" t="s">
        <v>246</v>
      </c>
      <c r="Q22" s="26"/>
      <c r="R22" s="310">
        <f t="shared" si="2"/>
        <v>0.64</v>
      </c>
      <c r="S22" s="312">
        <f t="shared" si="3"/>
        <v>39.75155279503105</v>
      </c>
      <c r="T22" s="413">
        <f t="shared" si="4"/>
        <v>42.57408811005625</v>
      </c>
      <c r="U22" s="27">
        <f t="shared" si="5"/>
        <v>19.29813664596273</v>
      </c>
      <c r="V22" s="364">
        <v>12</v>
      </c>
      <c r="W22" s="166">
        <v>1.61</v>
      </c>
      <c r="X22" s="172">
        <v>1.9</v>
      </c>
      <c r="Y22" s="166">
        <v>1.62</v>
      </c>
      <c r="Z22" s="166">
        <v>2.37</v>
      </c>
      <c r="AA22" s="172">
        <v>1.48</v>
      </c>
      <c r="AB22" s="166">
        <v>1.59</v>
      </c>
      <c r="AC22" s="327">
        <f t="shared" si="27"/>
        <v>7.432432432432434</v>
      </c>
      <c r="AD22" s="324">
        <f t="shared" si="28"/>
        <v>11.049075391180654</v>
      </c>
      <c r="AE22" s="484">
        <v>7</v>
      </c>
      <c r="AF22" s="306">
        <v>470</v>
      </c>
      <c r="AG22" s="522">
        <v>15.46</v>
      </c>
      <c r="AH22" s="522">
        <v>-31.7</v>
      </c>
      <c r="AI22" s="523">
        <v>-0.54</v>
      </c>
      <c r="AJ22" s="524">
        <v>-8.78</v>
      </c>
      <c r="AK22" s="335">
        <f t="shared" si="20"/>
        <v>1.5431696649851925</v>
      </c>
      <c r="AL22" s="328">
        <f t="shared" si="12"/>
        <v>15.384615384615374</v>
      </c>
      <c r="AM22" s="329">
        <f t="shared" si="13"/>
        <v>14.471424255333186</v>
      </c>
      <c r="AN22" s="329">
        <f t="shared" si="14"/>
        <v>14.118987895911772</v>
      </c>
      <c r="AO22" s="326">
        <f t="shared" si="15"/>
        <v>9.149342561789698</v>
      </c>
      <c r="AP22" s="650">
        <v>0.6</v>
      </c>
      <c r="AQ22" s="633"/>
      <c r="AR22" s="279">
        <v>0.52</v>
      </c>
      <c r="AS22" s="279">
        <v>0.46</v>
      </c>
      <c r="AT22" s="19">
        <v>0.4</v>
      </c>
      <c r="AU22" s="19">
        <v>0.34</v>
      </c>
      <c r="AV22" s="19">
        <v>0.31</v>
      </c>
      <c r="AW22" s="19">
        <v>0.29</v>
      </c>
      <c r="AX22" s="19">
        <v>0.275</v>
      </c>
      <c r="AY22" s="19">
        <v>0.265</v>
      </c>
      <c r="AZ22" s="19">
        <v>0.255</v>
      </c>
      <c r="BA22" s="19">
        <v>0.25</v>
      </c>
      <c r="BB22" s="19">
        <v>0.215</v>
      </c>
      <c r="BC22" s="273">
        <v>0.18</v>
      </c>
      <c r="BD22" s="686">
        <f t="shared" si="16"/>
        <v>15.384615384615374</v>
      </c>
      <c r="BE22" s="686">
        <f t="shared" si="6"/>
        <v>13.043478260869556</v>
      </c>
      <c r="BF22" s="663">
        <f t="shared" si="7"/>
        <v>14.999999999999991</v>
      </c>
      <c r="BG22" s="663">
        <f t="shared" si="7"/>
        <v>17.647058823529417</v>
      </c>
      <c r="BH22" s="663">
        <f t="shared" si="7"/>
        <v>9.677419354838722</v>
      </c>
      <c r="BI22" s="663">
        <f t="shared" si="7"/>
        <v>6.896551724137945</v>
      </c>
      <c r="BJ22" s="663">
        <f t="shared" si="7"/>
        <v>5.454545454545445</v>
      </c>
      <c r="BK22" s="663">
        <f t="shared" si="7"/>
        <v>3.7735849056603765</v>
      </c>
      <c r="BL22" s="663">
        <f t="shared" si="7"/>
        <v>3.9215686274509887</v>
      </c>
      <c r="BM22" s="663">
        <f t="shared" si="7"/>
        <v>2.0000000000000018</v>
      </c>
      <c r="BN22" s="663">
        <f t="shared" si="7"/>
        <v>16.279069767441868</v>
      </c>
      <c r="BO22" s="687">
        <f t="shared" si="7"/>
        <v>19.444444444444443</v>
      </c>
      <c r="BP22" s="686">
        <f t="shared" si="17"/>
        <v>10.710194728961177</v>
      </c>
      <c r="BQ22" s="675">
        <f t="shared" si="18"/>
        <v>5.876636369013853</v>
      </c>
      <c r="BR22" s="540">
        <f t="shared" si="8"/>
        <v>-3.119283928679863</v>
      </c>
      <c r="BS22" s="675">
        <f t="shared" si="9"/>
        <v>70.7759185530117</v>
      </c>
      <c r="BT22" s="698">
        <f t="shared" si="24"/>
        <v>0.6445945945945946</v>
      </c>
      <c r="BU22" s="698">
        <f t="shared" si="19"/>
        <v>0.7090540540540541</v>
      </c>
      <c r="BV22" s="698">
        <f t="shared" si="19"/>
        <v>0.7799594594594595</v>
      </c>
      <c r="BW22" s="698">
        <f t="shared" si="19"/>
        <v>0.8579554054054056</v>
      </c>
      <c r="BX22" s="698">
        <f t="shared" si="19"/>
        <v>0.9437509459459462</v>
      </c>
      <c r="BY22" s="699">
        <f t="shared" si="25"/>
        <v>3.9353144594594602</v>
      </c>
      <c r="BZ22" s="687">
        <f t="shared" si="26"/>
        <v>12.665962212614934</v>
      </c>
    </row>
    <row r="23" spans="1:78" ht="11.25" customHeight="1">
      <c r="A23" s="25" t="s">
        <v>946</v>
      </c>
      <c r="B23" s="26" t="s">
        <v>535</v>
      </c>
      <c r="C23" s="26" t="s">
        <v>1224</v>
      </c>
      <c r="D23" s="132">
        <v>18</v>
      </c>
      <c r="E23" s="136">
        <v>146</v>
      </c>
      <c r="F23" s="65" t="s">
        <v>1410</v>
      </c>
      <c r="G23" s="57" t="s">
        <v>1410</v>
      </c>
      <c r="H23" s="199">
        <v>37.13</v>
      </c>
      <c r="I23" s="313">
        <f>(R23/H23)*100</f>
        <v>2.90869916509561</v>
      </c>
      <c r="J23" s="105">
        <v>0.25</v>
      </c>
      <c r="K23" s="105">
        <v>0.27</v>
      </c>
      <c r="L23" s="93">
        <f t="shared" si="1"/>
        <v>8.000000000000007</v>
      </c>
      <c r="M23" s="31">
        <v>40814</v>
      </c>
      <c r="N23" s="31">
        <v>40816</v>
      </c>
      <c r="O23" s="30">
        <v>40833</v>
      </c>
      <c r="P23" s="103" t="s">
        <v>1156</v>
      </c>
      <c r="Q23" s="26"/>
      <c r="R23" s="310">
        <f t="shared" si="2"/>
        <v>1.08</v>
      </c>
      <c r="S23" s="313">
        <f t="shared" si="3"/>
        <v>38.16254416961131</v>
      </c>
      <c r="T23" s="411">
        <f t="shared" si="4"/>
        <v>-20.64215322652101</v>
      </c>
      <c r="U23" s="27">
        <f t="shared" si="5"/>
        <v>13.120141342756185</v>
      </c>
      <c r="V23" s="364">
        <v>12</v>
      </c>
      <c r="W23" s="166">
        <v>2.83</v>
      </c>
      <c r="X23" s="172">
        <v>1.13</v>
      </c>
      <c r="Y23" s="166">
        <v>2.28</v>
      </c>
      <c r="Z23" s="166">
        <v>1.08</v>
      </c>
      <c r="AA23" s="172">
        <v>2.95</v>
      </c>
      <c r="AB23" s="166">
        <v>2.94</v>
      </c>
      <c r="AC23" s="327">
        <f t="shared" si="27"/>
        <v>-0.3389830508474634</v>
      </c>
      <c r="AD23" s="324">
        <f t="shared" si="28"/>
        <v>11.138443077846109</v>
      </c>
      <c r="AE23" s="484">
        <v>2</v>
      </c>
      <c r="AF23" s="306">
        <v>562</v>
      </c>
      <c r="AG23" s="522">
        <v>21.74</v>
      </c>
      <c r="AH23" s="522">
        <v>-16.88</v>
      </c>
      <c r="AI23" s="523">
        <v>1.06</v>
      </c>
      <c r="AJ23" s="524">
        <v>1.61</v>
      </c>
      <c r="AK23" s="335">
        <f t="shared" si="20"/>
        <v>0.8287590755555149</v>
      </c>
      <c r="AL23" s="324">
        <f t="shared" si="12"/>
        <v>8.510638297872353</v>
      </c>
      <c r="AM23" s="325">
        <f t="shared" si="13"/>
        <v>7.546291626758905</v>
      </c>
      <c r="AN23" s="325">
        <f t="shared" si="14"/>
        <v>9.096607850144967</v>
      </c>
      <c r="AO23" s="327">
        <f t="shared" si="15"/>
        <v>10.97617886603237</v>
      </c>
      <c r="AP23" s="646">
        <v>1.02</v>
      </c>
      <c r="AQ23" s="634"/>
      <c r="AR23" s="282">
        <v>0.94</v>
      </c>
      <c r="AS23" s="282">
        <v>0.89</v>
      </c>
      <c r="AT23" s="28">
        <v>0.82</v>
      </c>
      <c r="AU23" s="28">
        <v>0.74</v>
      </c>
      <c r="AV23" s="28">
        <v>0.66</v>
      </c>
      <c r="AW23" s="28">
        <v>0.58</v>
      </c>
      <c r="AX23" s="28">
        <v>0.515</v>
      </c>
      <c r="AY23" s="28">
        <v>0.455</v>
      </c>
      <c r="AZ23" s="28">
        <v>0.38</v>
      </c>
      <c r="BA23" s="28">
        <v>0.36</v>
      </c>
      <c r="BB23" s="28">
        <v>0.32</v>
      </c>
      <c r="BC23" s="119">
        <v>0.25</v>
      </c>
      <c r="BD23" s="684">
        <f t="shared" si="16"/>
        <v>8.510638297872353</v>
      </c>
      <c r="BE23" s="684">
        <f t="shared" si="6"/>
        <v>5.617977528089879</v>
      </c>
      <c r="BF23" s="452">
        <f aca="true" t="shared" si="29" ref="BF23:BF53">IF(AT23=0,0,IF(AT23&gt;AS23,0,((AS23/AT23)-1)*100))</f>
        <v>8.536585365853666</v>
      </c>
      <c r="BG23" s="452">
        <f aca="true" t="shared" si="30" ref="BG23:BG53">IF(AU23=0,0,IF(AU23&gt;AT23,0,((AT23/AU23)-1)*100))</f>
        <v>10.81081081081081</v>
      </c>
      <c r="BH23" s="452">
        <f aca="true" t="shared" si="31" ref="BH23:BH53">IF(AV23=0,0,IF(AV23&gt;AU23,0,((AU23/AV23)-1)*100))</f>
        <v>12.12121212121211</v>
      </c>
      <c r="BI23" s="452">
        <f aca="true" t="shared" si="32" ref="BI23:BI53">IF(AW23=0,0,IF(AW23&gt;AV23,0,((AV23/AW23)-1)*100))</f>
        <v>13.793103448275868</v>
      </c>
      <c r="BJ23" s="452">
        <f aca="true" t="shared" si="33" ref="BJ23:BJ53">IF(AX23=0,0,IF(AX23&gt;AW23,0,((AW23/AX23)-1)*100))</f>
        <v>12.621359223300965</v>
      </c>
      <c r="BK23" s="452">
        <f aca="true" t="shared" si="34" ref="BK23:BK53">IF(AY23=0,0,IF(AY23&gt;AX23,0,((AX23/AY23)-1)*100))</f>
        <v>13.186813186813184</v>
      </c>
      <c r="BL23" s="452">
        <f aca="true" t="shared" si="35" ref="BL23:BL53">IF(AZ23=0,0,IF(AZ23&gt;AY23,0,((AY23/AZ23)-1)*100))</f>
        <v>19.736842105263165</v>
      </c>
      <c r="BM23" s="452">
        <f aca="true" t="shared" si="36" ref="BM23:BM53">IF(BA23=0,0,IF(BA23&gt;AZ23,0,((AZ23/BA23)-1)*100))</f>
        <v>5.555555555555558</v>
      </c>
      <c r="BN23" s="452">
        <f aca="true" t="shared" si="37" ref="BN23:BN53">IF(BB23=0,0,IF(BB23&gt;BA23,0,((BA23/BB23)-1)*100))</f>
        <v>12.5</v>
      </c>
      <c r="BO23" s="685">
        <f aca="true" t="shared" si="38" ref="BO23:BO53">IF(BC23=0,0,IF(BC23&gt;BB23,0,((BB23/BC23)-1)*100))</f>
        <v>28.000000000000004</v>
      </c>
      <c r="BP23" s="684">
        <f t="shared" si="17"/>
        <v>12.582574803587297</v>
      </c>
      <c r="BQ23" s="676">
        <f t="shared" si="18"/>
        <v>5.9505368251757575</v>
      </c>
      <c r="BR23" s="538">
        <f t="shared" si="8"/>
        <v>-1.1148343275156076</v>
      </c>
      <c r="BS23" s="676">
        <f t="shared" si="9"/>
        <v>64.61864167890755</v>
      </c>
      <c r="BT23" s="700">
        <f t="shared" si="24"/>
        <v>1.0302</v>
      </c>
      <c r="BU23" s="700">
        <f t="shared" si="19"/>
        <v>1.1332200000000001</v>
      </c>
      <c r="BV23" s="700">
        <f t="shared" si="19"/>
        <v>1.2465420000000003</v>
      </c>
      <c r="BW23" s="700">
        <f t="shared" si="19"/>
        <v>1.3711962000000004</v>
      </c>
      <c r="BX23" s="700">
        <f t="shared" si="19"/>
        <v>1.5083158200000006</v>
      </c>
      <c r="BY23" s="697">
        <f t="shared" si="25"/>
        <v>6.289474020000002</v>
      </c>
      <c r="BZ23" s="685">
        <f t="shared" si="26"/>
        <v>16.939062806356052</v>
      </c>
    </row>
    <row r="24" spans="1:78" ht="11.25" customHeight="1">
      <c r="A24" s="25" t="s">
        <v>413</v>
      </c>
      <c r="B24" s="26" t="s">
        <v>414</v>
      </c>
      <c r="C24" s="26" t="s">
        <v>1224</v>
      </c>
      <c r="D24" s="132">
        <v>13</v>
      </c>
      <c r="E24" s="136">
        <v>193</v>
      </c>
      <c r="F24" s="65" t="s">
        <v>1410</v>
      </c>
      <c r="G24" s="57" t="s">
        <v>1410</v>
      </c>
      <c r="H24" s="200">
        <v>28.35</v>
      </c>
      <c r="I24" s="433">
        <f>(R24/H24)*100</f>
        <v>1.4109347442680775</v>
      </c>
      <c r="J24" s="105">
        <v>0.095</v>
      </c>
      <c r="K24" s="105">
        <v>0.1</v>
      </c>
      <c r="L24" s="93">
        <f t="shared" si="1"/>
        <v>5.263157894736836</v>
      </c>
      <c r="M24" s="31">
        <v>40828</v>
      </c>
      <c r="N24" s="31">
        <v>40830</v>
      </c>
      <c r="O24" s="30">
        <v>40837</v>
      </c>
      <c r="P24" s="103" t="s">
        <v>60</v>
      </c>
      <c r="Q24" s="102" t="s">
        <v>1921</v>
      </c>
      <c r="R24" s="310">
        <f t="shared" si="2"/>
        <v>0.4</v>
      </c>
      <c r="S24" s="313">
        <f t="shared" si="3"/>
        <v>13.651877133105803</v>
      </c>
      <c r="T24" s="411">
        <f t="shared" si="4"/>
        <v>-1.6345186659022293</v>
      </c>
      <c r="U24" s="27">
        <f t="shared" si="5"/>
        <v>9.675767918088738</v>
      </c>
      <c r="V24" s="364">
        <v>12</v>
      </c>
      <c r="W24" s="166">
        <v>2.93</v>
      </c>
      <c r="X24" s="172">
        <v>1.39</v>
      </c>
      <c r="Y24" s="166">
        <v>4.77</v>
      </c>
      <c r="Z24" s="166">
        <v>2.25</v>
      </c>
      <c r="AA24" s="172">
        <v>2.92</v>
      </c>
      <c r="AB24" s="166">
        <v>1.87</v>
      </c>
      <c r="AC24" s="327">
        <f t="shared" si="27"/>
        <v>-35.95890410958904</v>
      </c>
      <c r="AD24" s="324">
        <f t="shared" si="28"/>
        <v>6.984823100423772</v>
      </c>
      <c r="AE24" s="484">
        <v>10</v>
      </c>
      <c r="AF24" s="306">
        <v>972</v>
      </c>
      <c r="AG24" s="522">
        <v>48.74</v>
      </c>
      <c r="AH24" s="522">
        <v>2.31</v>
      </c>
      <c r="AI24" s="523">
        <v>12.19</v>
      </c>
      <c r="AJ24" s="524">
        <v>17.59</v>
      </c>
      <c r="AK24" s="335">
        <f t="shared" si="20"/>
        <v>0.6398226933674891</v>
      </c>
      <c r="AL24" s="324">
        <f t="shared" si="12"/>
        <v>23.33333333333334</v>
      </c>
      <c r="AM24" s="325">
        <f t="shared" si="13"/>
        <v>13.960384306101293</v>
      </c>
      <c r="AN24" s="325">
        <f t="shared" si="14"/>
        <v>13.09264089979596</v>
      </c>
      <c r="AO24" s="327">
        <f t="shared" si="15"/>
        <v>20.462920486435543</v>
      </c>
      <c r="AP24" s="646">
        <v>0.37</v>
      </c>
      <c r="AQ24" s="634"/>
      <c r="AR24" s="282">
        <v>0.3</v>
      </c>
      <c r="AS24" s="282">
        <v>0.26</v>
      </c>
      <c r="AT24" s="28">
        <v>0.25</v>
      </c>
      <c r="AU24" s="28">
        <v>0.215</v>
      </c>
      <c r="AV24" s="275">
        <v>0.2</v>
      </c>
      <c r="AW24" s="28">
        <v>0.185</v>
      </c>
      <c r="AX24" s="28">
        <v>0.15</v>
      </c>
      <c r="AY24" s="28">
        <v>0.115</v>
      </c>
      <c r="AZ24" s="28">
        <v>0.0775</v>
      </c>
      <c r="BA24" s="28">
        <v>0.0575</v>
      </c>
      <c r="BB24" s="28">
        <v>0.0525</v>
      </c>
      <c r="BC24" s="119">
        <v>0.05</v>
      </c>
      <c r="BD24" s="684">
        <f t="shared" si="16"/>
        <v>23.33333333333334</v>
      </c>
      <c r="BE24" s="684">
        <f t="shared" si="6"/>
        <v>15.384615384615374</v>
      </c>
      <c r="BF24" s="452">
        <f t="shared" si="29"/>
        <v>4.0000000000000036</v>
      </c>
      <c r="BG24" s="452">
        <f t="shared" si="30"/>
        <v>16.279069767441868</v>
      </c>
      <c r="BH24" s="452">
        <f t="shared" si="31"/>
        <v>7.499999999999996</v>
      </c>
      <c r="BI24" s="452">
        <f t="shared" si="32"/>
        <v>8.108108108108114</v>
      </c>
      <c r="BJ24" s="452">
        <f t="shared" si="33"/>
        <v>23.33333333333334</v>
      </c>
      <c r="BK24" s="452">
        <f t="shared" si="34"/>
        <v>30.43478260869563</v>
      </c>
      <c r="BL24" s="452">
        <f t="shared" si="35"/>
        <v>48.38709677419355</v>
      </c>
      <c r="BM24" s="452">
        <f t="shared" si="36"/>
        <v>34.78260869565217</v>
      </c>
      <c r="BN24" s="452">
        <f t="shared" si="37"/>
        <v>9.523809523809534</v>
      </c>
      <c r="BO24" s="685">
        <f t="shared" si="38"/>
        <v>4.999999999999982</v>
      </c>
      <c r="BP24" s="684">
        <f t="shared" si="17"/>
        <v>18.838896460765245</v>
      </c>
      <c r="BQ24" s="676">
        <f t="shared" si="18"/>
        <v>13.111211846128237</v>
      </c>
      <c r="BR24" s="538">
        <f t="shared" si="8"/>
        <v>4.827807725975299</v>
      </c>
      <c r="BS24" s="676">
        <f t="shared" si="9"/>
        <v>60.75122599246085</v>
      </c>
      <c r="BT24" s="700">
        <f t="shared" si="24"/>
        <v>0.3737</v>
      </c>
      <c r="BU24" s="700">
        <f aca="true" t="shared" si="39" ref="BU24:BX39">IF($AD24="n/a",1.03*BT24,IF($AD24&lt;0,1.01*BT24,IF($AD24&gt;10,1.1*BT24,(1+$AD24/100)*BT24)))</f>
        <v>0.3998022839262836</v>
      </c>
      <c r="BV24" s="700">
        <f t="shared" si="39"/>
        <v>0.4277277662099884</v>
      </c>
      <c r="BW24" s="700">
        <f t="shared" si="39"/>
        <v>0.45760379403115026</v>
      </c>
      <c r="BX24" s="700">
        <f t="shared" si="39"/>
        <v>0.4895666095450536</v>
      </c>
      <c r="BY24" s="697">
        <f t="shared" si="25"/>
        <v>2.1484004537124757</v>
      </c>
      <c r="BZ24" s="685">
        <f t="shared" si="26"/>
        <v>7.578132111860585</v>
      </c>
    </row>
    <row r="25" spans="1:78" ht="11.25" customHeight="1">
      <c r="A25" s="25" t="s">
        <v>536</v>
      </c>
      <c r="B25" s="26" t="s">
        <v>537</v>
      </c>
      <c r="C25" s="26" t="s">
        <v>1221</v>
      </c>
      <c r="D25" s="132">
        <v>18</v>
      </c>
      <c r="E25" s="136">
        <v>147</v>
      </c>
      <c r="F25" s="65" t="s">
        <v>1410</v>
      </c>
      <c r="G25" s="57" t="s">
        <v>1410</v>
      </c>
      <c r="H25" s="199">
        <v>20.86</v>
      </c>
      <c r="I25" s="433">
        <f>(R25/H25)*100</f>
        <v>1.6299137104506236</v>
      </c>
      <c r="J25" s="105">
        <v>0.08</v>
      </c>
      <c r="K25" s="105">
        <v>0.085</v>
      </c>
      <c r="L25" s="93">
        <f t="shared" si="1"/>
        <v>6.25</v>
      </c>
      <c r="M25" s="31">
        <v>40847</v>
      </c>
      <c r="N25" s="31">
        <v>40849</v>
      </c>
      <c r="O25" s="30">
        <v>40863</v>
      </c>
      <c r="P25" s="103" t="s">
        <v>282</v>
      </c>
      <c r="Q25" s="26"/>
      <c r="R25" s="310">
        <f t="shared" si="2"/>
        <v>0.34</v>
      </c>
      <c r="S25" s="313">
        <f t="shared" si="3"/>
        <v>30.909090909090907</v>
      </c>
      <c r="T25" s="411">
        <f t="shared" si="4"/>
        <v>22.13951287794056</v>
      </c>
      <c r="U25" s="27">
        <f t="shared" si="5"/>
        <v>18.96363636363636</v>
      </c>
      <c r="V25" s="364">
        <v>12</v>
      </c>
      <c r="W25" s="166">
        <v>1.1</v>
      </c>
      <c r="X25" s="172">
        <v>1.4</v>
      </c>
      <c r="Y25" s="166">
        <v>2.87</v>
      </c>
      <c r="Z25" s="166">
        <v>1.77</v>
      </c>
      <c r="AA25" s="172">
        <v>1.11</v>
      </c>
      <c r="AB25" s="166">
        <v>1.23</v>
      </c>
      <c r="AC25" s="327">
        <f t="shared" si="27"/>
        <v>10.81081081081079</v>
      </c>
      <c r="AD25" s="324">
        <f t="shared" si="28"/>
        <v>13.423423423423424</v>
      </c>
      <c r="AE25" s="484">
        <v>15</v>
      </c>
      <c r="AF25" s="369">
        <v>2990</v>
      </c>
      <c r="AG25" s="522">
        <v>24.39</v>
      </c>
      <c r="AH25" s="522">
        <v>-22.94</v>
      </c>
      <c r="AI25" s="523">
        <v>-0.1</v>
      </c>
      <c r="AJ25" s="524">
        <v>-4.57</v>
      </c>
      <c r="AK25" s="335">
        <f t="shared" si="20"/>
        <v>0.6065329332836499</v>
      </c>
      <c r="AL25" s="324">
        <f t="shared" si="12"/>
        <v>4.0000000000000036</v>
      </c>
      <c r="AM25" s="325">
        <f t="shared" si="13"/>
        <v>4.4751091772477825</v>
      </c>
      <c r="AN25" s="325">
        <f t="shared" si="14"/>
        <v>9.127150018383666</v>
      </c>
      <c r="AO25" s="327">
        <f t="shared" si="15"/>
        <v>15.048069968717236</v>
      </c>
      <c r="AP25" s="646">
        <v>0.325</v>
      </c>
      <c r="AQ25" s="634"/>
      <c r="AR25" s="282">
        <v>0.3125</v>
      </c>
      <c r="AS25" s="282">
        <v>0.3025</v>
      </c>
      <c r="AT25" s="28">
        <v>0.285</v>
      </c>
      <c r="AU25" s="28">
        <v>0.25</v>
      </c>
      <c r="AV25" s="28">
        <v>0.21</v>
      </c>
      <c r="AW25" s="28">
        <v>0.17</v>
      </c>
      <c r="AX25" s="28">
        <v>0.145</v>
      </c>
      <c r="AY25" s="28">
        <v>0.115</v>
      </c>
      <c r="AZ25" s="28">
        <v>0.09</v>
      </c>
      <c r="BA25" s="28">
        <v>0.08</v>
      </c>
      <c r="BB25" s="28">
        <v>0.0675</v>
      </c>
      <c r="BC25" s="119">
        <v>0.0575</v>
      </c>
      <c r="BD25" s="684">
        <f t="shared" si="16"/>
        <v>4.0000000000000036</v>
      </c>
      <c r="BE25" s="684">
        <f t="shared" si="6"/>
        <v>3.3057851239669533</v>
      </c>
      <c r="BF25" s="452">
        <f t="shared" si="29"/>
        <v>6.140350877192979</v>
      </c>
      <c r="BG25" s="452">
        <f t="shared" si="30"/>
        <v>13.99999999999999</v>
      </c>
      <c r="BH25" s="452">
        <f t="shared" si="31"/>
        <v>19.047619047619047</v>
      </c>
      <c r="BI25" s="452">
        <f t="shared" si="32"/>
        <v>23.529411764705866</v>
      </c>
      <c r="BJ25" s="452">
        <f t="shared" si="33"/>
        <v>17.24137931034484</v>
      </c>
      <c r="BK25" s="452">
        <f t="shared" si="34"/>
        <v>26.08695652173911</v>
      </c>
      <c r="BL25" s="452">
        <f t="shared" si="35"/>
        <v>27.77777777777779</v>
      </c>
      <c r="BM25" s="452">
        <f t="shared" si="36"/>
        <v>12.5</v>
      </c>
      <c r="BN25" s="452">
        <f t="shared" si="37"/>
        <v>18.518518518518512</v>
      </c>
      <c r="BO25" s="685">
        <f t="shared" si="38"/>
        <v>17.391304347826097</v>
      </c>
      <c r="BP25" s="684">
        <f t="shared" si="17"/>
        <v>15.794925274140931</v>
      </c>
      <c r="BQ25" s="676">
        <f t="shared" si="18"/>
        <v>7.822848772293887</v>
      </c>
      <c r="BR25" s="538">
        <f t="shared" si="8"/>
        <v>-8.206572634802072</v>
      </c>
      <c r="BS25" s="676">
        <f t="shared" si="9"/>
        <v>64.18340232508845</v>
      </c>
      <c r="BT25" s="700">
        <f t="shared" si="24"/>
        <v>0.35750000000000004</v>
      </c>
      <c r="BU25" s="700">
        <f t="shared" si="39"/>
        <v>0.3932500000000001</v>
      </c>
      <c r="BV25" s="700">
        <f t="shared" si="39"/>
        <v>0.43257500000000015</v>
      </c>
      <c r="BW25" s="700">
        <f t="shared" si="39"/>
        <v>0.4758325000000002</v>
      </c>
      <c r="BX25" s="700">
        <f t="shared" si="39"/>
        <v>0.5234157500000003</v>
      </c>
      <c r="BY25" s="697">
        <f t="shared" si="25"/>
        <v>2.182573250000001</v>
      </c>
      <c r="BZ25" s="685">
        <f t="shared" si="26"/>
        <v>10.46295901246405</v>
      </c>
    </row>
    <row r="26" spans="1:78" ht="11.25" customHeight="1">
      <c r="A26" s="25" t="s">
        <v>1381</v>
      </c>
      <c r="B26" s="26" t="s">
        <v>1382</v>
      </c>
      <c r="C26" s="102" t="s">
        <v>1565</v>
      </c>
      <c r="D26" s="132">
        <v>16</v>
      </c>
      <c r="E26" s="136">
        <v>168</v>
      </c>
      <c r="F26" s="44" t="s">
        <v>827</v>
      </c>
      <c r="G26" s="45" t="s">
        <v>827</v>
      </c>
      <c r="H26" s="173">
        <v>63.8</v>
      </c>
      <c r="I26" s="315">
        <f>(R26/H26)*100</f>
        <v>6.426332288401254</v>
      </c>
      <c r="J26" s="105">
        <v>1.0125</v>
      </c>
      <c r="K26" s="105">
        <v>1.025</v>
      </c>
      <c r="L26" s="195">
        <f t="shared" si="1"/>
        <v>1.2345679012345734</v>
      </c>
      <c r="M26" s="31">
        <v>40856</v>
      </c>
      <c r="N26" s="31">
        <v>40861</v>
      </c>
      <c r="O26" s="30">
        <v>40877</v>
      </c>
      <c r="P26" s="103" t="s">
        <v>277</v>
      </c>
      <c r="Q26" s="102" t="s">
        <v>1921</v>
      </c>
      <c r="R26" s="259">
        <f t="shared" si="2"/>
        <v>4.1</v>
      </c>
      <c r="S26" s="315">
        <f t="shared" si="3"/>
        <v>569.4444444444443</v>
      </c>
      <c r="T26" s="412">
        <f t="shared" si="4"/>
        <v>216.27851454917408</v>
      </c>
      <c r="U26" s="27">
        <f t="shared" si="5"/>
        <v>88.61111111111111</v>
      </c>
      <c r="V26" s="365">
        <v>12</v>
      </c>
      <c r="W26" s="166">
        <v>0.72</v>
      </c>
      <c r="X26" s="172">
        <v>2.92</v>
      </c>
      <c r="Y26" s="166">
        <v>1.33</v>
      </c>
      <c r="Z26" s="166">
        <v>2.54</v>
      </c>
      <c r="AA26" s="172">
        <v>3.34</v>
      </c>
      <c r="AB26" s="166">
        <v>3.49</v>
      </c>
      <c r="AC26" s="327">
        <f t="shared" si="27"/>
        <v>4.491017964071875</v>
      </c>
      <c r="AD26" s="324">
        <f t="shared" si="28"/>
        <v>6.541711098351242</v>
      </c>
      <c r="AE26" s="484">
        <v>10</v>
      </c>
      <c r="AF26" s="369">
        <v>5940</v>
      </c>
      <c r="AG26" s="522">
        <v>17.04</v>
      </c>
      <c r="AH26" s="522">
        <v>-7.43</v>
      </c>
      <c r="AI26" s="523">
        <v>-2.22</v>
      </c>
      <c r="AJ26" s="524">
        <v>0.76</v>
      </c>
      <c r="AK26" s="335">
        <f t="shared" si="20"/>
        <v>1.1550045072184152</v>
      </c>
      <c r="AL26" s="330">
        <f t="shared" si="12"/>
        <v>5.228758169934644</v>
      </c>
      <c r="AM26" s="331">
        <f t="shared" si="13"/>
        <v>5.528177128219736</v>
      </c>
      <c r="AN26" s="331">
        <f t="shared" si="14"/>
        <v>5.878578306558047</v>
      </c>
      <c r="AO26" s="332">
        <f t="shared" si="15"/>
        <v>5.089658325849622</v>
      </c>
      <c r="AP26" s="652">
        <v>4.025</v>
      </c>
      <c r="AQ26" s="635"/>
      <c r="AR26" s="283">
        <v>3.825</v>
      </c>
      <c r="AS26" s="283">
        <v>3.625</v>
      </c>
      <c r="AT26" s="38">
        <v>3.425</v>
      </c>
      <c r="AU26" s="38">
        <v>3.225</v>
      </c>
      <c r="AV26" s="38">
        <v>3.025</v>
      </c>
      <c r="AW26" s="38">
        <v>2.825</v>
      </c>
      <c r="AX26" s="38">
        <v>2.6375</v>
      </c>
      <c r="AY26" s="38">
        <v>2.5375</v>
      </c>
      <c r="AZ26" s="38">
        <v>2.5</v>
      </c>
      <c r="BA26" s="38">
        <v>2.45</v>
      </c>
      <c r="BB26" s="38">
        <v>2.4</v>
      </c>
      <c r="BC26" s="274">
        <v>2.175</v>
      </c>
      <c r="BD26" s="688">
        <f t="shared" si="16"/>
        <v>5.228758169934644</v>
      </c>
      <c r="BE26" s="688">
        <f t="shared" si="6"/>
        <v>5.517241379310356</v>
      </c>
      <c r="BF26" s="664">
        <f t="shared" si="29"/>
        <v>5.839416058394176</v>
      </c>
      <c r="BG26" s="664">
        <f t="shared" si="30"/>
        <v>6.201550387596888</v>
      </c>
      <c r="BH26" s="664">
        <f t="shared" si="31"/>
        <v>6.6115702479338845</v>
      </c>
      <c r="BI26" s="664">
        <f t="shared" si="32"/>
        <v>7.079646017699104</v>
      </c>
      <c r="BJ26" s="664">
        <f t="shared" si="33"/>
        <v>7.109004739336489</v>
      </c>
      <c r="BK26" s="664">
        <f t="shared" si="34"/>
        <v>3.9408866995073843</v>
      </c>
      <c r="BL26" s="664">
        <f t="shared" si="35"/>
        <v>1.5000000000000124</v>
      </c>
      <c r="BM26" s="664">
        <f t="shared" si="36"/>
        <v>2.0408163265306145</v>
      </c>
      <c r="BN26" s="664">
        <f t="shared" si="37"/>
        <v>2.083333333333348</v>
      </c>
      <c r="BO26" s="689">
        <f t="shared" si="38"/>
        <v>10.344827586206895</v>
      </c>
      <c r="BP26" s="688">
        <f t="shared" si="17"/>
        <v>5.2914209121486495</v>
      </c>
      <c r="BQ26" s="677">
        <f t="shared" si="18"/>
        <v>2.449858846311153</v>
      </c>
      <c r="BR26" s="539">
        <f t="shared" si="8"/>
        <v>-76.30620051615182</v>
      </c>
      <c r="BS26" s="677">
        <f t="shared" si="9"/>
        <v>42.910833792073085</v>
      </c>
      <c r="BT26" s="701">
        <f t="shared" si="24"/>
        <v>4.205763473053893</v>
      </c>
      <c r="BU26" s="701">
        <f t="shared" si="39"/>
        <v>4.4808923689410625</v>
      </c>
      <c r="BV26" s="701">
        <f t="shared" si="39"/>
        <v>4.774019402345254</v>
      </c>
      <c r="BW26" s="701">
        <f t="shared" si="39"/>
        <v>5.0863219594259155</v>
      </c>
      <c r="BX26" s="701">
        <f t="shared" si="39"/>
        <v>5.419054447543557</v>
      </c>
      <c r="BY26" s="702">
        <f t="shared" si="25"/>
        <v>23.966051651309684</v>
      </c>
      <c r="BZ26" s="689">
        <f t="shared" si="26"/>
        <v>37.564344281049664</v>
      </c>
    </row>
    <row r="27" spans="1:78" ht="11.25" customHeight="1">
      <c r="A27" s="145" t="s">
        <v>1961</v>
      </c>
      <c r="B27" s="16" t="s">
        <v>1962</v>
      </c>
      <c r="C27" s="16" t="s">
        <v>1423</v>
      </c>
      <c r="D27" s="131">
        <v>10</v>
      </c>
      <c r="E27" s="136">
        <v>240</v>
      </c>
      <c r="F27" s="88" t="s">
        <v>1410</v>
      </c>
      <c r="G27" s="58" t="s">
        <v>1410</v>
      </c>
      <c r="H27" s="202">
        <v>62.5</v>
      </c>
      <c r="I27" s="433">
        <f aca="true" t="shared" si="40" ref="I27:I38">(R27/H27)*100</f>
        <v>1.6</v>
      </c>
      <c r="J27" s="273">
        <v>0.23</v>
      </c>
      <c r="K27" s="273">
        <v>0.25</v>
      </c>
      <c r="L27" s="107">
        <f t="shared" si="1"/>
        <v>8.695652173913038</v>
      </c>
      <c r="M27" s="22">
        <v>40766</v>
      </c>
      <c r="N27" s="22">
        <v>40770</v>
      </c>
      <c r="O27" s="21">
        <v>40787</v>
      </c>
      <c r="P27" s="318" t="s">
        <v>245</v>
      </c>
      <c r="Q27" s="16"/>
      <c r="R27" s="310">
        <f t="shared" si="2"/>
        <v>1</v>
      </c>
      <c r="S27" s="313">
        <f t="shared" si="3"/>
        <v>15.698587127158556</v>
      </c>
      <c r="T27" s="411">
        <f t="shared" si="4"/>
        <v>-40.9358406718055</v>
      </c>
      <c r="U27" s="18">
        <f t="shared" si="5"/>
        <v>9.811616954474097</v>
      </c>
      <c r="V27" s="364">
        <v>12</v>
      </c>
      <c r="W27" s="188">
        <v>6.37</v>
      </c>
      <c r="X27" s="187">
        <v>1.01</v>
      </c>
      <c r="Y27" s="188">
        <v>0.16</v>
      </c>
      <c r="Z27" s="188">
        <v>0.8</v>
      </c>
      <c r="AA27" s="187">
        <v>5.97</v>
      </c>
      <c r="AB27" s="188">
        <v>6.77</v>
      </c>
      <c r="AC27" s="326">
        <f t="shared" si="27"/>
        <v>13.400335008375208</v>
      </c>
      <c r="AD27" s="328">
        <f t="shared" si="28"/>
        <v>10.365358143854586</v>
      </c>
      <c r="AE27" s="483">
        <v>14</v>
      </c>
      <c r="AF27" s="370">
        <v>9100</v>
      </c>
      <c r="AG27" s="512">
        <v>15.68</v>
      </c>
      <c r="AH27" s="512">
        <v>-17.9</v>
      </c>
      <c r="AI27" s="525">
        <v>4.01</v>
      </c>
      <c r="AJ27" s="526">
        <v>-2.97</v>
      </c>
      <c r="AK27" s="334" t="s">
        <v>876</v>
      </c>
      <c r="AL27" s="324">
        <f t="shared" si="12"/>
        <v>9.090909090909083</v>
      </c>
      <c r="AM27" s="325">
        <f t="shared" si="13"/>
        <v>10.064241629820891</v>
      </c>
      <c r="AN27" s="325">
        <f t="shared" si="14"/>
        <v>9.13797934776419</v>
      </c>
      <c r="AO27" s="327" t="s">
        <v>876</v>
      </c>
      <c r="AP27" s="646">
        <v>0.96</v>
      </c>
      <c r="AQ27" s="634"/>
      <c r="AR27" s="282">
        <v>0.88</v>
      </c>
      <c r="AS27" s="282">
        <v>0.8</v>
      </c>
      <c r="AT27" s="28">
        <v>0.72</v>
      </c>
      <c r="AU27" s="28">
        <v>0.66</v>
      </c>
      <c r="AV27" s="28">
        <v>0.62</v>
      </c>
      <c r="AW27" s="28">
        <v>0.56</v>
      </c>
      <c r="AX27" s="28">
        <v>0.48</v>
      </c>
      <c r="AY27" s="28">
        <v>0.42</v>
      </c>
      <c r="AZ27" s="28">
        <v>0.385</v>
      </c>
      <c r="BA27" s="275">
        <v>0</v>
      </c>
      <c r="BB27" s="275">
        <v>0</v>
      </c>
      <c r="BC27" s="277">
        <v>0</v>
      </c>
      <c r="BD27" s="684">
        <f t="shared" si="16"/>
        <v>9.090909090909083</v>
      </c>
      <c r="BE27" s="684">
        <f t="shared" si="6"/>
        <v>9.999999999999986</v>
      </c>
      <c r="BF27" s="452">
        <f t="shared" si="29"/>
        <v>11.111111111111116</v>
      </c>
      <c r="BG27" s="452">
        <f t="shared" si="30"/>
        <v>9.090909090909083</v>
      </c>
      <c r="BH27" s="452">
        <f t="shared" si="31"/>
        <v>6.451612903225823</v>
      </c>
      <c r="BI27" s="452">
        <f t="shared" si="32"/>
        <v>10.714285714285698</v>
      </c>
      <c r="BJ27" s="452">
        <f t="shared" si="33"/>
        <v>16.666666666666675</v>
      </c>
      <c r="BK27" s="452">
        <f t="shared" si="34"/>
        <v>14.28571428571428</v>
      </c>
      <c r="BL27" s="452">
        <f t="shared" si="35"/>
        <v>9.090909090909083</v>
      </c>
      <c r="BM27" s="452">
        <f t="shared" si="36"/>
        <v>0</v>
      </c>
      <c r="BN27" s="452">
        <f t="shared" si="37"/>
        <v>0</v>
      </c>
      <c r="BO27" s="685">
        <f t="shared" si="38"/>
        <v>0</v>
      </c>
      <c r="BP27" s="684">
        <f t="shared" si="17"/>
        <v>8.0418431628109</v>
      </c>
      <c r="BQ27" s="676">
        <f t="shared" si="18"/>
        <v>5.272684442871985</v>
      </c>
      <c r="BR27" s="538">
        <f t="shared" si="8"/>
        <v>0.9263623932900931</v>
      </c>
      <c r="BS27" s="676">
        <f t="shared" si="9"/>
        <v>68.96217147953534</v>
      </c>
      <c r="BT27" s="696">
        <f t="shared" si="24"/>
        <v>1.056</v>
      </c>
      <c r="BU27" s="696">
        <f t="shared" si="39"/>
        <v>1.1616000000000002</v>
      </c>
      <c r="BV27" s="696">
        <f t="shared" si="39"/>
        <v>1.2777600000000002</v>
      </c>
      <c r="BW27" s="696">
        <f t="shared" si="39"/>
        <v>1.4055360000000003</v>
      </c>
      <c r="BX27" s="696">
        <f t="shared" si="39"/>
        <v>1.5460896000000004</v>
      </c>
      <c r="BY27" s="697">
        <f t="shared" si="25"/>
        <v>6.4469856000000005</v>
      </c>
      <c r="BZ27" s="685">
        <f t="shared" si="26"/>
        <v>10.31517696</v>
      </c>
    </row>
    <row r="28" spans="1:78" ht="11.25" customHeight="1">
      <c r="A28" s="25" t="s">
        <v>367</v>
      </c>
      <c r="B28" s="26" t="s">
        <v>368</v>
      </c>
      <c r="C28" s="26" t="s">
        <v>298</v>
      </c>
      <c r="D28" s="132">
        <v>15</v>
      </c>
      <c r="E28" s="136">
        <v>177</v>
      </c>
      <c r="F28" s="65" t="s">
        <v>1410</v>
      </c>
      <c r="G28" s="57" t="s">
        <v>1410</v>
      </c>
      <c r="H28" s="200">
        <v>68.51</v>
      </c>
      <c r="I28" s="433">
        <f t="shared" si="40"/>
        <v>1.926726025397752</v>
      </c>
      <c r="J28" s="105">
        <v>0.29</v>
      </c>
      <c r="K28" s="105">
        <v>0.33</v>
      </c>
      <c r="L28" s="93">
        <f t="shared" si="1"/>
        <v>13.793103448275868</v>
      </c>
      <c r="M28" s="31">
        <v>40893</v>
      </c>
      <c r="N28" s="31">
        <v>40897</v>
      </c>
      <c r="O28" s="30">
        <v>40911</v>
      </c>
      <c r="P28" s="103" t="s">
        <v>1701</v>
      </c>
      <c r="Q28" s="26"/>
      <c r="R28" s="310">
        <f t="shared" si="2"/>
        <v>1.32</v>
      </c>
      <c r="S28" s="313">
        <f t="shared" si="3"/>
        <v>51.361867704280165</v>
      </c>
      <c r="T28" s="411">
        <f t="shared" si="4"/>
        <v>217.34278288691348</v>
      </c>
      <c r="U28" s="27">
        <f t="shared" si="5"/>
        <v>26.657587548638137</v>
      </c>
      <c r="V28" s="364">
        <v>12</v>
      </c>
      <c r="W28" s="166">
        <v>2.57</v>
      </c>
      <c r="X28" s="172">
        <v>1.63</v>
      </c>
      <c r="Y28" s="166">
        <v>1.07</v>
      </c>
      <c r="Z28" s="166">
        <v>8.5</v>
      </c>
      <c r="AA28" s="172">
        <v>2.65</v>
      </c>
      <c r="AB28" s="166">
        <v>3.03</v>
      </c>
      <c r="AC28" s="327">
        <f t="shared" si="27"/>
        <v>14.33962264150943</v>
      </c>
      <c r="AD28" s="324">
        <f t="shared" si="28"/>
        <v>15.860632017594632</v>
      </c>
      <c r="AE28" s="484">
        <v>28</v>
      </c>
      <c r="AF28" s="369">
        <v>11250</v>
      </c>
      <c r="AG28" s="522">
        <v>9.97</v>
      </c>
      <c r="AH28" s="522">
        <v>-17.07</v>
      </c>
      <c r="AI28" s="523">
        <v>-1.33</v>
      </c>
      <c r="AJ28" s="524">
        <v>-5.33</v>
      </c>
      <c r="AK28" s="335">
        <f>AN28/AO28</f>
        <v>0.6266854713982634</v>
      </c>
      <c r="AL28" s="324">
        <f t="shared" si="12"/>
        <v>11.538461538461519</v>
      </c>
      <c r="AM28" s="325">
        <f t="shared" si="13"/>
        <v>9.645742373189425</v>
      </c>
      <c r="AN28" s="325">
        <f t="shared" si="14"/>
        <v>17.4061722440779</v>
      </c>
      <c r="AO28" s="327">
        <f t="shared" si="15"/>
        <v>27.774973313552607</v>
      </c>
      <c r="AP28" s="646">
        <v>1.16</v>
      </c>
      <c r="AQ28" s="634"/>
      <c r="AR28" s="282">
        <v>1.04</v>
      </c>
      <c r="AS28" s="282">
        <v>0.96</v>
      </c>
      <c r="AT28" s="28">
        <v>0.88</v>
      </c>
      <c r="AU28" s="28">
        <v>0.72</v>
      </c>
      <c r="AV28" s="28">
        <v>0.52</v>
      </c>
      <c r="AW28" s="28">
        <v>0.3</v>
      </c>
      <c r="AX28" s="28">
        <v>0.24</v>
      </c>
      <c r="AY28" s="28">
        <v>0.16</v>
      </c>
      <c r="AZ28" s="28">
        <v>0.12</v>
      </c>
      <c r="BA28" s="28">
        <v>0.1</v>
      </c>
      <c r="BB28" s="28">
        <v>0.08</v>
      </c>
      <c r="BC28" s="119">
        <v>0.07</v>
      </c>
      <c r="BD28" s="684">
        <f t="shared" si="16"/>
        <v>11.538461538461519</v>
      </c>
      <c r="BE28" s="684">
        <f t="shared" si="6"/>
        <v>8.333333333333348</v>
      </c>
      <c r="BF28" s="452">
        <f t="shared" si="29"/>
        <v>9.090909090909083</v>
      </c>
      <c r="BG28" s="452">
        <f t="shared" si="30"/>
        <v>22.222222222222232</v>
      </c>
      <c r="BH28" s="452">
        <f t="shared" si="31"/>
        <v>38.46153846153846</v>
      </c>
      <c r="BI28" s="452">
        <f t="shared" si="32"/>
        <v>73.33333333333334</v>
      </c>
      <c r="BJ28" s="452">
        <f t="shared" si="33"/>
        <v>25</v>
      </c>
      <c r="BK28" s="452">
        <f t="shared" si="34"/>
        <v>50</v>
      </c>
      <c r="BL28" s="452">
        <f t="shared" si="35"/>
        <v>33.33333333333335</v>
      </c>
      <c r="BM28" s="452">
        <f t="shared" si="36"/>
        <v>19.999999999999996</v>
      </c>
      <c r="BN28" s="452">
        <f t="shared" si="37"/>
        <v>25</v>
      </c>
      <c r="BO28" s="685">
        <f t="shared" si="38"/>
        <v>14.28571428571428</v>
      </c>
      <c r="BP28" s="684">
        <f t="shared" si="17"/>
        <v>27.549903799903802</v>
      </c>
      <c r="BQ28" s="676">
        <f t="shared" si="18"/>
        <v>18.24222756288942</v>
      </c>
      <c r="BR28" s="538">
        <f t="shared" si="8"/>
        <v>-7.3246892791624845</v>
      </c>
      <c r="BS28" s="676">
        <f t="shared" si="9"/>
        <v>70.40734589476591</v>
      </c>
      <c r="BT28" s="696">
        <f t="shared" si="24"/>
        <v>1.276</v>
      </c>
      <c r="BU28" s="696">
        <f t="shared" si="39"/>
        <v>1.4036000000000002</v>
      </c>
      <c r="BV28" s="696">
        <f t="shared" si="39"/>
        <v>1.5439600000000002</v>
      </c>
      <c r="BW28" s="696">
        <f t="shared" si="39"/>
        <v>1.6983560000000004</v>
      </c>
      <c r="BX28" s="696">
        <f t="shared" si="39"/>
        <v>1.8681916000000005</v>
      </c>
      <c r="BY28" s="697">
        <f t="shared" si="25"/>
        <v>7.790107600000002</v>
      </c>
      <c r="BZ28" s="685">
        <f t="shared" si="26"/>
        <v>11.37075988906729</v>
      </c>
    </row>
    <row r="29" spans="1:78" ht="11.25" customHeight="1">
      <c r="A29" s="25" t="s">
        <v>339</v>
      </c>
      <c r="B29" s="26" t="s">
        <v>340</v>
      </c>
      <c r="C29" s="26" t="s">
        <v>976</v>
      </c>
      <c r="D29" s="132">
        <v>15</v>
      </c>
      <c r="E29" s="136">
        <v>171</v>
      </c>
      <c r="F29" s="65" t="s">
        <v>1410</v>
      </c>
      <c r="G29" s="57" t="s">
        <v>1410</v>
      </c>
      <c r="H29" s="200">
        <v>77.56</v>
      </c>
      <c r="I29" s="433">
        <f t="shared" si="40"/>
        <v>1.6928829293450232</v>
      </c>
      <c r="J29" s="105">
        <v>0.26175000000000004</v>
      </c>
      <c r="K29" s="105">
        <v>0.32825</v>
      </c>
      <c r="L29" s="93">
        <f t="shared" si="1"/>
        <v>25.405921680993295</v>
      </c>
      <c r="M29" s="31">
        <v>40610</v>
      </c>
      <c r="N29" s="31">
        <v>40612</v>
      </c>
      <c r="O29" s="30">
        <v>40633</v>
      </c>
      <c r="P29" s="31" t="s">
        <v>248</v>
      </c>
      <c r="Q29" s="102" t="s">
        <v>442</v>
      </c>
      <c r="R29" s="310">
        <f t="shared" si="2"/>
        <v>1.313</v>
      </c>
      <c r="S29" s="313">
        <f t="shared" si="3"/>
        <v>26.312625250501</v>
      </c>
      <c r="T29" s="411">
        <f t="shared" si="4"/>
        <v>42.995780932539354</v>
      </c>
      <c r="U29" s="27">
        <f t="shared" si="5"/>
        <v>15.543086172344688</v>
      </c>
      <c r="V29" s="364">
        <v>12</v>
      </c>
      <c r="W29" s="166">
        <v>4.99</v>
      </c>
      <c r="X29" s="172">
        <v>1.14</v>
      </c>
      <c r="Y29" s="166">
        <v>3.93</v>
      </c>
      <c r="Z29" s="166">
        <v>2.96</v>
      </c>
      <c r="AA29" s="172">
        <v>4.84</v>
      </c>
      <c r="AB29" s="166">
        <v>5.39</v>
      </c>
      <c r="AC29" s="327">
        <f t="shared" si="27"/>
        <v>11.363636363636353</v>
      </c>
      <c r="AD29" s="324">
        <f t="shared" si="28"/>
        <v>14.056836305640136</v>
      </c>
      <c r="AE29" s="484">
        <v>24</v>
      </c>
      <c r="AF29" s="369">
        <v>34510</v>
      </c>
      <c r="AG29" s="522">
        <v>25.46</v>
      </c>
      <c r="AH29" s="522">
        <v>-4.55</v>
      </c>
      <c r="AI29" s="523">
        <v>1.89</v>
      </c>
      <c r="AJ29" s="524">
        <v>4.63</v>
      </c>
      <c r="AK29" s="335">
        <f>AN29/AO29</f>
        <v>1.0214456613072773</v>
      </c>
      <c r="AL29" s="324">
        <f t="shared" si="12"/>
        <v>25.405921680993295</v>
      </c>
      <c r="AM29" s="325">
        <f t="shared" si="13"/>
        <v>14.837009977710913</v>
      </c>
      <c r="AN29" s="325">
        <f t="shared" si="14"/>
        <v>17.955820602859806</v>
      </c>
      <c r="AO29" s="327">
        <f t="shared" si="15"/>
        <v>17.57883094816752</v>
      </c>
      <c r="AP29" s="646">
        <v>1.313</v>
      </c>
      <c r="AQ29" s="634"/>
      <c r="AR29" s="282">
        <v>1.0470000000000002</v>
      </c>
      <c r="AS29" s="282">
        <v>0.891</v>
      </c>
      <c r="AT29" s="28">
        <v>0.867</v>
      </c>
      <c r="AU29" s="28">
        <v>0.785</v>
      </c>
      <c r="AV29" s="28">
        <v>0.575</v>
      </c>
      <c r="AW29" s="28">
        <v>0.481</v>
      </c>
      <c r="AX29" s="28">
        <v>0.3625</v>
      </c>
      <c r="AY29" s="28">
        <v>0.33336</v>
      </c>
      <c r="AZ29" s="28">
        <v>0.28668</v>
      </c>
      <c r="BA29" s="28">
        <v>0.26</v>
      </c>
      <c r="BB29" s="28">
        <v>0.23332</v>
      </c>
      <c r="BC29" s="119">
        <v>0.2</v>
      </c>
      <c r="BD29" s="684">
        <f t="shared" si="16"/>
        <v>25.405921680993295</v>
      </c>
      <c r="BE29" s="684">
        <f t="shared" si="6"/>
        <v>17.508417508417516</v>
      </c>
      <c r="BF29" s="452">
        <f t="shared" si="29"/>
        <v>2.768166089965396</v>
      </c>
      <c r="BG29" s="452">
        <f t="shared" si="30"/>
        <v>10.445859872611463</v>
      </c>
      <c r="BH29" s="452">
        <f t="shared" si="31"/>
        <v>36.521739130434796</v>
      </c>
      <c r="BI29" s="452">
        <f t="shared" si="32"/>
        <v>19.542619542619533</v>
      </c>
      <c r="BJ29" s="452">
        <f t="shared" si="33"/>
        <v>32.6896551724138</v>
      </c>
      <c r="BK29" s="452">
        <f t="shared" si="34"/>
        <v>8.741300695944322</v>
      </c>
      <c r="BL29" s="452">
        <f t="shared" si="35"/>
        <v>16.28296358308916</v>
      </c>
      <c r="BM29" s="452">
        <f t="shared" si="36"/>
        <v>10.261538461538455</v>
      </c>
      <c r="BN29" s="452">
        <f t="shared" si="37"/>
        <v>11.434939139379408</v>
      </c>
      <c r="BO29" s="685">
        <f t="shared" si="38"/>
        <v>16.659999999999986</v>
      </c>
      <c r="BP29" s="684">
        <f t="shared" si="17"/>
        <v>17.35526007311726</v>
      </c>
      <c r="BQ29" s="676">
        <f t="shared" si="18"/>
        <v>9.547453649349533</v>
      </c>
      <c r="BR29" s="538">
        <f t="shared" si="8"/>
        <v>4.105617359860139</v>
      </c>
      <c r="BS29" s="676">
        <f t="shared" si="9"/>
        <v>71.97442885771542</v>
      </c>
      <c r="BT29" s="696">
        <f t="shared" si="24"/>
        <v>1.4443000000000001</v>
      </c>
      <c r="BU29" s="696">
        <f t="shared" si="39"/>
        <v>1.5887300000000002</v>
      </c>
      <c r="BV29" s="696">
        <f t="shared" si="39"/>
        <v>1.7476030000000005</v>
      </c>
      <c r="BW29" s="696">
        <f t="shared" si="39"/>
        <v>1.9223633000000007</v>
      </c>
      <c r="BX29" s="696">
        <f t="shared" si="39"/>
        <v>2.1145996300000007</v>
      </c>
      <c r="BY29" s="697">
        <f t="shared" si="25"/>
        <v>8.817595930000003</v>
      </c>
      <c r="BZ29" s="685">
        <f t="shared" si="26"/>
        <v>11.368741529138735</v>
      </c>
    </row>
    <row r="30" spans="1:78" ht="11.25" customHeight="1">
      <c r="A30" s="25" t="s">
        <v>1033</v>
      </c>
      <c r="B30" s="26" t="s">
        <v>1034</v>
      </c>
      <c r="C30" s="26" t="s">
        <v>1328</v>
      </c>
      <c r="D30" s="132">
        <v>11</v>
      </c>
      <c r="E30" s="136">
        <v>209</v>
      </c>
      <c r="F30" s="65" t="s">
        <v>1410</v>
      </c>
      <c r="G30" s="57" t="s">
        <v>1410</v>
      </c>
      <c r="H30" s="200">
        <v>37.34</v>
      </c>
      <c r="I30" s="433">
        <f t="shared" si="40"/>
        <v>0.934654525977504</v>
      </c>
      <c r="J30" s="105">
        <v>0.072875</v>
      </c>
      <c r="K30" s="105">
        <v>0.08725</v>
      </c>
      <c r="L30" s="93">
        <f t="shared" si="1"/>
        <v>19.725557461406517</v>
      </c>
      <c r="M30" s="31">
        <v>40618</v>
      </c>
      <c r="N30" s="31">
        <v>40620</v>
      </c>
      <c r="O30" s="30">
        <v>40634</v>
      </c>
      <c r="P30" s="103" t="s">
        <v>235</v>
      </c>
      <c r="Q30" s="102" t="s">
        <v>442</v>
      </c>
      <c r="R30" s="310">
        <f t="shared" si="2"/>
        <v>0.349</v>
      </c>
      <c r="S30" s="313">
        <f aca="true" t="shared" si="41" ref="S30:S36">R30/W30*100</f>
        <v>25.851851851851848</v>
      </c>
      <c r="T30" s="411">
        <f t="shared" si="4"/>
        <v>48.75283999778763</v>
      </c>
      <c r="U30" s="27">
        <f aca="true" t="shared" si="42" ref="U30:U36">H30/W30</f>
        <v>27.65925925925926</v>
      </c>
      <c r="V30" s="364">
        <v>12</v>
      </c>
      <c r="W30" s="166">
        <v>1.35</v>
      </c>
      <c r="X30" s="172">
        <v>1.1</v>
      </c>
      <c r="Y30" s="166">
        <v>3.09</v>
      </c>
      <c r="Z30" s="166">
        <v>1.8</v>
      </c>
      <c r="AA30" s="172">
        <v>2.15</v>
      </c>
      <c r="AB30" s="166">
        <v>3.13</v>
      </c>
      <c r="AC30" s="327">
        <f t="shared" si="27"/>
        <v>45.581395348837205</v>
      </c>
      <c r="AD30" s="324">
        <f t="shared" si="28"/>
        <v>15.788583509513742</v>
      </c>
      <c r="AE30" s="484">
        <v>12</v>
      </c>
      <c r="AF30" s="369">
        <v>40880</v>
      </c>
      <c r="AG30" s="522">
        <v>45.35</v>
      </c>
      <c r="AH30" s="522">
        <v>-28.25</v>
      </c>
      <c r="AI30" s="523">
        <v>7.64</v>
      </c>
      <c r="AJ30" s="524">
        <v>0.89</v>
      </c>
      <c r="AK30" s="335">
        <f>AN30/AO30</f>
        <v>0.858892975530449</v>
      </c>
      <c r="AL30" s="324">
        <f t="shared" si="12"/>
        <v>19.725557461406517</v>
      </c>
      <c r="AM30" s="325">
        <f t="shared" si="13"/>
        <v>23.229739460538767</v>
      </c>
      <c r="AN30" s="325">
        <f t="shared" si="14"/>
        <v>21.46476077166959</v>
      </c>
      <c r="AO30" s="327">
        <f t="shared" si="15"/>
        <v>24.991193761263485</v>
      </c>
      <c r="AP30" s="646">
        <v>0.349</v>
      </c>
      <c r="AQ30" s="634"/>
      <c r="AR30" s="282">
        <v>0.2915</v>
      </c>
      <c r="AS30" s="282">
        <v>0.187</v>
      </c>
      <c r="AT30" s="28">
        <v>0.1865</v>
      </c>
      <c r="AU30" s="28">
        <v>0.1595</v>
      </c>
      <c r="AV30" s="28">
        <v>0.132</v>
      </c>
      <c r="AW30" s="28">
        <v>0.10375</v>
      </c>
      <c r="AX30" s="28">
        <v>0.08875</v>
      </c>
      <c r="AY30" s="28">
        <v>0.075</v>
      </c>
      <c r="AZ30" s="28">
        <v>0.06248</v>
      </c>
      <c r="BA30" s="28">
        <v>0.0375</v>
      </c>
      <c r="BB30" s="275">
        <v>0</v>
      </c>
      <c r="BC30" s="277">
        <v>0</v>
      </c>
      <c r="BD30" s="684">
        <f t="shared" si="16"/>
        <v>19.725557461406517</v>
      </c>
      <c r="BE30" s="684">
        <f t="shared" si="6"/>
        <v>55.88235294117647</v>
      </c>
      <c r="BF30" s="452">
        <f t="shared" si="29"/>
        <v>0.2680965147453085</v>
      </c>
      <c r="BG30" s="452">
        <f t="shared" si="30"/>
        <v>16.927899686520377</v>
      </c>
      <c r="BH30" s="452">
        <f t="shared" si="31"/>
        <v>20.833333333333325</v>
      </c>
      <c r="BI30" s="452">
        <f t="shared" si="32"/>
        <v>27.22891566265062</v>
      </c>
      <c r="BJ30" s="452">
        <f t="shared" si="33"/>
        <v>16.901408450704224</v>
      </c>
      <c r="BK30" s="452">
        <f t="shared" si="34"/>
        <v>18.333333333333336</v>
      </c>
      <c r="BL30" s="452">
        <f t="shared" si="35"/>
        <v>20.038412291933415</v>
      </c>
      <c r="BM30" s="452">
        <f t="shared" si="36"/>
        <v>66.61333333333334</v>
      </c>
      <c r="BN30" s="452">
        <f t="shared" si="37"/>
        <v>0</v>
      </c>
      <c r="BO30" s="685">
        <f t="shared" si="38"/>
        <v>0</v>
      </c>
      <c r="BP30" s="684">
        <f t="shared" si="17"/>
        <v>21.896053584094744</v>
      </c>
      <c r="BQ30" s="676">
        <f t="shared" si="18"/>
        <v>19.751369551422787</v>
      </c>
      <c r="BR30" s="538">
        <f t="shared" si="8"/>
        <v>-5.2598439616121695</v>
      </c>
      <c r="BS30" s="676">
        <f t="shared" si="9"/>
        <v>75.86888888888889</v>
      </c>
      <c r="BT30" s="696">
        <f t="shared" si="24"/>
        <v>0.3839</v>
      </c>
      <c r="BU30" s="696">
        <f t="shared" si="39"/>
        <v>0.42229000000000005</v>
      </c>
      <c r="BV30" s="696">
        <f t="shared" si="39"/>
        <v>0.46451900000000007</v>
      </c>
      <c r="BW30" s="696">
        <f t="shared" si="39"/>
        <v>0.5109709000000001</v>
      </c>
      <c r="BX30" s="696">
        <f t="shared" si="39"/>
        <v>0.5620679900000002</v>
      </c>
      <c r="BY30" s="697">
        <f t="shared" si="25"/>
        <v>2.3437478900000004</v>
      </c>
      <c r="BZ30" s="685">
        <f t="shared" si="26"/>
        <v>6.276775281199787</v>
      </c>
    </row>
    <row r="31" spans="1:78" ht="11.25" customHeight="1">
      <c r="A31" s="34" t="s">
        <v>434</v>
      </c>
      <c r="B31" s="36" t="s">
        <v>435</v>
      </c>
      <c r="C31" s="267" t="s">
        <v>987</v>
      </c>
      <c r="D31" s="133">
        <v>11</v>
      </c>
      <c r="E31" s="136">
        <v>212</v>
      </c>
      <c r="F31" s="74" t="s">
        <v>1410</v>
      </c>
      <c r="G31" s="75" t="s">
        <v>1410</v>
      </c>
      <c r="H31" s="201">
        <v>142.32</v>
      </c>
      <c r="I31" s="433">
        <f t="shared" si="40"/>
        <v>0.6745362563237775</v>
      </c>
      <c r="J31" s="106">
        <v>0.2</v>
      </c>
      <c r="K31" s="106">
        <v>0.24</v>
      </c>
      <c r="L31" s="94">
        <f t="shared" si="1"/>
        <v>19.999999999999996</v>
      </c>
      <c r="M31" s="50">
        <v>40752</v>
      </c>
      <c r="N31" s="50">
        <v>40756</v>
      </c>
      <c r="O31" s="49">
        <v>40770</v>
      </c>
      <c r="P31" s="379" t="s">
        <v>255</v>
      </c>
      <c r="Q31" s="36"/>
      <c r="R31" s="259">
        <f t="shared" si="2"/>
        <v>0.96</v>
      </c>
      <c r="S31" s="313">
        <f t="shared" si="41"/>
        <v>18.860510805500983</v>
      </c>
      <c r="T31" s="411">
        <f t="shared" si="4"/>
        <v>154.69362156214294</v>
      </c>
      <c r="U31" s="37">
        <f t="shared" si="42"/>
        <v>27.960707269155204</v>
      </c>
      <c r="V31" s="365">
        <v>12</v>
      </c>
      <c r="W31" s="167">
        <v>5.09</v>
      </c>
      <c r="X31" s="174">
        <v>0.62</v>
      </c>
      <c r="Y31" s="167">
        <v>5.3</v>
      </c>
      <c r="Z31" s="167">
        <v>5.22</v>
      </c>
      <c r="AA31" s="174">
        <v>5.85</v>
      </c>
      <c r="AB31" s="167">
        <v>7.54</v>
      </c>
      <c r="AC31" s="332">
        <f t="shared" si="27"/>
        <v>28.888888888888896</v>
      </c>
      <c r="AD31" s="330">
        <f t="shared" si="28"/>
        <v>39.23904052936311</v>
      </c>
      <c r="AE31" s="485">
        <v>14</v>
      </c>
      <c r="AF31" s="371">
        <v>3290</v>
      </c>
      <c r="AG31" s="495">
        <v>57.42</v>
      </c>
      <c r="AH31" s="495">
        <v>-22.37</v>
      </c>
      <c r="AI31" s="519">
        <v>5.92</v>
      </c>
      <c r="AJ31" s="521">
        <v>-1.08</v>
      </c>
      <c r="AK31" s="336">
        <f aca="true" t="shared" si="43" ref="AK31:AK45">AN31/AO31</f>
        <v>1.035478479427854</v>
      </c>
      <c r="AL31" s="324">
        <f t="shared" si="12"/>
        <v>15.789473684210531</v>
      </c>
      <c r="AM31" s="325">
        <f t="shared" si="13"/>
        <v>12.382061455639448</v>
      </c>
      <c r="AN31" s="325">
        <f t="shared" si="14"/>
        <v>14.869835499703509</v>
      </c>
      <c r="AO31" s="327">
        <f t="shared" si="15"/>
        <v>14.36035204509487</v>
      </c>
      <c r="AP31" s="646">
        <v>0.88</v>
      </c>
      <c r="AQ31" s="634"/>
      <c r="AR31" s="282">
        <v>0.76</v>
      </c>
      <c r="AS31" s="282">
        <v>0.7</v>
      </c>
      <c r="AT31" s="28">
        <v>0.62</v>
      </c>
      <c r="AU31" s="28">
        <v>0.52</v>
      </c>
      <c r="AV31" s="28">
        <v>0.44</v>
      </c>
      <c r="AW31" s="28">
        <v>0.36</v>
      </c>
      <c r="AX31" s="28">
        <v>0.29334</v>
      </c>
      <c r="AY31" s="28">
        <v>0.25334</v>
      </c>
      <c r="AZ31" s="275">
        <v>0.24</v>
      </c>
      <c r="BA31" s="28">
        <v>0.23</v>
      </c>
      <c r="BB31" s="28">
        <v>0.2</v>
      </c>
      <c r="BC31" s="119">
        <v>0.2</v>
      </c>
      <c r="BD31" s="684">
        <f t="shared" si="16"/>
        <v>15.789473684210531</v>
      </c>
      <c r="BE31" s="684">
        <f t="shared" si="6"/>
        <v>8.571428571428585</v>
      </c>
      <c r="BF31" s="452">
        <f t="shared" si="29"/>
        <v>12.903225806451601</v>
      </c>
      <c r="BG31" s="452">
        <f t="shared" si="30"/>
        <v>19.23076923076923</v>
      </c>
      <c r="BH31" s="452">
        <f t="shared" si="31"/>
        <v>18.181818181818187</v>
      </c>
      <c r="BI31" s="452">
        <f t="shared" si="32"/>
        <v>22.222222222222232</v>
      </c>
      <c r="BJ31" s="452">
        <f t="shared" si="33"/>
        <v>22.724483534465122</v>
      </c>
      <c r="BK31" s="452">
        <f t="shared" si="34"/>
        <v>15.789058182679394</v>
      </c>
      <c r="BL31" s="452">
        <f t="shared" si="35"/>
        <v>5.558333333333332</v>
      </c>
      <c r="BM31" s="452">
        <f t="shared" si="36"/>
        <v>4.347826086956519</v>
      </c>
      <c r="BN31" s="452">
        <f t="shared" si="37"/>
        <v>14.999999999999991</v>
      </c>
      <c r="BO31" s="685">
        <f t="shared" si="38"/>
        <v>0</v>
      </c>
      <c r="BP31" s="684">
        <f t="shared" si="17"/>
        <v>13.359886569527895</v>
      </c>
      <c r="BQ31" s="676">
        <f t="shared" si="18"/>
        <v>6.96511906342738</v>
      </c>
      <c r="BR31" s="538">
        <f t="shared" si="8"/>
        <v>-12.416335513127917</v>
      </c>
      <c r="BS31" s="676">
        <f t="shared" si="9"/>
        <v>71.07787819253437</v>
      </c>
      <c r="BT31" s="696">
        <f t="shared" si="24"/>
        <v>0.9680000000000001</v>
      </c>
      <c r="BU31" s="696">
        <f t="shared" si="39"/>
        <v>1.0648000000000002</v>
      </c>
      <c r="BV31" s="696">
        <f t="shared" si="39"/>
        <v>1.1712800000000003</v>
      </c>
      <c r="BW31" s="696">
        <f t="shared" si="39"/>
        <v>1.2884080000000004</v>
      </c>
      <c r="BX31" s="696">
        <f t="shared" si="39"/>
        <v>1.4172488000000005</v>
      </c>
      <c r="BY31" s="697">
        <f t="shared" si="25"/>
        <v>5.909736800000002</v>
      </c>
      <c r="BZ31" s="685">
        <f t="shared" si="26"/>
        <v>4.152428892636314</v>
      </c>
    </row>
    <row r="32" spans="1:78" ht="11.25" customHeight="1">
      <c r="A32" s="25" t="s">
        <v>538</v>
      </c>
      <c r="B32" s="25" t="s">
        <v>539</v>
      </c>
      <c r="C32" s="16" t="s">
        <v>1219</v>
      </c>
      <c r="D32" s="269">
        <v>22</v>
      </c>
      <c r="E32" s="136">
        <v>111</v>
      </c>
      <c r="F32" s="65" t="s">
        <v>1410</v>
      </c>
      <c r="G32" s="57" t="s">
        <v>1410</v>
      </c>
      <c r="H32" s="199">
        <v>42.46</v>
      </c>
      <c r="I32" s="312">
        <f t="shared" si="40"/>
        <v>2.025435704192181</v>
      </c>
      <c r="J32" s="105">
        <v>0.195</v>
      </c>
      <c r="K32" s="105">
        <v>0.215</v>
      </c>
      <c r="L32" s="107">
        <f t="shared" si="1"/>
        <v>10.256410256410241</v>
      </c>
      <c r="M32" s="31">
        <v>40723</v>
      </c>
      <c r="N32" s="31">
        <v>40725</v>
      </c>
      <c r="O32" s="30">
        <v>40739</v>
      </c>
      <c r="P32" s="31" t="s">
        <v>251</v>
      </c>
      <c r="Q32" s="26"/>
      <c r="R32" s="310">
        <f t="shared" si="2"/>
        <v>0.86</v>
      </c>
      <c r="S32" s="312">
        <f t="shared" si="22"/>
        <v>33.59375</v>
      </c>
      <c r="T32" s="413">
        <f t="shared" si="4"/>
        <v>34.93581293011545</v>
      </c>
      <c r="U32" s="27">
        <f t="shared" si="23"/>
        <v>16.5859375</v>
      </c>
      <c r="V32" s="364">
        <v>6</v>
      </c>
      <c r="W32" s="166">
        <v>2.56</v>
      </c>
      <c r="X32" s="172">
        <v>1.07</v>
      </c>
      <c r="Y32" s="166">
        <v>0.13</v>
      </c>
      <c r="Z32" s="166">
        <v>2.47</v>
      </c>
      <c r="AA32" s="172">
        <v>3.18</v>
      </c>
      <c r="AB32" s="166">
        <v>3.55</v>
      </c>
      <c r="AC32" s="327">
        <f t="shared" si="27"/>
        <v>11.63522012578615</v>
      </c>
      <c r="AD32" s="324">
        <f t="shared" si="28"/>
        <v>12.478692764356667</v>
      </c>
      <c r="AE32" s="484">
        <v>21</v>
      </c>
      <c r="AF32" s="369">
        <v>14670</v>
      </c>
      <c r="AG32" s="522">
        <v>17.98</v>
      </c>
      <c r="AH32" s="522">
        <v>-9.77</v>
      </c>
      <c r="AI32" s="523">
        <v>-0.86</v>
      </c>
      <c r="AJ32" s="524">
        <v>-1.51</v>
      </c>
      <c r="AK32" s="335">
        <f t="shared" si="43"/>
        <v>0.9008817692081582</v>
      </c>
      <c r="AL32" s="328">
        <f t="shared" si="12"/>
        <v>13.888888888888884</v>
      </c>
      <c r="AM32" s="329">
        <f t="shared" si="13"/>
        <v>16.39567313371937</v>
      </c>
      <c r="AN32" s="329">
        <f t="shared" si="14"/>
        <v>22.275238764557947</v>
      </c>
      <c r="AO32" s="326">
        <f t="shared" si="15"/>
        <v>24.726040115271797</v>
      </c>
      <c r="AP32" s="650">
        <v>0.82</v>
      </c>
      <c r="AQ32" s="633"/>
      <c r="AR32" s="279">
        <v>0.72</v>
      </c>
      <c r="AS32" s="279">
        <v>0.63</v>
      </c>
      <c r="AT32" s="19">
        <v>0.52</v>
      </c>
      <c r="AU32" s="19">
        <v>0.42</v>
      </c>
      <c r="AV32" s="19">
        <v>0.3</v>
      </c>
      <c r="AW32" s="19">
        <v>0.18</v>
      </c>
      <c r="AX32" s="280">
        <v>0.12</v>
      </c>
      <c r="AY32" s="19">
        <v>0.11</v>
      </c>
      <c r="AZ32" s="280">
        <v>0.1</v>
      </c>
      <c r="BA32" s="19">
        <v>0.09</v>
      </c>
      <c r="BB32" s="19">
        <v>0.07333</v>
      </c>
      <c r="BC32" s="273">
        <v>0.06667</v>
      </c>
      <c r="BD32" s="686">
        <f t="shared" si="16"/>
        <v>13.888888888888884</v>
      </c>
      <c r="BE32" s="686">
        <f t="shared" si="6"/>
        <v>14.28571428571428</v>
      </c>
      <c r="BF32" s="663">
        <f t="shared" si="29"/>
        <v>21.153846153846146</v>
      </c>
      <c r="BG32" s="663">
        <f t="shared" si="30"/>
        <v>23.809523809523814</v>
      </c>
      <c r="BH32" s="663">
        <f t="shared" si="31"/>
        <v>39.99999999999999</v>
      </c>
      <c r="BI32" s="663">
        <f t="shared" si="32"/>
        <v>66.66666666666667</v>
      </c>
      <c r="BJ32" s="663">
        <f t="shared" si="33"/>
        <v>50</v>
      </c>
      <c r="BK32" s="663">
        <f t="shared" si="34"/>
        <v>9.090909090909083</v>
      </c>
      <c r="BL32" s="663">
        <f t="shared" si="35"/>
        <v>9.999999999999986</v>
      </c>
      <c r="BM32" s="663">
        <f t="shared" si="36"/>
        <v>11.111111111111116</v>
      </c>
      <c r="BN32" s="663">
        <f t="shared" si="37"/>
        <v>22.732851493249683</v>
      </c>
      <c r="BO32" s="687">
        <f t="shared" si="38"/>
        <v>9.989500524973781</v>
      </c>
      <c r="BP32" s="686">
        <f t="shared" si="17"/>
        <v>24.394084335406955</v>
      </c>
      <c r="BQ32" s="675">
        <f t="shared" si="18"/>
        <v>17.64847446670236</v>
      </c>
      <c r="BR32" s="540">
        <f t="shared" si="8"/>
        <v>7.7147369687501275</v>
      </c>
      <c r="BS32" s="675">
        <f t="shared" si="9"/>
        <v>81.50203125</v>
      </c>
      <c r="BT32" s="698">
        <f t="shared" si="24"/>
        <v>0.902</v>
      </c>
      <c r="BU32" s="698">
        <f t="shared" si="39"/>
        <v>0.9922000000000001</v>
      </c>
      <c r="BV32" s="698">
        <f t="shared" si="39"/>
        <v>1.0914200000000003</v>
      </c>
      <c r="BW32" s="698">
        <f t="shared" si="39"/>
        <v>1.2005620000000004</v>
      </c>
      <c r="BX32" s="698">
        <f t="shared" si="39"/>
        <v>1.3206182000000004</v>
      </c>
      <c r="BY32" s="699">
        <f t="shared" si="25"/>
        <v>5.506800200000001</v>
      </c>
      <c r="BZ32" s="687">
        <f t="shared" si="26"/>
        <v>12.969383419689121</v>
      </c>
    </row>
    <row r="33" spans="1:78" ht="11.25" customHeight="1">
      <c r="A33" s="25" t="s">
        <v>424</v>
      </c>
      <c r="B33" s="25" t="s">
        <v>425</v>
      </c>
      <c r="C33" s="102" t="s">
        <v>1578</v>
      </c>
      <c r="D33" s="269">
        <v>12</v>
      </c>
      <c r="E33" s="136">
        <v>202</v>
      </c>
      <c r="F33" s="44" t="s">
        <v>860</v>
      </c>
      <c r="G33" s="45" t="s">
        <v>860</v>
      </c>
      <c r="H33" s="200">
        <v>53.38</v>
      </c>
      <c r="I33" s="433">
        <f t="shared" si="40"/>
        <v>1.1240164855751216</v>
      </c>
      <c r="J33" s="105">
        <v>0.135</v>
      </c>
      <c r="K33" s="105">
        <v>0.15</v>
      </c>
      <c r="L33" s="93">
        <f t="shared" si="1"/>
        <v>11.111111111111093</v>
      </c>
      <c r="M33" s="31">
        <v>40752</v>
      </c>
      <c r="N33" s="31">
        <v>40756</v>
      </c>
      <c r="O33" s="30">
        <v>40770</v>
      </c>
      <c r="P33" s="103" t="s">
        <v>255</v>
      </c>
      <c r="Q33" s="26"/>
      <c r="R33" s="310">
        <f t="shared" si="2"/>
        <v>0.6</v>
      </c>
      <c r="S33" s="313">
        <f t="shared" si="41"/>
        <v>24.390243902439025</v>
      </c>
      <c r="T33" s="411">
        <f t="shared" si="4"/>
        <v>104.82129166084069</v>
      </c>
      <c r="U33" s="27">
        <f t="shared" si="42"/>
        <v>21.69918699186992</v>
      </c>
      <c r="V33" s="364">
        <v>12</v>
      </c>
      <c r="W33" s="172">
        <v>2.46</v>
      </c>
      <c r="X33" s="172">
        <v>1.58</v>
      </c>
      <c r="Y33" s="166">
        <v>0.34</v>
      </c>
      <c r="Z33" s="166">
        <v>4.35</v>
      </c>
      <c r="AA33" s="172">
        <v>3.11</v>
      </c>
      <c r="AB33" s="166">
        <v>3.55</v>
      </c>
      <c r="AC33" s="327">
        <f t="shared" si="27"/>
        <v>14.147909967845651</v>
      </c>
      <c r="AD33" s="324">
        <f t="shared" si="28"/>
        <v>10.863282998901054</v>
      </c>
      <c r="AE33" s="484">
        <v>7</v>
      </c>
      <c r="AF33" s="369">
        <v>2030</v>
      </c>
      <c r="AG33" s="522">
        <v>50.83</v>
      </c>
      <c r="AH33" s="522">
        <v>0.96</v>
      </c>
      <c r="AI33" s="523">
        <v>8.43</v>
      </c>
      <c r="AJ33" s="524">
        <v>18.75</v>
      </c>
      <c r="AK33" s="335">
        <f t="shared" si="43"/>
        <v>1.1325774846635204</v>
      </c>
      <c r="AL33" s="324">
        <f t="shared" si="12"/>
        <v>40.74074074074072</v>
      </c>
      <c r="AM33" s="325">
        <f t="shared" si="13"/>
        <v>26.737637754761188</v>
      </c>
      <c r="AN33" s="325">
        <f t="shared" si="14"/>
        <v>24.57309396155174</v>
      </c>
      <c r="AO33" s="327">
        <f t="shared" si="15"/>
        <v>21.696611750013915</v>
      </c>
      <c r="AP33" s="646">
        <v>0.57</v>
      </c>
      <c r="AQ33" s="634"/>
      <c r="AR33" s="282">
        <v>0.405</v>
      </c>
      <c r="AS33" s="282">
        <v>0.32</v>
      </c>
      <c r="AT33" s="28">
        <v>0.28</v>
      </c>
      <c r="AU33" s="28">
        <v>0.23</v>
      </c>
      <c r="AV33" s="28">
        <v>0.19</v>
      </c>
      <c r="AW33" s="28">
        <v>0.17</v>
      </c>
      <c r="AX33" s="28">
        <v>0.15</v>
      </c>
      <c r="AY33" s="28">
        <v>0.12</v>
      </c>
      <c r="AZ33" s="28">
        <v>0.1</v>
      </c>
      <c r="BA33" s="28">
        <v>0.08</v>
      </c>
      <c r="BB33" s="28">
        <v>0.07</v>
      </c>
      <c r="BC33" s="277">
        <v>0.06</v>
      </c>
      <c r="BD33" s="684">
        <f t="shared" si="16"/>
        <v>40.74074074074072</v>
      </c>
      <c r="BE33" s="684">
        <f t="shared" si="6"/>
        <v>26.5625</v>
      </c>
      <c r="BF33" s="452">
        <f t="shared" si="29"/>
        <v>14.28571428571428</v>
      </c>
      <c r="BG33" s="452">
        <f t="shared" si="30"/>
        <v>21.739130434782616</v>
      </c>
      <c r="BH33" s="452">
        <f t="shared" si="31"/>
        <v>21.052631578947366</v>
      </c>
      <c r="BI33" s="452">
        <f t="shared" si="32"/>
        <v>11.764705882352944</v>
      </c>
      <c r="BJ33" s="452">
        <f t="shared" si="33"/>
        <v>13.333333333333353</v>
      </c>
      <c r="BK33" s="452">
        <f t="shared" si="34"/>
        <v>25</v>
      </c>
      <c r="BL33" s="452">
        <f t="shared" si="35"/>
        <v>19.999999999999996</v>
      </c>
      <c r="BM33" s="452">
        <f t="shared" si="36"/>
        <v>25</v>
      </c>
      <c r="BN33" s="452">
        <f t="shared" si="37"/>
        <v>14.28571428571428</v>
      </c>
      <c r="BO33" s="685">
        <f t="shared" si="38"/>
        <v>16.666666666666675</v>
      </c>
      <c r="BP33" s="684">
        <f t="shared" si="17"/>
        <v>20.86926143402102</v>
      </c>
      <c r="BQ33" s="676">
        <f t="shared" si="18"/>
        <v>7.675674251357218</v>
      </c>
      <c r="BR33" s="538">
        <f t="shared" si="8"/>
        <v>3.997923455256945</v>
      </c>
      <c r="BS33" s="676">
        <f t="shared" si="9"/>
        <v>79.0010569105691</v>
      </c>
      <c r="BT33" s="700">
        <f t="shared" si="24"/>
        <v>0.627</v>
      </c>
      <c r="BU33" s="700">
        <f t="shared" si="39"/>
        <v>0.6897000000000001</v>
      </c>
      <c r="BV33" s="700">
        <f t="shared" si="39"/>
        <v>0.7586700000000002</v>
      </c>
      <c r="BW33" s="700">
        <f t="shared" si="39"/>
        <v>0.8345370000000003</v>
      </c>
      <c r="BX33" s="700">
        <f t="shared" si="39"/>
        <v>0.9179907000000004</v>
      </c>
      <c r="BY33" s="697">
        <f t="shared" si="25"/>
        <v>3.8278977000000007</v>
      </c>
      <c r="BZ33" s="685">
        <f t="shared" si="26"/>
        <v>7.171033533158487</v>
      </c>
    </row>
    <row r="34" spans="1:78" ht="11.25" customHeight="1">
      <c r="A34" s="96" t="s">
        <v>219</v>
      </c>
      <c r="B34" s="25" t="s">
        <v>220</v>
      </c>
      <c r="C34" s="26" t="s">
        <v>1220</v>
      </c>
      <c r="D34" s="269">
        <v>10</v>
      </c>
      <c r="E34" s="136">
        <v>246</v>
      </c>
      <c r="F34" s="65" t="s">
        <v>1410</v>
      </c>
      <c r="G34" s="57" t="s">
        <v>1410</v>
      </c>
      <c r="H34" s="200">
        <v>35.19090909090909</v>
      </c>
      <c r="I34" s="433">
        <f t="shared" si="40"/>
        <v>1.9323172306897445</v>
      </c>
      <c r="J34" s="439">
        <v>0.14545454545454545</v>
      </c>
      <c r="K34" s="119">
        <v>0.17</v>
      </c>
      <c r="L34" s="93">
        <f t="shared" si="1"/>
        <v>16.875000000000018</v>
      </c>
      <c r="M34" s="31">
        <v>40878</v>
      </c>
      <c r="N34" s="31">
        <v>40882</v>
      </c>
      <c r="O34" s="30">
        <v>40892</v>
      </c>
      <c r="P34" s="31" t="s">
        <v>246</v>
      </c>
      <c r="Q34" s="542" t="s">
        <v>1437</v>
      </c>
      <c r="R34" s="310">
        <f t="shared" si="2"/>
        <v>0.68</v>
      </c>
      <c r="S34" s="313">
        <f t="shared" si="41"/>
        <v>31.297071129707117</v>
      </c>
      <c r="T34" s="411">
        <f t="shared" si="4"/>
        <v>21.47818839485145</v>
      </c>
      <c r="U34" s="27">
        <f t="shared" si="42"/>
        <v>16.19665271966527</v>
      </c>
      <c r="V34" s="364">
        <v>12</v>
      </c>
      <c r="W34" s="166">
        <v>2.172727272727273</v>
      </c>
      <c r="X34" s="172" t="s">
        <v>1008</v>
      </c>
      <c r="Y34" s="166">
        <v>2.93</v>
      </c>
      <c r="Z34" s="166">
        <v>2.05</v>
      </c>
      <c r="AA34" s="172" t="s">
        <v>1008</v>
      </c>
      <c r="AB34" s="166" t="s">
        <v>1008</v>
      </c>
      <c r="AC34" s="327" t="s">
        <v>876</v>
      </c>
      <c r="AD34" s="324" t="s">
        <v>876</v>
      </c>
      <c r="AE34" s="484">
        <v>1</v>
      </c>
      <c r="AF34" s="306">
        <v>364</v>
      </c>
      <c r="AG34" s="522">
        <v>30.07</v>
      </c>
      <c r="AH34" s="522">
        <v>-7.57</v>
      </c>
      <c r="AI34" s="523">
        <v>3.09</v>
      </c>
      <c r="AJ34" s="524">
        <v>6.26</v>
      </c>
      <c r="AK34" s="335">
        <f t="shared" si="43"/>
        <v>1.1866430732382245</v>
      </c>
      <c r="AL34" s="324">
        <f t="shared" si="12"/>
        <v>14.999999999999748</v>
      </c>
      <c r="AM34" s="325">
        <f t="shared" si="13"/>
        <v>10.826406410751677</v>
      </c>
      <c r="AN34" s="325">
        <f t="shared" si="14"/>
        <v>10.767707773793056</v>
      </c>
      <c r="AO34" s="327">
        <f t="shared" si="15"/>
        <v>9.074091457348764</v>
      </c>
      <c r="AP34" s="119">
        <v>0.606363636363635</v>
      </c>
      <c r="AQ34" s="634"/>
      <c r="AR34" s="282">
        <v>0.5272727272727272</v>
      </c>
      <c r="AS34" s="282">
        <v>0.4818181818181818</v>
      </c>
      <c r="AT34" s="28">
        <v>0.44545454545454544</v>
      </c>
      <c r="AU34" s="28">
        <v>0.3966909090909091</v>
      </c>
      <c r="AV34" s="28">
        <v>0.36363636363636365</v>
      </c>
      <c r="AW34" s="28">
        <v>0.31956363636363627</v>
      </c>
      <c r="AX34" s="28">
        <v>0.3085454545454545</v>
      </c>
      <c r="AY34" s="275">
        <v>0.2805090909090909</v>
      </c>
      <c r="AZ34" s="28">
        <v>0.26092727272727273</v>
      </c>
      <c r="BA34" s="28">
        <v>0.25439999999999996</v>
      </c>
      <c r="BB34" s="28">
        <v>0.25439999999999996</v>
      </c>
      <c r="BC34" s="119">
        <v>0.23215454545454542</v>
      </c>
      <c r="BD34" s="684">
        <f t="shared" si="16"/>
        <v>14.999999999999748</v>
      </c>
      <c r="BE34" s="684">
        <f t="shared" si="6"/>
        <v>9.433962264150942</v>
      </c>
      <c r="BF34" s="452">
        <f t="shared" si="29"/>
        <v>8.163265306122458</v>
      </c>
      <c r="BG34" s="452">
        <f t="shared" si="30"/>
        <v>12.29260243835364</v>
      </c>
      <c r="BH34" s="452">
        <f t="shared" si="31"/>
        <v>9.089999999999998</v>
      </c>
      <c r="BI34" s="452">
        <f t="shared" si="32"/>
        <v>13.791533909877153</v>
      </c>
      <c r="BJ34" s="452">
        <f t="shared" si="33"/>
        <v>3.5710076605774743</v>
      </c>
      <c r="BK34" s="452">
        <f t="shared" si="34"/>
        <v>9.994814622763815</v>
      </c>
      <c r="BL34" s="452">
        <f t="shared" si="35"/>
        <v>7.504703504982224</v>
      </c>
      <c r="BM34" s="452">
        <f t="shared" si="36"/>
        <v>2.5657518582047123</v>
      </c>
      <c r="BN34" s="452">
        <f t="shared" si="37"/>
        <v>0</v>
      </c>
      <c r="BO34" s="685">
        <f t="shared" si="38"/>
        <v>9.58217488350237</v>
      </c>
      <c r="BP34" s="684">
        <f t="shared" si="17"/>
        <v>8.415818037377878</v>
      </c>
      <c r="BQ34" s="676">
        <f t="shared" si="18"/>
        <v>4.301543867653058</v>
      </c>
      <c r="BR34" s="538">
        <f t="shared" si="8"/>
        <v>-3.49662771518247</v>
      </c>
      <c r="BS34" s="676">
        <f t="shared" si="9"/>
        <v>52.65558236242609</v>
      </c>
      <c r="BT34" s="700">
        <f t="shared" si="24"/>
        <v>0.624554545454544</v>
      </c>
      <c r="BU34" s="700">
        <f t="shared" si="39"/>
        <v>0.6432911818181803</v>
      </c>
      <c r="BV34" s="700">
        <f t="shared" si="39"/>
        <v>0.6625899172727258</v>
      </c>
      <c r="BW34" s="700">
        <f t="shared" si="39"/>
        <v>0.6824676147909076</v>
      </c>
      <c r="BX34" s="700">
        <f t="shared" si="39"/>
        <v>0.7029416432346348</v>
      </c>
      <c r="BY34" s="697">
        <f t="shared" si="25"/>
        <v>3.3158449025709924</v>
      </c>
      <c r="BZ34" s="685">
        <f t="shared" si="26"/>
        <v>9.422447411077478</v>
      </c>
    </row>
    <row r="35" spans="1:78" ht="11.25" customHeight="1">
      <c r="A35" s="25" t="s">
        <v>540</v>
      </c>
      <c r="B35" s="25" t="s">
        <v>547</v>
      </c>
      <c r="C35" s="26" t="s">
        <v>1326</v>
      </c>
      <c r="D35" s="269">
        <v>18</v>
      </c>
      <c r="E35" s="136">
        <v>144</v>
      </c>
      <c r="F35" s="44" t="s">
        <v>860</v>
      </c>
      <c r="G35" s="45" t="s">
        <v>827</v>
      </c>
      <c r="H35" s="173">
        <v>97.88</v>
      </c>
      <c r="I35" s="433">
        <f t="shared" si="40"/>
        <v>1.8798528810788722</v>
      </c>
      <c r="J35" s="105">
        <v>0.44</v>
      </c>
      <c r="K35" s="105">
        <v>0.46</v>
      </c>
      <c r="L35" s="93">
        <f t="shared" si="1"/>
        <v>4.545454545454541</v>
      </c>
      <c r="M35" s="31">
        <v>40742</v>
      </c>
      <c r="N35" s="31">
        <v>40744</v>
      </c>
      <c r="O35" s="30">
        <v>40775</v>
      </c>
      <c r="P35" s="31" t="s">
        <v>291</v>
      </c>
      <c r="Q35" s="26"/>
      <c r="R35" s="310">
        <f t="shared" si="2"/>
        <v>1.84</v>
      </c>
      <c r="S35" s="313">
        <f t="shared" si="41"/>
        <v>28.134556574923547</v>
      </c>
      <c r="T35" s="411">
        <f t="shared" si="4"/>
        <v>65.74554840530098</v>
      </c>
      <c r="U35" s="27">
        <f t="shared" si="42"/>
        <v>14.966360856269112</v>
      </c>
      <c r="V35" s="364">
        <v>12</v>
      </c>
      <c r="W35" s="166">
        <v>6.54</v>
      </c>
      <c r="X35" s="172">
        <v>0.58</v>
      </c>
      <c r="Y35" s="166">
        <v>1.05</v>
      </c>
      <c r="Z35" s="166">
        <v>4.13</v>
      </c>
      <c r="AA35" s="172">
        <v>6.79</v>
      </c>
      <c r="AB35" s="166">
        <v>9.05</v>
      </c>
      <c r="AC35" s="327">
        <f>(AB35/AA35-1)*100</f>
        <v>33.28424153166423</v>
      </c>
      <c r="AD35" s="324">
        <f>(H35/AA35)/X35</f>
        <v>24.853994210553044</v>
      </c>
      <c r="AE35" s="484">
        <v>19</v>
      </c>
      <c r="AF35" s="369">
        <v>63290</v>
      </c>
      <c r="AG35" s="522">
        <v>44.92</v>
      </c>
      <c r="AH35" s="522">
        <v>-16.02</v>
      </c>
      <c r="AI35" s="523">
        <v>7.96</v>
      </c>
      <c r="AJ35" s="524">
        <v>5.13</v>
      </c>
      <c r="AK35" s="335">
        <f t="shared" si="43"/>
        <v>1.0285861115853105</v>
      </c>
      <c r="AL35" s="324">
        <f t="shared" si="12"/>
        <v>4.651162790697683</v>
      </c>
      <c r="AM35" s="325">
        <f t="shared" si="13"/>
        <v>4.885624628838681</v>
      </c>
      <c r="AN35" s="325">
        <f t="shared" si="14"/>
        <v>10.35092145999348</v>
      </c>
      <c r="AO35" s="327">
        <f t="shared" si="15"/>
        <v>10.063252209423768</v>
      </c>
      <c r="AP35" s="646">
        <v>1.8</v>
      </c>
      <c r="AQ35" s="634"/>
      <c r="AR35" s="282">
        <v>1.72</v>
      </c>
      <c r="AS35" s="284">
        <v>1.68</v>
      </c>
      <c r="AT35" s="28">
        <v>1.56</v>
      </c>
      <c r="AU35" s="28">
        <v>1.32</v>
      </c>
      <c r="AV35" s="28">
        <v>1.1</v>
      </c>
      <c r="AW35" s="28">
        <v>0.91</v>
      </c>
      <c r="AX35" s="28">
        <v>0.78</v>
      </c>
      <c r="AY35" s="28">
        <v>0.71</v>
      </c>
      <c r="AZ35" s="275">
        <v>0.7</v>
      </c>
      <c r="BA35" s="28">
        <v>0.69</v>
      </c>
      <c r="BB35" s="28">
        <v>0.665</v>
      </c>
      <c r="BC35" s="119">
        <v>0.625</v>
      </c>
      <c r="BD35" s="684">
        <f t="shared" si="16"/>
        <v>4.651162790697683</v>
      </c>
      <c r="BE35" s="684">
        <f t="shared" si="6"/>
        <v>2.3809523809523725</v>
      </c>
      <c r="BF35" s="452">
        <f t="shared" si="29"/>
        <v>7.692307692307687</v>
      </c>
      <c r="BG35" s="452">
        <f t="shared" si="30"/>
        <v>18.181818181818187</v>
      </c>
      <c r="BH35" s="452">
        <f t="shared" si="31"/>
        <v>19.999999999999996</v>
      </c>
      <c r="BI35" s="452">
        <f t="shared" si="32"/>
        <v>20.879120879120894</v>
      </c>
      <c r="BJ35" s="452">
        <f t="shared" si="33"/>
        <v>16.666666666666675</v>
      </c>
      <c r="BK35" s="452">
        <f t="shared" si="34"/>
        <v>9.859154929577475</v>
      </c>
      <c r="BL35" s="452">
        <f t="shared" si="35"/>
        <v>1.4285714285714235</v>
      </c>
      <c r="BM35" s="452">
        <f t="shared" si="36"/>
        <v>1.449275362318847</v>
      </c>
      <c r="BN35" s="452">
        <f t="shared" si="37"/>
        <v>3.7593984962405846</v>
      </c>
      <c r="BO35" s="685">
        <f t="shared" si="38"/>
        <v>6.400000000000006</v>
      </c>
      <c r="BP35" s="684">
        <f t="shared" si="17"/>
        <v>9.445702400689319</v>
      </c>
      <c r="BQ35" s="676">
        <f t="shared" si="18"/>
        <v>7.167923504004555</v>
      </c>
      <c r="BR35" s="538">
        <f t="shared" si="8"/>
        <v>-2.7355865151967613</v>
      </c>
      <c r="BS35" s="676">
        <f t="shared" si="9"/>
        <v>70.86519542443033</v>
      </c>
      <c r="BT35" s="700">
        <f t="shared" si="24"/>
        <v>1.9800000000000002</v>
      </c>
      <c r="BU35" s="700">
        <f t="shared" si="39"/>
        <v>2.1780000000000004</v>
      </c>
      <c r="BV35" s="700">
        <f t="shared" si="39"/>
        <v>2.395800000000001</v>
      </c>
      <c r="BW35" s="700">
        <f t="shared" si="39"/>
        <v>2.635380000000001</v>
      </c>
      <c r="BX35" s="700">
        <f t="shared" si="39"/>
        <v>2.8989180000000014</v>
      </c>
      <c r="BY35" s="697">
        <f t="shared" si="25"/>
        <v>12.088098000000004</v>
      </c>
      <c r="BZ35" s="685">
        <f t="shared" si="26"/>
        <v>12.349916223947696</v>
      </c>
    </row>
    <row r="36" spans="1:78" ht="11.25" customHeight="1">
      <c r="A36" s="25" t="s">
        <v>1050</v>
      </c>
      <c r="B36" s="25" t="s">
        <v>1051</v>
      </c>
      <c r="C36" s="36" t="s">
        <v>1224</v>
      </c>
      <c r="D36" s="269">
        <v>19</v>
      </c>
      <c r="E36" s="136">
        <v>128</v>
      </c>
      <c r="F36" s="65" t="s">
        <v>1410</v>
      </c>
      <c r="G36" s="57" t="s">
        <v>1410</v>
      </c>
      <c r="H36" s="200">
        <v>11.61</v>
      </c>
      <c r="I36" s="315">
        <f t="shared" si="40"/>
        <v>3.4453057708871664</v>
      </c>
      <c r="J36" s="119">
        <v>0.0958</v>
      </c>
      <c r="K36" s="119">
        <v>0.1</v>
      </c>
      <c r="L36" s="94">
        <f t="shared" si="1"/>
        <v>4.384133611691032</v>
      </c>
      <c r="M36" s="31">
        <v>40690</v>
      </c>
      <c r="N36" s="31">
        <v>40695</v>
      </c>
      <c r="O36" s="30">
        <v>40709</v>
      </c>
      <c r="P36" s="31" t="s">
        <v>246</v>
      </c>
      <c r="Q36" s="388" t="s">
        <v>1052</v>
      </c>
      <c r="R36" s="259">
        <f t="shared" si="2"/>
        <v>0.4</v>
      </c>
      <c r="S36" s="315">
        <f t="shared" si="41"/>
        <v>22.099447513812155</v>
      </c>
      <c r="T36" s="412">
        <f t="shared" si="4"/>
        <v>-50.198182819548265</v>
      </c>
      <c r="U36" s="27">
        <f t="shared" si="42"/>
        <v>6.414364640883978</v>
      </c>
      <c r="V36" s="365">
        <v>12</v>
      </c>
      <c r="W36" s="166">
        <v>1.81</v>
      </c>
      <c r="X36" s="172" t="s">
        <v>1008</v>
      </c>
      <c r="Y36" s="166">
        <v>1.14</v>
      </c>
      <c r="Z36" s="166">
        <v>0.87</v>
      </c>
      <c r="AA36" s="172" t="s">
        <v>1008</v>
      </c>
      <c r="AB36" s="166" t="s">
        <v>1008</v>
      </c>
      <c r="AC36" s="327" t="s">
        <v>876</v>
      </c>
      <c r="AD36" s="324" t="s">
        <v>876</v>
      </c>
      <c r="AE36" s="484">
        <v>1</v>
      </c>
      <c r="AF36" s="369">
        <v>38</v>
      </c>
      <c r="AG36" s="522">
        <v>6.03</v>
      </c>
      <c r="AH36" s="522">
        <v>-22.6</v>
      </c>
      <c r="AI36" s="523">
        <v>-1.53</v>
      </c>
      <c r="AJ36" s="524">
        <v>-1.44</v>
      </c>
      <c r="AK36" s="335">
        <f t="shared" si="43"/>
        <v>0.8393594389830421</v>
      </c>
      <c r="AL36" s="330">
        <f t="shared" si="12"/>
        <v>10.435267857142838</v>
      </c>
      <c r="AM36" s="331">
        <f t="shared" si="13"/>
        <v>5.465456596349072</v>
      </c>
      <c r="AN36" s="331">
        <f t="shared" si="14"/>
        <v>8.150965454547077</v>
      </c>
      <c r="AO36" s="332">
        <f t="shared" si="15"/>
        <v>9.710935596819748</v>
      </c>
      <c r="AP36" s="652">
        <v>0.3958</v>
      </c>
      <c r="AQ36" s="635"/>
      <c r="AR36" s="283">
        <v>0.35840000000000005</v>
      </c>
      <c r="AS36" s="283">
        <v>0.35</v>
      </c>
      <c r="AT36" s="38">
        <v>0.3374</v>
      </c>
      <c r="AU36" s="38">
        <v>0.29150000000000004</v>
      </c>
      <c r="AV36" s="38">
        <v>0.2675</v>
      </c>
      <c r="AW36" s="38">
        <v>0.25333333333333335</v>
      </c>
      <c r="AX36" s="38">
        <v>0.2358333333333333</v>
      </c>
      <c r="AY36" s="38">
        <v>0.19833333333333333</v>
      </c>
      <c r="AZ36" s="38">
        <v>0.17</v>
      </c>
      <c r="BA36" s="38">
        <v>0.15666666666666665</v>
      </c>
      <c r="BB36" s="38">
        <v>0.1391666666666667</v>
      </c>
      <c r="BC36" s="274">
        <v>0.115</v>
      </c>
      <c r="BD36" s="688">
        <f t="shared" si="16"/>
        <v>10.435267857142838</v>
      </c>
      <c r="BE36" s="688">
        <f t="shared" si="6"/>
        <v>2.4000000000000243</v>
      </c>
      <c r="BF36" s="664">
        <f t="shared" si="29"/>
        <v>3.734439834024905</v>
      </c>
      <c r="BG36" s="664">
        <f t="shared" si="30"/>
        <v>15.746140651801</v>
      </c>
      <c r="BH36" s="664">
        <f t="shared" si="31"/>
        <v>8.971962616822427</v>
      </c>
      <c r="BI36" s="664">
        <f t="shared" si="32"/>
        <v>5.592105263157898</v>
      </c>
      <c r="BJ36" s="664">
        <f t="shared" si="33"/>
        <v>7.420494699646651</v>
      </c>
      <c r="BK36" s="664">
        <f t="shared" si="34"/>
        <v>18.907563025210084</v>
      </c>
      <c r="BL36" s="664">
        <f t="shared" si="35"/>
        <v>16.66666666666665</v>
      </c>
      <c r="BM36" s="664">
        <f t="shared" si="36"/>
        <v>8.510638297872353</v>
      </c>
      <c r="BN36" s="664">
        <f t="shared" si="37"/>
        <v>12.574850299401174</v>
      </c>
      <c r="BO36" s="689">
        <f t="shared" si="38"/>
        <v>21.014492753623195</v>
      </c>
      <c r="BP36" s="688">
        <f t="shared" si="17"/>
        <v>10.997885163780765</v>
      </c>
      <c r="BQ36" s="677">
        <f t="shared" si="18"/>
        <v>5.768968769872384</v>
      </c>
      <c r="BR36" s="539">
        <f t="shared" si="8"/>
        <v>5.181906584550266</v>
      </c>
      <c r="BS36" s="677">
        <f t="shared" si="9"/>
        <v>54.714364414233856</v>
      </c>
      <c r="BT36" s="701">
        <f t="shared" si="24"/>
        <v>0.407674</v>
      </c>
      <c r="BU36" s="701">
        <f t="shared" si="39"/>
        <v>0.41990422</v>
      </c>
      <c r="BV36" s="701">
        <f t="shared" si="39"/>
        <v>0.4325013466</v>
      </c>
      <c r="BW36" s="701">
        <f t="shared" si="39"/>
        <v>0.445476386998</v>
      </c>
      <c r="BX36" s="701">
        <f t="shared" si="39"/>
        <v>0.45884067860794003</v>
      </c>
      <c r="BY36" s="702">
        <f t="shared" si="25"/>
        <v>2.16439663220594</v>
      </c>
      <c r="BZ36" s="689">
        <f t="shared" si="26"/>
        <v>18.642520518569683</v>
      </c>
    </row>
    <row r="37" spans="1:78" ht="11.25" customHeight="1">
      <c r="A37" s="15" t="s">
        <v>1488</v>
      </c>
      <c r="B37" s="16" t="s">
        <v>1489</v>
      </c>
      <c r="C37" s="16" t="s">
        <v>1328</v>
      </c>
      <c r="D37" s="131">
        <v>24</v>
      </c>
      <c r="E37" s="136">
        <v>105</v>
      </c>
      <c r="F37" s="42" t="s">
        <v>827</v>
      </c>
      <c r="G37" s="43" t="s">
        <v>827</v>
      </c>
      <c r="H37" s="189">
        <v>102.82</v>
      </c>
      <c r="I37" s="313">
        <f t="shared" si="40"/>
        <v>3.1511379109122744</v>
      </c>
      <c r="J37" s="108">
        <v>0.78</v>
      </c>
      <c r="K37" s="108">
        <v>0.81</v>
      </c>
      <c r="L37" s="107">
        <f t="shared" si="1"/>
        <v>3.8461538461538547</v>
      </c>
      <c r="M37" s="22">
        <v>40863</v>
      </c>
      <c r="N37" s="22">
        <v>40865</v>
      </c>
      <c r="O37" s="21">
        <v>40889</v>
      </c>
      <c r="P37" s="318" t="s">
        <v>237</v>
      </c>
      <c r="Q37" s="144" t="s">
        <v>1921</v>
      </c>
      <c r="R37" s="310">
        <f t="shared" si="2"/>
        <v>3.24</v>
      </c>
      <c r="S37" s="313">
        <f t="shared" si="3"/>
        <v>24.000000000000004</v>
      </c>
      <c r="T37" s="411">
        <f t="shared" si="4"/>
        <v>-26.406298355017498</v>
      </c>
      <c r="U37" s="18">
        <f t="shared" si="5"/>
        <v>7.616296296296296</v>
      </c>
      <c r="V37" s="364">
        <v>12</v>
      </c>
      <c r="W37" s="188">
        <v>13.5</v>
      </c>
      <c r="X37" s="187">
        <v>1.03</v>
      </c>
      <c r="Y37" s="188">
        <v>0.84</v>
      </c>
      <c r="Z37" s="188">
        <v>1.6</v>
      </c>
      <c r="AA37" s="187">
        <v>13.72</v>
      </c>
      <c r="AB37" s="188">
        <v>12.85</v>
      </c>
      <c r="AC37" s="326">
        <f>(AB37/AA37-1)*100</f>
        <v>-6.341107871720119</v>
      </c>
      <c r="AD37" s="328">
        <f>(H37/AA37)/X37</f>
        <v>7.27589232641739</v>
      </c>
      <c r="AE37" s="483">
        <v>22</v>
      </c>
      <c r="AF37" s="370">
        <v>204760</v>
      </c>
      <c r="AG37" s="512">
        <v>25.77</v>
      </c>
      <c r="AH37" s="512">
        <v>-6.54</v>
      </c>
      <c r="AI37" s="525">
        <v>0.53</v>
      </c>
      <c r="AJ37" s="526">
        <v>2.57</v>
      </c>
      <c r="AK37" s="334">
        <f t="shared" si="43"/>
        <v>1.0164096350006564</v>
      </c>
      <c r="AL37" s="324">
        <f t="shared" si="12"/>
        <v>8.80281690140845</v>
      </c>
      <c r="AM37" s="325">
        <f t="shared" si="13"/>
        <v>6.892192738187819</v>
      </c>
      <c r="AN37" s="325">
        <f t="shared" si="14"/>
        <v>8.981425533206533</v>
      </c>
      <c r="AO37" s="327">
        <f t="shared" si="15"/>
        <v>8.836423056143827</v>
      </c>
      <c r="AP37" s="646">
        <v>3.09</v>
      </c>
      <c r="AQ37" s="634"/>
      <c r="AR37" s="282">
        <v>2.84</v>
      </c>
      <c r="AS37" s="282">
        <v>2.66</v>
      </c>
      <c r="AT37" s="28">
        <v>2.53</v>
      </c>
      <c r="AU37" s="28">
        <v>2.26</v>
      </c>
      <c r="AV37" s="28">
        <v>2.01</v>
      </c>
      <c r="AW37" s="28">
        <v>1.75</v>
      </c>
      <c r="AX37" s="28">
        <v>1.53</v>
      </c>
      <c r="AY37" s="28">
        <v>1.43</v>
      </c>
      <c r="AZ37" s="275">
        <v>1.4</v>
      </c>
      <c r="BA37" s="28">
        <v>1.325</v>
      </c>
      <c r="BB37" s="275">
        <v>1.3</v>
      </c>
      <c r="BC37" s="119">
        <v>1.24</v>
      </c>
      <c r="BD37" s="684">
        <f t="shared" si="16"/>
        <v>8.80281690140845</v>
      </c>
      <c r="BE37" s="684">
        <f t="shared" si="6"/>
        <v>6.766917293233066</v>
      </c>
      <c r="BF37" s="452">
        <f t="shared" si="29"/>
        <v>5.138339920948631</v>
      </c>
      <c r="BG37" s="452">
        <f t="shared" si="30"/>
        <v>11.946902654867264</v>
      </c>
      <c r="BH37" s="452">
        <f t="shared" si="31"/>
        <v>12.43781094527363</v>
      </c>
      <c r="BI37" s="452">
        <f t="shared" si="32"/>
        <v>14.857142857142836</v>
      </c>
      <c r="BJ37" s="452">
        <f t="shared" si="33"/>
        <v>14.379084967320255</v>
      </c>
      <c r="BK37" s="452">
        <f t="shared" si="34"/>
        <v>6.9930069930070005</v>
      </c>
      <c r="BL37" s="452">
        <f t="shared" si="35"/>
        <v>2.1428571428571352</v>
      </c>
      <c r="BM37" s="452">
        <f t="shared" si="36"/>
        <v>5.660377358490565</v>
      </c>
      <c r="BN37" s="452">
        <f t="shared" si="37"/>
        <v>1.9230769230769162</v>
      </c>
      <c r="BO37" s="685">
        <f t="shared" si="38"/>
        <v>4.8387096774193505</v>
      </c>
      <c r="BP37" s="684">
        <f t="shared" si="17"/>
        <v>7.990586969587092</v>
      </c>
      <c r="BQ37" s="676">
        <f t="shared" si="18"/>
        <v>4.291999581372842</v>
      </c>
      <c r="BR37" s="538">
        <f t="shared" si="8"/>
        <v>4.516267147822511</v>
      </c>
      <c r="BS37" s="676">
        <f t="shared" si="9"/>
        <v>69.04593087073766</v>
      </c>
      <c r="BT37" s="696">
        <f t="shared" si="24"/>
        <v>3.1209</v>
      </c>
      <c r="BU37" s="696">
        <f t="shared" si="39"/>
        <v>3.34797332361516</v>
      </c>
      <c r="BV37" s="696">
        <f t="shared" si="39"/>
        <v>3.591568257758577</v>
      </c>
      <c r="BW37" s="696">
        <f t="shared" si="39"/>
        <v>3.852886897022876</v>
      </c>
      <c r="BX37" s="696">
        <f t="shared" si="39"/>
        <v>4.133218799108905</v>
      </c>
      <c r="BY37" s="697">
        <f t="shared" si="25"/>
        <v>18.046547277505518</v>
      </c>
      <c r="BZ37" s="685">
        <f t="shared" si="26"/>
        <v>17.55159237259825</v>
      </c>
    </row>
    <row r="38" spans="1:78" ht="11.25" customHeight="1">
      <c r="A38" s="25" t="s">
        <v>351</v>
      </c>
      <c r="B38" s="26" t="s">
        <v>352</v>
      </c>
      <c r="C38" s="26" t="s">
        <v>1359</v>
      </c>
      <c r="D38" s="132">
        <v>15</v>
      </c>
      <c r="E38" s="136">
        <v>170</v>
      </c>
      <c r="F38" s="44" t="s">
        <v>860</v>
      </c>
      <c r="G38" s="45" t="s">
        <v>860</v>
      </c>
      <c r="H38" s="200">
        <v>44.25</v>
      </c>
      <c r="I38" s="433">
        <f t="shared" si="40"/>
        <v>1.5367231638418082</v>
      </c>
      <c r="J38" s="105">
        <v>0.085</v>
      </c>
      <c r="K38" s="105">
        <v>0.17</v>
      </c>
      <c r="L38" s="93">
        <f t="shared" si="1"/>
        <v>100</v>
      </c>
      <c r="M38" s="31">
        <v>40590</v>
      </c>
      <c r="N38" s="31">
        <v>40592</v>
      </c>
      <c r="O38" s="30">
        <v>40603</v>
      </c>
      <c r="P38" s="31" t="s">
        <v>245</v>
      </c>
      <c r="Q38" s="268"/>
      <c r="R38" s="310">
        <f t="shared" si="2"/>
        <v>0.68</v>
      </c>
      <c r="S38" s="313">
        <f t="shared" si="3"/>
        <v>33.83084577114428</v>
      </c>
      <c r="T38" s="411">
        <f t="shared" si="4"/>
        <v>71.89799898889093</v>
      </c>
      <c r="U38" s="27">
        <f t="shared" si="5"/>
        <v>22.014925373134332</v>
      </c>
      <c r="V38" s="364">
        <v>12</v>
      </c>
      <c r="W38" s="166">
        <v>2.01</v>
      </c>
      <c r="X38" s="172">
        <v>1.76</v>
      </c>
      <c r="Y38" s="166">
        <v>2.34</v>
      </c>
      <c r="Z38" s="166">
        <v>3.02</v>
      </c>
      <c r="AA38" s="172">
        <v>2.18</v>
      </c>
      <c r="AB38" s="166">
        <v>2.4</v>
      </c>
      <c r="AC38" s="327">
        <f>(AB38/AA38-1)*100</f>
        <v>10.091743119266038</v>
      </c>
      <c r="AD38" s="324">
        <f>(H38/AA38)/X38</f>
        <v>11.533048373644704</v>
      </c>
      <c r="AE38" s="484">
        <v>17</v>
      </c>
      <c r="AF38" s="369">
        <v>6330</v>
      </c>
      <c r="AG38" s="522">
        <v>35.28</v>
      </c>
      <c r="AH38" s="522">
        <v>-4.41</v>
      </c>
      <c r="AI38" s="523">
        <v>1</v>
      </c>
      <c r="AJ38" s="524">
        <v>4.96</v>
      </c>
      <c r="AK38" s="335">
        <f t="shared" si="43"/>
        <v>1.8031654225845535</v>
      </c>
      <c r="AL38" s="672">
        <f t="shared" si="12"/>
        <v>119.35483870967745</v>
      </c>
      <c r="AM38" s="325">
        <f t="shared" si="13"/>
        <v>58.74010519681994</v>
      </c>
      <c r="AN38" s="325">
        <f t="shared" si="14"/>
        <v>39.223680996293496</v>
      </c>
      <c r="AO38" s="327">
        <f t="shared" si="15"/>
        <v>21.752680317079577</v>
      </c>
      <c r="AP38" s="646">
        <v>0.68</v>
      </c>
      <c r="AQ38" s="634"/>
      <c r="AR38" s="282">
        <v>0.31</v>
      </c>
      <c r="AS38" s="282">
        <v>0.23</v>
      </c>
      <c r="AT38" s="28">
        <v>0.17</v>
      </c>
      <c r="AU38" s="28">
        <v>0.15</v>
      </c>
      <c r="AV38" s="28">
        <v>0.13</v>
      </c>
      <c r="AW38" s="275">
        <v>0.12</v>
      </c>
      <c r="AX38" s="28">
        <v>0.113335</v>
      </c>
      <c r="AY38" s="28">
        <v>0.103335</v>
      </c>
      <c r="AZ38" s="275">
        <v>0.1</v>
      </c>
      <c r="BA38" s="28">
        <v>0.095</v>
      </c>
      <c r="BB38" s="28">
        <v>0.093335</v>
      </c>
      <c r="BC38" s="119">
        <v>0.083335</v>
      </c>
      <c r="BD38" s="684">
        <f t="shared" si="16"/>
        <v>119.35483870967745</v>
      </c>
      <c r="BE38" s="684">
        <f t="shared" si="6"/>
        <v>34.78260869565217</v>
      </c>
      <c r="BF38" s="452">
        <f t="shared" si="29"/>
        <v>35.29411764705881</v>
      </c>
      <c r="BG38" s="452">
        <f t="shared" si="30"/>
        <v>13.333333333333353</v>
      </c>
      <c r="BH38" s="452">
        <f t="shared" si="31"/>
        <v>15.384615384615374</v>
      </c>
      <c r="BI38" s="452">
        <f t="shared" si="32"/>
        <v>8.333333333333348</v>
      </c>
      <c r="BJ38" s="452">
        <f t="shared" si="33"/>
        <v>5.880795870648958</v>
      </c>
      <c r="BK38" s="452">
        <f t="shared" si="34"/>
        <v>9.677263269947268</v>
      </c>
      <c r="BL38" s="452">
        <f t="shared" si="35"/>
        <v>3.334999999999999</v>
      </c>
      <c r="BM38" s="452">
        <f t="shared" si="36"/>
        <v>5.263157894736836</v>
      </c>
      <c r="BN38" s="452">
        <f t="shared" si="37"/>
        <v>1.7838967161300623</v>
      </c>
      <c r="BO38" s="685">
        <f t="shared" si="38"/>
        <v>11.999760004799898</v>
      </c>
      <c r="BP38" s="684">
        <f t="shared" si="17"/>
        <v>22.035226738327797</v>
      </c>
      <c r="BQ38" s="676">
        <f t="shared" si="18"/>
        <v>31.188417860338042</v>
      </c>
      <c r="BR38" s="538">
        <f t="shared" si="8"/>
        <v>18.74547878700097</v>
      </c>
      <c r="BS38" s="676">
        <f t="shared" si="9"/>
        <v>78.0242786069652</v>
      </c>
      <c r="BT38" s="696">
        <f t="shared" si="24"/>
        <v>0.7480000000000001</v>
      </c>
      <c r="BU38" s="696">
        <f t="shared" si="39"/>
        <v>0.8228000000000002</v>
      </c>
      <c r="BV38" s="696">
        <f t="shared" si="39"/>
        <v>0.9050800000000003</v>
      </c>
      <c r="BW38" s="696">
        <f t="shared" si="39"/>
        <v>0.9955880000000005</v>
      </c>
      <c r="BX38" s="696">
        <f t="shared" si="39"/>
        <v>1.0951468000000006</v>
      </c>
      <c r="BY38" s="697">
        <f t="shared" si="25"/>
        <v>4.566614800000002</v>
      </c>
      <c r="BZ38" s="685">
        <f t="shared" si="26"/>
        <v>10.320033446327688</v>
      </c>
    </row>
    <row r="39" spans="1:78" ht="11.25" customHeight="1">
      <c r="A39" s="25" t="s">
        <v>1289</v>
      </c>
      <c r="B39" s="26" t="s">
        <v>1290</v>
      </c>
      <c r="C39" s="26" t="s">
        <v>1224</v>
      </c>
      <c r="D39" s="132">
        <v>13</v>
      </c>
      <c r="E39" s="136">
        <v>194</v>
      </c>
      <c r="F39" s="65" t="s">
        <v>1410</v>
      </c>
      <c r="G39" s="57" t="s">
        <v>1410</v>
      </c>
      <c r="H39" s="200">
        <v>34.5</v>
      </c>
      <c r="I39" s="313">
        <f t="shared" si="21"/>
        <v>3.130434782608696</v>
      </c>
      <c r="J39" s="127">
        <v>0.265</v>
      </c>
      <c r="K39" s="105">
        <v>0.27</v>
      </c>
      <c r="L39" s="116">
        <f aca="true" t="shared" si="44" ref="L39:L70">((K39/J39)-1)*100</f>
        <v>1.8867924528301883</v>
      </c>
      <c r="M39" s="31">
        <v>40835</v>
      </c>
      <c r="N39" s="31">
        <v>40837</v>
      </c>
      <c r="O39" s="30">
        <v>40844</v>
      </c>
      <c r="P39" s="103" t="s">
        <v>1450</v>
      </c>
      <c r="Q39" s="405" t="s">
        <v>1053</v>
      </c>
      <c r="R39" s="310">
        <f t="shared" si="2"/>
        <v>1.08</v>
      </c>
      <c r="S39" s="313" t="s">
        <v>876</v>
      </c>
      <c r="T39" s="411" t="s">
        <v>876</v>
      </c>
      <c r="U39" s="27" t="s">
        <v>876</v>
      </c>
      <c r="V39" s="364">
        <v>12</v>
      </c>
      <c r="W39" s="166">
        <v>4.21</v>
      </c>
      <c r="X39" s="172" t="s">
        <v>1008</v>
      </c>
      <c r="Y39" s="166">
        <v>2.91</v>
      </c>
      <c r="Z39" s="166">
        <v>1.25</v>
      </c>
      <c r="AA39" s="172" t="s">
        <v>1008</v>
      </c>
      <c r="AB39" s="166" t="s">
        <v>1008</v>
      </c>
      <c r="AC39" s="327" t="s">
        <v>876</v>
      </c>
      <c r="AD39" s="324" t="s">
        <v>876</v>
      </c>
      <c r="AE39" s="484">
        <v>0</v>
      </c>
      <c r="AF39" s="369">
        <v>100</v>
      </c>
      <c r="AG39" s="522">
        <v>5.34</v>
      </c>
      <c r="AH39" s="522">
        <v>-23.33</v>
      </c>
      <c r="AI39" s="523">
        <v>1.08</v>
      </c>
      <c r="AJ39" s="524">
        <v>-4.22</v>
      </c>
      <c r="AK39" s="335">
        <f t="shared" si="43"/>
        <v>0.8314823090954835</v>
      </c>
      <c r="AL39" s="324">
        <f t="shared" si="12"/>
        <v>4.4334975369458185</v>
      </c>
      <c r="AM39" s="325">
        <f t="shared" si="13"/>
        <v>4.949130108528088</v>
      </c>
      <c r="AN39" s="325">
        <f t="shared" si="14"/>
        <v>5.155883460332311</v>
      </c>
      <c r="AO39" s="327">
        <f t="shared" si="15"/>
        <v>6.200833624399138</v>
      </c>
      <c r="AP39" s="646">
        <v>1.06</v>
      </c>
      <c r="AQ39" s="634"/>
      <c r="AR39" s="282">
        <v>1.015</v>
      </c>
      <c r="AS39" s="282">
        <v>0.9656</v>
      </c>
      <c r="AT39" s="28">
        <v>0.917</v>
      </c>
      <c r="AU39" s="28">
        <v>0.8692</v>
      </c>
      <c r="AV39" s="28">
        <v>0.8244</v>
      </c>
      <c r="AW39" s="28">
        <v>0.7764000000000001</v>
      </c>
      <c r="AX39" s="28">
        <v>0.7312000000000001</v>
      </c>
      <c r="AY39" s="28">
        <v>0.6868</v>
      </c>
      <c r="AZ39" s="28">
        <v>0.6265000000000001</v>
      </c>
      <c r="BA39" s="28">
        <v>0.5808</v>
      </c>
      <c r="BB39" s="28">
        <v>0.5405</v>
      </c>
      <c r="BC39" s="119">
        <v>0.49950000000000006</v>
      </c>
      <c r="BD39" s="684">
        <f t="shared" si="16"/>
        <v>4.4334975369458185</v>
      </c>
      <c r="BE39" s="684">
        <f t="shared" si="6"/>
        <v>5.115990057995012</v>
      </c>
      <c r="BF39" s="452">
        <f t="shared" si="29"/>
        <v>5.2998909487459</v>
      </c>
      <c r="BG39" s="452">
        <f t="shared" si="30"/>
        <v>5.499309710078237</v>
      </c>
      <c r="BH39" s="452">
        <f t="shared" si="31"/>
        <v>5.434255215914607</v>
      </c>
      <c r="BI39" s="452">
        <f t="shared" si="32"/>
        <v>6.1823802163832875</v>
      </c>
      <c r="BJ39" s="452">
        <f t="shared" si="33"/>
        <v>6.181619256017501</v>
      </c>
      <c r="BK39" s="452">
        <f t="shared" si="34"/>
        <v>6.4647641234711894</v>
      </c>
      <c r="BL39" s="452">
        <f t="shared" si="35"/>
        <v>9.624900239425372</v>
      </c>
      <c r="BM39" s="452">
        <f t="shared" si="36"/>
        <v>7.8684573002755</v>
      </c>
      <c r="BN39" s="452">
        <f t="shared" si="37"/>
        <v>7.456059204440324</v>
      </c>
      <c r="BO39" s="685">
        <f t="shared" si="38"/>
        <v>8.208208208208202</v>
      </c>
      <c r="BP39" s="684">
        <f t="shared" si="17"/>
        <v>6.480777668158414</v>
      </c>
      <c r="BQ39" s="676">
        <f t="shared" si="18"/>
        <v>1.4557966969736529</v>
      </c>
      <c r="BR39" s="538" t="str">
        <f aca="true" t="shared" si="45" ref="BR39:BR70">IF(AN39="n/a","n/a",IF(U39&lt;0,"n/a",IF(U39="n/a","n/a",I39+AN39-U39)))</f>
        <v>n/a</v>
      </c>
      <c r="BS39" s="676">
        <f aca="true" t="shared" si="46" ref="BS39:BS70">D39/10+(500-E39)/100+IF(F39="N",2,IF(F39="Y",1,0))+IF(G39="N",2,IF(G39="Y",1,0))+IF(L39&gt;10,5,L39/2)+IF(S39&gt;100,0,IF(S39&lt;0,0,(100-S39)/10))+IF(U39&gt;100,0,IF(U39&lt;0,0,(100-U39)/10))+IF(X39="-",0,IF(X39="N/A",0,IF(X39&gt;5,0,5-X39)))+IF(Y39&gt;5,0,5-Y39)+IF(Z39="N/A",0,IF(Z39&gt;5,0,5-Z39))+IF(W39&lt;0,0,IF(AA39="-",0,IF(AA39="N/A",0,IF(AA39&lt;W39,0,IF(AA39/W39&gt;1.1,5,(AA39/W39-1)*50)))))+IF(AC39="n/a",0,IF(AC39&lt;0,0,IF(AC39&gt;10,5,AC39/2)))+IF(AD39="n/a",0,IF(AD39&lt;0,0,IF(AD39&gt;10,5,AD39/2)))+AE39/10+IF(AF39&gt;100000,3,IF(AF39&gt;10000,2,IF(AF39&gt;1000,1,0)))+IF(AL39&gt;10,5,AL39/2)+IF(AM39="n/a",0,IF(AM39&gt;10,5,AM39/2))+IF(AN39="n/a",0,IF(AN39&gt;10,5,AN39/2))+IF(AO39="n/a",0,IF(AO39&lt;0,0,IF(AO39&gt;10,5,AO39/2)))+IF(BP39&gt;10,5,BP39/2)</f>
        <v>24.753457425596977</v>
      </c>
      <c r="BT39" s="696">
        <f t="shared" si="24"/>
        <v>1.0918</v>
      </c>
      <c r="BU39" s="696">
        <f t="shared" si="39"/>
        <v>1.124554</v>
      </c>
      <c r="BV39" s="696">
        <f t="shared" si="39"/>
        <v>1.15829062</v>
      </c>
      <c r="BW39" s="696">
        <f t="shared" si="39"/>
        <v>1.1930393386</v>
      </c>
      <c r="BX39" s="696">
        <f t="shared" si="39"/>
        <v>1.228830518758</v>
      </c>
      <c r="BY39" s="697">
        <f t="shared" si="25"/>
        <v>5.796514477358</v>
      </c>
      <c r="BZ39" s="685">
        <f t="shared" si="26"/>
        <v>16.801491238718842</v>
      </c>
    </row>
    <row r="40" spans="1:78" ht="11.25" customHeight="1">
      <c r="A40" s="25" t="s">
        <v>1735</v>
      </c>
      <c r="B40" s="26" t="s">
        <v>1736</v>
      </c>
      <c r="C40" s="26" t="s">
        <v>1224</v>
      </c>
      <c r="D40" s="132">
        <v>11</v>
      </c>
      <c r="E40" s="136">
        <v>206</v>
      </c>
      <c r="F40" s="44" t="s">
        <v>860</v>
      </c>
      <c r="G40" s="45" t="s">
        <v>860</v>
      </c>
      <c r="H40" s="200">
        <v>17.5</v>
      </c>
      <c r="I40" s="313">
        <f t="shared" si="21"/>
        <v>5.0285714285714285</v>
      </c>
      <c r="J40" s="105">
        <v>0.21</v>
      </c>
      <c r="K40" s="105">
        <v>0.22</v>
      </c>
      <c r="L40" s="93">
        <f t="shared" si="44"/>
        <v>4.761904761904767</v>
      </c>
      <c r="M40" s="71">
        <v>40525</v>
      </c>
      <c r="N40" s="71">
        <v>40527</v>
      </c>
      <c r="O40" s="70">
        <v>40543</v>
      </c>
      <c r="P40" s="31" t="s">
        <v>248</v>
      </c>
      <c r="Q40" s="26"/>
      <c r="R40" s="310">
        <f t="shared" si="2"/>
        <v>0.88</v>
      </c>
      <c r="S40" s="313">
        <f t="shared" si="22"/>
        <v>59.45945945945946</v>
      </c>
      <c r="T40" s="411">
        <f>(H40/SQRT(22.5*W40*(H40/Z40))-1)*100</f>
        <v>-28.60253787705338</v>
      </c>
      <c r="U40" s="27">
        <f t="shared" si="23"/>
        <v>11.824324324324325</v>
      </c>
      <c r="V40" s="364">
        <v>12</v>
      </c>
      <c r="W40" s="166">
        <v>1.48</v>
      </c>
      <c r="X40" s="172" t="s">
        <v>1410</v>
      </c>
      <c r="Y40" s="166">
        <v>2.32</v>
      </c>
      <c r="Z40" s="166">
        <v>0.97</v>
      </c>
      <c r="AA40" s="172" t="s">
        <v>1410</v>
      </c>
      <c r="AB40" s="166" t="s">
        <v>1410</v>
      </c>
      <c r="AC40" s="327" t="s">
        <v>876</v>
      </c>
      <c r="AD40" s="324" t="s">
        <v>876</v>
      </c>
      <c r="AE40" s="484">
        <v>0</v>
      </c>
      <c r="AF40" s="306">
        <v>85</v>
      </c>
      <c r="AG40" s="522">
        <v>6.06</v>
      </c>
      <c r="AH40" s="522">
        <v>-25.5</v>
      </c>
      <c r="AI40" s="523">
        <v>-0.17</v>
      </c>
      <c r="AJ40" s="524">
        <v>-4.37</v>
      </c>
      <c r="AK40" s="335">
        <f t="shared" si="43"/>
        <v>0.5752663540995648</v>
      </c>
      <c r="AL40" s="324">
        <f t="shared" si="12"/>
        <v>3.529411764705892</v>
      </c>
      <c r="AM40" s="325">
        <f t="shared" si="13"/>
        <v>4.551591714942038</v>
      </c>
      <c r="AN40" s="325">
        <f t="shared" si="14"/>
        <v>4.9848703598428745</v>
      </c>
      <c r="AO40" s="327">
        <f t="shared" si="15"/>
        <v>8.66532576487189</v>
      </c>
      <c r="AP40" s="649">
        <v>0.88</v>
      </c>
      <c r="AQ40" s="634"/>
      <c r="AR40" s="282">
        <v>0.85</v>
      </c>
      <c r="AS40" s="282">
        <v>0.81</v>
      </c>
      <c r="AT40" s="28">
        <v>0.77</v>
      </c>
      <c r="AU40" s="28">
        <v>0.73</v>
      </c>
      <c r="AV40" s="28">
        <v>0.69</v>
      </c>
      <c r="AW40" s="28">
        <v>0.65</v>
      </c>
      <c r="AX40" s="28">
        <v>0.6</v>
      </c>
      <c r="AY40" s="28">
        <v>0.57</v>
      </c>
      <c r="AZ40" s="28">
        <v>0.52</v>
      </c>
      <c r="BA40" s="28">
        <v>0.38333</v>
      </c>
      <c r="BB40" s="28">
        <v>0.3</v>
      </c>
      <c r="BC40" s="277">
        <v>0</v>
      </c>
      <c r="BD40" s="684">
        <f t="shared" si="16"/>
        <v>3.529411764705892</v>
      </c>
      <c r="BE40" s="684">
        <f t="shared" si="6"/>
        <v>4.938271604938271</v>
      </c>
      <c r="BF40" s="452">
        <f t="shared" si="29"/>
        <v>5.1948051948051965</v>
      </c>
      <c r="BG40" s="452">
        <f t="shared" si="30"/>
        <v>5.47945205479452</v>
      </c>
      <c r="BH40" s="452">
        <f t="shared" si="31"/>
        <v>5.797101449275366</v>
      </c>
      <c r="BI40" s="452">
        <f t="shared" si="32"/>
        <v>6.153846153846132</v>
      </c>
      <c r="BJ40" s="452">
        <f t="shared" si="33"/>
        <v>8.333333333333348</v>
      </c>
      <c r="BK40" s="452">
        <f t="shared" si="34"/>
        <v>5.263157894736836</v>
      </c>
      <c r="BL40" s="452">
        <f t="shared" si="35"/>
        <v>9.615384615384603</v>
      </c>
      <c r="BM40" s="452">
        <f t="shared" si="36"/>
        <v>35.653353507421805</v>
      </c>
      <c r="BN40" s="452">
        <f t="shared" si="37"/>
        <v>27.77666666666667</v>
      </c>
      <c r="BO40" s="685">
        <f t="shared" si="38"/>
        <v>0</v>
      </c>
      <c r="BP40" s="684">
        <f t="shared" si="17"/>
        <v>9.811232019992387</v>
      </c>
      <c r="BQ40" s="676">
        <f t="shared" si="18"/>
        <v>10.175593007232674</v>
      </c>
      <c r="BR40" s="538">
        <f t="shared" si="45"/>
        <v>-1.8108825359100216</v>
      </c>
      <c r="BS40" s="676">
        <f t="shared" si="46"/>
        <v>45.77378981475155</v>
      </c>
      <c r="BT40" s="696">
        <f t="shared" si="24"/>
        <v>0.9064</v>
      </c>
      <c r="BU40" s="696">
        <f aca="true" t="shared" si="47" ref="BU40:BX55">IF($AD40="n/a",1.03*BT40,IF($AD40&lt;0,1.01*BT40,IF($AD40&gt;10,1.1*BT40,(1+$AD40/100)*BT40)))</f>
        <v>0.933592</v>
      </c>
      <c r="BV40" s="696">
        <f t="shared" si="47"/>
        <v>0.96159976</v>
      </c>
      <c r="BW40" s="696">
        <f t="shared" si="47"/>
        <v>0.9904477528000001</v>
      </c>
      <c r="BX40" s="696">
        <f t="shared" si="47"/>
        <v>1.020161185384</v>
      </c>
      <c r="BY40" s="697">
        <f t="shared" si="25"/>
        <v>4.812200698184</v>
      </c>
      <c r="BZ40" s="685">
        <f t="shared" si="26"/>
        <v>27.498289703908576</v>
      </c>
    </row>
    <row r="41" spans="1:78" ht="11.25" customHeight="1">
      <c r="A41" s="34" t="s">
        <v>469</v>
      </c>
      <c r="B41" s="36" t="s">
        <v>470</v>
      </c>
      <c r="C41" s="36" t="s">
        <v>1224</v>
      </c>
      <c r="D41" s="133">
        <v>19</v>
      </c>
      <c r="E41" s="136">
        <v>133</v>
      </c>
      <c r="F41" s="46" t="s">
        <v>860</v>
      </c>
      <c r="G41" s="48" t="s">
        <v>860</v>
      </c>
      <c r="H41" s="175">
        <v>26.42</v>
      </c>
      <c r="I41" s="313">
        <f t="shared" si="21"/>
        <v>3.936411809235427</v>
      </c>
      <c r="J41" s="126">
        <v>0.24</v>
      </c>
      <c r="K41" s="106">
        <v>0.26</v>
      </c>
      <c r="L41" s="94">
        <f t="shared" si="44"/>
        <v>8.333333333333348</v>
      </c>
      <c r="M41" s="50">
        <v>40799</v>
      </c>
      <c r="N41" s="50">
        <v>40801</v>
      </c>
      <c r="O41" s="49">
        <v>40823</v>
      </c>
      <c r="P41" s="379" t="s">
        <v>701</v>
      </c>
      <c r="Q41" s="36"/>
      <c r="R41" s="259">
        <f t="shared" si="2"/>
        <v>1.04</v>
      </c>
      <c r="S41" s="313">
        <f t="shared" si="22"/>
        <v>52.79187817258884</v>
      </c>
      <c r="T41" s="411">
        <f>(H41/SQRT(22.5*W41*(H41/Z41))-1)*100</f>
        <v>-15.779946066927952</v>
      </c>
      <c r="U41" s="37">
        <f t="shared" si="23"/>
        <v>13.411167512690357</v>
      </c>
      <c r="V41" s="365">
        <v>12</v>
      </c>
      <c r="W41" s="167">
        <v>1.97</v>
      </c>
      <c r="X41" s="174">
        <v>1.14</v>
      </c>
      <c r="Y41" s="167">
        <v>3.17</v>
      </c>
      <c r="Z41" s="167">
        <v>1.19</v>
      </c>
      <c r="AA41" s="174">
        <v>2.12</v>
      </c>
      <c r="AB41" s="167">
        <v>2.13</v>
      </c>
      <c r="AC41" s="332">
        <f>(AB41/AA41-1)*100</f>
        <v>0.4716981132075304</v>
      </c>
      <c r="AD41" s="330">
        <f>(H41/AA41)/X41</f>
        <v>10.931810658722277</v>
      </c>
      <c r="AE41" s="485">
        <v>7</v>
      </c>
      <c r="AF41" s="307">
        <v>973</v>
      </c>
      <c r="AG41" s="495">
        <v>21.92</v>
      </c>
      <c r="AH41" s="495">
        <v>-8.74</v>
      </c>
      <c r="AI41" s="519">
        <v>4.8</v>
      </c>
      <c r="AJ41" s="521">
        <v>8.77</v>
      </c>
      <c r="AK41" s="336">
        <f t="shared" si="43"/>
        <v>0.8443382503169273</v>
      </c>
      <c r="AL41" s="324">
        <f t="shared" si="12"/>
        <v>8.695652173913038</v>
      </c>
      <c r="AM41" s="325">
        <f t="shared" si="13"/>
        <v>5.566719197800074</v>
      </c>
      <c r="AN41" s="325">
        <f t="shared" si="14"/>
        <v>5.366330364357852</v>
      </c>
      <c r="AO41" s="327">
        <f t="shared" si="15"/>
        <v>6.355664169358155</v>
      </c>
      <c r="AP41" s="646">
        <v>1</v>
      </c>
      <c r="AQ41" s="634"/>
      <c r="AR41" s="282">
        <v>0.92</v>
      </c>
      <c r="AS41" s="284">
        <v>0.88</v>
      </c>
      <c r="AT41" s="28">
        <v>0.85</v>
      </c>
      <c r="AU41" s="28">
        <v>0.81</v>
      </c>
      <c r="AV41" s="28">
        <v>0.77</v>
      </c>
      <c r="AW41" s="28">
        <v>0.73</v>
      </c>
      <c r="AX41" s="28">
        <v>0.66</v>
      </c>
      <c r="AY41" s="28">
        <v>0.595</v>
      </c>
      <c r="AZ41" s="28">
        <v>0.55</v>
      </c>
      <c r="BA41" s="275">
        <v>0.54</v>
      </c>
      <c r="BB41" s="28">
        <v>0.51</v>
      </c>
      <c r="BC41" s="119">
        <v>0.47</v>
      </c>
      <c r="BD41" s="684">
        <f t="shared" si="16"/>
        <v>8.695652173913038</v>
      </c>
      <c r="BE41" s="684">
        <f t="shared" si="6"/>
        <v>4.545454545454541</v>
      </c>
      <c r="BF41" s="452">
        <f t="shared" si="29"/>
        <v>3.529411764705892</v>
      </c>
      <c r="BG41" s="452">
        <f t="shared" si="30"/>
        <v>4.938271604938271</v>
      </c>
      <c r="BH41" s="452">
        <f t="shared" si="31"/>
        <v>5.1948051948051965</v>
      </c>
      <c r="BI41" s="452">
        <f t="shared" si="32"/>
        <v>5.47945205479452</v>
      </c>
      <c r="BJ41" s="452">
        <f t="shared" si="33"/>
        <v>10.606060606060597</v>
      </c>
      <c r="BK41" s="452">
        <f t="shared" si="34"/>
        <v>10.924369747899165</v>
      </c>
      <c r="BL41" s="452">
        <f t="shared" si="35"/>
        <v>8.18181818181818</v>
      </c>
      <c r="BM41" s="452">
        <f t="shared" si="36"/>
        <v>1.85185185185186</v>
      </c>
      <c r="BN41" s="452">
        <f t="shared" si="37"/>
        <v>5.882352941176472</v>
      </c>
      <c r="BO41" s="685">
        <f t="shared" si="38"/>
        <v>8.510638297872353</v>
      </c>
      <c r="BP41" s="684">
        <f t="shared" si="17"/>
        <v>6.528344913774173</v>
      </c>
      <c r="BQ41" s="676">
        <f t="shared" si="18"/>
        <v>2.7069765737406972</v>
      </c>
      <c r="BR41" s="538">
        <f t="shared" si="45"/>
        <v>-4.108425339097078</v>
      </c>
      <c r="BS41" s="676">
        <f t="shared" si="46"/>
        <v>62.61567316332895</v>
      </c>
      <c r="BT41" s="696">
        <f t="shared" si="24"/>
        <v>1.0047169811320753</v>
      </c>
      <c r="BU41" s="696">
        <f t="shared" si="47"/>
        <v>1.105188679245283</v>
      </c>
      <c r="BV41" s="696">
        <f t="shared" si="47"/>
        <v>1.2157075471698113</v>
      </c>
      <c r="BW41" s="696">
        <f t="shared" si="47"/>
        <v>1.3372783018867926</v>
      </c>
      <c r="BX41" s="696">
        <f t="shared" si="47"/>
        <v>1.471006132075472</v>
      </c>
      <c r="BY41" s="697">
        <f t="shared" si="25"/>
        <v>6.133897641509435</v>
      </c>
      <c r="BZ41" s="685">
        <f t="shared" si="26"/>
        <v>23.216872223729883</v>
      </c>
    </row>
    <row r="42" spans="1:78" ht="11.25" customHeight="1">
      <c r="A42" s="25" t="s">
        <v>1957</v>
      </c>
      <c r="B42" s="26" t="s">
        <v>1958</v>
      </c>
      <c r="C42" s="102" t="s">
        <v>1580</v>
      </c>
      <c r="D42" s="132">
        <v>23</v>
      </c>
      <c r="E42" s="136">
        <v>108</v>
      </c>
      <c r="F42" s="65" t="s">
        <v>1410</v>
      </c>
      <c r="G42" s="57" t="s">
        <v>1410</v>
      </c>
      <c r="H42" s="200">
        <v>27.9</v>
      </c>
      <c r="I42" s="432">
        <f t="shared" si="21"/>
        <v>1.792114695340502</v>
      </c>
      <c r="J42" s="119">
        <v>0.11</v>
      </c>
      <c r="K42" s="119">
        <v>0.125</v>
      </c>
      <c r="L42" s="107">
        <f t="shared" si="44"/>
        <v>13.636363636363647</v>
      </c>
      <c r="M42" s="31">
        <v>40785</v>
      </c>
      <c r="N42" s="31">
        <v>40787</v>
      </c>
      <c r="O42" s="30">
        <v>40812</v>
      </c>
      <c r="P42" s="103" t="s">
        <v>2044</v>
      </c>
      <c r="Q42" s="388" t="s">
        <v>1052</v>
      </c>
      <c r="R42" s="310">
        <f t="shared" si="2"/>
        <v>0.5</v>
      </c>
      <c r="S42" s="312">
        <f t="shared" si="22"/>
        <v>30.120481927710845</v>
      </c>
      <c r="T42" s="413">
        <f>(H42/SQRT(22.5*W42*(H42/Z42))-1)*100</f>
        <v>62.843705095274174</v>
      </c>
      <c r="U42" s="27">
        <f t="shared" si="23"/>
        <v>16.80722891566265</v>
      </c>
      <c r="V42" s="364">
        <v>2</v>
      </c>
      <c r="W42" s="166">
        <v>1.66</v>
      </c>
      <c r="X42" s="172" t="s">
        <v>1410</v>
      </c>
      <c r="Y42" s="166">
        <v>2.48</v>
      </c>
      <c r="Z42" s="166">
        <v>3.55</v>
      </c>
      <c r="AA42" s="172" t="s">
        <v>1410</v>
      </c>
      <c r="AB42" s="166" t="s">
        <v>1410</v>
      </c>
      <c r="AC42" s="326" t="s">
        <v>876</v>
      </c>
      <c r="AD42" s="325" t="s">
        <v>876</v>
      </c>
      <c r="AE42" s="484">
        <v>0</v>
      </c>
      <c r="AF42" s="306">
        <v>407</v>
      </c>
      <c r="AG42" s="522">
        <v>12.73</v>
      </c>
      <c r="AH42" s="522">
        <v>-12.81</v>
      </c>
      <c r="AI42" s="523">
        <v>0.36</v>
      </c>
      <c r="AJ42" s="524">
        <v>-2.45</v>
      </c>
      <c r="AK42" s="335">
        <f t="shared" si="43"/>
        <v>0.8040150446430506</v>
      </c>
      <c r="AL42" s="328">
        <f t="shared" si="12"/>
        <v>14.634146341463406</v>
      </c>
      <c r="AM42" s="329">
        <f t="shared" si="13"/>
        <v>12.510910526821718</v>
      </c>
      <c r="AN42" s="329">
        <f t="shared" si="14"/>
        <v>13.457071573701729</v>
      </c>
      <c r="AO42" s="326">
        <f t="shared" si="15"/>
        <v>16.737338017942328</v>
      </c>
      <c r="AP42" s="650">
        <v>0.47</v>
      </c>
      <c r="AQ42" s="633"/>
      <c r="AR42" s="279">
        <v>0.41</v>
      </c>
      <c r="AS42" s="279">
        <v>0.36</v>
      </c>
      <c r="AT42" s="19">
        <v>0.33</v>
      </c>
      <c r="AU42" s="19">
        <v>0.29</v>
      </c>
      <c r="AV42" s="19">
        <v>0.25</v>
      </c>
      <c r="AW42" s="19">
        <v>0.21</v>
      </c>
      <c r="AX42" s="19">
        <v>0.16</v>
      </c>
      <c r="AY42" s="19">
        <v>0.125</v>
      </c>
      <c r="AZ42" s="19">
        <v>0.11</v>
      </c>
      <c r="BA42" s="19">
        <v>0.1</v>
      </c>
      <c r="BB42" s="19">
        <v>0.095</v>
      </c>
      <c r="BC42" s="273">
        <v>0.075</v>
      </c>
      <c r="BD42" s="686">
        <f t="shared" si="16"/>
        <v>14.634146341463406</v>
      </c>
      <c r="BE42" s="686">
        <f t="shared" si="6"/>
        <v>13.888888888888884</v>
      </c>
      <c r="BF42" s="663">
        <f t="shared" si="29"/>
        <v>9.090909090909083</v>
      </c>
      <c r="BG42" s="663">
        <f t="shared" si="30"/>
        <v>13.793103448275868</v>
      </c>
      <c r="BH42" s="663">
        <f t="shared" si="31"/>
        <v>15.999999999999993</v>
      </c>
      <c r="BI42" s="663">
        <f t="shared" si="32"/>
        <v>19.047619047619047</v>
      </c>
      <c r="BJ42" s="663">
        <f t="shared" si="33"/>
        <v>31.25</v>
      </c>
      <c r="BK42" s="663">
        <f t="shared" si="34"/>
        <v>28.000000000000004</v>
      </c>
      <c r="BL42" s="663">
        <f t="shared" si="35"/>
        <v>13.636363636363647</v>
      </c>
      <c r="BM42" s="663">
        <f t="shared" si="36"/>
        <v>9.999999999999986</v>
      </c>
      <c r="BN42" s="663">
        <f t="shared" si="37"/>
        <v>5.263157894736836</v>
      </c>
      <c r="BO42" s="687">
        <f t="shared" si="38"/>
        <v>26.666666666666682</v>
      </c>
      <c r="BP42" s="686">
        <f t="shared" si="17"/>
        <v>16.772571251243622</v>
      </c>
      <c r="BQ42" s="675">
        <f t="shared" si="18"/>
        <v>7.682559766288602</v>
      </c>
      <c r="BR42" s="540">
        <f t="shared" si="45"/>
        <v>-1.5580426466204216</v>
      </c>
      <c r="BS42" s="675">
        <f t="shared" si="46"/>
        <v>55.497228915662646</v>
      </c>
      <c r="BT42" s="698">
        <f t="shared" si="24"/>
        <v>0.4841</v>
      </c>
      <c r="BU42" s="698">
        <f t="shared" si="47"/>
        <v>0.498623</v>
      </c>
      <c r="BV42" s="698">
        <f t="shared" si="47"/>
        <v>0.51358169</v>
      </c>
      <c r="BW42" s="698">
        <f t="shared" si="47"/>
        <v>0.5289891407</v>
      </c>
      <c r="BX42" s="698">
        <f t="shared" si="47"/>
        <v>0.5448588149210001</v>
      </c>
      <c r="BY42" s="699">
        <f t="shared" si="25"/>
        <v>2.570152645621</v>
      </c>
      <c r="BZ42" s="687">
        <f t="shared" si="26"/>
        <v>9.212016650971327</v>
      </c>
    </row>
    <row r="43" spans="1:78" ht="11.25" customHeight="1">
      <c r="A43" s="25" t="s">
        <v>2135</v>
      </c>
      <c r="B43" s="26" t="s">
        <v>2136</v>
      </c>
      <c r="C43" s="26" t="s">
        <v>1328</v>
      </c>
      <c r="D43" s="132">
        <v>11</v>
      </c>
      <c r="E43" s="136">
        <v>207</v>
      </c>
      <c r="F43" s="44" t="s">
        <v>860</v>
      </c>
      <c r="G43" s="45" t="s">
        <v>860</v>
      </c>
      <c r="H43" s="200">
        <v>71.32</v>
      </c>
      <c r="I43" s="313">
        <f t="shared" si="21"/>
        <v>3.701626472237802</v>
      </c>
      <c r="J43" s="105">
        <v>0.55</v>
      </c>
      <c r="K43" s="105">
        <v>0.66</v>
      </c>
      <c r="L43" s="93">
        <f t="shared" si="44"/>
        <v>19.999999999999996</v>
      </c>
      <c r="M43" s="31">
        <v>40591</v>
      </c>
      <c r="N43" s="31">
        <v>40596</v>
      </c>
      <c r="O43" s="30">
        <v>40603</v>
      </c>
      <c r="P43" s="31" t="s">
        <v>245</v>
      </c>
      <c r="Q43" s="268" t="s">
        <v>1228</v>
      </c>
      <c r="R43" s="310">
        <f t="shared" si="2"/>
        <v>2.64</v>
      </c>
      <c r="S43" s="313">
        <f t="shared" si="22"/>
        <v>33.84615384615385</v>
      </c>
      <c r="T43" s="411">
        <f>(H43/SQRT(22.5*W43*(H43/Z43))-1)*100</f>
        <v>-25.384785737557525</v>
      </c>
      <c r="U43" s="27">
        <f t="shared" si="23"/>
        <v>9.143589743589743</v>
      </c>
      <c r="V43" s="364">
        <v>12</v>
      </c>
      <c r="W43" s="166">
        <v>7.8</v>
      </c>
      <c r="X43" s="172">
        <v>25.53</v>
      </c>
      <c r="Y43" s="166">
        <v>0.4</v>
      </c>
      <c r="Z43" s="166">
        <v>1.37</v>
      </c>
      <c r="AA43" s="172">
        <v>8.63</v>
      </c>
      <c r="AB43" s="166">
        <v>8.39</v>
      </c>
      <c r="AC43" s="327">
        <f aca="true" t="shared" si="48" ref="AC43:AC56">(AB43/AA43-1)*100</f>
        <v>-2.780996523754342</v>
      </c>
      <c r="AD43" s="324">
        <f aca="true" t="shared" si="49" ref="AD43:AD56">(H43/AA43)/X43</f>
        <v>0.3237052357914869</v>
      </c>
      <c r="AE43" s="484">
        <v>20</v>
      </c>
      <c r="AF43" s="369">
        <v>94690</v>
      </c>
      <c r="AG43" s="522">
        <v>21.6</v>
      </c>
      <c r="AH43" s="522">
        <v>-12.81</v>
      </c>
      <c r="AI43" s="523">
        <v>2.18</v>
      </c>
      <c r="AJ43" s="524">
        <v>2.47</v>
      </c>
      <c r="AK43" s="335">
        <f t="shared" si="43"/>
        <v>0.9078757723073089</v>
      </c>
      <c r="AL43" s="324">
        <f t="shared" si="12"/>
        <v>22.790697674418613</v>
      </c>
      <c r="AM43" s="325">
        <f t="shared" si="13"/>
        <v>11.98212191114727</v>
      </c>
      <c r="AN43" s="325">
        <f t="shared" si="14"/>
        <v>12.888132073019754</v>
      </c>
      <c r="AO43" s="327">
        <f t="shared" si="15"/>
        <v>14.195920263700156</v>
      </c>
      <c r="AP43" s="646">
        <v>2.64</v>
      </c>
      <c r="AQ43" s="634"/>
      <c r="AR43" s="282">
        <v>2.15</v>
      </c>
      <c r="AS43" s="282">
        <v>1.91</v>
      </c>
      <c r="AT43" s="28">
        <v>1.88</v>
      </c>
      <c r="AU43" s="28">
        <v>1.64</v>
      </c>
      <c r="AV43" s="28">
        <v>1.44</v>
      </c>
      <c r="AW43" s="28">
        <v>1.18</v>
      </c>
      <c r="AX43" s="28">
        <v>0.895</v>
      </c>
      <c r="AY43" s="28">
        <v>0.815</v>
      </c>
      <c r="AZ43" s="28">
        <v>0.74</v>
      </c>
      <c r="BA43" s="28">
        <v>0.7</v>
      </c>
      <c r="BB43" s="275">
        <v>0.68</v>
      </c>
      <c r="BC43" s="119">
        <v>0.68</v>
      </c>
      <c r="BD43" s="684">
        <f t="shared" si="16"/>
        <v>22.790697674418613</v>
      </c>
      <c r="BE43" s="684">
        <f t="shared" si="6"/>
        <v>12.565445026178</v>
      </c>
      <c r="BF43" s="452">
        <f t="shared" si="29"/>
        <v>1.5957446808510634</v>
      </c>
      <c r="BG43" s="452">
        <f t="shared" si="30"/>
        <v>14.634146341463406</v>
      </c>
      <c r="BH43" s="452">
        <f t="shared" si="31"/>
        <v>13.888888888888884</v>
      </c>
      <c r="BI43" s="452">
        <f t="shared" si="32"/>
        <v>22.033898305084755</v>
      </c>
      <c r="BJ43" s="452">
        <f t="shared" si="33"/>
        <v>31.84357541899441</v>
      </c>
      <c r="BK43" s="452">
        <f t="shared" si="34"/>
        <v>9.81595092024541</v>
      </c>
      <c r="BL43" s="452">
        <f t="shared" si="35"/>
        <v>10.135135135135132</v>
      </c>
      <c r="BM43" s="452">
        <f t="shared" si="36"/>
        <v>5.714285714285716</v>
      </c>
      <c r="BN43" s="452">
        <f t="shared" si="37"/>
        <v>2.941176470588225</v>
      </c>
      <c r="BO43" s="685">
        <f t="shared" si="38"/>
        <v>0</v>
      </c>
      <c r="BP43" s="684">
        <f t="shared" si="17"/>
        <v>12.329912048011137</v>
      </c>
      <c r="BQ43" s="676">
        <f t="shared" si="18"/>
        <v>9.139998256591069</v>
      </c>
      <c r="BR43" s="538">
        <f t="shared" si="45"/>
        <v>7.446168801667813</v>
      </c>
      <c r="BS43" s="676">
        <f t="shared" si="46"/>
        <v>71.12287825892139</v>
      </c>
      <c r="BT43" s="700">
        <f t="shared" si="24"/>
        <v>2.6664000000000003</v>
      </c>
      <c r="BU43" s="700">
        <f t="shared" si="47"/>
        <v>2.6750312764071444</v>
      </c>
      <c r="BV43" s="700">
        <f t="shared" si="47"/>
        <v>2.683690492707934</v>
      </c>
      <c r="BW43" s="700">
        <f t="shared" si="47"/>
        <v>2.6923777393452677</v>
      </c>
      <c r="BX43" s="700">
        <f t="shared" si="47"/>
        <v>2.7010931070548128</v>
      </c>
      <c r="BY43" s="697">
        <f t="shared" si="25"/>
        <v>13.41859261551516</v>
      </c>
      <c r="BZ43" s="685">
        <f t="shared" si="26"/>
        <v>18.81462789612333</v>
      </c>
    </row>
    <row r="44" spans="1:78" ht="11.25" customHeight="1">
      <c r="A44" s="25" t="s">
        <v>402</v>
      </c>
      <c r="B44" s="26" t="s">
        <v>403</v>
      </c>
      <c r="C44" s="102" t="s">
        <v>1560</v>
      </c>
      <c r="D44" s="132">
        <v>13</v>
      </c>
      <c r="E44" s="136">
        <v>186</v>
      </c>
      <c r="F44" s="44" t="s">
        <v>860</v>
      </c>
      <c r="G44" s="45" t="s">
        <v>860</v>
      </c>
      <c r="H44" s="200">
        <v>20.85</v>
      </c>
      <c r="I44" s="313">
        <f t="shared" si="21"/>
        <v>7.913669064748201</v>
      </c>
      <c r="J44" s="105">
        <v>0.3925</v>
      </c>
      <c r="K44" s="105">
        <v>0.4125</v>
      </c>
      <c r="L44" s="93">
        <f t="shared" si="44"/>
        <v>5.095541401273884</v>
      </c>
      <c r="M44" s="71">
        <v>40449</v>
      </c>
      <c r="N44" s="71">
        <v>40451</v>
      </c>
      <c r="O44" s="70">
        <v>40466</v>
      </c>
      <c r="P44" s="31" t="s">
        <v>251</v>
      </c>
      <c r="Q44" s="26"/>
      <c r="R44" s="310">
        <f t="shared" si="2"/>
        <v>1.65</v>
      </c>
      <c r="S44" s="313">
        <f t="shared" si="22"/>
        <v>-279.66101694915255</v>
      </c>
      <c r="T44" s="411" t="s">
        <v>876</v>
      </c>
      <c r="U44" s="27">
        <f t="shared" si="23"/>
        <v>-35.33898305084746</v>
      </c>
      <c r="V44" s="364">
        <v>12</v>
      </c>
      <c r="W44" s="166">
        <v>-0.59</v>
      </c>
      <c r="X44" s="554">
        <v>-16.87</v>
      </c>
      <c r="Y44" s="166">
        <v>2.41</v>
      </c>
      <c r="Z44" s="166">
        <v>1.16</v>
      </c>
      <c r="AA44" s="172">
        <v>0.14</v>
      </c>
      <c r="AB44" s="166">
        <v>0.64</v>
      </c>
      <c r="AC44" s="327">
        <f t="shared" si="48"/>
        <v>357.1428571428571</v>
      </c>
      <c r="AD44" s="324">
        <f t="shared" si="49"/>
        <v>-8.828012532813954</v>
      </c>
      <c r="AE44" s="484">
        <v>11</v>
      </c>
      <c r="AF44" s="369">
        <v>1500</v>
      </c>
      <c r="AG44" s="522">
        <v>7.75</v>
      </c>
      <c r="AH44" s="522">
        <v>-43.5</v>
      </c>
      <c r="AI44" s="523">
        <v>-8.11</v>
      </c>
      <c r="AJ44" s="524">
        <v>-23.09</v>
      </c>
      <c r="AK44" s="335">
        <f t="shared" si="43"/>
        <v>1.0153411557452976</v>
      </c>
      <c r="AL44" s="324">
        <f t="shared" si="12"/>
        <v>3.7735849056603765</v>
      </c>
      <c r="AM44" s="325">
        <f t="shared" si="13"/>
        <v>5.755568829678648</v>
      </c>
      <c r="AN44" s="325">
        <f t="shared" si="14"/>
        <v>7.487316557532875</v>
      </c>
      <c r="AO44" s="327">
        <f t="shared" si="15"/>
        <v>7.374187991066816</v>
      </c>
      <c r="AP44" s="649">
        <v>1.65</v>
      </c>
      <c r="AQ44" s="634"/>
      <c r="AR44" s="282">
        <v>1.59</v>
      </c>
      <c r="AS44" s="282">
        <v>1.51</v>
      </c>
      <c r="AT44" s="28">
        <v>1.395</v>
      </c>
      <c r="AU44" s="28">
        <v>1.27</v>
      </c>
      <c r="AV44" s="28">
        <v>1.15</v>
      </c>
      <c r="AW44" s="28">
        <v>1.035</v>
      </c>
      <c r="AX44" s="28">
        <v>0.96</v>
      </c>
      <c r="AY44" s="28">
        <v>0.895</v>
      </c>
      <c r="AZ44" s="28">
        <v>0.85</v>
      </c>
      <c r="BA44" s="28">
        <v>0.81</v>
      </c>
      <c r="BB44" s="28">
        <v>0.77</v>
      </c>
      <c r="BC44" s="119">
        <v>0.73</v>
      </c>
      <c r="BD44" s="684">
        <f t="shared" si="16"/>
        <v>3.7735849056603765</v>
      </c>
      <c r="BE44" s="684">
        <f t="shared" si="6"/>
        <v>5.298013245033117</v>
      </c>
      <c r="BF44" s="452">
        <f t="shared" si="29"/>
        <v>8.24372759856631</v>
      </c>
      <c r="BG44" s="452">
        <f t="shared" si="30"/>
        <v>9.842519685039374</v>
      </c>
      <c r="BH44" s="452">
        <f t="shared" si="31"/>
        <v>10.43478260869566</v>
      </c>
      <c r="BI44" s="452">
        <f t="shared" si="32"/>
        <v>11.111111111111116</v>
      </c>
      <c r="BJ44" s="452">
        <f t="shared" si="33"/>
        <v>7.8125</v>
      </c>
      <c r="BK44" s="452">
        <f t="shared" si="34"/>
        <v>7.2625698324022325</v>
      </c>
      <c r="BL44" s="452">
        <f t="shared" si="35"/>
        <v>5.294117647058827</v>
      </c>
      <c r="BM44" s="452">
        <f t="shared" si="36"/>
        <v>4.938271604938271</v>
      </c>
      <c r="BN44" s="452">
        <f t="shared" si="37"/>
        <v>5.1948051948051965</v>
      </c>
      <c r="BO44" s="685">
        <f t="shared" si="38"/>
        <v>5.47945205479452</v>
      </c>
      <c r="BP44" s="684">
        <f t="shared" si="17"/>
        <v>7.057121290675416</v>
      </c>
      <c r="BQ44" s="676">
        <f t="shared" si="18"/>
        <v>2.3283354907779437</v>
      </c>
      <c r="BR44" s="538" t="str">
        <f t="shared" si="45"/>
        <v>n/a</v>
      </c>
      <c r="BS44" s="676">
        <f t="shared" si="46"/>
        <v>62.11166048794402</v>
      </c>
      <c r="BT44" s="700">
        <f t="shared" si="24"/>
        <v>1.815</v>
      </c>
      <c r="BU44" s="700">
        <f t="shared" si="47"/>
        <v>1.83315</v>
      </c>
      <c r="BV44" s="700">
        <f t="shared" si="47"/>
        <v>1.8514815</v>
      </c>
      <c r="BW44" s="700">
        <f t="shared" si="47"/>
        <v>1.869996315</v>
      </c>
      <c r="BX44" s="700">
        <f t="shared" si="47"/>
        <v>1.88869627815</v>
      </c>
      <c r="BY44" s="697">
        <f t="shared" si="25"/>
        <v>9.25832409315</v>
      </c>
      <c r="BZ44" s="685">
        <f t="shared" si="26"/>
        <v>44.40443210143884</v>
      </c>
    </row>
    <row r="45" spans="1:78" ht="11.25" customHeight="1">
      <c r="A45" s="25" t="s">
        <v>473</v>
      </c>
      <c r="B45" s="26" t="s">
        <v>474</v>
      </c>
      <c r="C45" s="26" t="s">
        <v>1224</v>
      </c>
      <c r="D45" s="132">
        <v>18</v>
      </c>
      <c r="E45" s="136">
        <v>141</v>
      </c>
      <c r="F45" s="65" t="s">
        <v>1410</v>
      </c>
      <c r="G45" s="57" t="s">
        <v>1410</v>
      </c>
      <c r="H45" s="199">
        <v>50.57</v>
      </c>
      <c r="I45" s="313">
        <f t="shared" si="21"/>
        <v>3.6385208621712484</v>
      </c>
      <c r="J45" s="105">
        <v>0.45</v>
      </c>
      <c r="K45" s="105">
        <v>0.46</v>
      </c>
      <c r="L45" s="93">
        <f t="shared" si="44"/>
        <v>2.2222222222222143</v>
      </c>
      <c r="M45" s="31">
        <v>40690</v>
      </c>
      <c r="N45" s="31">
        <v>40695</v>
      </c>
      <c r="O45" s="30">
        <v>40709</v>
      </c>
      <c r="P45" s="31" t="s">
        <v>246</v>
      </c>
      <c r="Q45" s="26"/>
      <c r="R45" s="310">
        <f t="shared" si="2"/>
        <v>1.84</v>
      </c>
      <c r="S45" s="313">
        <f t="shared" si="22"/>
        <v>52.42165242165243</v>
      </c>
      <c r="T45" s="411">
        <f aca="true" t="shared" si="50" ref="T45:T74">(H45/SQRT(22.5*W45*(H45/Z45))-1)*100</f>
        <v>-9.114099478630633</v>
      </c>
      <c r="U45" s="27">
        <f t="shared" si="23"/>
        <v>14.407407407407408</v>
      </c>
      <c r="V45" s="364">
        <v>12</v>
      </c>
      <c r="W45" s="166">
        <v>3.51</v>
      </c>
      <c r="X45" s="172">
        <v>1.64</v>
      </c>
      <c r="Y45" s="166">
        <v>3.5</v>
      </c>
      <c r="Z45" s="166">
        <v>1.29</v>
      </c>
      <c r="AA45" s="172">
        <v>3.53</v>
      </c>
      <c r="AB45" s="166">
        <v>3.64</v>
      </c>
      <c r="AC45" s="327">
        <f t="shared" si="48"/>
        <v>3.116147308781869</v>
      </c>
      <c r="AD45" s="324">
        <f t="shared" si="49"/>
        <v>8.735231120016584</v>
      </c>
      <c r="AE45" s="484">
        <v>18</v>
      </c>
      <c r="AF45" s="369">
        <v>3100</v>
      </c>
      <c r="AG45" s="522">
        <v>16.07</v>
      </c>
      <c r="AH45" s="522">
        <v>-19.2</v>
      </c>
      <c r="AI45" s="523">
        <v>3.73</v>
      </c>
      <c r="AJ45" s="524">
        <v>-1.86</v>
      </c>
      <c r="AK45" s="335">
        <f t="shared" si="43"/>
        <v>0.8337805161432071</v>
      </c>
      <c r="AL45" s="324">
        <f t="shared" si="12"/>
        <v>2.8089887640449396</v>
      </c>
      <c r="AM45" s="325">
        <f t="shared" si="13"/>
        <v>3.3033329963274793</v>
      </c>
      <c r="AN45" s="325">
        <f t="shared" si="14"/>
        <v>6.751855323689382</v>
      </c>
      <c r="AO45" s="327">
        <f t="shared" si="15"/>
        <v>8.097880908660748</v>
      </c>
      <c r="AP45" s="646">
        <v>1.83</v>
      </c>
      <c r="AQ45" s="634"/>
      <c r="AR45" s="282">
        <v>1.78</v>
      </c>
      <c r="AS45" s="282">
        <v>1.71</v>
      </c>
      <c r="AT45" s="28">
        <v>1.66</v>
      </c>
      <c r="AU45" s="28">
        <v>1.54</v>
      </c>
      <c r="AV45" s="28">
        <v>1.32</v>
      </c>
      <c r="AW45" s="28">
        <v>1.165</v>
      </c>
      <c r="AX45" s="28">
        <v>1.035</v>
      </c>
      <c r="AY45" s="28">
        <v>0.94</v>
      </c>
      <c r="AZ45" s="28">
        <v>0.875</v>
      </c>
      <c r="BA45" s="28">
        <v>0.84</v>
      </c>
      <c r="BB45" s="28">
        <v>0.76</v>
      </c>
      <c r="BC45" s="119">
        <v>0.675</v>
      </c>
      <c r="BD45" s="684">
        <f t="shared" si="16"/>
        <v>2.8089887640449396</v>
      </c>
      <c r="BE45" s="684">
        <f t="shared" si="6"/>
        <v>4.093567251461994</v>
      </c>
      <c r="BF45" s="452">
        <f t="shared" si="29"/>
        <v>3.0120481927710774</v>
      </c>
      <c r="BG45" s="452">
        <f t="shared" si="30"/>
        <v>7.792207792207795</v>
      </c>
      <c r="BH45" s="452">
        <f t="shared" si="31"/>
        <v>16.666666666666675</v>
      </c>
      <c r="BI45" s="452">
        <f t="shared" si="32"/>
        <v>13.30472103004292</v>
      </c>
      <c r="BJ45" s="452">
        <f t="shared" si="33"/>
        <v>12.560386473429963</v>
      </c>
      <c r="BK45" s="452">
        <f t="shared" si="34"/>
        <v>10.106382978723394</v>
      </c>
      <c r="BL45" s="452">
        <f t="shared" si="35"/>
        <v>7.428571428571429</v>
      </c>
      <c r="BM45" s="452">
        <f t="shared" si="36"/>
        <v>4.166666666666674</v>
      </c>
      <c r="BN45" s="452">
        <f t="shared" si="37"/>
        <v>10.526315789473673</v>
      </c>
      <c r="BO45" s="685">
        <f t="shared" si="38"/>
        <v>12.592592592592577</v>
      </c>
      <c r="BP45" s="684">
        <f t="shared" si="17"/>
        <v>8.754926302221092</v>
      </c>
      <c r="BQ45" s="676">
        <f t="shared" si="18"/>
        <v>4.390054994399803</v>
      </c>
      <c r="BR45" s="538">
        <f t="shared" si="45"/>
        <v>-4.0170312215467785</v>
      </c>
      <c r="BS45" s="676">
        <f t="shared" si="46"/>
        <v>52.25728677497645</v>
      </c>
      <c r="BT45" s="700">
        <f t="shared" si="24"/>
        <v>1.8870254957507082</v>
      </c>
      <c r="BU45" s="700">
        <f t="shared" si="47"/>
        <v>2.051861534098171</v>
      </c>
      <c r="BV45" s="700">
        <f t="shared" si="47"/>
        <v>2.231096381364364</v>
      </c>
      <c r="BW45" s="700">
        <f t="shared" si="47"/>
        <v>2.4259878067868677</v>
      </c>
      <c r="BX45" s="700">
        <f t="shared" si="47"/>
        <v>2.637903448653122</v>
      </c>
      <c r="BY45" s="697">
        <f t="shared" si="25"/>
        <v>11.233874666653232</v>
      </c>
      <c r="BZ45" s="685">
        <f t="shared" si="26"/>
        <v>22.21450398784503</v>
      </c>
    </row>
    <row r="46" spans="1:78" ht="11.25" customHeight="1">
      <c r="A46" s="25" t="s">
        <v>1421</v>
      </c>
      <c r="B46" s="26" t="s">
        <v>1422</v>
      </c>
      <c r="C46" s="26" t="s">
        <v>1221</v>
      </c>
      <c r="D46" s="132">
        <v>11</v>
      </c>
      <c r="E46" s="136">
        <v>210</v>
      </c>
      <c r="F46" s="65" t="s">
        <v>1410</v>
      </c>
      <c r="G46" s="57" t="s">
        <v>1410</v>
      </c>
      <c r="H46" s="199">
        <v>27.5</v>
      </c>
      <c r="I46" s="434">
        <f t="shared" si="21"/>
        <v>1.7454545454545456</v>
      </c>
      <c r="J46" s="105">
        <v>0.11</v>
      </c>
      <c r="K46" s="105">
        <v>0.12</v>
      </c>
      <c r="L46" s="94">
        <f t="shared" si="44"/>
        <v>9.090909090909083</v>
      </c>
      <c r="M46" s="31">
        <v>40686</v>
      </c>
      <c r="N46" s="31">
        <v>40688</v>
      </c>
      <c r="O46" s="30">
        <v>40702</v>
      </c>
      <c r="P46" s="103" t="s">
        <v>257</v>
      </c>
      <c r="Q46" s="272" t="s">
        <v>1610</v>
      </c>
      <c r="R46" s="259">
        <f t="shared" si="2"/>
        <v>0.48</v>
      </c>
      <c r="S46" s="315">
        <f t="shared" si="22"/>
        <v>13.675213675213676</v>
      </c>
      <c r="T46" s="412">
        <f t="shared" si="50"/>
        <v>-46.23983712471349</v>
      </c>
      <c r="U46" s="27">
        <f t="shared" si="23"/>
        <v>7.834757834757835</v>
      </c>
      <c r="V46" s="365">
        <v>12</v>
      </c>
      <c r="W46" s="166">
        <v>3.51</v>
      </c>
      <c r="X46" s="172">
        <v>0.63</v>
      </c>
      <c r="Y46" s="166">
        <v>0.77</v>
      </c>
      <c r="Z46" s="166">
        <v>0.83</v>
      </c>
      <c r="AA46" s="172">
        <v>3.48</v>
      </c>
      <c r="AB46" s="166">
        <v>3.83</v>
      </c>
      <c r="AC46" s="327">
        <f t="shared" si="48"/>
        <v>10.057471264367823</v>
      </c>
      <c r="AD46" s="324">
        <f t="shared" si="49"/>
        <v>12.54333150884875</v>
      </c>
      <c r="AE46" s="484">
        <v>6</v>
      </c>
      <c r="AF46" s="369">
        <v>1500</v>
      </c>
      <c r="AG46" s="522">
        <v>37.23</v>
      </c>
      <c r="AH46" s="522">
        <v>-15.7</v>
      </c>
      <c r="AI46" s="523">
        <v>5.97</v>
      </c>
      <c r="AJ46" s="524">
        <v>6.8</v>
      </c>
      <c r="AK46" s="336">
        <f aca="true" t="shared" si="51" ref="AK46:AK55">AN46/AO46</f>
        <v>0.6272209717552332</v>
      </c>
      <c r="AL46" s="330">
        <f t="shared" si="12"/>
        <v>11.904761904761907</v>
      </c>
      <c r="AM46" s="331">
        <f t="shared" si="13"/>
        <v>6.417017658182589</v>
      </c>
      <c r="AN46" s="331">
        <f t="shared" si="14"/>
        <v>8.914402412521106</v>
      </c>
      <c r="AO46" s="332">
        <f t="shared" si="15"/>
        <v>14.212538824355292</v>
      </c>
      <c r="AP46" s="652">
        <v>0.47</v>
      </c>
      <c r="AQ46" s="635"/>
      <c r="AR46" s="283">
        <v>0.42</v>
      </c>
      <c r="AS46" s="285">
        <v>0.4</v>
      </c>
      <c r="AT46" s="38">
        <v>0.39</v>
      </c>
      <c r="AU46" s="38">
        <v>0.35</v>
      </c>
      <c r="AV46" s="38">
        <v>0.30667</v>
      </c>
      <c r="AW46" s="38">
        <v>0.24</v>
      </c>
      <c r="AX46" s="38">
        <v>0.21333</v>
      </c>
      <c r="AY46" s="38">
        <v>0.15998</v>
      </c>
      <c r="AZ46" s="38">
        <v>0.12888</v>
      </c>
      <c r="BA46" s="38">
        <v>0.12444</v>
      </c>
      <c r="BB46" s="276">
        <v>0</v>
      </c>
      <c r="BC46" s="304">
        <v>0</v>
      </c>
      <c r="BD46" s="688">
        <f t="shared" si="16"/>
        <v>11.904761904761907</v>
      </c>
      <c r="BE46" s="688">
        <f t="shared" si="6"/>
        <v>4.999999999999982</v>
      </c>
      <c r="BF46" s="664">
        <f t="shared" si="29"/>
        <v>2.564102564102577</v>
      </c>
      <c r="BG46" s="664">
        <f t="shared" si="30"/>
        <v>11.428571428571432</v>
      </c>
      <c r="BH46" s="664">
        <f t="shared" si="31"/>
        <v>14.12919424788861</v>
      </c>
      <c r="BI46" s="664">
        <f t="shared" si="32"/>
        <v>27.779166666666665</v>
      </c>
      <c r="BJ46" s="664">
        <f t="shared" si="33"/>
        <v>12.501757839966254</v>
      </c>
      <c r="BK46" s="664">
        <f t="shared" si="34"/>
        <v>33.3479184898112</v>
      </c>
      <c r="BL46" s="664">
        <f t="shared" si="35"/>
        <v>24.130974549968975</v>
      </c>
      <c r="BM46" s="664">
        <f t="shared" si="36"/>
        <v>3.567984570877525</v>
      </c>
      <c r="BN46" s="664">
        <f t="shared" si="37"/>
        <v>0</v>
      </c>
      <c r="BO46" s="689">
        <f t="shared" si="38"/>
        <v>0</v>
      </c>
      <c r="BP46" s="688">
        <f t="shared" si="17"/>
        <v>12.19620268855126</v>
      </c>
      <c r="BQ46" s="677">
        <f t="shared" si="18"/>
        <v>10.621009826181389</v>
      </c>
      <c r="BR46" s="539">
        <f t="shared" si="45"/>
        <v>2.825099123217817</v>
      </c>
      <c r="BS46" s="677">
        <f t="shared" si="46"/>
        <v>73.43016742980925</v>
      </c>
      <c r="BT46" s="701">
        <f t="shared" si="24"/>
        <v>0.517</v>
      </c>
      <c r="BU46" s="701">
        <f t="shared" si="47"/>
        <v>0.5687000000000001</v>
      </c>
      <c r="BV46" s="701">
        <f t="shared" si="47"/>
        <v>0.6255700000000002</v>
      </c>
      <c r="BW46" s="701">
        <f t="shared" si="47"/>
        <v>0.6881270000000003</v>
      </c>
      <c r="BX46" s="701">
        <f t="shared" si="47"/>
        <v>0.7569397000000003</v>
      </c>
      <c r="BY46" s="702">
        <f t="shared" si="25"/>
        <v>3.1563367000000007</v>
      </c>
      <c r="BZ46" s="689">
        <f t="shared" si="26"/>
        <v>11.477588000000003</v>
      </c>
    </row>
    <row r="47" spans="1:78" ht="11.25" customHeight="1">
      <c r="A47" s="15" t="s">
        <v>461</v>
      </c>
      <c r="B47" s="16" t="s">
        <v>468</v>
      </c>
      <c r="C47" s="16" t="s">
        <v>1235</v>
      </c>
      <c r="D47" s="131">
        <v>20</v>
      </c>
      <c r="E47" s="136">
        <v>122</v>
      </c>
      <c r="F47" s="42" t="s">
        <v>860</v>
      </c>
      <c r="G47" s="43" t="s">
        <v>860</v>
      </c>
      <c r="H47" s="189">
        <v>57.02</v>
      </c>
      <c r="I47" s="433">
        <f t="shared" si="21"/>
        <v>1.403016485443704</v>
      </c>
      <c r="J47" s="108">
        <v>0.175</v>
      </c>
      <c r="K47" s="108">
        <v>0.2</v>
      </c>
      <c r="L47" s="107">
        <f t="shared" si="44"/>
        <v>14.285714285714302</v>
      </c>
      <c r="M47" s="22">
        <v>40893</v>
      </c>
      <c r="N47" s="22">
        <v>40897</v>
      </c>
      <c r="O47" s="21">
        <v>40925</v>
      </c>
      <c r="P47" s="318" t="s">
        <v>1156</v>
      </c>
      <c r="Q47" s="16"/>
      <c r="R47" s="310">
        <f t="shared" si="2"/>
        <v>0.8</v>
      </c>
      <c r="S47" s="313">
        <f t="shared" si="22"/>
        <v>37.55868544600939</v>
      </c>
      <c r="T47" s="411">
        <f t="shared" si="50"/>
        <v>149.21133818470662</v>
      </c>
      <c r="U47" s="18">
        <f t="shared" si="23"/>
        <v>26.769953051643196</v>
      </c>
      <c r="V47" s="364">
        <v>12</v>
      </c>
      <c r="W47" s="188">
        <v>2.13</v>
      </c>
      <c r="X47" s="187">
        <v>1.53</v>
      </c>
      <c r="Y47" s="188">
        <v>1.97</v>
      </c>
      <c r="Z47" s="188">
        <v>5.22</v>
      </c>
      <c r="AA47" s="187">
        <v>2.54</v>
      </c>
      <c r="AB47" s="188">
        <v>3.03</v>
      </c>
      <c r="AC47" s="326">
        <f t="shared" si="48"/>
        <v>19.291338582677152</v>
      </c>
      <c r="AD47" s="328">
        <f t="shared" si="49"/>
        <v>14.672430652050847</v>
      </c>
      <c r="AE47" s="483">
        <v>18</v>
      </c>
      <c r="AF47" s="370">
        <v>13230</v>
      </c>
      <c r="AG47" s="512">
        <v>30.15</v>
      </c>
      <c r="AH47" s="512">
        <v>-0.3</v>
      </c>
      <c r="AI47" s="525">
        <v>5.46</v>
      </c>
      <c r="AJ47" s="526">
        <v>8.84</v>
      </c>
      <c r="AK47" s="334">
        <f t="shared" si="51"/>
        <v>1.1375136942718616</v>
      </c>
      <c r="AL47" s="324">
        <f t="shared" si="12"/>
        <v>12.903225806451601</v>
      </c>
      <c r="AM47" s="325">
        <f t="shared" si="13"/>
        <v>10.415886963424924</v>
      </c>
      <c r="AN47" s="325">
        <f t="shared" si="14"/>
        <v>11.842691472014465</v>
      </c>
      <c r="AO47" s="327">
        <f t="shared" si="15"/>
        <v>10.411032000450016</v>
      </c>
      <c r="AP47" s="646">
        <v>0.7</v>
      </c>
      <c r="AQ47" s="634"/>
      <c r="AR47" s="282">
        <v>0.62</v>
      </c>
      <c r="AS47" s="282">
        <v>0.56</v>
      </c>
      <c r="AT47" s="28">
        <v>0.52</v>
      </c>
      <c r="AU47" s="28">
        <v>0.46</v>
      </c>
      <c r="AV47" s="28">
        <v>0.4</v>
      </c>
      <c r="AW47" s="28">
        <v>0.35</v>
      </c>
      <c r="AX47" s="28">
        <v>0.32</v>
      </c>
      <c r="AY47" s="28">
        <v>0.29</v>
      </c>
      <c r="AZ47" s="28">
        <v>0.27</v>
      </c>
      <c r="BA47" s="28">
        <v>0.26</v>
      </c>
      <c r="BB47" s="28">
        <v>0.24</v>
      </c>
      <c r="BC47" s="119">
        <v>0.21</v>
      </c>
      <c r="BD47" s="684">
        <f t="shared" si="16"/>
        <v>12.903225806451601</v>
      </c>
      <c r="BE47" s="684">
        <f t="shared" si="6"/>
        <v>10.714285714285698</v>
      </c>
      <c r="BF47" s="452">
        <f t="shared" si="29"/>
        <v>7.692307692307709</v>
      </c>
      <c r="BG47" s="452">
        <f t="shared" si="30"/>
        <v>13.043478260869556</v>
      </c>
      <c r="BH47" s="452">
        <f t="shared" si="31"/>
        <v>14.999999999999991</v>
      </c>
      <c r="BI47" s="452">
        <f t="shared" si="32"/>
        <v>14.285714285714302</v>
      </c>
      <c r="BJ47" s="452">
        <f t="shared" si="33"/>
        <v>9.375</v>
      </c>
      <c r="BK47" s="452">
        <f t="shared" si="34"/>
        <v>10.344827586206918</v>
      </c>
      <c r="BL47" s="452">
        <f t="shared" si="35"/>
        <v>7.407407407407396</v>
      </c>
      <c r="BM47" s="452">
        <f t="shared" si="36"/>
        <v>3.8461538461538547</v>
      </c>
      <c r="BN47" s="452">
        <f t="shared" si="37"/>
        <v>8.333333333333348</v>
      </c>
      <c r="BO47" s="685">
        <f t="shared" si="38"/>
        <v>14.28571428571428</v>
      </c>
      <c r="BP47" s="684">
        <f t="shared" si="17"/>
        <v>10.602620684870386</v>
      </c>
      <c r="BQ47" s="676">
        <f t="shared" si="18"/>
        <v>3.2759562109679536</v>
      </c>
      <c r="BR47" s="538">
        <f t="shared" si="45"/>
        <v>-13.524245094185027</v>
      </c>
      <c r="BS47" s="676">
        <f t="shared" si="46"/>
        <v>78.64713615023473</v>
      </c>
      <c r="BT47" s="696">
        <f t="shared" si="24"/>
        <v>0.77</v>
      </c>
      <c r="BU47" s="696">
        <f t="shared" si="47"/>
        <v>0.8470000000000001</v>
      </c>
      <c r="BV47" s="696">
        <f t="shared" si="47"/>
        <v>0.9317000000000002</v>
      </c>
      <c r="BW47" s="696">
        <f t="shared" si="47"/>
        <v>1.0248700000000004</v>
      </c>
      <c r="BX47" s="696">
        <f t="shared" si="47"/>
        <v>1.1273570000000006</v>
      </c>
      <c r="BY47" s="697">
        <f t="shared" si="25"/>
        <v>4.700927000000001</v>
      </c>
      <c r="BZ47" s="685">
        <f t="shared" si="26"/>
        <v>8.24434759733427</v>
      </c>
    </row>
    <row r="48" spans="1:78" ht="11.25" customHeight="1">
      <c r="A48" s="96" t="s">
        <v>1497</v>
      </c>
      <c r="B48" s="26" t="s">
        <v>1495</v>
      </c>
      <c r="C48" s="26" t="s">
        <v>1328</v>
      </c>
      <c r="D48" s="132">
        <v>17</v>
      </c>
      <c r="E48" s="136">
        <v>165</v>
      </c>
      <c r="F48" s="44" t="s">
        <v>860</v>
      </c>
      <c r="G48" s="45" t="s">
        <v>860</v>
      </c>
      <c r="H48" s="173">
        <v>35.27</v>
      </c>
      <c r="I48" s="313">
        <f t="shared" si="21"/>
        <v>2.806918060674794</v>
      </c>
      <c r="J48" s="105">
        <v>0.206</v>
      </c>
      <c r="K48" s="105">
        <v>0.2475</v>
      </c>
      <c r="L48" s="93">
        <f t="shared" si="44"/>
        <v>20.14563106796117</v>
      </c>
      <c r="M48" s="31">
        <v>40952</v>
      </c>
      <c r="N48" s="31">
        <v>40954</v>
      </c>
      <c r="O48" s="30">
        <v>40969</v>
      </c>
      <c r="P48" s="31" t="s">
        <v>245</v>
      </c>
      <c r="Q48" s="102" t="s">
        <v>442</v>
      </c>
      <c r="R48" s="310">
        <f t="shared" si="2"/>
        <v>0.99</v>
      </c>
      <c r="S48" s="313">
        <f t="shared" si="22"/>
        <v>79.2</v>
      </c>
      <c r="T48" s="411">
        <f t="shared" si="50"/>
        <v>113.94537205142399</v>
      </c>
      <c r="U48" s="27">
        <f t="shared" si="23"/>
        <v>28.216</v>
      </c>
      <c r="V48" s="364">
        <v>12</v>
      </c>
      <c r="W48" s="166">
        <v>1.25</v>
      </c>
      <c r="X48" s="172">
        <v>2.83</v>
      </c>
      <c r="Y48" s="166">
        <v>1.54</v>
      </c>
      <c r="Z48" s="166">
        <v>3.65</v>
      </c>
      <c r="AA48" s="172">
        <v>1.49</v>
      </c>
      <c r="AB48" s="166">
        <v>1.62</v>
      </c>
      <c r="AC48" s="327">
        <f t="shared" si="48"/>
        <v>8.7248322147651</v>
      </c>
      <c r="AD48" s="324">
        <f t="shared" si="49"/>
        <v>8.364360756041455</v>
      </c>
      <c r="AE48" s="484">
        <v>7</v>
      </c>
      <c r="AF48" s="369">
        <v>27480</v>
      </c>
      <c r="AG48" s="522">
        <v>30.24</v>
      </c>
      <c r="AH48" s="522">
        <v>-2.14</v>
      </c>
      <c r="AI48" s="523">
        <v>2.65</v>
      </c>
      <c r="AJ48" s="524">
        <v>8.26</v>
      </c>
      <c r="AK48" s="335">
        <f t="shared" si="51"/>
        <v>1.2905584756241</v>
      </c>
      <c r="AL48" s="324">
        <f t="shared" si="12"/>
        <v>20.14563106796117</v>
      </c>
      <c r="AM48" s="325">
        <f t="shared" si="13"/>
        <v>16.60063546310715</v>
      </c>
      <c r="AN48" s="325">
        <f t="shared" si="14"/>
        <v>14.14131164329615</v>
      </c>
      <c r="AO48" s="327">
        <f t="shared" si="15"/>
        <v>10.957513286220966</v>
      </c>
      <c r="AP48" s="646">
        <v>0.99</v>
      </c>
      <c r="AQ48" s="634"/>
      <c r="AR48" s="282">
        <v>0.824</v>
      </c>
      <c r="AS48" s="282">
        <v>0.651</v>
      </c>
      <c r="AT48" s="28">
        <v>0.6245</v>
      </c>
      <c r="AU48" s="28">
        <v>0.579</v>
      </c>
      <c r="AV48" s="28">
        <v>0.511</v>
      </c>
      <c r="AW48" s="28">
        <v>0.4715</v>
      </c>
      <c r="AX48" s="28">
        <v>0.458</v>
      </c>
      <c r="AY48" s="28">
        <v>0.415</v>
      </c>
      <c r="AZ48" s="28">
        <v>0.38</v>
      </c>
      <c r="BA48" s="28">
        <v>0.35</v>
      </c>
      <c r="BB48" s="28">
        <v>0.323</v>
      </c>
      <c r="BC48" s="119">
        <v>0.298875</v>
      </c>
      <c r="BD48" s="684">
        <f t="shared" si="16"/>
        <v>20.14563106796117</v>
      </c>
      <c r="BE48" s="684">
        <f t="shared" si="6"/>
        <v>26.57450076804915</v>
      </c>
      <c r="BF48" s="452">
        <f t="shared" si="29"/>
        <v>4.243394715772619</v>
      </c>
      <c r="BG48" s="452">
        <f t="shared" si="30"/>
        <v>7.858376511226273</v>
      </c>
      <c r="BH48" s="452">
        <f t="shared" si="31"/>
        <v>13.307240704500977</v>
      </c>
      <c r="BI48" s="452">
        <f t="shared" si="32"/>
        <v>8.377518557794271</v>
      </c>
      <c r="BJ48" s="452">
        <f t="shared" si="33"/>
        <v>2.9475982532751077</v>
      </c>
      <c r="BK48" s="452">
        <f t="shared" si="34"/>
        <v>10.361445783132538</v>
      </c>
      <c r="BL48" s="452">
        <f t="shared" si="35"/>
        <v>9.210526315789469</v>
      </c>
      <c r="BM48" s="452">
        <f t="shared" si="36"/>
        <v>8.571428571428585</v>
      </c>
      <c r="BN48" s="452">
        <f t="shared" si="37"/>
        <v>8.359133126934971</v>
      </c>
      <c r="BO48" s="685">
        <f t="shared" si="38"/>
        <v>8.071936428272686</v>
      </c>
      <c r="BP48" s="675">
        <f t="shared" si="17"/>
        <v>10.669060900344817</v>
      </c>
      <c r="BQ48" s="676">
        <f t="shared" si="18"/>
        <v>6.341086329107697</v>
      </c>
      <c r="BR48" s="538">
        <f t="shared" si="45"/>
        <v>-11.267770296029056</v>
      </c>
      <c r="BS48" s="676">
        <f t="shared" si="46"/>
        <v>71.53299648540329</v>
      </c>
      <c r="BT48" s="696">
        <f t="shared" si="24"/>
        <v>1.0763758389261744</v>
      </c>
      <c r="BU48" s="696">
        <f t="shared" si="47"/>
        <v>1.1664077971848272</v>
      </c>
      <c r="BV48" s="696">
        <f t="shared" si="47"/>
        <v>1.2639703532279625</v>
      </c>
      <c r="BW48" s="696">
        <f t="shared" si="47"/>
        <v>1.3696933934213606</v>
      </c>
      <c r="BX48" s="696">
        <f t="shared" si="47"/>
        <v>1.4842594900987895</v>
      </c>
      <c r="BY48" s="697">
        <f t="shared" si="25"/>
        <v>6.360706872859114</v>
      </c>
      <c r="BZ48" s="685">
        <f t="shared" si="26"/>
        <v>18.034326262713677</v>
      </c>
    </row>
    <row r="49" spans="1:78" ht="11.25" customHeight="1">
      <c r="A49" s="25" t="s">
        <v>389</v>
      </c>
      <c r="B49" s="26" t="s">
        <v>390</v>
      </c>
      <c r="C49" s="102" t="s">
        <v>1566</v>
      </c>
      <c r="D49" s="132">
        <v>14</v>
      </c>
      <c r="E49" s="136">
        <v>182</v>
      </c>
      <c r="F49" s="65" t="s">
        <v>1410</v>
      </c>
      <c r="G49" s="57" t="s">
        <v>1410</v>
      </c>
      <c r="H49" s="200">
        <v>45.49</v>
      </c>
      <c r="I49" s="313">
        <f t="shared" si="21"/>
        <v>5.385799076720158</v>
      </c>
      <c r="J49" s="105">
        <v>0.605</v>
      </c>
      <c r="K49" s="105">
        <v>0.6125</v>
      </c>
      <c r="L49" s="116">
        <f t="shared" si="44"/>
        <v>1.2396694214876103</v>
      </c>
      <c r="M49" s="31">
        <v>40843</v>
      </c>
      <c r="N49" s="31">
        <v>40847</v>
      </c>
      <c r="O49" s="30">
        <v>40856</v>
      </c>
      <c r="P49" s="103" t="s">
        <v>92</v>
      </c>
      <c r="Q49" s="102" t="s">
        <v>1921</v>
      </c>
      <c r="R49" s="310">
        <f t="shared" si="2"/>
        <v>2.45</v>
      </c>
      <c r="S49" s="313">
        <f t="shared" si="22"/>
        <v>126.28865979381445</v>
      </c>
      <c r="T49" s="411">
        <f t="shared" si="50"/>
        <v>90.16499738749513</v>
      </c>
      <c r="U49" s="27">
        <f t="shared" si="23"/>
        <v>23.448453608247423</v>
      </c>
      <c r="V49" s="364">
        <v>12</v>
      </c>
      <c r="W49" s="166">
        <v>1.94</v>
      </c>
      <c r="X49" s="172">
        <v>2.39</v>
      </c>
      <c r="Y49" s="166">
        <v>0.94</v>
      </c>
      <c r="Z49" s="166">
        <v>3.47</v>
      </c>
      <c r="AA49" s="172">
        <v>2.1</v>
      </c>
      <c r="AB49" s="166">
        <v>2.26</v>
      </c>
      <c r="AC49" s="327">
        <f t="shared" si="48"/>
        <v>7.619047619047614</v>
      </c>
      <c r="AD49" s="324">
        <f t="shared" si="49"/>
        <v>9.063558477784419</v>
      </c>
      <c r="AE49" s="484">
        <v>12</v>
      </c>
      <c r="AF49" s="369">
        <v>39610</v>
      </c>
      <c r="AG49" s="522">
        <v>26.36</v>
      </c>
      <c r="AH49" s="522">
        <v>-0.68</v>
      </c>
      <c r="AI49" s="523">
        <v>2.34</v>
      </c>
      <c r="AJ49" s="524">
        <v>7.67</v>
      </c>
      <c r="AK49" s="335">
        <f t="shared" si="51"/>
        <v>0.7929759026231662</v>
      </c>
      <c r="AL49" s="324">
        <f t="shared" si="12"/>
        <v>5.251641137855567</v>
      </c>
      <c r="AM49" s="325">
        <f t="shared" si="13"/>
        <v>5.5538121528985185</v>
      </c>
      <c r="AN49" s="325">
        <f t="shared" si="14"/>
        <v>6.02545028392889</v>
      </c>
      <c r="AO49" s="327">
        <f t="shared" si="15"/>
        <v>7.598528863231135</v>
      </c>
      <c r="AP49" s="646">
        <v>2.405</v>
      </c>
      <c r="AQ49" s="634"/>
      <c r="AR49" s="282">
        <v>2.285</v>
      </c>
      <c r="AS49" s="282">
        <v>2.165</v>
      </c>
      <c r="AT49" s="28">
        <v>2.045</v>
      </c>
      <c r="AU49" s="28">
        <v>1.915</v>
      </c>
      <c r="AV49" s="28">
        <v>1.795</v>
      </c>
      <c r="AW49" s="28">
        <v>1.66</v>
      </c>
      <c r="AX49" s="28">
        <v>1.5125</v>
      </c>
      <c r="AY49" s="28">
        <v>1.4425</v>
      </c>
      <c r="AZ49" s="28">
        <v>1.3275</v>
      </c>
      <c r="BA49" s="28">
        <v>1.15625</v>
      </c>
      <c r="BB49" s="28">
        <v>1.025</v>
      </c>
      <c r="BC49" s="119">
        <v>0.925</v>
      </c>
      <c r="BD49" s="684">
        <f t="shared" si="16"/>
        <v>5.251641137855567</v>
      </c>
      <c r="BE49" s="684">
        <f t="shared" si="6"/>
        <v>5.542725173210172</v>
      </c>
      <c r="BF49" s="452">
        <f t="shared" si="29"/>
        <v>5.867970660146704</v>
      </c>
      <c r="BG49" s="452">
        <f t="shared" si="30"/>
        <v>6.788511749347248</v>
      </c>
      <c r="BH49" s="452">
        <f t="shared" si="31"/>
        <v>6.6852367688022385</v>
      </c>
      <c r="BI49" s="452">
        <f t="shared" si="32"/>
        <v>8.132530120481917</v>
      </c>
      <c r="BJ49" s="452">
        <f t="shared" si="33"/>
        <v>9.752066115702473</v>
      </c>
      <c r="BK49" s="452">
        <f t="shared" si="34"/>
        <v>4.8526863084922045</v>
      </c>
      <c r="BL49" s="452">
        <f t="shared" si="35"/>
        <v>8.662900188323919</v>
      </c>
      <c r="BM49" s="452">
        <f t="shared" si="36"/>
        <v>14.810810810810793</v>
      </c>
      <c r="BN49" s="452">
        <f t="shared" si="37"/>
        <v>12.804878048780498</v>
      </c>
      <c r="BO49" s="685">
        <f t="shared" si="38"/>
        <v>10.81081081081079</v>
      </c>
      <c r="BP49" s="676">
        <f t="shared" si="17"/>
        <v>8.330230657730377</v>
      </c>
      <c r="BQ49" s="676">
        <f t="shared" si="18"/>
        <v>3.0390771381698203</v>
      </c>
      <c r="BR49" s="538">
        <f t="shared" si="45"/>
        <v>-12.037204247598375</v>
      </c>
      <c r="BS49" s="676">
        <f t="shared" si="46"/>
        <v>53.09983528636352</v>
      </c>
      <c r="BT49" s="696">
        <f t="shared" si="24"/>
        <v>2.588238095238095</v>
      </c>
      <c r="BU49" s="696">
        <f t="shared" si="47"/>
        <v>2.822824568544293</v>
      </c>
      <c r="BV49" s="696">
        <f t="shared" si="47"/>
        <v>3.0786729240395707</v>
      </c>
      <c r="BW49" s="696">
        <f t="shared" si="47"/>
        <v>3.3577102448496126</v>
      </c>
      <c r="BX49" s="696">
        <f t="shared" si="47"/>
        <v>3.6620382764061157</v>
      </c>
      <c r="BY49" s="697">
        <f t="shared" si="25"/>
        <v>15.509484109077686</v>
      </c>
      <c r="BZ49" s="685">
        <f t="shared" si="26"/>
        <v>34.09427150819452</v>
      </c>
    </row>
    <row r="50" spans="1:78" ht="11.25" customHeight="1">
      <c r="A50" s="25" t="s">
        <v>386</v>
      </c>
      <c r="B50" s="26" t="s">
        <v>387</v>
      </c>
      <c r="C50" s="123" t="s">
        <v>1328</v>
      </c>
      <c r="D50" s="132">
        <v>12</v>
      </c>
      <c r="E50" s="136">
        <v>200</v>
      </c>
      <c r="F50" s="65" t="s">
        <v>1410</v>
      </c>
      <c r="G50" s="57" t="s">
        <v>1410</v>
      </c>
      <c r="H50" s="200">
        <v>103.74</v>
      </c>
      <c r="I50" s="433">
        <f t="shared" si="21"/>
        <v>0.6169269327164064</v>
      </c>
      <c r="J50" s="127">
        <v>0.155</v>
      </c>
      <c r="K50" s="105">
        <v>0.16</v>
      </c>
      <c r="L50" s="93">
        <f t="shared" si="44"/>
        <v>3.2258064516129004</v>
      </c>
      <c r="M50" s="31">
        <v>40646</v>
      </c>
      <c r="N50" s="31">
        <v>40648</v>
      </c>
      <c r="O50" s="30">
        <v>40662</v>
      </c>
      <c r="P50" s="31" t="s">
        <v>244</v>
      </c>
      <c r="Q50" s="26"/>
      <c r="R50" s="310">
        <f t="shared" si="2"/>
        <v>0.64</v>
      </c>
      <c r="S50" s="313">
        <f t="shared" si="22"/>
        <v>16.41025641025641</v>
      </c>
      <c r="T50" s="411">
        <f t="shared" si="50"/>
        <v>57.93951022112511</v>
      </c>
      <c r="U50" s="27">
        <f t="shared" si="23"/>
        <v>26.599999999999998</v>
      </c>
      <c r="V50" s="364">
        <v>12</v>
      </c>
      <c r="W50" s="166">
        <v>3.9</v>
      </c>
      <c r="X50" s="172">
        <v>0.44</v>
      </c>
      <c r="Y50" s="166">
        <v>3.26</v>
      </c>
      <c r="Z50" s="166">
        <v>2.11</v>
      </c>
      <c r="AA50" s="172">
        <v>3.45</v>
      </c>
      <c r="AB50" s="166">
        <v>4.39</v>
      </c>
      <c r="AC50" s="327">
        <f t="shared" si="48"/>
        <v>27.246376811594185</v>
      </c>
      <c r="AD50" s="324">
        <f t="shared" si="49"/>
        <v>68.3399209486166</v>
      </c>
      <c r="AE50" s="484">
        <v>29</v>
      </c>
      <c r="AF50" s="369">
        <v>27890</v>
      </c>
      <c r="AG50" s="522">
        <v>55.28</v>
      </c>
      <c r="AH50" s="522">
        <v>-14.58</v>
      </c>
      <c r="AI50" s="523">
        <v>11.38</v>
      </c>
      <c r="AJ50" s="524">
        <v>9.14</v>
      </c>
      <c r="AK50" s="335">
        <f t="shared" si="51"/>
        <v>1.0087837892667424</v>
      </c>
      <c r="AL50" s="324">
        <f t="shared" si="12"/>
        <v>4.098360655737698</v>
      </c>
      <c r="AM50" s="325">
        <f t="shared" si="13"/>
        <v>10.944792984754592</v>
      </c>
      <c r="AN50" s="325">
        <f t="shared" si="14"/>
        <v>23.614725527128734</v>
      </c>
      <c r="AO50" s="327">
        <f t="shared" si="15"/>
        <v>23.409104882914143</v>
      </c>
      <c r="AP50" s="646">
        <v>0.635</v>
      </c>
      <c r="AQ50" s="634"/>
      <c r="AR50" s="282">
        <v>0.61</v>
      </c>
      <c r="AS50" s="282">
        <v>0.57</v>
      </c>
      <c r="AT50" s="28">
        <v>0.465</v>
      </c>
      <c r="AU50" s="28">
        <v>0.33</v>
      </c>
      <c r="AV50" s="28">
        <v>0.22</v>
      </c>
      <c r="AW50" s="28">
        <v>0.15</v>
      </c>
      <c r="AX50" s="28">
        <v>0.115</v>
      </c>
      <c r="AY50" s="28">
        <v>0.09</v>
      </c>
      <c r="AZ50" s="275">
        <v>0.08</v>
      </c>
      <c r="BA50" s="28">
        <v>0.0775</v>
      </c>
      <c r="BB50" s="28">
        <v>0.065</v>
      </c>
      <c r="BC50" s="277">
        <v>0.06</v>
      </c>
      <c r="BD50" s="684">
        <f t="shared" si="16"/>
        <v>4.098360655737698</v>
      </c>
      <c r="BE50" s="684">
        <f t="shared" si="6"/>
        <v>7.017543859649122</v>
      </c>
      <c r="BF50" s="452">
        <f t="shared" si="29"/>
        <v>22.580645161290303</v>
      </c>
      <c r="BG50" s="452">
        <f t="shared" si="30"/>
        <v>40.90909090909092</v>
      </c>
      <c r="BH50" s="452">
        <f t="shared" si="31"/>
        <v>50</v>
      </c>
      <c r="BI50" s="452">
        <f t="shared" si="32"/>
        <v>46.66666666666668</v>
      </c>
      <c r="BJ50" s="452">
        <f t="shared" si="33"/>
        <v>30.43478260869563</v>
      </c>
      <c r="BK50" s="452">
        <f t="shared" si="34"/>
        <v>27.77777777777779</v>
      </c>
      <c r="BL50" s="452">
        <f t="shared" si="35"/>
        <v>12.5</v>
      </c>
      <c r="BM50" s="452">
        <f t="shared" si="36"/>
        <v>3.2258064516129004</v>
      </c>
      <c r="BN50" s="452">
        <f t="shared" si="37"/>
        <v>19.23076923076923</v>
      </c>
      <c r="BO50" s="685">
        <f t="shared" si="38"/>
        <v>8.333333333333348</v>
      </c>
      <c r="BP50" s="676">
        <f t="shared" si="17"/>
        <v>22.731231387885305</v>
      </c>
      <c r="BQ50" s="676">
        <f t="shared" si="18"/>
        <v>15.891708103291744</v>
      </c>
      <c r="BR50" s="538">
        <f t="shared" si="45"/>
        <v>-2.3683475401548577</v>
      </c>
      <c r="BS50" s="676">
        <f t="shared" si="46"/>
        <v>67.65105791264966</v>
      </c>
      <c r="BT50" s="696">
        <f t="shared" si="24"/>
        <v>0.6985000000000001</v>
      </c>
      <c r="BU50" s="696">
        <f t="shared" si="47"/>
        <v>0.7683500000000002</v>
      </c>
      <c r="BV50" s="696">
        <f t="shared" si="47"/>
        <v>0.8451850000000003</v>
      </c>
      <c r="BW50" s="696">
        <f t="shared" si="47"/>
        <v>0.9297035000000003</v>
      </c>
      <c r="BX50" s="696">
        <f t="shared" si="47"/>
        <v>1.0226738500000006</v>
      </c>
      <c r="BY50" s="697">
        <f t="shared" si="25"/>
        <v>4.2644123500000015</v>
      </c>
      <c r="BZ50" s="685">
        <f t="shared" si="26"/>
        <v>4.110673173317911</v>
      </c>
    </row>
    <row r="51" spans="1:78" ht="11.25" customHeight="1">
      <c r="A51" s="34" t="s">
        <v>1711</v>
      </c>
      <c r="B51" s="36" t="s">
        <v>1712</v>
      </c>
      <c r="C51" s="36" t="s">
        <v>1221</v>
      </c>
      <c r="D51" s="133">
        <v>22</v>
      </c>
      <c r="E51" s="136">
        <v>114</v>
      </c>
      <c r="F51" s="74" t="s">
        <v>1410</v>
      </c>
      <c r="G51" s="75" t="s">
        <v>1410</v>
      </c>
      <c r="H51" s="406">
        <v>73.79</v>
      </c>
      <c r="I51" s="313">
        <f>(R51/H51)*100</f>
        <v>2.9949857704295972</v>
      </c>
      <c r="J51" s="106">
        <v>0.515</v>
      </c>
      <c r="K51" s="106">
        <v>0.5525</v>
      </c>
      <c r="L51" s="94">
        <f t="shared" si="44"/>
        <v>7.281553398058249</v>
      </c>
      <c r="M51" s="50">
        <v>40911</v>
      </c>
      <c r="N51" s="50">
        <v>40913</v>
      </c>
      <c r="O51" s="49">
        <v>40928</v>
      </c>
      <c r="P51" s="50" t="s">
        <v>285</v>
      </c>
      <c r="Q51" s="36"/>
      <c r="R51" s="259">
        <f t="shared" si="2"/>
        <v>2.21</v>
      </c>
      <c r="S51" s="313">
        <f t="shared" si="22"/>
        <v>78.64768683274022</v>
      </c>
      <c r="T51" s="411">
        <f t="shared" si="50"/>
        <v>130.69424337519382</v>
      </c>
      <c r="U51" s="37">
        <f t="shared" si="23"/>
        <v>26.259786476868328</v>
      </c>
      <c r="V51" s="365">
        <v>12</v>
      </c>
      <c r="W51" s="167">
        <v>2.81</v>
      </c>
      <c r="X51" s="174">
        <v>3.18</v>
      </c>
      <c r="Y51" s="167">
        <v>0.8</v>
      </c>
      <c r="Z51" s="167">
        <v>4.56</v>
      </c>
      <c r="AA51" s="174">
        <v>3.15</v>
      </c>
      <c r="AB51" s="167">
        <v>3.35</v>
      </c>
      <c r="AC51" s="332">
        <f t="shared" si="48"/>
        <v>6.349206349206349</v>
      </c>
      <c r="AD51" s="330">
        <f t="shared" si="49"/>
        <v>7.366476989118499</v>
      </c>
      <c r="AE51" s="485">
        <v>1</v>
      </c>
      <c r="AF51" s="371">
        <v>4000</v>
      </c>
      <c r="AG51" s="495">
        <v>18.69</v>
      </c>
      <c r="AH51" s="495">
        <v>-9.36</v>
      </c>
      <c r="AI51" s="519">
        <v>-2.69</v>
      </c>
      <c r="AJ51" s="521">
        <v>2.13</v>
      </c>
      <c r="AK51" s="336">
        <f t="shared" si="51"/>
        <v>0.5736490819248027</v>
      </c>
      <c r="AL51" s="324">
        <f t="shared" si="12"/>
        <v>7.291666666666674</v>
      </c>
      <c r="AM51" s="325">
        <f t="shared" si="13"/>
        <v>5.3864683306052985</v>
      </c>
      <c r="AN51" s="325">
        <f t="shared" si="14"/>
        <v>7.423907511540473</v>
      </c>
      <c r="AO51" s="327">
        <f t="shared" si="15"/>
        <v>12.941548667053638</v>
      </c>
      <c r="AP51" s="646">
        <v>2.06</v>
      </c>
      <c r="AQ51" s="634"/>
      <c r="AR51" s="282">
        <v>1.92</v>
      </c>
      <c r="AS51" s="282">
        <v>1.8</v>
      </c>
      <c r="AT51" s="28">
        <v>1.76</v>
      </c>
      <c r="AU51" s="28">
        <v>1.6</v>
      </c>
      <c r="AV51" s="28">
        <v>1.44</v>
      </c>
      <c r="AW51" s="28">
        <v>1.3</v>
      </c>
      <c r="AX51" s="28">
        <v>0.86</v>
      </c>
      <c r="AY51" s="28">
        <v>0.76</v>
      </c>
      <c r="AZ51" s="28">
        <v>0.68</v>
      </c>
      <c r="BA51" s="28">
        <v>0.61</v>
      </c>
      <c r="BB51" s="28">
        <v>0.54</v>
      </c>
      <c r="BC51" s="119">
        <v>0.48</v>
      </c>
      <c r="BD51" s="684">
        <f t="shared" si="16"/>
        <v>7.291666666666674</v>
      </c>
      <c r="BE51" s="684">
        <f t="shared" si="6"/>
        <v>6.666666666666665</v>
      </c>
      <c r="BF51" s="452">
        <f t="shared" si="29"/>
        <v>2.2727272727272707</v>
      </c>
      <c r="BG51" s="452">
        <f t="shared" si="30"/>
        <v>9.999999999999986</v>
      </c>
      <c r="BH51" s="452">
        <f t="shared" si="31"/>
        <v>11.111111111111116</v>
      </c>
      <c r="BI51" s="452">
        <f t="shared" si="32"/>
        <v>10.769230769230752</v>
      </c>
      <c r="BJ51" s="452">
        <f t="shared" si="33"/>
        <v>51.162790697674424</v>
      </c>
      <c r="BK51" s="452">
        <f t="shared" si="34"/>
        <v>13.157894736842103</v>
      </c>
      <c r="BL51" s="452">
        <f t="shared" si="35"/>
        <v>11.764705882352944</v>
      </c>
      <c r="BM51" s="452">
        <f t="shared" si="36"/>
        <v>11.475409836065587</v>
      </c>
      <c r="BN51" s="452">
        <f t="shared" si="37"/>
        <v>12.962962962962955</v>
      </c>
      <c r="BO51" s="685">
        <f t="shared" si="38"/>
        <v>12.500000000000021</v>
      </c>
      <c r="BP51" s="676">
        <f t="shared" si="17"/>
        <v>13.42793055019171</v>
      </c>
      <c r="BQ51" s="676">
        <f t="shared" si="18"/>
        <v>11.774416198183353</v>
      </c>
      <c r="BR51" s="538">
        <f t="shared" si="45"/>
        <v>-15.840893194898257</v>
      </c>
      <c r="BS51" s="676">
        <f t="shared" si="46"/>
        <v>58.67889229163692</v>
      </c>
      <c r="BT51" s="696">
        <f t="shared" si="24"/>
        <v>2.1907936507936507</v>
      </c>
      <c r="BU51" s="696">
        <f t="shared" si="47"/>
        <v>2.352177960958434</v>
      </c>
      <c r="BV51" s="696">
        <f t="shared" si="47"/>
        <v>2.5254506091955538</v>
      </c>
      <c r="BW51" s="696">
        <f t="shared" si="47"/>
        <v>2.711487347193497</v>
      </c>
      <c r="BX51" s="696">
        <f t="shared" si="47"/>
        <v>2.9112284386873655</v>
      </c>
      <c r="BY51" s="697">
        <f t="shared" si="25"/>
        <v>12.691138006828501</v>
      </c>
      <c r="BZ51" s="685">
        <f t="shared" si="26"/>
        <v>17.19899445294552</v>
      </c>
    </row>
    <row r="52" spans="1:78" ht="11.25" customHeight="1">
      <c r="A52" s="25" t="s">
        <v>475</v>
      </c>
      <c r="B52" s="26" t="s">
        <v>476</v>
      </c>
      <c r="C52" s="102" t="s">
        <v>1561</v>
      </c>
      <c r="D52" s="132">
        <v>17</v>
      </c>
      <c r="E52" s="136">
        <v>154</v>
      </c>
      <c r="F52" s="44" t="s">
        <v>860</v>
      </c>
      <c r="G52" s="45" t="s">
        <v>827</v>
      </c>
      <c r="H52" s="173">
        <v>132.85</v>
      </c>
      <c r="I52" s="312">
        <f>(R52/H52)*100</f>
        <v>3.131351147911178</v>
      </c>
      <c r="J52" s="105">
        <v>1.0325</v>
      </c>
      <c r="K52" s="105">
        <v>1.04</v>
      </c>
      <c r="L52" s="128">
        <f t="shared" si="44"/>
        <v>0.7263922518159882</v>
      </c>
      <c r="M52" s="31">
        <v>40631</v>
      </c>
      <c r="N52" s="31">
        <v>40633</v>
      </c>
      <c r="O52" s="30">
        <v>40648</v>
      </c>
      <c r="P52" s="31" t="s">
        <v>251</v>
      </c>
      <c r="Q52" s="26"/>
      <c r="R52" s="310">
        <f t="shared" si="2"/>
        <v>4.16</v>
      </c>
      <c r="S52" s="312">
        <f t="shared" si="22"/>
        <v>424.48979591836735</v>
      </c>
      <c r="T52" s="413">
        <f t="shared" si="50"/>
        <v>339.08790229411136</v>
      </c>
      <c r="U52" s="27">
        <f t="shared" si="23"/>
        <v>135.5612244897959</v>
      </c>
      <c r="V52" s="364">
        <v>12</v>
      </c>
      <c r="W52" s="166">
        <v>0.98</v>
      </c>
      <c r="X52" s="172">
        <v>2.17</v>
      </c>
      <c r="Y52" s="166">
        <v>9.34</v>
      </c>
      <c r="Z52" s="166">
        <v>3.2</v>
      </c>
      <c r="AA52" s="172">
        <v>5.7</v>
      </c>
      <c r="AB52" s="166">
        <v>6.48</v>
      </c>
      <c r="AC52" s="327">
        <f t="shared" si="48"/>
        <v>13.684210526315788</v>
      </c>
      <c r="AD52" s="324">
        <f t="shared" si="49"/>
        <v>10.740561080119653</v>
      </c>
      <c r="AE52" s="484">
        <v>24</v>
      </c>
      <c r="AF52" s="369">
        <v>4530</v>
      </c>
      <c r="AG52" s="522">
        <v>20.96</v>
      </c>
      <c r="AH52" s="522">
        <v>-10.5</v>
      </c>
      <c r="AI52" s="523">
        <v>-0.36</v>
      </c>
      <c r="AJ52" s="524">
        <v>-1.42</v>
      </c>
      <c r="AK52" s="335">
        <f t="shared" si="51"/>
        <v>1.1126122251470043</v>
      </c>
      <c r="AL52" s="328">
        <f t="shared" si="12"/>
        <v>0.6056935190793311</v>
      </c>
      <c r="AM52" s="329">
        <f t="shared" si="13"/>
        <v>1.339536857818735</v>
      </c>
      <c r="AN52" s="329">
        <f t="shared" si="14"/>
        <v>4.513665970372571</v>
      </c>
      <c r="AO52" s="326">
        <f t="shared" si="15"/>
        <v>4.056818600726952</v>
      </c>
      <c r="AP52" s="650">
        <v>4.1525</v>
      </c>
      <c r="AQ52" s="633"/>
      <c r="AR52" s="279">
        <v>4.1275</v>
      </c>
      <c r="AS52" s="279">
        <v>4.11</v>
      </c>
      <c r="AT52" s="19">
        <v>3.99</v>
      </c>
      <c r="AU52" s="19">
        <v>3.63</v>
      </c>
      <c r="AV52" s="19">
        <v>3.33</v>
      </c>
      <c r="AW52" s="19">
        <v>3.22</v>
      </c>
      <c r="AX52" s="19">
        <v>3.15</v>
      </c>
      <c r="AY52" s="19">
        <v>3.11</v>
      </c>
      <c r="AZ52" s="19">
        <v>3.01</v>
      </c>
      <c r="BA52" s="19">
        <v>2.79</v>
      </c>
      <c r="BB52" s="19">
        <v>2.32</v>
      </c>
      <c r="BC52" s="273">
        <v>2.1</v>
      </c>
      <c r="BD52" s="686">
        <f t="shared" si="16"/>
        <v>0.6056935190793311</v>
      </c>
      <c r="BE52" s="686">
        <f t="shared" si="6"/>
        <v>0.42579075425790425</v>
      </c>
      <c r="BF52" s="663">
        <f t="shared" si="29"/>
        <v>3.007518796992481</v>
      </c>
      <c r="BG52" s="663">
        <f t="shared" si="30"/>
        <v>9.917355371900838</v>
      </c>
      <c r="BH52" s="663">
        <f t="shared" si="31"/>
        <v>9.009009009009006</v>
      </c>
      <c r="BI52" s="663">
        <f t="shared" si="32"/>
        <v>3.416149068322971</v>
      </c>
      <c r="BJ52" s="663">
        <f t="shared" si="33"/>
        <v>2.2222222222222365</v>
      </c>
      <c r="BK52" s="663">
        <f t="shared" si="34"/>
        <v>1.2861736334405238</v>
      </c>
      <c r="BL52" s="663">
        <f t="shared" si="35"/>
        <v>3.322259136212624</v>
      </c>
      <c r="BM52" s="663">
        <f t="shared" si="36"/>
        <v>7.8853046594981935</v>
      </c>
      <c r="BN52" s="663">
        <f t="shared" si="37"/>
        <v>20.25862068965518</v>
      </c>
      <c r="BO52" s="687">
        <f t="shared" si="38"/>
        <v>10.47619047619046</v>
      </c>
      <c r="BP52" s="675">
        <f t="shared" si="17"/>
        <v>5.986023944731812</v>
      </c>
      <c r="BQ52" s="675">
        <f t="shared" si="18"/>
        <v>5.558477187842417</v>
      </c>
      <c r="BR52" s="679">
        <f t="shared" si="45"/>
        <v>-127.91620737151216</v>
      </c>
      <c r="BS52" s="675">
        <f t="shared" si="46"/>
        <v>39.80406557227269</v>
      </c>
      <c r="BT52" s="698">
        <f t="shared" si="24"/>
        <v>4.56775</v>
      </c>
      <c r="BU52" s="698">
        <f t="shared" si="47"/>
        <v>5.024525000000001</v>
      </c>
      <c r="BV52" s="698">
        <f t="shared" si="47"/>
        <v>5.526977500000001</v>
      </c>
      <c r="BW52" s="698">
        <f t="shared" si="47"/>
        <v>6.079675250000002</v>
      </c>
      <c r="BX52" s="698">
        <f t="shared" si="47"/>
        <v>6.687642775000003</v>
      </c>
      <c r="BY52" s="699">
        <f t="shared" si="25"/>
        <v>27.886570525000007</v>
      </c>
      <c r="BZ52" s="687">
        <f t="shared" si="26"/>
        <v>20.991020342491538</v>
      </c>
    </row>
    <row r="53" spans="1:78" ht="11.25" customHeight="1">
      <c r="A53" s="25" t="s">
        <v>571</v>
      </c>
      <c r="B53" s="26" t="s">
        <v>572</v>
      </c>
      <c r="C53" s="26" t="s">
        <v>298</v>
      </c>
      <c r="D53" s="132">
        <v>17</v>
      </c>
      <c r="E53" s="136">
        <v>156</v>
      </c>
      <c r="F53" s="65" t="s">
        <v>1410</v>
      </c>
      <c r="G53" s="57" t="s">
        <v>1410</v>
      </c>
      <c r="H53" s="199">
        <v>43.51</v>
      </c>
      <c r="I53" s="433">
        <f t="shared" si="21"/>
        <v>1.1491611123879568</v>
      </c>
      <c r="J53" s="105">
        <v>0.2</v>
      </c>
      <c r="K53" s="105">
        <v>0.25</v>
      </c>
      <c r="L53" s="93">
        <f t="shared" si="44"/>
        <v>25</v>
      </c>
      <c r="M53" s="31">
        <v>40690</v>
      </c>
      <c r="N53" s="31">
        <v>40695</v>
      </c>
      <c r="O53" s="30">
        <v>40709</v>
      </c>
      <c r="P53" s="31" t="s">
        <v>295</v>
      </c>
      <c r="Q53" s="102" t="s">
        <v>309</v>
      </c>
      <c r="R53" s="310">
        <f>K53*2</f>
        <v>0.5</v>
      </c>
      <c r="S53" s="313">
        <f t="shared" si="22"/>
        <v>27.624309392265197</v>
      </c>
      <c r="T53" s="411">
        <f t="shared" si="50"/>
        <v>118.04392977105817</v>
      </c>
      <c r="U53" s="27">
        <f t="shared" si="23"/>
        <v>24.03867403314917</v>
      </c>
      <c r="V53" s="364">
        <v>12</v>
      </c>
      <c r="W53" s="166">
        <v>1.81</v>
      </c>
      <c r="X53" s="172">
        <v>1.53</v>
      </c>
      <c r="Y53" s="166">
        <v>1.4</v>
      </c>
      <c r="Z53" s="166">
        <v>4.45</v>
      </c>
      <c r="AA53" s="172">
        <v>1.83</v>
      </c>
      <c r="AB53" s="166">
        <v>2.02</v>
      </c>
      <c r="AC53" s="327">
        <f t="shared" si="48"/>
        <v>10.382513661202175</v>
      </c>
      <c r="AD53" s="324">
        <f t="shared" si="49"/>
        <v>15.539840708596735</v>
      </c>
      <c r="AE53" s="484">
        <v>20</v>
      </c>
      <c r="AF53" s="369">
        <v>9230</v>
      </c>
      <c r="AG53" s="522">
        <v>13.75</v>
      </c>
      <c r="AH53" s="522">
        <v>-23.87</v>
      </c>
      <c r="AI53" s="523">
        <v>-1.23</v>
      </c>
      <c r="AJ53" s="524">
        <v>-5.39</v>
      </c>
      <c r="AK53" s="335">
        <f t="shared" si="51"/>
        <v>0.6891768429040009</v>
      </c>
      <c r="AL53" s="324">
        <f t="shared" si="12"/>
        <v>25</v>
      </c>
      <c r="AM53" s="325">
        <f t="shared" si="13"/>
        <v>16.039720840319482</v>
      </c>
      <c r="AN53" s="325">
        <f t="shared" si="14"/>
        <v>17.844539784792257</v>
      </c>
      <c r="AO53" s="327">
        <f t="shared" si="15"/>
        <v>25.892541179416728</v>
      </c>
      <c r="AP53" s="646">
        <v>0.5</v>
      </c>
      <c r="AQ53" s="634"/>
      <c r="AR53" s="282">
        <v>0.4</v>
      </c>
      <c r="AS53" s="282">
        <v>0.38</v>
      </c>
      <c r="AT53" s="28">
        <v>0.32</v>
      </c>
      <c r="AU53" s="28">
        <v>0.28</v>
      </c>
      <c r="AV53" s="28">
        <v>0.22</v>
      </c>
      <c r="AW53" s="28">
        <v>0.15</v>
      </c>
      <c r="AX53" s="28">
        <v>0.11</v>
      </c>
      <c r="AY53" s="28">
        <v>0.08</v>
      </c>
      <c r="AZ53" s="28">
        <v>0.06</v>
      </c>
      <c r="BA53" s="28">
        <v>0.05</v>
      </c>
      <c r="BB53" s="28">
        <v>0.035</v>
      </c>
      <c r="BC53" s="119">
        <v>0.0125</v>
      </c>
      <c r="BD53" s="684">
        <f t="shared" si="16"/>
        <v>25</v>
      </c>
      <c r="BE53" s="684">
        <f aca="true" t="shared" si="52" ref="BE53:BO68">IF(AS53=0,0,IF(AS53&gt;AR53,0,((AR53/AS53)-1)*100))</f>
        <v>5.263157894736836</v>
      </c>
      <c r="BF53" s="452">
        <f t="shared" si="29"/>
        <v>18.75</v>
      </c>
      <c r="BG53" s="452">
        <f t="shared" si="30"/>
        <v>14.28571428571428</v>
      </c>
      <c r="BH53" s="452">
        <f t="shared" si="31"/>
        <v>27.272727272727295</v>
      </c>
      <c r="BI53" s="452">
        <f t="shared" si="32"/>
        <v>46.66666666666668</v>
      </c>
      <c r="BJ53" s="452">
        <f t="shared" si="33"/>
        <v>36.36363636363635</v>
      </c>
      <c r="BK53" s="452">
        <f t="shared" si="34"/>
        <v>37.5</v>
      </c>
      <c r="BL53" s="452">
        <f t="shared" si="35"/>
        <v>33.33333333333335</v>
      </c>
      <c r="BM53" s="452">
        <f t="shared" si="36"/>
        <v>19.999999999999996</v>
      </c>
      <c r="BN53" s="452">
        <f t="shared" si="37"/>
        <v>42.85714285714286</v>
      </c>
      <c r="BO53" s="685">
        <f t="shared" si="38"/>
        <v>180.00000000000003</v>
      </c>
      <c r="BP53" s="676">
        <f t="shared" si="17"/>
        <v>40.607698222829804</v>
      </c>
      <c r="BQ53" s="676">
        <f t="shared" si="18"/>
        <v>43.60668181736105</v>
      </c>
      <c r="BR53" s="538">
        <f t="shared" si="45"/>
        <v>-5.044973135968956</v>
      </c>
      <c r="BS53" s="676">
        <f t="shared" si="46"/>
        <v>71.14618784530387</v>
      </c>
      <c r="BT53" s="700">
        <f t="shared" si="24"/>
        <v>0.55</v>
      </c>
      <c r="BU53" s="700">
        <f t="shared" si="47"/>
        <v>0.6050000000000001</v>
      </c>
      <c r="BV53" s="700">
        <f t="shared" si="47"/>
        <v>0.6655000000000002</v>
      </c>
      <c r="BW53" s="700">
        <f t="shared" si="47"/>
        <v>0.7320500000000003</v>
      </c>
      <c r="BX53" s="700">
        <f t="shared" si="47"/>
        <v>0.8052550000000004</v>
      </c>
      <c r="BY53" s="697">
        <f t="shared" si="25"/>
        <v>3.3578050000000013</v>
      </c>
      <c r="BZ53" s="685">
        <f t="shared" si="26"/>
        <v>7.717317857963691</v>
      </c>
    </row>
    <row r="54" spans="1:78" ht="11.25" customHeight="1">
      <c r="A54" s="25" t="s">
        <v>417</v>
      </c>
      <c r="B54" s="26" t="s">
        <v>418</v>
      </c>
      <c r="C54" s="26" t="s">
        <v>1325</v>
      </c>
      <c r="D54" s="132">
        <v>13</v>
      </c>
      <c r="E54" s="136">
        <v>191</v>
      </c>
      <c r="F54" s="65" t="s">
        <v>1410</v>
      </c>
      <c r="G54" s="57" t="s">
        <v>1410</v>
      </c>
      <c r="H54" s="200">
        <v>93.23</v>
      </c>
      <c r="I54" s="433">
        <f t="shared" si="21"/>
        <v>1.1584253995495013</v>
      </c>
      <c r="J54" s="127">
        <v>0.23</v>
      </c>
      <c r="K54" s="105">
        <v>0.27</v>
      </c>
      <c r="L54" s="93">
        <f t="shared" si="44"/>
        <v>17.391304347826097</v>
      </c>
      <c r="M54" s="31">
        <v>40689</v>
      </c>
      <c r="N54" s="31">
        <v>40694</v>
      </c>
      <c r="O54" s="30">
        <v>40715</v>
      </c>
      <c r="P54" s="103" t="s">
        <v>269</v>
      </c>
      <c r="Q54" s="26"/>
      <c r="R54" s="310">
        <f>K54*4</f>
        <v>1.08</v>
      </c>
      <c r="S54" s="313">
        <f t="shared" si="22"/>
        <v>29.91689750692521</v>
      </c>
      <c r="T54" s="411">
        <f t="shared" si="50"/>
        <v>199.59624004370045</v>
      </c>
      <c r="U54" s="27">
        <f t="shared" si="23"/>
        <v>25.82548476454294</v>
      </c>
      <c r="V54" s="364">
        <v>8</v>
      </c>
      <c r="W54" s="166">
        <v>3.61</v>
      </c>
      <c r="X54" s="172">
        <v>1.46</v>
      </c>
      <c r="Y54" s="166">
        <v>5.56</v>
      </c>
      <c r="Z54" s="166">
        <v>7.82</v>
      </c>
      <c r="AA54" s="172">
        <v>4.11</v>
      </c>
      <c r="AB54" s="166">
        <v>4.73</v>
      </c>
      <c r="AC54" s="327">
        <f t="shared" si="48"/>
        <v>15.085158150851585</v>
      </c>
      <c r="AD54" s="324">
        <f t="shared" si="49"/>
        <v>15.536779655367797</v>
      </c>
      <c r="AE54" s="484">
        <v>8</v>
      </c>
      <c r="AF54" s="369">
        <v>4210</v>
      </c>
      <c r="AG54" s="522">
        <v>19.14</v>
      </c>
      <c r="AH54" s="522">
        <v>-17.06</v>
      </c>
      <c r="AI54" s="523">
        <v>-2.2</v>
      </c>
      <c r="AJ54" s="524">
        <v>-1.42</v>
      </c>
      <c r="AK54" s="335">
        <f t="shared" si="51"/>
        <v>1.3349724908348055</v>
      </c>
      <c r="AL54" s="324">
        <f t="shared" si="12"/>
        <v>16.85393258426966</v>
      </c>
      <c r="AM54" s="325">
        <f t="shared" si="13"/>
        <v>16.36699011798588</v>
      </c>
      <c r="AN54" s="325">
        <f t="shared" si="14"/>
        <v>35.226279893514565</v>
      </c>
      <c r="AO54" s="327">
        <f t="shared" si="15"/>
        <v>26.38727025115426</v>
      </c>
      <c r="AP54" s="646">
        <v>1.04</v>
      </c>
      <c r="AQ54" s="634"/>
      <c r="AR54" s="282">
        <v>0.89</v>
      </c>
      <c r="AS54" s="282">
        <v>0.78</v>
      </c>
      <c r="AT54" s="28">
        <v>0.66</v>
      </c>
      <c r="AU54" s="28">
        <v>0.42</v>
      </c>
      <c r="AV54" s="28">
        <v>0.23</v>
      </c>
      <c r="AW54" s="28">
        <v>0.2</v>
      </c>
      <c r="AX54" s="28">
        <v>0.18</v>
      </c>
      <c r="AY54" s="28">
        <v>0.15333</v>
      </c>
      <c r="AZ54" s="28">
        <v>0.12667</v>
      </c>
      <c r="BA54" s="28">
        <v>0.1</v>
      </c>
      <c r="BB54" s="28">
        <v>0.07</v>
      </c>
      <c r="BC54" s="119">
        <v>0.06667</v>
      </c>
      <c r="BD54" s="684">
        <f t="shared" si="16"/>
        <v>16.85393258426966</v>
      </c>
      <c r="BE54" s="684">
        <f t="shared" si="52"/>
        <v>14.102564102564097</v>
      </c>
      <c r="BF54" s="452">
        <f t="shared" si="52"/>
        <v>18.181818181818187</v>
      </c>
      <c r="BG54" s="452">
        <f t="shared" si="52"/>
        <v>57.14285714285716</v>
      </c>
      <c r="BH54" s="452">
        <f t="shared" si="52"/>
        <v>82.6086956521739</v>
      </c>
      <c r="BI54" s="452">
        <f t="shared" si="52"/>
        <v>14.999999999999991</v>
      </c>
      <c r="BJ54" s="452">
        <f t="shared" si="52"/>
        <v>11.111111111111116</v>
      </c>
      <c r="BK54" s="452">
        <f t="shared" si="52"/>
        <v>17.39385638818236</v>
      </c>
      <c r="BL54" s="452">
        <f t="shared" si="52"/>
        <v>21.046814557511627</v>
      </c>
      <c r="BM54" s="452">
        <f t="shared" si="52"/>
        <v>26.669999999999995</v>
      </c>
      <c r="BN54" s="452">
        <f t="shared" si="52"/>
        <v>42.85714285714286</v>
      </c>
      <c r="BO54" s="685">
        <f t="shared" si="52"/>
        <v>4.994750262486902</v>
      </c>
      <c r="BP54" s="676">
        <f t="shared" si="17"/>
        <v>27.33029523667649</v>
      </c>
      <c r="BQ54" s="676">
        <f t="shared" si="18"/>
        <v>21.61523516448334</v>
      </c>
      <c r="BR54" s="538">
        <f t="shared" si="45"/>
        <v>10.559220528521127</v>
      </c>
      <c r="BS54" s="676">
        <f t="shared" si="46"/>
        <v>69.15576177285318</v>
      </c>
      <c r="BT54" s="700">
        <f t="shared" si="24"/>
        <v>1.1440000000000001</v>
      </c>
      <c r="BU54" s="700">
        <f t="shared" si="47"/>
        <v>1.2584000000000002</v>
      </c>
      <c r="BV54" s="700">
        <f t="shared" si="47"/>
        <v>1.3842400000000004</v>
      </c>
      <c r="BW54" s="700">
        <f t="shared" si="47"/>
        <v>1.5226640000000005</v>
      </c>
      <c r="BX54" s="700">
        <f t="shared" si="47"/>
        <v>1.6749304000000007</v>
      </c>
      <c r="BY54" s="697">
        <f t="shared" si="25"/>
        <v>6.984234400000002</v>
      </c>
      <c r="BZ54" s="685">
        <f t="shared" si="26"/>
        <v>7.491402338303123</v>
      </c>
    </row>
    <row r="55" spans="1:78" ht="11.25" customHeight="1">
      <c r="A55" s="25" t="s">
        <v>409</v>
      </c>
      <c r="B55" s="26" t="s">
        <v>410</v>
      </c>
      <c r="C55" s="26" t="s">
        <v>300</v>
      </c>
      <c r="D55" s="132">
        <v>12</v>
      </c>
      <c r="E55" s="136">
        <v>204</v>
      </c>
      <c r="F55" s="65" t="s">
        <v>1410</v>
      </c>
      <c r="G55" s="57" t="s">
        <v>1410</v>
      </c>
      <c r="H55" s="200">
        <v>41.65</v>
      </c>
      <c r="I55" s="433">
        <f t="shared" si="21"/>
        <v>1.3445378151260508</v>
      </c>
      <c r="J55" s="127">
        <v>0.13</v>
      </c>
      <c r="K55" s="105">
        <v>0.14</v>
      </c>
      <c r="L55" s="93">
        <f t="shared" si="44"/>
        <v>7.692307692307709</v>
      </c>
      <c r="M55" s="31">
        <v>40840</v>
      </c>
      <c r="N55" s="31">
        <v>40842</v>
      </c>
      <c r="O55" s="30">
        <v>40869</v>
      </c>
      <c r="P55" s="31" t="s">
        <v>85</v>
      </c>
      <c r="Q55" s="102" t="s">
        <v>1921</v>
      </c>
      <c r="R55" s="310">
        <f>K55*4</f>
        <v>0.56</v>
      </c>
      <c r="S55" s="313">
        <f t="shared" si="22"/>
        <v>49.55752212389382</v>
      </c>
      <c r="T55" s="411">
        <f t="shared" si="50"/>
        <v>271.17184013147875</v>
      </c>
      <c r="U55" s="27">
        <f t="shared" si="23"/>
        <v>36.85840707964602</v>
      </c>
      <c r="V55" s="364">
        <v>12</v>
      </c>
      <c r="W55" s="166">
        <v>1.13</v>
      </c>
      <c r="X55" s="172">
        <v>1.9</v>
      </c>
      <c r="Y55" s="166">
        <v>4.48</v>
      </c>
      <c r="Z55" s="166">
        <v>8.41</v>
      </c>
      <c r="AA55" s="172">
        <v>1.2</v>
      </c>
      <c r="AB55" s="166">
        <v>1.4</v>
      </c>
      <c r="AC55" s="327">
        <f t="shared" si="48"/>
        <v>16.666666666666675</v>
      </c>
      <c r="AD55" s="324">
        <f t="shared" si="49"/>
        <v>18.267543859649123</v>
      </c>
      <c r="AE55" s="484">
        <v>12</v>
      </c>
      <c r="AF55" s="369">
        <v>12300</v>
      </c>
      <c r="AG55" s="522">
        <v>53.52</v>
      </c>
      <c r="AH55" s="522">
        <v>0</v>
      </c>
      <c r="AI55" s="523">
        <v>9.81</v>
      </c>
      <c r="AJ55" s="524">
        <v>20.83</v>
      </c>
      <c r="AK55" s="335">
        <f t="shared" si="51"/>
        <v>0.4543465416541005</v>
      </c>
      <c r="AL55" s="324">
        <f t="shared" si="12"/>
        <v>25</v>
      </c>
      <c r="AM55" s="325">
        <f t="shared" si="13"/>
        <v>26.394638411191274</v>
      </c>
      <c r="AN55" s="325">
        <f t="shared" si="14"/>
        <v>21.290241716173263</v>
      </c>
      <c r="AO55" s="327">
        <f t="shared" si="15"/>
        <v>46.85903768225836</v>
      </c>
      <c r="AP55" s="646">
        <v>0.525</v>
      </c>
      <c r="AQ55" s="634"/>
      <c r="AR55" s="282">
        <v>0.42</v>
      </c>
      <c r="AS55" s="282">
        <v>0.36</v>
      </c>
      <c r="AT55" s="28">
        <v>0.26</v>
      </c>
      <c r="AU55" s="28">
        <v>0.22</v>
      </c>
      <c r="AV55" s="28">
        <v>0.2</v>
      </c>
      <c r="AW55" s="28">
        <v>0.155</v>
      </c>
      <c r="AX55" s="28">
        <v>0.1</v>
      </c>
      <c r="AY55" s="28">
        <v>0.0525</v>
      </c>
      <c r="AZ55" s="28">
        <v>0.0125</v>
      </c>
      <c r="BA55" s="28">
        <v>0.01125</v>
      </c>
      <c r="BB55" s="28">
        <v>0.01</v>
      </c>
      <c r="BC55" s="119">
        <v>0.00125</v>
      </c>
      <c r="BD55" s="684">
        <f t="shared" si="16"/>
        <v>25</v>
      </c>
      <c r="BE55" s="684">
        <f t="shared" si="52"/>
        <v>16.666666666666675</v>
      </c>
      <c r="BF55" s="452">
        <f t="shared" si="52"/>
        <v>38.46153846153846</v>
      </c>
      <c r="BG55" s="452">
        <f t="shared" si="52"/>
        <v>18.181818181818187</v>
      </c>
      <c r="BH55" s="452">
        <f t="shared" si="52"/>
        <v>9.999999999999986</v>
      </c>
      <c r="BI55" s="452">
        <f t="shared" si="52"/>
        <v>29.03225806451615</v>
      </c>
      <c r="BJ55" s="452">
        <f t="shared" si="52"/>
        <v>54.999999999999986</v>
      </c>
      <c r="BK55" s="452">
        <f t="shared" si="52"/>
        <v>90.47619047619048</v>
      </c>
      <c r="BL55" s="452">
        <f t="shared" si="52"/>
        <v>319.99999999999994</v>
      </c>
      <c r="BM55" s="452">
        <f t="shared" si="52"/>
        <v>11.111111111111116</v>
      </c>
      <c r="BN55" s="452">
        <f t="shared" si="52"/>
        <v>12.5</v>
      </c>
      <c r="BO55" s="685">
        <f t="shared" si="52"/>
        <v>700</v>
      </c>
      <c r="BP55" s="676">
        <f t="shared" si="17"/>
        <v>110.53579858015341</v>
      </c>
      <c r="BQ55" s="676">
        <f t="shared" si="18"/>
        <v>195.98643933945786</v>
      </c>
      <c r="BR55" s="538">
        <f t="shared" si="45"/>
        <v>-14.223627548346709</v>
      </c>
      <c r="BS55" s="676">
        <f t="shared" si="46"/>
        <v>64.28190605854324</v>
      </c>
      <c r="BT55" s="700">
        <f t="shared" si="24"/>
        <v>0.5775000000000001</v>
      </c>
      <c r="BU55" s="700">
        <f t="shared" si="47"/>
        <v>0.6352500000000002</v>
      </c>
      <c r="BV55" s="700">
        <f t="shared" si="47"/>
        <v>0.6987750000000003</v>
      </c>
      <c r="BW55" s="700">
        <f t="shared" si="47"/>
        <v>0.7686525000000003</v>
      </c>
      <c r="BX55" s="700">
        <f t="shared" si="47"/>
        <v>0.8455177500000004</v>
      </c>
      <c r="BY55" s="697">
        <f t="shared" si="25"/>
        <v>3.5256952500000014</v>
      </c>
      <c r="BZ55" s="685">
        <f t="shared" si="26"/>
        <v>8.465054621848743</v>
      </c>
    </row>
    <row r="56" spans="1:78" ht="11.25" customHeight="1">
      <c r="A56" s="25" t="s">
        <v>2117</v>
      </c>
      <c r="B56" s="26" t="s">
        <v>2118</v>
      </c>
      <c r="C56" s="26" t="s">
        <v>298</v>
      </c>
      <c r="D56" s="132">
        <v>10</v>
      </c>
      <c r="E56" s="136">
        <v>238</v>
      </c>
      <c r="F56" s="44" t="s">
        <v>827</v>
      </c>
      <c r="G56" s="45" t="s">
        <v>827</v>
      </c>
      <c r="H56" s="200">
        <v>83.08</v>
      </c>
      <c r="I56" s="434">
        <f t="shared" si="21"/>
        <v>0.6259027443428021</v>
      </c>
      <c r="J56" s="119">
        <v>0.12</v>
      </c>
      <c r="K56" s="119">
        <v>0.13</v>
      </c>
      <c r="L56" s="94">
        <f t="shared" si="44"/>
        <v>8.333333333333348</v>
      </c>
      <c r="M56" s="31">
        <v>40709</v>
      </c>
      <c r="N56" s="31">
        <v>40711</v>
      </c>
      <c r="O56" s="30">
        <v>40725</v>
      </c>
      <c r="P56" s="31" t="s">
        <v>235</v>
      </c>
      <c r="Q56" s="26"/>
      <c r="R56" s="259">
        <f>K56*4</f>
        <v>0.52</v>
      </c>
      <c r="S56" s="315">
        <f t="shared" si="22"/>
        <v>10.766045548654244</v>
      </c>
      <c r="T56" s="412">
        <f t="shared" si="50"/>
        <v>10.250858943867613</v>
      </c>
      <c r="U56" s="27">
        <f t="shared" si="23"/>
        <v>17.200828157349896</v>
      </c>
      <c r="V56" s="365">
        <v>5</v>
      </c>
      <c r="W56" s="166">
        <v>4.83</v>
      </c>
      <c r="X56" s="172">
        <v>0.8</v>
      </c>
      <c r="Y56" s="166">
        <v>0.62</v>
      </c>
      <c r="Z56" s="166">
        <v>1.59</v>
      </c>
      <c r="AA56" s="172">
        <v>6.28</v>
      </c>
      <c r="AB56" s="166">
        <v>7.35</v>
      </c>
      <c r="AC56" s="332">
        <f t="shared" si="48"/>
        <v>17.038216560509547</v>
      </c>
      <c r="AD56" s="325">
        <f t="shared" si="49"/>
        <v>16.536624203821653</v>
      </c>
      <c r="AE56" s="484">
        <v>28</v>
      </c>
      <c r="AF56" s="369">
        <v>26420</v>
      </c>
      <c r="AG56" s="522">
        <v>29.67</v>
      </c>
      <c r="AH56" s="522">
        <v>-15.79</v>
      </c>
      <c r="AI56" s="523">
        <v>4.62</v>
      </c>
      <c r="AJ56" s="524">
        <v>0.63</v>
      </c>
      <c r="AK56" s="335" t="s">
        <v>876</v>
      </c>
      <c r="AL56" s="330">
        <f t="shared" si="12"/>
        <v>8.510638297872353</v>
      </c>
      <c r="AM56" s="331">
        <f t="shared" si="13"/>
        <v>5.85236691193558</v>
      </c>
      <c r="AN56" s="331">
        <f t="shared" si="14"/>
        <v>7.820272807754569</v>
      </c>
      <c r="AO56" s="332" t="s">
        <v>876</v>
      </c>
      <c r="AP56" s="652">
        <v>0.51</v>
      </c>
      <c r="AQ56" s="635"/>
      <c r="AR56" s="283">
        <v>0.47</v>
      </c>
      <c r="AS56" s="285">
        <v>0.44</v>
      </c>
      <c r="AT56" s="38">
        <v>0.43</v>
      </c>
      <c r="AU56" s="38">
        <v>0.39</v>
      </c>
      <c r="AV56" s="38">
        <v>0.35</v>
      </c>
      <c r="AW56" s="38">
        <v>0.31</v>
      </c>
      <c r="AX56" s="38">
        <v>0.27</v>
      </c>
      <c r="AY56" s="38">
        <v>0.21</v>
      </c>
      <c r="AZ56" s="38">
        <v>0.15</v>
      </c>
      <c r="BA56" s="276">
        <v>0</v>
      </c>
      <c r="BB56" s="276">
        <v>0</v>
      </c>
      <c r="BC56" s="304">
        <v>0</v>
      </c>
      <c r="BD56" s="688">
        <f t="shared" si="16"/>
        <v>8.510638297872353</v>
      </c>
      <c r="BE56" s="688">
        <f t="shared" si="52"/>
        <v>6.818181818181812</v>
      </c>
      <c r="BF56" s="664">
        <f t="shared" si="52"/>
        <v>2.3255813953488413</v>
      </c>
      <c r="BG56" s="664">
        <f t="shared" si="52"/>
        <v>10.256410256410241</v>
      </c>
      <c r="BH56" s="664">
        <f t="shared" si="52"/>
        <v>11.428571428571432</v>
      </c>
      <c r="BI56" s="664">
        <f t="shared" si="52"/>
        <v>12.903225806451601</v>
      </c>
      <c r="BJ56" s="664">
        <f t="shared" si="52"/>
        <v>14.814814814814813</v>
      </c>
      <c r="BK56" s="664">
        <f t="shared" si="52"/>
        <v>28.57142857142858</v>
      </c>
      <c r="BL56" s="664">
        <f t="shared" si="52"/>
        <v>39.99999999999999</v>
      </c>
      <c r="BM56" s="664">
        <f t="shared" si="52"/>
        <v>0</v>
      </c>
      <c r="BN56" s="664">
        <f t="shared" si="52"/>
        <v>0</v>
      </c>
      <c r="BO56" s="689">
        <f t="shared" si="52"/>
        <v>0</v>
      </c>
      <c r="BP56" s="677">
        <f t="shared" si="17"/>
        <v>11.302404365756638</v>
      </c>
      <c r="BQ56" s="677">
        <f t="shared" si="18"/>
        <v>11.652966232080244</v>
      </c>
      <c r="BR56" s="539">
        <f t="shared" si="45"/>
        <v>-8.754652605252526</v>
      </c>
      <c r="BS56" s="677">
        <f t="shared" si="46"/>
        <v>74.87161830484752</v>
      </c>
      <c r="BT56" s="701">
        <f t="shared" si="24"/>
        <v>0.561</v>
      </c>
      <c r="BU56" s="701">
        <f aca="true" t="shared" si="53" ref="BU56:BX71">IF($AD56="n/a",1.03*BT56,IF($AD56&lt;0,1.01*BT56,IF($AD56&gt;10,1.1*BT56,(1+$AD56/100)*BT56)))</f>
        <v>0.6171000000000001</v>
      </c>
      <c r="BV56" s="701">
        <f t="shared" si="53"/>
        <v>0.6788100000000001</v>
      </c>
      <c r="BW56" s="701">
        <f t="shared" si="53"/>
        <v>0.7466910000000002</v>
      </c>
      <c r="BX56" s="701">
        <f t="shared" si="53"/>
        <v>0.8213601000000003</v>
      </c>
      <c r="BY56" s="702">
        <f t="shared" si="25"/>
        <v>3.4249611000000004</v>
      </c>
      <c r="BZ56" s="689">
        <f t="shared" si="26"/>
        <v>4.122485676456429</v>
      </c>
    </row>
    <row r="57" spans="1:78" ht="11.25" customHeight="1">
      <c r="A57" s="15" t="s">
        <v>315</v>
      </c>
      <c r="B57" s="16" t="s">
        <v>316</v>
      </c>
      <c r="C57" s="16" t="s">
        <v>1224</v>
      </c>
      <c r="D57" s="131">
        <v>10</v>
      </c>
      <c r="E57" s="136">
        <v>226</v>
      </c>
      <c r="F57" s="42" t="s">
        <v>860</v>
      </c>
      <c r="G57" s="43" t="s">
        <v>860</v>
      </c>
      <c r="H57" s="498">
        <v>18.98</v>
      </c>
      <c r="I57" s="313">
        <f t="shared" si="21"/>
        <v>4.004214963119073</v>
      </c>
      <c r="J57" s="108">
        <v>0.18</v>
      </c>
      <c r="K57" s="108">
        <v>0.19</v>
      </c>
      <c r="L57" s="107">
        <f t="shared" si="44"/>
        <v>5.555555555555558</v>
      </c>
      <c r="M57" s="394">
        <v>40435</v>
      </c>
      <c r="N57" s="394">
        <v>40437</v>
      </c>
      <c r="O57" s="442">
        <v>40451</v>
      </c>
      <c r="P57" s="22" t="s">
        <v>234</v>
      </c>
      <c r="Q57" s="16"/>
      <c r="R57" s="310">
        <f>K57*4</f>
        <v>0.76</v>
      </c>
      <c r="S57" s="313">
        <f t="shared" si="22"/>
        <v>54.28571428571429</v>
      </c>
      <c r="T57" s="411">
        <f t="shared" si="50"/>
        <v>-22.765662706650623</v>
      </c>
      <c r="U57" s="18">
        <f t="shared" si="23"/>
        <v>13.557142857142859</v>
      </c>
      <c r="V57" s="364">
        <v>12</v>
      </c>
      <c r="W57" s="188">
        <v>1.4</v>
      </c>
      <c r="X57" s="187" t="s">
        <v>1410</v>
      </c>
      <c r="Y57" s="188">
        <v>2.7</v>
      </c>
      <c r="Z57" s="188">
        <v>0.99</v>
      </c>
      <c r="AA57" s="187" t="s">
        <v>1410</v>
      </c>
      <c r="AB57" s="188" t="s">
        <v>1410</v>
      </c>
      <c r="AC57" s="326" t="s">
        <v>876</v>
      </c>
      <c r="AD57" s="328" t="s">
        <v>876</v>
      </c>
      <c r="AE57" s="483">
        <v>0</v>
      </c>
      <c r="AF57" s="380">
        <v>53</v>
      </c>
      <c r="AG57" s="512">
        <v>23.97</v>
      </c>
      <c r="AH57" s="512">
        <v>-1.2</v>
      </c>
      <c r="AI57" s="525">
        <v>3.66</v>
      </c>
      <c r="AJ57" s="526">
        <v>6.51</v>
      </c>
      <c r="AK57" s="334">
        <f>AN57/AO57</f>
        <v>0.5617416750508137</v>
      </c>
      <c r="AL57" s="324">
        <f t="shared" si="12"/>
        <v>2.7027027027026973</v>
      </c>
      <c r="AM57" s="325">
        <f t="shared" si="13"/>
        <v>2.2943737343978032</v>
      </c>
      <c r="AN57" s="325">
        <f t="shared" si="14"/>
        <v>3.2049188344659862</v>
      </c>
      <c r="AO57" s="327">
        <f t="shared" si="15"/>
        <v>5.705325021819108</v>
      </c>
      <c r="AP57" s="649">
        <v>0.76</v>
      </c>
      <c r="AQ57" s="634"/>
      <c r="AR57" s="282">
        <v>0.74</v>
      </c>
      <c r="AS57" s="284">
        <v>0.72</v>
      </c>
      <c r="AT57" s="28">
        <v>0.71</v>
      </c>
      <c r="AU57" s="275">
        <v>0.68</v>
      </c>
      <c r="AV57" s="28">
        <v>0.6491</v>
      </c>
      <c r="AW57" s="28">
        <v>0.56362</v>
      </c>
      <c r="AX57" s="275">
        <v>0.54544</v>
      </c>
      <c r="AY57" s="28">
        <v>0.50908</v>
      </c>
      <c r="AZ57" s="275">
        <v>0.47272</v>
      </c>
      <c r="BA57" s="28">
        <v>0.43636</v>
      </c>
      <c r="BB57" s="28">
        <v>0.37273</v>
      </c>
      <c r="BC57" s="277">
        <v>0.50091</v>
      </c>
      <c r="BD57" s="684">
        <f t="shared" si="16"/>
        <v>2.7027027027026973</v>
      </c>
      <c r="BE57" s="684">
        <f aca="true" t="shared" si="54" ref="BE57:BE67">IF(AS57=0,0,IF(AS57&gt;AR57,0,((AR57/AS57)-1)*100))</f>
        <v>2.77777777777779</v>
      </c>
      <c r="BF57" s="452">
        <f t="shared" si="52"/>
        <v>1.4084507042253502</v>
      </c>
      <c r="BG57" s="452">
        <f t="shared" si="52"/>
        <v>4.411764705882337</v>
      </c>
      <c r="BH57" s="452">
        <f t="shared" si="52"/>
        <v>4.760437528886152</v>
      </c>
      <c r="BI57" s="452">
        <f t="shared" si="52"/>
        <v>15.166246762002778</v>
      </c>
      <c r="BJ57" s="452">
        <f t="shared" si="52"/>
        <v>3.333088882370183</v>
      </c>
      <c r="BK57" s="452">
        <f t="shared" si="52"/>
        <v>7.142295906340856</v>
      </c>
      <c r="BL57" s="452">
        <f t="shared" si="52"/>
        <v>7.6916567947199255</v>
      </c>
      <c r="BM57" s="452">
        <f t="shared" si="52"/>
        <v>8.332569438078629</v>
      </c>
      <c r="BN57" s="452">
        <f t="shared" si="52"/>
        <v>17.07133850240121</v>
      </c>
      <c r="BO57" s="685">
        <f t="shared" si="52"/>
        <v>0</v>
      </c>
      <c r="BP57" s="676">
        <f t="shared" si="17"/>
        <v>6.23319414211566</v>
      </c>
      <c r="BQ57" s="676">
        <f t="shared" si="18"/>
        <v>5.0419747826305175</v>
      </c>
      <c r="BR57" s="538">
        <f t="shared" si="45"/>
        <v>-6.3480090595578</v>
      </c>
      <c r="BS57" s="676">
        <f t="shared" si="46"/>
        <v>40.1137492812427</v>
      </c>
      <c r="BT57" s="696">
        <f t="shared" si="24"/>
        <v>0.7828</v>
      </c>
      <c r="BU57" s="696">
        <f t="shared" si="53"/>
        <v>0.8062840000000001</v>
      </c>
      <c r="BV57" s="696">
        <f t="shared" si="53"/>
        <v>0.8304725200000002</v>
      </c>
      <c r="BW57" s="696">
        <f t="shared" si="53"/>
        <v>0.8553866956000001</v>
      </c>
      <c r="BX57" s="696">
        <f t="shared" si="53"/>
        <v>0.8810482964680002</v>
      </c>
      <c r="BY57" s="697">
        <f t="shared" si="25"/>
        <v>4.155991512068001</v>
      </c>
      <c r="BZ57" s="685">
        <f t="shared" si="26"/>
        <v>21.8966886831823</v>
      </c>
    </row>
    <row r="58" spans="1:78" ht="11.25" customHeight="1">
      <c r="A58" s="95" t="s">
        <v>1335</v>
      </c>
      <c r="B58" s="26" t="s">
        <v>1336</v>
      </c>
      <c r="C58" s="26" t="s">
        <v>1224</v>
      </c>
      <c r="D58" s="132">
        <v>23</v>
      </c>
      <c r="E58" s="136">
        <v>107</v>
      </c>
      <c r="F58" s="65" t="s">
        <v>1410</v>
      </c>
      <c r="G58" s="57" t="s">
        <v>1410</v>
      </c>
      <c r="H58" s="199">
        <v>33.29</v>
      </c>
      <c r="I58" s="313">
        <f t="shared" si="21"/>
        <v>2.8236707720036045</v>
      </c>
      <c r="J58" s="105">
        <v>0.46</v>
      </c>
      <c r="K58" s="105">
        <v>0.47</v>
      </c>
      <c r="L58" s="93">
        <f t="shared" si="44"/>
        <v>2.1739130434782483</v>
      </c>
      <c r="M58" s="31">
        <v>40707</v>
      </c>
      <c r="N58" s="31">
        <v>40709</v>
      </c>
      <c r="O58" s="30">
        <v>40725</v>
      </c>
      <c r="P58" s="31" t="s">
        <v>297</v>
      </c>
      <c r="Q58" s="102" t="s">
        <v>309</v>
      </c>
      <c r="R58" s="310">
        <f>K58*2</f>
        <v>0.94</v>
      </c>
      <c r="S58" s="313">
        <f t="shared" si="22"/>
        <v>34.94423791821561</v>
      </c>
      <c r="T58" s="411">
        <f t="shared" si="50"/>
        <v>-21.512858955263937</v>
      </c>
      <c r="U58" s="27">
        <f t="shared" si="23"/>
        <v>12.37546468401487</v>
      </c>
      <c r="V58" s="364">
        <v>12</v>
      </c>
      <c r="W58" s="166">
        <v>2.69</v>
      </c>
      <c r="X58" s="172" t="s">
        <v>1008</v>
      </c>
      <c r="Y58" s="166">
        <v>3.13</v>
      </c>
      <c r="Z58" s="166">
        <v>1.12</v>
      </c>
      <c r="AA58" s="172">
        <v>2.69</v>
      </c>
      <c r="AB58" s="166">
        <v>2.62</v>
      </c>
      <c r="AC58" s="327">
        <f>(AB58/AA58-1)*100</f>
        <v>-2.6022304832713727</v>
      </c>
      <c r="AD58" s="324" t="s">
        <v>876</v>
      </c>
      <c r="AE58" s="484">
        <v>2</v>
      </c>
      <c r="AF58" s="306">
        <v>438</v>
      </c>
      <c r="AG58" s="522">
        <v>27.79</v>
      </c>
      <c r="AH58" s="522">
        <v>-10.27</v>
      </c>
      <c r="AI58" s="523">
        <v>3.64</v>
      </c>
      <c r="AJ58" s="524">
        <v>6.9</v>
      </c>
      <c r="AK58" s="335">
        <f>AN58/AO58</f>
        <v>0.3952303838666222</v>
      </c>
      <c r="AL58" s="324">
        <f t="shared" si="12"/>
        <v>2.19780219780219</v>
      </c>
      <c r="AM58" s="325">
        <f t="shared" si="13"/>
        <v>1.859160414599148</v>
      </c>
      <c r="AN58" s="325">
        <f t="shared" si="14"/>
        <v>2.0565146303212156</v>
      </c>
      <c r="AO58" s="327">
        <f t="shared" si="15"/>
        <v>5.203331308190173</v>
      </c>
      <c r="AP58" s="646">
        <v>0.93</v>
      </c>
      <c r="AQ58" s="634"/>
      <c r="AR58" s="282">
        <v>0.91</v>
      </c>
      <c r="AS58" s="284">
        <v>0.9</v>
      </c>
      <c r="AT58" s="28">
        <v>0.88</v>
      </c>
      <c r="AU58" s="28">
        <v>0.86</v>
      </c>
      <c r="AV58" s="28">
        <v>0.84</v>
      </c>
      <c r="AW58" s="28">
        <v>0.8</v>
      </c>
      <c r="AX58" s="28">
        <v>0.75</v>
      </c>
      <c r="AY58" s="28">
        <v>0.65</v>
      </c>
      <c r="AZ58" s="28">
        <v>0.6</v>
      </c>
      <c r="BA58" s="28">
        <v>0.56</v>
      </c>
      <c r="BB58" s="28">
        <v>0.51</v>
      </c>
      <c r="BC58" s="119">
        <v>0.195</v>
      </c>
      <c r="BD58" s="684">
        <f t="shared" si="16"/>
        <v>2.19780219780219</v>
      </c>
      <c r="BE58" s="684">
        <f t="shared" si="54"/>
        <v>1.1111111111111072</v>
      </c>
      <c r="BF58" s="452">
        <f t="shared" si="52"/>
        <v>2.2727272727272707</v>
      </c>
      <c r="BG58" s="452">
        <f t="shared" si="52"/>
        <v>2.3255813953488413</v>
      </c>
      <c r="BH58" s="452">
        <f t="shared" si="52"/>
        <v>2.3809523809523725</v>
      </c>
      <c r="BI58" s="452">
        <f t="shared" si="52"/>
        <v>4.999999999999982</v>
      </c>
      <c r="BJ58" s="452">
        <f t="shared" si="52"/>
        <v>6.666666666666665</v>
      </c>
      <c r="BK58" s="452">
        <f t="shared" si="52"/>
        <v>15.384615384615374</v>
      </c>
      <c r="BL58" s="452">
        <f t="shared" si="52"/>
        <v>8.333333333333348</v>
      </c>
      <c r="BM58" s="452">
        <f t="shared" si="52"/>
        <v>7.14285714285714</v>
      </c>
      <c r="BN58" s="452">
        <f t="shared" si="52"/>
        <v>9.80392156862746</v>
      </c>
      <c r="BO58" s="685">
        <f t="shared" si="52"/>
        <v>161.53846153846155</v>
      </c>
      <c r="BP58" s="676">
        <f t="shared" si="17"/>
        <v>18.67983583270861</v>
      </c>
      <c r="BQ58" s="676">
        <f t="shared" si="18"/>
        <v>43.25550001233276</v>
      </c>
      <c r="BR58" s="538">
        <f t="shared" si="45"/>
        <v>-7.495279281690051</v>
      </c>
      <c r="BS58" s="676">
        <f t="shared" si="46"/>
        <v>39.193390536972444</v>
      </c>
      <c r="BT58" s="696">
        <f t="shared" si="24"/>
        <v>0.9393</v>
      </c>
      <c r="BU58" s="696">
        <f t="shared" si="53"/>
        <v>0.9674790000000001</v>
      </c>
      <c r="BV58" s="696">
        <f t="shared" si="53"/>
        <v>0.9965033700000001</v>
      </c>
      <c r="BW58" s="696">
        <f t="shared" si="53"/>
        <v>1.0263984711</v>
      </c>
      <c r="BX58" s="696">
        <f t="shared" si="53"/>
        <v>1.057190425233</v>
      </c>
      <c r="BY58" s="697">
        <f t="shared" si="25"/>
        <v>4.986871266333001</v>
      </c>
      <c r="BZ58" s="685">
        <f t="shared" si="26"/>
        <v>14.980087913286274</v>
      </c>
    </row>
    <row r="59" spans="1:78" ht="11.25" customHeight="1">
      <c r="A59" s="25" t="s">
        <v>1276</v>
      </c>
      <c r="B59" s="26" t="s">
        <v>1277</v>
      </c>
      <c r="C59" s="26" t="s">
        <v>1224</v>
      </c>
      <c r="D59" s="132">
        <v>11</v>
      </c>
      <c r="E59" s="136">
        <v>221</v>
      </c>
      <c r="F59" s="44" t="s">
        <v>860</v>
      </c>
      <c r="G59" s="45" t="s">
        <v>860</v>
      </c>
      <c r="H59" s="200">
        <v>19.25</v>
      </c>
      <c r="I59" s="313">
        <f t="shared" si="21"/>
        <v>5.194805194805195</v>
      </c>
      <c r="J59" s="141">
        <v>0.24</v>
      </c>
      <c r="K59" s="119">
        <v>0.25</v>
      </c>
      <c r="L59" s="93">
        <f t="shared" si="44"/>
        <v>4.166666666666674</v>
      </c>
      <c r="M59" s="31">
        <v>40886</v>
      </c>
      <c r="N59" s="31">
        <v>40890</v>
      </c>
      <c r="O59" s="30">
        <v>40907</v>
      </c>
      <c r="P59" s="103" t="s">
        <v>234</v>
      </c>
      <c r="Q59" s="405" t="s">
        <v>1053</v>
      </c>
      <c r="R59" s="310">
        <f aca="true" t="shared" si="55" ref="R59:R68">K59*4</f>
        <v>1</v>
      </c>
      <c r="S59" s="313">
        <f t="shared" si="22"/>
        <v>55.865921787709496</v>
      </c>
      <c r="T59" s="411">
        <f t="shared" si="50"/>
        <v>-26.834456386963236</v>
      </c>
      <c r="U59" s="27">
        <f t="shared" si="23"/>
        <v>10.754189944134078</v>
      </c>
      <c r="V59" s="364">
        <v>12</v>
      </c>
      <c r="W59" s="166">
        <v>1.79</v>
      </c>
      <c r="X59" s="172" t="s">
        <v>1410</v>
      </c>
      <c r="Y59" s="166">
        <v>3.46</v>
      </c>
      <c r="Z59" s="166">
        <v>1.12</v>
      </c>
      <c r="AA59" s="172" t="s">
        <v>1410</v>
      </c>
      <c r="AB59" s="166" t="s">
        <v>1410</v>
      </c>
      <c r="AC59" s="327" t="s">
        <v>876</v>
      </c>
      <c r="AD59" s="324" t="s">
        <v>876</v>
      </c>
      <c r="AE59" s="484">
        <v>0</v>
      </c>
      <c r="AF59" s="369">
        <v>105</v>
      </c>
      <c r="AG59" s="522">
        <v>16.67</v>
      </c>
      <c r="AH59" s="522">
        <v>-6.1</v>
      </c>
      <c r="AI59" s="523">
        <v>0.21</v>
      </c>
      <c r="AJ59" s="524">
        <v>0.21</v>
      </c>
      <c r="AK59" s="335">
        <f>AN59/AO59</f>
        <v>0.38337448218937786</v>
      </c>
      <c r="AL59" s="324">
        <f t="shared" si="12"/>
        <v>4.3010752688172005</v>
      </c>
      <c r="AM59" s="325">
        <f t="shared" si="13"/>
        <v>2.91071032814445</v>
      </c>
      <c r="AN59" s="325">
        <f t="shared" si="14"/>
        <v>2.711207678512917</v>
      </c>
      <c r="AO59" s="327">
        <f t="shared" si="15"/>
        <v>7.0719565450202415</v>
      </c>
      <c r="AP59" s="646">
        <v>0.97</v>
      </c>
      <c r="AQ59" s="634"/>
      <c r="AR59" s="282">
        <v>0.93</v>
      </c>
      <c r="AS59" s="284">
        <v>0.92</v>
      </c>
      <c r="AT59" s="28">
        <v>0.89</v>
      </c>
      <c r="AU59" s="275">
        <v>0.88</v>
      </c>
      <c r="AV59" s="28">
        <v>0.84856</v>
      </c>
      <c r="AW59" s="28">
        <v>0.7809480000000001</v>
      </c>
      <c r="AX59" s="28">
        <v>0.698414</v>
      </c>
      <c r="AY59" s="28">
        <v>0.62222</v>
      </c>
      <c r="AZ59" s="28">
        <v>0.539678</v>
      </c>
      <c r="BA59" s="28">
        <v>0.489795</v>
      </c>
      <c r="BB59" s="275">
        <v>0</v>
      </c>
      <c r="BC59" s="277">
        <v>0</v>
      </c>
      <c r="BD59" s="684">
        <f t="shared" si="16"/>
        <v>4.3010752688172005</v>
      </c>
      <c r="BE59" s="684">
        <f t="shared" si="54"/>
        <v>1.0869565217391353</v>
      </c>
      <c r="BF59" s="452">
        <f t="shared" si="52"/>
        <v>3.370786516853941</v>
      </c>
      <c r="BG59" s="452">
        <f t="shared" si="52"/>
        <v>1.1363636363636465</v>
      </c>
      <c r="BH59" s="452">
        <f t="shared" si="52"/>
        <v>3.7051004053926695</v>
      </c>
      <c r="BI59" s="452">
        <f t="shared" si="52"/>
        <v>8.65768271382985</v>
      </c>
      <c r="BJ59" s="452">
        <f t="shared" si="52"/>
        <v>11.817346158582165</v>
      </c>
      <c r="BK59" s="452">
        <f t="shared" si="52"/>
        <v>12.245508019671503</v>
      </c>
      <c r="BL59" s="452">
        <f t="shared" si="52"/>
        <v>15.294675714036888</v>
      </c>
      <c r="BM59" s="452">
        <f t="shared" si="52"/>
        <v>10.184464929205085</v>
      </c>
      <c r="BN59" s="452">
        <f t="shared" si="52"/>
        <v>0</v>
      </c>
      <c r="BO59" s="685">
        <f t="shared" si="52"/>
        <v>0</v>
      </c>
      <c r="BP59" s="676">
        <f t="shared" si="17"/>
        <v>5.983329990374341</v>
      </c>
      <c r="BQ59" s="676">
        <f t="shared" si="18"/>
        <v>5.153212595803896</v>
      </c>
      <c r="BR59" s="538">
        <f t="shared" si="45"/>
        <v>-2.848177070815966</v>
      </c>
      <c r="BS59" s="676">
        <f t="shared" si="46"/>
        <v>40.22046206558356</v>
      </c>
      <c r="BT59" s="696">
        <f t="shared" si="24"/>
        <v>0.9991</v>
      </c>
      <c r="BU59" s="696">
        <f t="shared" si="53"/>
        <v>1.029073</v>
      </c>
      <c r="BV59" s="696">
        <f t="shared" si="53"/>
        <v>1.0599451899999999</v>
      </c>
      <c r="BW59" s="696">
        <f t="shared" si="53"/>
        <v>1.0917435457</v>
      </c>
      <c r="BX59" s="696">
        <f t="shared" si="53"/>
        <v>1.124495852071</v>
      </c>
      <c r="BY59" s="697">
        <f t="shared" si="25"/>
        <v>5.304357587770999</v>
      </c>
      <c r="BZ59" s="685">
        <f t="shared" si="26"/>
        <v>27.555104352057143</v>
      </c>
    </row>
    <row r="60" spans="1:78" ht="11.25" customHeight="1">
      <c r="A60" s="96" t="s">
        <v>2119</v>
      </c>
      <c r="B60" s="26" t="s">
        <v>2120</v>
      </c>
      <c r="C60" s="26" t="s">
        <v>1346</v>
      </c>
      <c r="D60" s="132">
        <v>10</v>
      </c>
      <c r="E60" s="136">
        <v>236</v>
      </c>
      <c r="F60" s="44" t="s">
        <v>860</v>
      </c>
      <c r="G60" s="45" t="s">
        <v>860</v>
      </c>
      <c r="H60" s="200">
        <v>19.77</v>
      </c>
      <c r="I60" s="313">
        <f t="shared" si="21"/>
        <v>3.0349013657056148</v>
      </c>
      <c r="J60" s="141">
        <v>0.13333333333333333</v>
      </c>
      <c r="K60" s="119">
        <v>0.15</v>
      </c>
      <c r="L60" s="93">
        <f t="shared" si="44"/>
        <v>12.5</v>
      </c>
      <c r="M60" s="31">
        <v>40702</v>
      </c>
      <c r="N60" s="31">
        <v>40704</v>
      </c>
      <c r="O60" s="30">
        <v>40718</v>
      </c>
      <c r="P60" s="31" t="s">
        <v>1447</v>
      </c>
      <c r="Q60" s="268"/>
      <c r="R60" s="310">
        <f t="shared" si="55"/>
        <v>0.6</v>
      </c>
      <c r="S60" s="313">
        <f t="shared" si="22"/>
        <v>62.5</v>
      </c>
      <c r="T60" s="411">
        <f t="shared" si="50"/>
        <v>74.3193110995515</v>
      </c>
      <c r="U60" s="27">
        <f t="shared" si="23"/>
        <v>20.59375</v>
      </c>
      <c r="V60" s="364">
        <v>12</v>
      </c>
      <c r="W60" s="166">
        <v>0.96</v>
      </c>
      <c r="X60" s="172">
        <v>3.27</v>
      </c>
      <c r="Y60" s="166">
        <v>0.98</v>
      </c>
      <c r="Z60" s="166">
        <v>3.32</v>
      </c>
      <c r="AA60" s="172">
        <v>1</v>
      </c>
      <c r="AB60" s="166">
        <v>1.11</v>
      </c>
      <c r="AC60" s="327">
        <f aca="true" t="shared" si="56" ref="AC60:AC65">(AB60/AA60-1)*100</f>
        <v>11.00000000000001</v>
      </c>
      <c r="AD60" s="324">
        <f aca="true" t="shared" si="57" ref="AD60:AD65">(H60/AA60)/X60</f>
        <v>6.045871559633027</v>
      </c>
      <c r="AE60" s="484">
        <v>11</v>
      </c>
      <c r="AF60" s="369">
        <v>2690</v>
      </c>
      <c r="AG60" s="522">
        <v>23.95</v>
      </c>
      <c r="AH60" s="522">
        <v>-14.53</v>
      </c>
      <c r="AI60" s="523">
        <v>-1.2</v>
      </c>
      <c r="AJ60" s="524">
        <v>-3.56</v>
      </c>
      <c r="AK60" s="335" t="s">
        <v>876</v>
      </c>
      <c r="AL60" s="324">
        <f t="shared" si="12"/>
        <v>12.902580645161276</v>
      </c>
      <c r="AM60" s="325">
        <f t="shared" si="13"/>
        <v>15.021557011958354</v>
      </c>
      <c r="AN60" s="325">
        <f t="shared" si="14"/>
        <v>22.54129702990606</v>
      </c>
      <c r="AO60" s="327" t="s">
        <v>876</v>
      </c>
      <c r="AP60" s="646">
        <v>0.58333</v>
      </c>
      <c r="AQ60" s="634"/>
      <c r="AR60" s="282">
        <v>0.5166666666666667</v>
      </c>
      <c r="AS60" s="282">
        <v>0.45</v>
      </c>
      <c r="AT60" s="28">
        <v>0.3833333333333333</v>
      </c>
      <c r="AU60" s="28">
        <v>0.27777333333333337</v>
      </c>
      <c r="AV60" s="28">
        <v>0.21110666666666666</v>
      </c>
      <c r="AW60" s="28">
        <v>0.1703733333333333</v>
      </c>
      <c r="AX60" s="28">
        <v>0.14073333333333335</v>
      </c>
      <c r="AY60" s="28">
        <v>0.08889333333333334</v>
      </c>
      <c r="AZ60" s="28">
        <v>0.009873333333333333</v>
      </c>
      <c r="BA60" s="275">
        <v>0</v>
      </c>
      <c r="BB60" s="275">
        <v>0.07005333333333334</v>
      </c>
      <c r="BC60" s="119">
        <v>0.06795333333333334</v>
      </c>
      <c r="BD60" s="684">
        <f t="shared" si="16"/>
        <v>12.902580645161276</v>
      </c>
      <c r="BE60" s="684">
        <f t="shared" si="54"/>
        <v>14.814814814814813</v>
      </c>
      <c r="BF60" s="452">
        <f t="shared" si="52"/>
        <v>17.391304347826097</v>
      </c>
      <c r="BG60" s="452">
        <f t="shared" si="52"/>
        <v>38.00220803532854</v>
      </c>
      <c r="BH60" s="452">
        <f t="shared" si="52"/>
        <v>31.579612202362185</v>
      </c>
      <c r="BI60" s="452">
        <f t="shared" si="52"/>
        <v>23.908279856002522</v>
      </c>
      <c r="BJ60" s="452">
        <f t="shared" si="52"/>
        <v>21.06110847939362</v>
      </c>
      <c r="BK60" s="452">
        <f t="shared" si="52"/>
        <v>58.317084145792734</v>
      </c>
      <c r="BL60" s="452">
        <f t="shared" si="52"/>
        <v>800.3376097231602</v>
      </c>
      <c r="BM60" s="452">
        <f t="shared" si="52"/>
        <v>0</v>
      </c>
      <c r="BN60" s="452">
        <f t="shared" si="52"/>
        <v>0</v>
      </c>
      <c r="BO60" s="685">
        <f t="shared" si="52"/>
        <v>3.0903561267536572</v>
      </c>
      <c r="BP60" s="676">
        <f t="shared" si="17"/>
        <v>85.1170798647163</v>
      </c>
      <c r="BQ60" s="676">
        <f t="shared" si="18"/>
        <v>216.24768657259042</v>
      </c>
      <c r="BR60" s="538">
        <f t="shared" si="45"/>
        <v>4.9824483956116765</v>
      </c>
      <c r="BS60" s="676">
        <f t="shared" si="46"/>
        <v>63.966894113149856</v>
      </c>
      <c r="BT60" s="696">
        <f t="shared" si="24"/>
        <v>0.6416630000000001</v>
      </c>
      <c r="BU60" s="696">
        <f t="shared" si="53"/>
        <v>0.6804571208256882</v>
      </c>
      <c r="BV60" s="696">
        <f t="shared" si="53"/>
        <v>0.7215966843691862</v>
      </c>
      <c r="BW60" s="696">
        <f t="shared" si="53"/>
        <v>0.7652234930847178</v>
      </c>
      <c r="BX60" s="696">
        <f t="shared" si="53"/>
        <v>0.8114879226207572</v>
      </c>
      <c r="BY60" s="697">
        <f t="shared" si="25"/>
        <v>3.6204282209003495</v>
      </c>
      <c r="BZ60" s="685">
        <f t="shared" si="26"/>
        <v>18.312737586749368</v>
      </c>
    </row>
    <row r="61" spans="1:78" ht="11.25" customHeight="1">
      <c r="A61" s="34" t="s">
        <v>549</v>
      </c>
      <c r="B61" s="36" t="s">
        <v>550</v>
      </c>
      <c r="C61" s="36" t="s">
        <v>1326</v>
      </c>
      <c r="D61" s="133">
        <v>19</v>
      </c>
      <c r="E61" s="136">
        <v>127</v>
      </c>
      <c r="F61" s="74" t="s">
        <v>1410</v>
      </c>
      <c r="G61" s="75" t="s">
        <v>1410</v>
      </c>
      <c r="H61" s="175">
        <v>47.07</v>
      </c>
      <c r="I61" s="433">
        <f t="shared" si="21"/>
        <v>1.147227533460803</v>
      </c>
      <c r="J61" s="106">
        <v>0.13</v>
      </c>
      <c r="K61" s="106">
        <v>0.135</v>
      </c>
      <c r="L61" s="94">
        <f t="shared" si="44"/>
        <v>3.8461538461538547</v>
      </c>
      <c r="M61" s="50">
        <v>40673</v>
      </c>
      <c r="N61" s="50">
        <v>40675</v>
      </c>
      <c r="O61" s="49">
        <v>40689</v>
      </c>
      <c r="P61" s="379" t="s">
        <v>2093</v>
      </c>
      <c r="Q61" s="36"/>
      <c r="R61" s="259">
        <f t="shared" si="55"/>
        <v>0.54</v>
      </c>
      <c r="S61" s="313">
        <f t="shared" si="22"/>
        <v>21.513944223107572</v>
      </c>
      <c r="T61" s="411">
        <f t="shared" si="50"/>
        <v>35.103324779717646</v>
      </c>
      <c r="U61" s="37">
        <f t="shared" si="23"/>
        <v>18.752988047808767</v>
      </c>
      <c r="V61" s="365">
        <v>12</v>
      </c>
      <c r="W61" s="167">
        <v>2.51</v>
      </c>
      <c r="X61" s="174">
        <v>0.39</v>
      </c>
      <c r="Y61" s="167">
        <v>1.23</v>
      </c>
      <c r="Z61" s="167">
        <v>2.19</v>
      </c>
      <c r="AA61" s="174">
        <v>2.68</v>
      </c>
      <c r="AB61" s="167">
        <v>2.98</v>
      </c>
      <c r="AC61" s="332">
        <f t="shared" si="56"/>
        <v>11.194029850746269</v>
      </c>
      <c r="AD61" s="330">
        <f t="shared" si="57"/>
        <v>45.034443168771524</v>
      </c>
      <c r="AE61" s="485">
        <v>2</v>
      </c>
      <c r="AF61" s="371">
        <v>1090</v>
      </c>
      <c r="AG61" s="495">
        <v>43.42</v>
      </c>
      <c r="AH61" s="495">
        <v>-9.81</v>
      </c>
      <c r="AI61" s="519">
        <v>4.09</v>
      </c>
      <c r="AJ61" s="521">
        <v>9.52</v>
      </c>
      <c r="AK61" s="335">
        <f aca="true" t="shared" si="58" ref="AK61:AK67">AN61/AO61</f>
        <v>0.5208941410781955</v>
      </c>
      <c r="AL61" s="324">
        <f t="shared" si="12"/>
        <v>3.8834951456310662</v>
      </c>
      <c r="AM61" s="325">
        <f t="shared" si="13"/>
        <v>2.6241392868386226</v>
      </c>
      <c r="AN61" s="325">
        <f t="shared" si="14"/>
        <v>4.466504991667097</v>
      </c>
      <c r="AO61" s="327">
        <f t="shared" si="15"/>
        <v>8.574688481659454</v>
      </c>
      <c r="AP61" s="646">
        <v>0.535</v>
      </c>
      <c r="AQ61" s="634"/>
      <c r="AR61" s="282">
        <v>0.515</v>
      </c>
      <c r="AS61" s="284">
        <v>0.5</v>
      </c>
      <c r="AT61" s="28">
        <v>0.495</v>
      </c>
      <c r="AU61" s="28">
        <v>0.47</v>
      </c>
      <c r="AV61" s="28">
        <v>0.43</v>
      </c>
      <c r="AW61" s="28">
        <v>0.38</v>
      </c>
      <c r="AX61" s="28">
        <v>0.31</v>
      </c>
      <c r="AY61" s="28">
        <v>0.275</v>
      </c>
      <c r="AZ61" s="28">
        <v>0.255</v>
      </c>
      <c r="BA61" s="28">
        <v>0.235</v>
      </c>
      <c r="BB61" s="28">
        <v>0.215</v>
      </c>
      <c r="BC61" s="119">
        <v>0.1925</v>
      </c>
      <c r="BD61" s="684">
        <f t="shared" si="16"/>
        <v>3.8834951456310662</v>
      </c>
      <c r="BE61" s="684">
        <f t="shared" si="54"/>
        <v>3.0000000000000027</v>
      </c>
      <c r="BF61" s="452">
        <f t="shared" si="52"/>
        <v>1.0101010101010166</v>
      </c>
      <c r="BG61" s="452">
        <f t="shared" si="52"/>
        <v>5.319148936170226</v>
      </c>
      <c r="BH61" s="452">
        <f t="shared" si="52"/>
        <v>9.302325581395344</v>
      </c>
      <c r="BI61" s="452">
        <f t="shared" si="52"/>
        <v>13.157894736842103</v>
      </c>
      <c r="BJ61" s="452">
        <f t="shared" si="52"/>
        <v>22.580645161290324</v>
      </c>
      <c r="BK61" s="452">
        <f t="shared" si="52"/>
        <v>12.72727272727272</v>
      </c>
      <c r="BL61" s="452">
        <f t="shared" si="52"/>
        <v>7.843137254901977</v>
      </c>
      <c r="BM61" s="452">
        <f t="shared" si="52"/>
        <v>8.510638297872353</v>
      </c>
      <c r="BN61" s="452">
        <f t="shared" si="52"/>
        <v>9.302325581395344</v>
      </c>
      <c r="BO61" s="685">
        <f t="shared" si="52"/>
        <v>11.688311688311682</v>
      </c>
      <c r="BP61" s="676">
        <f t="shared" si="17"/>
        <v>9.027108010098681</v>
      </c>
      <c r="BQ61" s="676">
        <f t="shared" si="18"/>
        <v>5.508774480881139</v>
      </c>
      <c r="BR61" s="538">
        <f t="shared" si="45"/>
        <v>-13.139255522680866</v>
      </c>
      <c r="BS61" s="676">
        <f t="shared" si="46"/>
        <v>63.590805837199696</v>
      </c>
      <c r="BT61" s="696">
        <f t="shared" si="24"/>
        <v>0.5885000000000001</v>
      </c>
      <c r="BU61" s="696">
        <f t="shared" si="53"/>
        <v>0.6473500000000002</v>
      </c>
      <c r="BV61" s="696">
        <f t="shared" si="53"/>
        <v>0.7120850000000003</v>
      </c>
      <c r="BW61" s="696">
        <f t="shared" si="53"/>
        <v>0.7832935000000004</v>
      </c>
      <c r="BX61" s="696">
        <f t="shared" si="53"/>
        <v>0.8616228500000005</v>
      </c>
      <c r="BY61" s="697">
        <f t="shared" si="25"/>
        <v>3.592851350000002</v>
      </c>
      <c r="BZ61" s="685">
        <f t="shared" si="26"/>
        <v>7.632996282132998</v>
      </c>
    </row>
    <row r="62" spans="1:78" ht="11.25" customHeight="1">
      <c r="A62" s="25" t="s">
        <v>477</v>
      </c>
      <c r="B62" s="26" t="s">
        <v>478</v>
      </c>
      <c r="C62" s="26" t="s">
        <v>299</v>
      </c>
      <c r="D62" s="132">
        <v>20</v>
      </c>
      <c r="E62" s="136">
        <v>119</v>
      </c>
      <c r="F62" s="65" t="s">
        <v>1410</v>
      </c>
      <c r="G62" s="57" t="s">
        <v>1410</v>
      </c>
      <c r="H62" s="199">
        <v>66.06</v>
      </c>
      <c r="I62" s="312">
        <f t="shared" si="21"/>
        <v>2.845897668785952</v>
      </c>
      <c r="J62" s="105">
        <v>0.42</v>
      </c>
      <c r="K62" s="105">
        <v>0.47</v>
      </c>
      <c r="L62" s="107">
        <f t="shared" si="44"/>
        <v>11.904761904761907</v>
      </c>
      <c r="M62" s="31">
        <v>40639</v>
      </c>
      <c r="N62" s="31">
        <v>40641</v>
      </c>
      <c r="O62" s="30">
        <v>40669</v>
      </c>
      <c r="P62" s="103" t="s">
        <v>265</v>
      </c>
      <c r="Q62" s="26"/>
      <c r="R62" s="310">
        <f t="shared" si="55"/>
        <v>1.88</v>
      </c>
      <c r="S62" s="312">
        <f t="shared" si="22"/>
        <v>26.44163150492264</v>
      </c>
      <c r="T62" s="413">
        <f t="shared" si="50"/>
        <v>-16.95730005554553</v>
      </c>
      <c r="U62" s="27">
        <f t="shared" si="23"/>
        <v>9.291139240506329</v>
      </c>
      <c r="V62" s="364">
        <v>12</v>
      </c>
      <c r="W62" s="166">
        <v>7.11</v>
      </c>
      <c r="X62" s="172">
        <v>1.22</v>
      </c>
      <c r="Y62" s="166">
        <v>0.71</v>
      </c>
      <c r="Z62" s="166">
        <v>1.67</v>
      </c>
      <c r="AA62" s="172">
        <v>7.23</v>
      </c>
      <c r="AB62" s="166">
        <v>7.58</v>
      </c>
      <c r="AC62" s="327">
        <f t="shared" si="56"/>
        <v>4.8409405255878335</v>
      </c>
      <c r="AD62" s="328">
        <f t="shared" si="57"/>
        <v>7.489286443099108</v>
      </c>
      <c r="AE62" s="484">
        <v>24</v>
      </c>
      <c r="AF62" s="369">
        <v>23520</v>
      </c>
      <c r="AG62" s="522">
        <v>22.45</v>
      </c>
      <c r="AH62" s="522">
        <v>-15.6</v>
      </c>
      <c r="AI62" s="523">
        <v>3.95</v>
      </c>
      <c r="AJ62" s="524">
        <v>0.72</v>
      </c>
      <c r="AK62" s="334">
        <f t="shared" si="58"/>
        <v>1.2140352412982596</v>
      </c>
      <c r="AL62" s="328">
        <f t="shared" si="12"/>
        <v>11.585365853658548</v>
      </c>
      <c r="AM62" s="329">
        <f t="shared" si="13"/>
        <v>10.946966029373396</v>
      </c>
      <c r="AN62" s="329">
        <f t="shared" si="14"/>
        <v>15.508040540713885</v>
      </c>
      <c r="AO62" s="326">
        <f t="shared" si="15"/>
        <v>12.773962413257433</v>
      </c>
      <c r="AP62" s="650">
        <v>1.83</v>
      </c>
      <c r="AQ62" s="633"/>
      <c r="AR62" s="279">
        <v>1.64</v>
      </c>
      <c r="AS62" s="279">
        <v>1.49</v>
      </c>
      <c r="AT62" s="19">
        <v>1.34</v>
      </c>
      <c r="AU62" s="19">
        <v>1.1</v>
      </c>
      <c r="AV62" s="19">
        <v>0.89</v>
      </c>
      <c r="AW62" s="19">
        <v>0.78</v>
      </c>
      <c r="AX62" s="19">
        <v>0.7</v>
      </c>
      <c r="AY62" s="19">
        <v>0.63</v>
      </c>
      <c r="AZ62" s="19">
        <v>0.59</v>
      </c>
      <c r="BA62" s="19">
        <v>0.55</v>
      </c>
      <c r="BB62" s="19">
        <v>0.51</v>
      </c>
      <c r="BC62" s="273">
        <v>0.47</v>
      </c>
      <c r="BD62" s="686">
        <f t="shared" si="16"/>
        <v>11.585365853658548</v>
      </c>
      <c r="BE62" s="686">
        <f t="shared" si="54"/>
        <v>10.067114093959727</v>
      </c>
      <c r="BF62" s="663">
        <f t="shared" si="52"/>
        <v>11.194029850746269</v>
      </c>
      <c r="BG62" s="663">
        <f t="shared" si="52"/>
        <v>21.818181818181827</v>
      </c>
      <c r="BH62" s="663">
        <f t="shared" si="52"/>
        <v>23.59550561797754</v>
      </c>
      <c r="BI62" s="663">
        <f t="shared" si="52"/>
        <v>14.102564102564097</v>
      </c>
      <c r="BJ62" s="663">
        <f t="shared" si="52"/>
        <v>11.428571428571432</v>
      </c>
      <c r="BK62" s="663">
        <f t="shared" si="52"/>
        <v>11.111111111111093</v>
      </c>
      <c r="BL62" s="663">
        <f t="shared" si="52"/>
        <v>6.779661016949157</v>
      </c>
      <c r="BM62" s="663">
        <f t="shared" si="52"/>
        <v>7.272727272727253</v>
      </c>
      <c r="BN62" s="663">
        <f t="shared" si="52"/>
        <v>7.843137254901977</v>
      </c>
      <c r="BO62" s="687">
        <f t="shared" si="52"/>
        <v>8.510638297872353</v>
      </c>
      <c r="BP62" s="675">
        <f t="shared" si="17"/>
        <v>12.109050643268445</v>
      </c>
      <c r="BQ62" s="675">
        <f t="shared" si="18"/>
        <v>5.162839390786573</v>
      </c>
      <c r="BR62" s="540">
        <f t="shared" si="45"/>
        <v>9.062798968993508</v>
      </c>
      <c r="BS62" s="675">
        <f t="shared" si="46"/>
        <v>75.04571826634066</v>
      </c>
      <c r="BT62" s="698">
        <f t="shared" si="24"/>
        <v>1.9185892116182575</v>
      </c>
      <c r="BU62" s="698">
        <f t="shared" si="53"/>
        <v>2.0622778533427453</v>
      </c>
      <c r="BV62" s="698">
        <f t="shared" si="53"/>
        <v>2.2167277490321786</v>
      </c>
      <c r="BW62" s="698">
        <f t="shared" si="53"/>
        <v>2.3827448398208615</v>
      </c>
      <c r="BX62" s="698">
        <f t="shared" si="53"/>
        <v>2.5611954260832084</v>
      </c>
      <c r="BY62" s="699">
        <f t="shared" si="25"/>
        <v>11.141535079897253</v>
      </c>
      <c r="BZ62" s="687">
        <f t="shared" si="26"/>
        <v>16.865781229030052</v>
      </c>
    </row>
    <row r="63" spans="1:78" ht="11.25" customHeight="1">
      <c r="A63" s="25" t="s">
        <v>377</v>
      </c>
      <c r="B63" s="26" t="s">
        <v>378</v>
      </c>
      <c r="C63" s="26" t="s">
        <v>1306</v>
      </c>
      <c r="D63" s="132">
        <v>15</v>
      </c>
      <c r="E63" s="136">
        <v>178</v>
      </c>
      <c r="F63" s="44" t="s">
        <v>860</v>
      </c>
      <c r="G63" s="45" t="s">
        <v>860</v>
      </c>
      <c r="H63" s="200">
        <v>42.99</v>
      </c>
      <c r="I63" s="313">
        <f t="shared" si="21"/>
        <v>2.09351011863224</v>
      </c>
      <c r="J63" s="105">
        <v>0.21</v>
      </c>
      <c r="K63" s="105">
        <v>0.225</v>
      </c>
      <c r="L63" s="93">
        <f t="shared" si="44"/>
        <v>7.14285714285714</v>
      </c>
      <c r="M63" s="31">
        <v>40920</v>
      </c>
      <c r="N63" s="31">
        <v>40925</v>
      </c>
      <c r="O63" s="30">
        <v>40940</v>
      </c>
      <c r="P63" s="103" t="s">
        <v>252</v>
      </c>
      <c r="Q63" s="26"/>
      <c r="R63" s="310">
        <f t="shared" si="55"/>
        <v>0.9</v>
      </c>
      <c r="S63" s="313">
        <f t="shared" si="22"/>
        <v>39.82300884955753</v>
      </c>
      <c r="T63" s="411">
        <f t="shared" si="50"/>
        <v>147.57526193964492</v>
      </c>
      <c r="U63" s="27">
        <f t="shared" si="23"/>
        <v>19.02212389380531</v>
      </c>
      <c r="V63" s="364">
        <v>12</v>
      </c>
      <c r="W63" s="166">
        <v>2.26</v>
      </c>
      <c r="X63" s="172">
        <v>0.87</v>
      </c>
      <c r="Y63" s="166">
        <v>2.76</v>
      </c>
      <c r="Z63" s="166">
        <v>7.25</v>
      </c>
      <c r="AA63" s="172">
        <v>2.33</v>
      </c>
      <c r="AB63" s="166">
        <v>2.63</v>
      </c>
      <c r="AC63" s="327">
        <f t="shared" si="56"/>
        <v>12.875536480686689</v>
      </c>
      <c r="AD63" s="324">
        <f t="shared" si="57"/>
        <v>21.207636525085096</v>
      </c>
      <c r="AE63" s="484">
        <v>7</v>
      </c>
      <c r="AF63" s="369">
        <v>2570</v>
      </c>
      <c r="AG63" s="522">
        <v>34.3</v>
      </c>
      <c r="AH63" s="522">
        <v>-20.99</v>
      </c>
      <c r="AI63" s="523">
        <v>4.32</v>
      </c>
      <c r="AJ63" s="524">
        <v>0.26</v>
      </c>
      <c r="AK63" s="335">
        <f t="shared" si="58"/>
        <v>0.4577218250132233</v>
      </c>
      <c r="AL63" s="324">
        <f t="shared" si="12"/>
        <v>4.999999999999982</v>
      </c>
      <c r="AM63" s="325">
        <f t="shared" si="13"/>
        <v>4.3155828045921885</v>
      </c>
      <c r="AN63" s="325">
        <f t="shared" si="14"/>
        <v>7.688730806165611</v>
      </c>
      <c r="AO63" s="327">
        <f t="shared" si="15"/>
        <v>16.797824324727117</v>
      </c>
      <c r="AP63" s="646">
        <v>0.84</v>
      </c>
      <c r="AQ63" s="634"/>
      <c r="AR63" s="282">
        <v>0.8</v>
      </c>
      <c r="AS63" s="282">
        <v>0.76</v>
      </c>
      <c r="AT63" s="28">
        <v>0.74</v>
      </c>
      <c r="AU63" s="28">
        <v>0.66</v>
      </c>
      <c r="AV63" s="28">
        <v>0.58</v>
      </c>
      <c r="AW63" s="28">
        <v>0.52</v>
      </c>
      <c r="AX63" s="28">
        <v>0.37333</v>
      </c>
      <c r="AY63" s="28">
        <v>0.22067</v>
      </c>
      <c r="AZ63" s="28">
        <v>0.19333</v>
      </c>
      <c r="BA63" s="28">
        <v>0.1778</v>
      </c>
      <c r="BB63" s="28">
        <v>0.16592</v>
      </c>
      <c r="BC63" s="277">
        <v>0.13036</v>
      </c>
      <c r="BD63" s="684">
        <f t="shared" si="16"/>
        <v>4.999999999999982</v>
      </c>
      <c r="BE63" s="684">
        <f t="shared" si="54"/>
        <v>5.263157894736836</v>
      </c>
      <c r="BF63" s="452">
        <f t="shared" si="52"/>
        <v>2.7027027027026973</v>
      </c>
      <c r="BG63" s="452">
        <f t="shared" si="52"/>
        <v>12.12121212121211</v>
      </c>
      <c r="BH63" s="452">
        <f t="shared" si="52"/>
        <v>13.793103448275868</v>
      </c>
      <c r="BI63" s="452">
        <f t="shared" si="52"/>
        <v>11.538461538461519</v>
      </c>
      <c r="BJ63" s="452">
        <f t="shared" si="52"/>
        <v>39.28695791926715</v>
      </c>
      <c r="BK63" s="452">
        <f t="shared" si="52"/>
        <v>69.18022386368786</v>
      </c>
      <c r="BL63" s="452">
        <f t="shared" si="52"/>
        <v>14.1416231314333</v>
      </c>
      <c r="BM63" s="452">
        <f t="shared" si="52"/>
        <v>8.734533183352067</v>
      </c>
      <c r="BN63" s="452">
        <f t="shared" si="52"/>
        <v>7.1600771456123535</v>
      </c>
      <c r="BO63" s="685">
        <f t="shared" si="52"/>
        <v>27.27830622890457</v>
      </c>
      <c r="BP63" s="676">
        <f t="shared" si="17"/>
        <v>18.01669659813719</v>
      </c>
      <c r="BQ63" s="676">
        <f t="shared" si="18"/>
        <v>18.33965976706588</v>
      </c>
      <c r="BR63" s="538">
        <f t="shared" si="45"/>
        <v>-9.23988296900746</v>
      </c>
      <c r="BS63" s="676">
        <f t="shared" si="46"/>
        <v>64.52774466884287</v>
      </c>
      <c r="BT63" s="700">
        <f t="shared" si="24"/>
        <v>0.924</v>
      </c>
      <c r="BU63" s="700">
        <f t="shared" si="53"/>
        <v>1.0164000000000002</v>
      </c>
      <c r="BV63" s="700">
        <f t="shared" si="53"/>
        <v>1.1180400000000004</v>
      </c>
      <c r="BW63" s="700">
        <f t="shared" si="53"/>
        <v>1.2298440000000006</v>
      </c>
      <c r="BX63" s="700">
        <f t="shared" si="53"/>
        <v>1.3528284000000008</v>
      </c>
      <c r="BY63" s="697">
        <f t="shared" si="25"/>
        <v>5.641112400000003</v>
      </c>
      <c r="BZ63" s="685">
        <f t="shared" si="26"/>
        <v>13.121917655268673</v>
      </c>
    </row>
    <row r="64" spans="1:78" ht="11.25" customHeight="1">
      <c r="A64" s="96" t="s">
        <v>1750</v>
      </c>
      <c r="B64" s="26" t="s">
        <v>1751</v>
      </c>
      <c r="C64" s="26" t="s">
        <v>975</v>
      </c>
      <c r="D64" s="132">
        <v>10</v>
      </c>
      <c r="E64" s="136">
        <v>243</v>
      </c>
      <c r="F64" s="44" t="s">
        <v>860</v>
      </c>
      <c r="G64" s="45" t="s">
        <v>860</v>
      </c>
      <c r="H64" s="200">
        <v>35.6</v>
      </c>
      <c r="I64" s="313">
        <f t="shared" si="21"/>
        <v>3.146067415730337</v>
      </c>
      <c r="J64" s="141">
        <v>0.25</v>
      </c>
      <c r="K64" s="119">
        <v>0.28</v>
      </c>
      <c r="L64" s="93">
        <f t="shared" si="44"/>
        <v>12.00000000000001</v>
      </c>
      <c r="M64" s="31">
        <v>40788</v>
      </c>
      <c r="N64" s="31">
        <v>40793</v>
      </c>
      <c r="O64" s="30">
        <v>40802</v>
      </c>
      <c r="P64" s="103" t="s">
        <v>1071</v>
      </c>
      <c r="Q64" s="26"/>
      <c r="R64" s="310">
        <f t="shared" si="55"/>
        <v>1.12</v>
      </c>
      <c r="S64" s="313">
        <f t="shared" si="22"/>
        <v>25.80645161290323</v>
      </c>
      <c r="T64" s="411">
        <f t="shared" si="50"/>
        <v>-19.670417766092907</v>
      </c>
      <c r="U64" s="27">
        <f t="shared" si="23"/>
        <v>8.202764976958527</v>
      </c>
      <c r="V64" s="364">
        <v>6</v>
      </c>
      <c r="W64" s="166">
        <v>4.34</v>
      </c>
      <c r="X64" s="172">
        <v>0.65</v>
      </c>
      <c r="Y64" s="166">
        <v>0.66</v>
      </c>
      <c r="Z64" s="166">
        <v>1.77</v>
      </c>
      <c r="AA64" s="172">
        <v>5.12</v>
      </c>
      <c r="AB64" s="166">
        <v>5.44</v>
      </c>
      <c r="AC64" s="327">
        <f t="shared" si="56"/>
        <v>6.25</v>
      </c>
      <c r="AD64" s="324">
        <f t="shared" si="57"/>
        <v>10.697115384615385</v>
      </c>
      <c r="AE64" s="484">
        <v>17</v>
      </c>
      <c r="AF64" s="369">
        <v>4120</v>
      </c>
      <c r="AG64" s="522">
        <v>8.94</v>
      </c>
      <c r="AH64" s="522">
        <v>-33.32</v>
      </c>
      <c r="AI64" s="523">
        <v>-2.94</v>
      </c>
      <c r="AJ64" s="524">
        <v>-11.31</v>
      </c>
      <c r="AK64" s="335">
        <f t="shared" si="58"/>
        <v>0.8552365570160164</v>
      </c>
      <c r="AL64" s="324">
        <f t="shared" si="12"/>
        <v>12.765957446808528</v>
      </c>
      <c r="AM64" s="325">
        <f t="shared" si="13"/>
        <v>14.833678012614415</v>
      </c>
      <c r="AN64" s="325">
        <f t="shared" si="14"/>
        <v>22.773448249204954</v>
      </c>
      <c r="AO64" s="327">
        <f t="shared" si="15"/>
        <v>26.628244621187847</v>
      </c>
      <c r="AP64" s="646">
        <v>1.06</v>
      </c>
      <c r="AQ64" s="634"/>
      <c r="AR64" s="282">
        <v>0.94</v>
      </c>
      <c r="AS64" s="282">
        <v>0.84</v>
      </c>
      <c r="AT64" s="28">
        <v>0.7</v>
      </c>
      <c r="AU64" s="28">
        <v>0.52</v>
      </c>
      <c r="AV64" s="28">
        <v>0.38</v>
      </c>
      <c r="AW64" s="28">
        <v>0.28</v>
      </c>
      <c r="AX64" s="28">
        <v>0.22</v>
      </c>
      <c r="AY64" s="28">
        <v>0.18</v>
      </c>
      <c r="AZ64" s="28">
        <v>0.13</v>
      </c>
      <c r="BA64" s="275">
        <v>0.1</v>
      </c>
      <c r="BB64" s="275">
        <v>0.1</v>
      </c>
      <c r="BC64" s="277">
        <v>0.385</v>
      </c>
      <c r="BD64" s="684">
        <f t="shared" si="16"/>
        <v>12.765957446808528</v>
      </c>
      <c r="BE64" s="684">
        <f t="shared" si="54"/>
        <v>11.904761904761907</v>
      </c>
      <c r="BF64" s="452">
        <f t="shared" si="52"/>
        <v>19.999999999999996</v>
      </c>
      <c r="BG64" s="452">
        <f t="shared" si="52"/>
        <v>34.615384615384606</v>
      </c>
      <c r="BH64" s="452">
        <f t="shared" si="52"/>
        <v>36.8421052631579</v>
      </c>
      <c r="BI64" s="452">
        <f t="shared" si="52"/>
        <v>35.7142857142857</v>
      </c>
      <c r="BJ64" s="452">
        <f t="shared" si="52"/>
        <v>27.272727272727295</v>
      </c>
      <c r="BK64" s="452">
        <f t="shared" si="52"/>
        <v>22.222222222222232</v>
      </c>
      <c r="BL64" s="452">
        <f t="shared" si="52"/>
        <v>38.46153846153846</v>
      </c>
      <c r="BM64" s="452">
        <f t="shared" si="52"/>
        <v>30.000000000000004</v>
      </c>
      <c r="BN64" s="452">
        <f t="shared" si="52"/>
        <v>0</v>
      </c>
      <c r="BO64" s="685">
        <f t="shared" si="52"/>
        <v>0</v>
      </c>
      <c r="BP64" s="676">
        <f t="shared" si="17"/>
        <v>22.483248575073883</v>
      </c>
      <c r="BQ64" s="676">
        <f t="shared" si="18"/>
        <v>13.186893614081022</v>
      </c>
      <c r="BR64" s="538">
        <f t="shared" si="45"/>
        <v>17.716750687976763</v>
      </c>
      <c r="BS64" s="676">
        <f t="shared" si="46"/>
        <v>81.91407834101383</v>
      </c>
      <c r="BT64" s="700">
        <f t="shared" si="24"/>
        <v>1.12625</v>
      </c>
      <c r="BU64" s="700">
        <f t="shared" si="53"/>
        <v>1.2388750000000002</v>
      </c>
      <c r="BV64" s="700">
        <f t="shared" si="53"/>
        <v>1.3627625000000003</v>
      </c>
      <c r="BW64" s="700">
        <f t="shared" si="53"/>
        <v>1.4990387500000004</v>
      </c>
      <c r="BX64" s="700">
        <f t="shared" si="53"/>
        <v>1.6489426250000006</v>
      </c>
      <c r="BY64" s="697">
        <f t="shared" si="25"/>
        <v>6.875868875000002</v>
      </c>
      <c r="BZ64" s="685">
        <f t="shared" si="26"/>
        <v>19.314238412921352</v>
      </c>
    </row>
    <row r="65" spans="1:78" ht="11.25" customHeight="1">
      <c r="A65" s="25" t="s">
        <v>363</v>
      </c>
      <c r="B65" s="26" t="s">
        <v>364</v>
      </c>
      <c r="C65" s="26" t="s">
        <v>1221</v>
      </c>
      <c r="D65" s="132">
        <v>15</v>
      </c>
      <c r="E65" s="136">
        <v>174</v>
      </c>
      <c r="F65" s="65" t="s">
        <v>1410</v>
      </c>
      <c r="G65" s="57" t="s">
        <v>1410</v>
      </c>
      <c r="H65" s="200">
        <v>26.88</v>
      </c>
      <c r="I65" s="313">
        <f t="shared" si="21"/>
        <v>2.306547619047619</v>
      </c>
      <c r="J65" s="105">
        <v>0.145</v>
      </c>
      <c r="K65" s="105">
        <v>0.155</v>
      </c>
      <c r="L65" s="93">
        <f t="shared" si="44"/>
        <v>6.896551724137945</v>
      </c>
      <c r="M65" s="31">
        <v>40815</v>
      </c>
      <c r="N65" s="31">
        <v>40819</v>
      </c>
      <c r="O65" s="30">
        <v>40833</v>
      </c>
      <c r="P65" s="103" t="s">
        <v>1156</v>
      </c>
      <c r="Q65" s="26"/>
      <c r="R65" s="310">
        <f t="shared" si="55"/>
        <v>0.62</v>
      </c>
      <c r="S65" s="313">
        <f t="shared" si="22"/>
        <v>25.6198347107438</v>
      </c>
      <c r="T65" s="411">
        <f t="shared" si="50"/>
        <v>-35.222355316909635</v>
      </c>
      <c r="U65" s="27">
        <f t="shared" si="23"/>
        <v>11.107438016528926</v>
      </c>
      <c r="V65" s="364">
        <v>12</v>
      </c>
      <c r="W65" s="166">
        <v>2.42</v>
      </c>
      <c r="X65" s="172">
        <v>1.98</v>
      </c>
      <c r="Y65" s="166">
        <v>1.19</v>
      </c>
      <c r="Z65" s="166">
        <v>0.85</v>
      </c>
      <c r="AA65" s="172">
        <v>2.32</v>
      </c>
      <c r="AB65" s="166">
        <v>2.94</v>
      </c>
      <c r="AC65" s="327">
        <f t="shared" si="56"/>
        <v>26.724137931034498</v>
      </c>
      <c r="AD65" s="324">
        <f t="shared" si="57"/>
        <v>5.851619644723093</v>
      </c>
      <c r="AE65" s="484">
        <v>11</v>
      </c>
      <c r="AF65" s="369">
        <v>2870</v>
      </c>
      <c r="AG65" s="522">
        <v>9</v>
      </c>
      <c r="AH65" s="522">
        <v>-18.84</v>
      </c>
      <c r="AI65" s="523">
        <v>-1.39</v>
      </c>
      <c r="AJ65" s="524">
        <v>-7.44</v>
      </c>
      <c r="AK65" s="335">
        <f t="shared" si="58"/>
        <v>0.7978574639815503</v>
      </c>
      <c r="AL65" s="324">
        <f t="shared" si="12"/>
        <v>7.272727272727253</v>
      </c>
      <c r="AM65" s="325">
        <f t="shared" si="13"/>
        <v>9.046953838761794</v>
      </c>
      <c r="AN65" s="325">
        <f t="shared" si="14"/>
        <v>11.00864292512076</v>
      </c>
      <c r="AO65" s="327">
        <f t="shared" si="15"/>
        <v>13.79775639396077</v>
      </c>
      <c r="AP65" s="646">
        <v>0.59</v>
      </c>
      <c r="AQ65" s="634"/>
      <c r="AR65" s="282">
        <v>0.55</v>
      </c>
      <c r="AS65" s="282">
        <v>0.51</v>
      </c>
      <c r="AT65" s="28">
        <v>0.455</v>
      </c>
      <c r="AU65" s="28">
        <v>0.41</v>
      </c>
      <c r="AV65" s="28">
        <v>0.35</v>
      </c>
      <c r="AW65" s="28">
        <v>0.26333</v>
      </c>
      <c r="AX65" s="28">
        <v>0.20667</v>
      </c>
      <c r="AY65" s="28">
        <v>0.19</v>
      </c>
      <c r="AZ65" s="28">
        <v>0.16933</v>
      </c>
      <c r="BA65" s="28">
        <v>0.162</v>
      </c>
      <c r="BB65" s="28">
        <v>0.14</v>
      </c>
      <c r="BC65" s="119">
        <v>0.12667</v>
      </c>
      <c r="BD65" s="684">
        <f t="shared" si="16"/>
        <v>7.272727272727253</v>
      </c>
      <c r="BE65" s="684">
        <f t="shared" si="54"/>
        <v>7.843137254901977</v>
      </c>
      <c r="BF65" s="452">
        <f t="shared" si="52"/>
        <v>12.08791208791209</v>
      </c>
      <c r="BG65" s="452">
        <f t="shared" si="52"/>
        <v>10.97560975609757</v>
      </c>
      <c r="BH65" s="452">
        <f t="shared" si="52"/>
        <v>17.14285714285715</v>
      </c>
      <c r="BI65" s="452">
        <f t="shared" si="52"/>
        <v>32.913074849048705</v>
      </c>
      <c r="BJ65" s="452">
        <f t="shared" si="52"/>
        <v>27.41568684376059</v>
      </c>
      <c r="BK65" s="452">
        <f t="shared" si="52"/>
        <v>8.773684210526312</v>
      </c>
      <c r="BL65" s="452">
        <f t="shared" si="52"/>
        <v>12.206933207346605</v>
      </c>
      <c r="BM65" s="452">
        <f t="shared" si="52"/>
        <v>4.524691358024691</v>
      </c>
      <c r="BN65" s="452">
        <f t="shared" si="52"/>
        <v>15.714285714285703</v>
      </c>
      <c r="BO65" s="685">
        <f t="shared" si="52"/>
        <v>10.523407278755826</v>
      </c>
      <c r="BP65" s="676">
        <f t="shared" si="17"/>
        <v>13.949500581353703</v>
      </c>
      <c r="BQ65" s="676">
        <f t="shared" si="18"/>
        <v>8.05623251368749</v>
      </c>
      <c r="BR65" s="538">
        <f t="shared" si="45"/>
        <v>2.207752527639453</v>
      </c>
      <c r="BS65" s="676">
        <f t="shared" si="46"/>
        <v>68.70119896744777</v>
      </c>
      <c r="BT65" s="700">
        <f t="shared" si="24"/>
        <v>0.649</v>
      </c>
      <c r="BU65" s="700">
        <f t="shared" si="53"/>
        <v>0.6869770114942529</v>
      </c>
      <c r="BV65" s="700">
        <f t="shared" si="53"/>
        <v>0.7271762932535822</v>
      </c>
      <c r="BW65" s="700">
        <f t="shared" si="53"/>
        <v>0.769727884081378</v>
      </c>
      <c r="BX65" s="700">
        <f t="shared" si="53"/>
        <v>0.8147694321571953</v>
      </c>
      <c r="BY65" s="697">
        <f t="shared" si="25"/>
        <v>3.6476506209864086</v>
      </c>
      <c r="BZ65" s="685">
        <f t="shared" si="26"/>
        <v>13.570128798312533</v>
      </c>
    </row>
    <row r="66" spans="1:78" ht="11.25" customHeight="1">
      <c r="A66" s="25" t="s">
        <v>1766</v>
      </c>
      <c r="B66" s="26" t="s">
        <v>1767</v>
      </c>
      <c r="C66" s="26" t="s">
        <v>1224</v>
      </c>
      <c r="D66" s="132">
        <v>17</v>
      </c>
      <c r="E66" s="136">
        <v>157</v>
      </c>
      <c r="F66" s="65" t="s">
        <v>1410</v>
      </c>
      <c r="G66" s="57" t="s">
        <v>1410</v>
      </c>
      <c r="H66" s="199">
        <v>48.95</v>
      </c>
      <c r="I66" s="315">
        <f t="shared" si="21"/>
        <v>2.5127681307456586</v>
      </c>
      <c r="J66" s="105">
        <v>0.2875</v>
      </c>
      <c r="K66" s="105">
        <v>0.3075</v>
      </c>
      <c r="L66" s="94">
        <f t="shared" si="44"/>
        <v>6.956521739130439</v>
      </c>
      <c r="M66" s="31">
        <v>40731</v>
      </c>
      <c r="N66" s="31">
        <v>40735</v>
      </c>
      <c r="O66" s="30">
        <v>40745</v>
      </c>
      <c r="P66" s="103" t="s">
        <v>60</v>
      </c>
      <c r="Q66" s="102" t="s">
        <v>443</v>
      </c>
      <c r="R66" s="259">
        <f t="shared" si="55"/>
        <v>1.23</v>
      </c>
      <c r="S66" s="315">
        <f t="shared" si="22"/>
        <v>22.44525547445255</v>
      </c>
      <c r="T66" s="412">
        <f t="shared" si="50"/>
        <v>-28.43681436860922</v>
      </c>
      <c r="U66" s="27">
        <f t="shared" si="23"/>
        <v>8.932481751824817</v>
      </c>
      <c r="V66" s="365">
        <v>12</v>
      </c>
      <c r="W66" s="166">
        <v>5.48</v>
      </c>
      <c r="X66" s="172" t="s">
        <v>1008</v>
      </c>
      <c r="Y66" s="166">
        <v>2.92</v>
      </c>
      <c r="Z66" s="166">
        <v>1.29</v>
      </c>
      <c r="AA66" s="172" t="s">
        <v>1008</v>
      </c>
      <c r="AB66" s="166" t="s">
        <v>1008</v>
      </c>
      <c r="AC66" s="327" t="s">
        <v>876</v>
      </c>
      <c r="AD66" s="324" t="s">
        <v>876</v>
      </c>
      <c r="AE66" s="484">
        <v>1</v>
      </c>
      <c r="AF66" s="369">
        <v>104</v>
      </c>
      <c r="AG66" s="522">
        <v>17.95</v>
      </c>
      <c r="AH66" s="522">
        <v>-14.87</v>
      </c>
      <c r="AI66" s="523">
        <v>3.31</v>
      </c>
      <c r="AJ66" s="524">
        <v>-3.03</v>
      </c>
      <c r="AK66" s="336">
        <f t="shared" si="58"/>
        <v>0.8284379025953846</v>
      </c>
      <c r="AL66" s="330">
        <f t="shared" si="12"/>
        <v>6.956521739130439</v>
      </c>
      <c r="AM66" s="331">
        <f t="shared" si="13"/>
        <v>6.439210988890309</v>
      </c>
      <c r="AN66" s="331">
        <f t="shared" si="14"/>
        <v>4.436902690230249</v>
      </c>
      <c r="AO66" s="332">
        <f t="shared" si="15"/>
        <v>5.355745646511378</v>
      </c>
      <c r="AP66" s="652">
        <v>1.23</v>
      </c>
      <c r="AQ66" s="635"/>
      <c r="AR66" s="283">
        <v>1.15</v>
      </c>
      <c r="AS66" s="283">
        <v>1.07</v>
      </c>
      <c r="AT66" s="38">
        <v>1.02</v>
      </c>
      <c r="AU66" s="38">
        <v>1</v>
      </c>
      <c r="AV66" s="38">
        <v>0.99</v>
      </c>
      <c r="AW66" s="38">
        <v>0.98</v>
      </c>
      <c r="AX66" s="38">
        <v>0.92</v>
      </c>
      <c r="AY66" s="38">
        <v>0.88</v>
      </c>
      <c r="AZ66" s="38">
        <v>0.8</v>
      </c>
      <c r="BA66" s="38">
        <v>0.73</v>
      </c>
      <c r="BB66" s="38">
        <v>0.64</v>
      </c>
      <c r="BC66" s="274">
        <v>0.54</v>
      </c>
      <c r="BD66" s="688">
        <f t="shared" si="16"/>
        <v>6.956521739130439</v>
      </c>
      <c r="BE66" s="688">
        <f t="shared" si="54"/>
        <v>7.47663551401867</v>
      </c>
      <c r="BF66" s="664">
        <f t="shared" si="52"/>
        <v>4.90196078431373</v>
      </c>
      <c r="BG66" s="664">
        <f t="shared" si="52"/>
        <v>2.0000000000000018</v>
      </c>
      <c r="BH66" s="664">
        <f t="shared" si="52"/>
        <v>1.0101010101010166</v>
      </c>
      <c r="BI66" s="664">
        <f t="shared" si="52"/>
        <v>1.0204081632652962</v>
      </c>
      <c r="BJ66" s="664">
        <f t="shared" si="52"/>
        <v>6.521739130434767</v>
      </c>
      <c r="BK66" s="664">
        <f t="shared" si="52"/>
        <v>4.545454545454541</v>
      </c>
      <c r="BL66" s="664">
        <f t="shared" si="52"/>
        <v>9.999999999999986</v>
      </c>
      <c r="BM66" s="664">
        <f t="shared" si="52"/>
        <v>9.589041095890426</v>
      </c>
      <c r="BN66" s="664">
        <f t="shared" si="52"/>
        <v>14.0625</v>
      </c>
      <c r="BO66" s="689">
        <f t="shared" si="52"/>
        <v>18.518518518518512</v>
      </c>
      <c r="BP66" s="677">
        <f t="shared" si="17"/>
        <v>7.216906708427281</v>
      </c>
      <c r="BQ66" s="677">
        <f t="shared" si="18"/>
        <v>5.04325045877828</v>
      </c>
      <c r="BR66" s="539">
        <f t="shared" si="45"/>
        <v>-1.9828109308489097</v>
      </c>
      <c r="BS66" s="677">
        <f t="shared" si="46"/>
        <v>46.563131033532315</v>
      </c>
      <c r="BT66" s="701">
        <f t="shared" si="24"/>
        <v>1.2669</v>
      </c>
      <c r="BU66" s="701">
        <f t="shared" si="53"/>
        <v>1.304907</v>
      </c>
      <c r="BV66" s="701">
        <f t="shared" si="53"/>
        <v>1.3440542100000001</v>
      </c>
      <c r="BW66" s="701">
        <f t="shared" si="53"/>
        <v>1.3843758363000003</v>
      </c>
      <c r="BX66" s="701">
        <f t="shared" si="53"/>
        <v>1.4259071113890003</v>
      </c>
      <c r="BY66" s="702">
        <f t="shared" si="25"/>
        <v>6.726144157689001</v>
      </c>
      <c r="BZ66" s="689">
        <f t="shared" si="26"/>
        <v>13.740846083123598</v>
      </c>
    </row>
    <row r="67" spans="1:78" ht="11.25" customHeight="1">
      <c r="A67" s="15" t="s">
        <v>1498</v>
      </c>
      <c r="B67" s="16" t="s">
        <v>1499</v>
      </c>
      <c r="C67" s="16" t="s">
        <v>1328</v>
      </c>
      <c r="D67" s="131">
        <v>19</v>
      </c>
      <c r="E67" s="136">
        <v>130</v>
      </c>
      <c r="F67" s="42" t="s">
        <v>860</v>
      </c>
      <c r="G67" s="43" t="s">
        <v>860</v>
      </c>
      <c r="H67" s="189">
        <v>42.74</v>
      </c>
      <c r="I67" s="433">
        <f t="shared" si="21"/>
        <v>1.031820308844174</v>
      </c>
      <c r="J67" s="108">
        <v>0.10450000000000001</v>
      </c>
      <c r="K67" s="108">
        <v>0.11025</v>
      </c>
      <c r="L67" s="107">
        <f t="shared" si="44"/>
        <v>5.502392344497609</v>
      </c>
      <c r="M67" s="22">
        <v>40694</v>
      </c>
      <c r="N67" s="22">
        <v>40696</v>
      </c>
      <c r="O67" s="21">
        <v>40725</v>
      </c>
      <c r="P67" s="22" t="s">
        <v>235</v>
      </c>
      <c r="Q67" s="144" t="s">
        <v>442</v>
      </c>
      <c r="R67" s="310">
        <f t="shared" si="55"/>
        <v>0.441</v>
      </c>
      <c r="S67" s="313">
        <f t="shared" si="22"/>
        <v>12.284122562674096</v>
      </c>
      <c r="T67" s="411">
        <f t="shared" si="50"/>
        <v>19.746663360398585</v>
      </c>
      <c r="U67" s="18">
        <f t="shared" si="23"/>
        <v>11.905292479108637</v>
      </c>
      <c r="V67" s="364">
        <v>12</v>
      </c>
      <c r="W67" s="188">
        <v>3.59</v>
      </c>
      <c r="X67" s="187">
        <v>0.63</v>
      </c>
      <c r="Y67" s="188">
        <v>1.27</v>
      </c>
      <c r="Z67" s="188">
        <v>2.71</v>
      </c>
      <c r="AA67" s="187">
        <v>3.52</v>
      </c>
      <c r="AB67" s="188">
        <v>3.38</v>
      </c>
      <c r="AC67" s="326">
        <f aca="true" t="shared" si="59" ref="AC67:AC72">(AB67/AA67-1)*100</f>
        <v>-3.9772727272727293</v>
      </c>
      <c r="AD67" s="328">
        <f aca="true" t="shared" si="60" ref="AD67:AD72">(H67/AA67)/X67</f>
        <v>19.273088023088025</v>
      </c>
      <c r="AE67" s="483">
        <v>4</v>
      </c>
      <c r="AF67" s="370">
        <v>36230</v>
      </c>
      <c r="AG67" s="512">
        <v>32.82</v>
      </c>
      <c r="AH67" s="512">
        <v>-23.17</v>
      </c>
      <c r="AI67" s="525">
        <v>5.06</v>
      </c>
      <c r="AJ67" s="526">
        <v>1.14</v>
      </c>
      <c r="AK67" s="335">
        <f t="shared" si="58"/>
        <v>1.369856638098331</v>
      </c>
      <c r="AL67" s="324">
        <f t="shared" si="12"/>
        <v>5.502392344497609</v>
      </c>
      <c r="AM67" s="325">
        <f t="shared" si="13"/>
        <v>6.8013329437695225</v>
      </c>
      <c r="AN67" s="325">
        <f t="shared" si="14"/>
        <v>6.624675445388206</v>
      </c>
      <c r="AO67" s="327">
        <f t="shared" si="15"/>
        <v>4.836035582953224</v>
      </c>
      <c r="AP67" s="646">
        <v>0.441</v>
      </c>
      <c r="AQ67" s="634"/>
      <c r="AR67" s="282">
        <v>0.41800000000000004</v>
      </c>
      <c r="AS67" s="282">
        <v>0.374</v>
      </c>
      <c r="AT67" s="28">
        <v>0.362</v>
      </c>
      <c r="AU67" s="28">
        <v>0.35</v>
      </c>
      <c r="AV67" s="28">
        <v>0.32</v>
      </c>
      <c r="AW67" s="28">
        <v>0.31333</v>
      </c>
      <c r="AX67" s="28">
        <v>0.29332</v>
      </c>
      <c r="AY67" s="28">
        <v>0.28999</v>
      </c>
      <c r="AZ67" s="28">
        <v>0.28</v>
      </c>
      <c r="BA67" s="28">
        <v>0.275</v>
      </c>
      <c r="BB67" s="28">
        <v>0.26</v>
      </c>
      <c r="BC67" s="119">
        <v>0.25001</v>
      </c>
      <c r="BD67" s="684">
        <f t="shared" si="16"/>
        <v>5.502392344497609</v>
      </c>
      <c r="BE67" s="684">
        <f t="shared" si="54"/>
        <v>11.764705882352944</v>
      </c>
      <c r="BF67" s="452">
        <f t="shared" si="52"/>
        <v>3.314917127071837</v>
      </c>
      <c r="BG67" s="452">
        <f t="shared" si="52"/>
        <v>3.4285714285714253</v>
      </c>
      <c r="BH67" s="452">
        <f t="shared" si="52"/>
        <v>9.375</v>
      </c>
      <c r="BI67" s="452">
        <f t="shared" si="52"/>
        <v>2.1287460504898936</v>
      </c>
      <c r="BJ67" s="452">
        <f t="shared" si="52"/>
        <v>6.8219009954997745</v>
      </c>
      <c r="BK67" s="452">
        <f t="shared" si="52"/>
        <v>1.1483154591537703</v>
      </c>
      <c r="BL67" s="452">
        <f t="shared" si="52"/>
        <v>3.567857142857145</v>
      </c>
      <c r="BM67" s="452">
        <f t="shared" si="52"/>
        <v>1.81818181818183</v>
      </c>
      <c r="BN67" s="452">
        <f t="shared" si="52"/>
        <v>5.769230769230771</v>
      </c>
      <c r="BO67" s="685">
        <f t="shared" si="52"/>
        <v>3.9958401663933385</v>
      </c>
      <c r="BP67" s="676">
        <f t="shared" si="17"/>
        <v>4.886304932025028</v>
      </c>
      <c r="BQ67" s="676">
        <f t="shared" si="18"/>
        <v>3.034276290702815</v>
      </c>
      <c r="BR67" s="538">
        <f t="shared" si="45"/>
        <v>-4.248796724876256</v>
      </c>
      <c r="BS67" s="676">
        <f t="shared" si="46"/>
        <v>62.04762529238732</v>
      </c>
      <c r="BT67" s="696">
        <f t="shared" si="24"/>
        <v>0.44541000000000003</v>
      </c>
      <c r="BU67" s="696">
        <f t="shared" si="53"/>
        <v>0.4899510000000001</v>
      </c>
      <c r="BV67" s="696">
        <f t="shared" si="53"/>
        <v>0.5389461000000001</v>
      </c>
      <c r="BW67" s="696">
        <f t="shared" si="53"/>
        <v>0.5928407100000002</v>
      </c>
      <c r="BX67" s="696">
        <f t="shared" si="53"/>
        <v>0.6521247810000003</v>
      </c>
      <c r="BY67" s="697">
        <f t="shared" si="25"/>
        <v>2.719272591000001</v>
      </c>
      <c r="BZ67" s="685">
        <f t="shared" si="26"/>
        <v>6.362359829199815</v>
      </c>
    </row>
    <row r="68" spans="1:78" ht="11.25" customHeight="1">
      <c r="A68" s="25" t="s">
        <v>1786</v>
      </c>
      <c r="B68" s="26" t="s">
        <v>1787</v>
      </c>
      <c r="C68" s="102" t="s">
        <v>1568</v>
      </c>
      <c r="D68" s="132">
        <v>10</v>
      </c>
      <c r="E68" s="136">
        <v>225</v>
      </c>
      <c r="F68" s="65" t="s">
        <v>1410</v>
      </c>
      <c r="G68" s="57" t="s">
        <v>1410</v>
      </c>
      <c r="H68" s="200">
        <v>24.18</v>
      </c>
      <c r="I68" s="313">
        <f t="shared" si="21"/>
        <v>11.662531017369727</v>
      </c>
      <c r="J68" s="141">
        <v>0.695</v>
      </c>
      <c r="K68" s="105">
        <v>0.705</v>
      </c>
      <c r="L68" s="116">
        <f t="shared" si="44"/>
        <v>1.4388489208633004</v>
      </c>
      <c r="M68" s="71">
        <v>40394</v>
      </c>
      <c r="N68" s="71">
        <v>40396</v>
      </c>
      <c r="O68" s="70">
        <v>40403</v>
      </c>
      <c r="P68" s="31" t="s">
        <v>239</v>
      </c>
      <c r="Q68" s="268" t="s">
        <v>2057</v>
      </c>
      <c r="R68" s="310">
        <f t="shared" si="55"/>
        <v>2.82</v>
      </c>
      <c r="S68" s="314">
        <f t="shared" si="22"/>
        <v>1880</v>
      </c>
      <c r="T68" s="411">
        <f t="shared" si="50"/>
        <v>324.0607922875629</v>
      </c>
      <c r="U68" s="27">
        <f t="shared" si="23"/>
        <v>161.20000000000002</v>
      </c>
      <c r="V68" s="364">
        <v>9</v>
      </c>
      <c r="W68" s="166">
        <v>0.15</v>
      </c>
      <c r="X68" s="172">
        <v>6.91</v>
      </c>
      <c r="Y68" s="166">
        <v>1.33</v>
      </c>
      <c r="Z68" s="166">
        <v>2.51</v>
      </c>
      <c r="AA68" s="172">
        <v>0.85</v>
      </c>
      <c r="AB68" s="166">
        <v>1.02</v>
      </c>
      <c r="AC68" s="327">
        <f t="shared" si="59"/>
        <v>19.999999999999996</v>
      </c>
      <c r="AD68" s="324">
        <f t="shared" si="60"/>
        <v>4.116795777645357</v>
      </c>
      <c r="AE68" s="484">
        <v>11</v>
      </c>
      <c r="AF68" s="369">
        <v>2880</v>
      </c>
      <c r="AG68" s="522">
        <v>6.52</v>
      </c>
      <c r="AH68" s="522">
        <v>-43.44</v>
      </c>
      <c r="AI68" s="523">
        <v>-6.57</v>
      </c>
      <c r="AJ68" s="524">
        <v>-19.05</v>
      </c>
      <c r="AK68" s="335">
        <f aca="true" t="shared" si="61" ref="AK68:AK78">AN68/AO68</f>
        <v>0.17759477196456075</v>
      </c>
      <c r="AL68" s="324">
        <f t="shared" si="12"/>
        <v>1.0752688172043001</v>
      </c>
      <c r="AM68" s="325">
        <f t="shared" si="13"/>
        <v>4.375637845379354</v>
      </c>
      <c r="AN68" s="325">
        <f t="shared" si="14"/>
        <v>5.379922512690016</v>
      </c>
      <c r="AO68" s="327">
        <f t="shared" si="15"/>
        <v>30.293248236854552</v>
      </c>
      <c r="AP68" s="649">
        <v>2.82</v>
      </c>
      <c r="AQ68" s="634"/>
      <c r="AR68" s="282">
        <v>2.79</v>
      </c>
      <c r="AS68" s="282">
        <v>2.64</v>
      </c>
      <c r="AT68" s="28">
        <v>2.48</v>
      </c>
      <c r="AU68" s="28">
        <v>2.32</v>
      </c>
      <c r="AV68" s="28">
        <v>2.17</v>
      </c>
      <c r="AW68" s="28">
        <v>2.005</v>
      </c>
      <c r="AX68" s="28">
        <v>1.64</v>
      </c>
      <c r="AY68" s="28">
        <v>1.4825</v>
      </c>
      <c r="AZ68" s="28">
        <v>1.33</v>
      </c>
      <c r="BA68" s="28">
        <v>0.2</v>
      </c>
      <c r="BB68" s="275">
        <v>0</v>
      </c>
      <c r="BC68" s="277">
        <v>0</v>
      </c>
      <c r="BD68" s="684">
        <f t="shared" si="16"/>
        <v>1.0752688172043001</v>
      </c>
      <c r="BE68" s="684">
        <f aca="true" t="shared" si="62" ref="BE68:BE82">IF(AS68=0,0,IF(AS68&gt;AR68,0,((AR68/AS68)-1)*100))</f>
        <v>5.681818181818188</v>
      </c>
      <c r="BF68" s="452">
        <f t="shared" si="52"/>
        <v>6.451612903225823</v>
      </c>
      <c r="BG68" s="452">
        <f t="shared" si="52"/>
        <v>6.896551724137945</v>
      </c>
      <c r="BH68" s="452">
        <f t="shared" si="52"/>
        <v>6.912442396313367</v>
      </c>
      <c r="BI68" s="452">
        <f t="shared" si="52"/>
        <v>8.229426433915222</v>
      </c>
      <c r="BJ68" s="452">
        <f t="shared" si="52"/>
        <v>22.25609756097562</v>
      </c>
      <c r="BK68" s="452">
        <f t="shared" si="52"/>
        <v>10.623946037099486</v>
      </c>
      <c r="BL68" s="452">
        <f t="shared" si="52"/>
        <v>11.466165413533824</v>
      </c>
      <c r="BM68" s="452">
        <f t="shared" si="52"/>
        <v>565</v>
      </c>
      <c r="BN68" s="452">
        <f t="shared" si="52"/>
        <v>0</v>
      </c>
      <c r="BO68" s="685">
        <f t="shared" si="52"/>
        <v>0</v>
      </c>
      <c r="BP68" s="676">
        <f t="shared" si="17"/>
        <v>53.71611078901865</v>
      </c>
      <c r="BQ68" s="676">
        <f t="shared" si="18"/>
        <v>154.2664790421342</v>
      </c>
      <c r="BR68" s="680">
        <f t="shared" si="45"/>
        <v>-144.15754646994029</v>
      </c>
      <c r="BS68" s="676">
        <f t="shared" si="46"/>
        <v>40.20323693689116</v>
      </c>
      <c r="BT68" s="696">
        <f t="shared" si="24"/>
        <v>3.102</v>
      </c>
      <c r="BU68" s="696">
        <f t="shared" si="53"/>
        <v>3.229703005022559</v>
      </c>
      <c r="BV68" s="696">
        <f t="shared" si="53"/>
        <v>3.362663281963813</v>
      </c>
      <c r="BW68" s="696">
        <f t="shared" si="53"/>
        <v>3.5010972619721303</v>
      </c>
      <c r="BX68" s="696">
        <f t="shared" si="53"/>
        <v>3.6452302862242565</v>
      </c>
      <c r="BY68" s="697">
        <f t="shared" si="25"/>
        <v>16.840693835182762</v>
      </c>
      <c r="BZ68" s="685">
        <f t="shared" si="26"/>
        <v>69.64720361944897</v>
      </c>
    </row>
    <row r="69" spans="1:78" ht="11.25" customHeight="1">
      <c r="A69" s="25" t="s">
        <v>2104</v>
      </c>
      <c r="B69" s="26" t="s">
        <v>2105</v>
      </c>
      <c r="C69" s="102" t="s">
        <v>1575</v>
      </c>
      <c r="D69" s="132">
        <v>16</v>
      </c>
      <c r="E69" s="136">
        <v>167</v>
      </c>
      <c r="F69" s="44" t="s">
        <v>827</v>
      </c>
      <c r="G69" s="45" t="s">
        <v>827</v>
      </c>
      <c r="H69" s="173">
        <v>188</v>
      </c>
      <c r="I69" s="433">
        <f>(R69/H69)*100</f>
        <v>1.5957446808510638</v>
      </c>
      <c r="J69" s="105">
        <v>0.65</v>
      </c>
      <c r="K69" s="105">
        <v>0.75</v>
      </c>
      <c r="L69" s="93">
        <f t="shared" si="44"/>
        <v>15.384615384615374</v>
      </c>
      <c r="M69" s="31">
        <v>40669</v>
      </c>
      <c r="N69" s="31">
        <v>40673</v>
      </c>
      <c r="O69" s="30">
        <v>40704</v>
      </c>
      <c r="P69" s="31" t="s">
        <v>238</v>
      </c>
      <c r="Q69" s="26"/>
      <c r="R69" s="310">
        <f aca="true" t="shared" si="63" ref="R69:R87">K69*4</f>
        <v>3</v>
      </c>
      <c r="S69" s="313">
        <f aca="true" t="shared" si="64" ref="S69:S100">R69/W69*100</f>
        <v>23.64066193853428</v>
      </c>
      <c r="T69" s="411">
        <f t="shared" si="50"/>
        <v>151.02259993676336</v>
      </c>
      <c r="U69" s="27">
        <f aca="true" t="shared" si="65" ref="U69:U100">H69/W69</f>
        <v>14.814814814814815</v>
      </c>
      <c r="V69" s="364">
        <v>12</v>
      </c>
      <c r="W69" s="166">
        <v>12.69</v>
      </c>
      <c r="X69" s="172">
        <v>1.23</v>
      </c>
      <c r="Y69" s="166">
        <v>2</v>
      </c>
      <c r="Z69" s="166">
        <v>9.57</v>
      </c>
      <c r="AA69" s="172">
        <v>13.38</v>
      </c>
      <c r="AB69" s="166">
        <v>14.85</v>
      </c>
      <c r="AC69" s="327">
        <f t="shared" si="59"/>
        <v>10.986547085201792</v>
      </c>
      <c r="AD69" s="324">
        <f t="shared" si="60"/>
        <v>11.423432619976424</v>
      </c>
      <c r="AE69" s="484">
        <v>25</v>
      </c>
      <c r="AF69" s="369">
        <v>221580</v>
      </c>
      <c r="AG69" s="522">
        <v>31</v>
      </c>
      <c r="AH69" s="522">
        <v>-1.33</v>
      </c>
      <c r="AI69" s="523">
        <v>2.27</v>
      </c>
      <c r="AJ69" s="524">
        <v>7.83</v>
      </c>
      <c r="AK69" s="335">
        <f t="shared" si="61"/>
        <v>1.182872226571027</v>
      </c>
      <c r="AL69" s="324">
        <f t="shared" si="12"/>
        <v>15.999999999999993</v>
      </c>
      <c r="AM69" s="325">
        <f t="shared" si="13"/>
        <v>15.136970746415223</v>
      </c>
      <c r="AN69" s="325">
        <f t="shared" si="14"/>
        <v>21.395073542319597</v>
      </c>
      <c r="AO69" s="327">
        <f t="shared" si="15"/>
        <v>18.087391910739825</v>
      </c>
      <c r="AP69" s="646">
        <v>2.9</v>
      </c>
      <c r="AQ69" s="634"/>
      <c r="AR69" s="282">
        <v>2.5</v>
      </c>
      <c r="AS69" s="282">
        <v>2.15</v>
      </c>
      <c r="AT69" s="28">
        <v>1.9</v>
      </c>
      <c r="AU69" s="28">
        <v>1.5</v>
      </c>
      <c r="AV69" s="28">
        <v>1.1</v>
      </c>
      <c r="AW69" s="28">
        <v>0.78</v>
      </c>
      <c r="AX69" s="28">
        <v>0.7</v>
      </c>
      <c r="AY69" s="28">
        <v>0.63</v>
      </c>
      <c r="AZ69" s="28">
        <v>0.59</v>
      </c>
      <c r="BA69" s="28">
        <v>0.55</v>
      </c>
      <c r="BB69" s="28">
        <v>0.51</v>
      </c>
      <c r="BC69" s="119">
        <v>0.47</v>
      </c>
      <c r="BD69" s="684">
        <f t="shared" si="16"/>
        <v>15.999999999999993</v>
      </c>
      <c r="BE69" s="684">
        <f t="shared" si="62"/>
        <v>16.279069767441868</v>
      </c>
      <c r="BF69" s="452">
        <f aca="true" t="shared" si="66" ref="BF69:BF83">IF(AT69=0,0,IF(AT69&gt;AS69,0,((AS69/AT69)-1)*100))</f>
        <v>13.157894736842103</v>
      </c>
      <c r="BG69" s="452">
        <f aca="true" t="shared" si="67" ref="BG69:BG83">IF(AU69=0,0,IF(AU69&gt;AT69,0,((AT69/AU69)-1)*100))</f>
        <v>26.66666666666666</v>
      </c>
      <c r="BH69" s="452">
        <f aca="true" t="shared" si="68" ref="BH69:BH83">IF(AV69=0,0,IF(AV69&gt;AU69,0,((AU69/AV69)-1)*100))</f>
        <v>36.36363636363635</v>
      </c>
      <c r="BI69" s="452">
        <f aca="true" t="shared" si="69" ref="BI69:BI83">IF(AW69=0,0,IF(AW69&gt;AV69,0,((AV69/AW69)-1)*100))</f>
        <v>41.025641025641036</v>
      </c>
      <c r="BJ69" s="452">
        <f aca="true" t="shared" si="70" ref="BJ69:BJ83">IF(AX69=0,0,IF(AX69&gt;AW69,0,((AW69/AX69)-1)*100))</f>
        <v>11.428571428571432</v>
      </c>
      <c r="BK69" s="452">
        <f aca="true" t="shared" si="71" ref="BK69:BK83">IF(AY69=0,0,IF(AY69&gt;AX69,0,((AX69/AY69)-1)*100))</f>
        <v>11.111111111111093</v>
      </c>
      <c r="BL69" s="452">
        <f aca="true" t="shared" si="72" ref="BL69:BL83">IF(AZ69=0,0,IF(AZ69&gt;AY69,0,((AY69/AZ69)-1)*100))</f>
        <v>6.779661016949157</v>
      </c>
      <c r="BM69" s="452">
        <f aca="true" t="shared" si="73" ref="BM69:BM83">IF(BA69=0,0,IF(BA69&gt;AZ69,0,((AZ69/BA69)-1)*100))</f>
        <v>7.272727272727253</v>
      </c>
      <c r="BN69" s="452">
        <f aca="true" t="shared" si="74" ref="BN69:BN83">IF(BB69=0,0,IF(BB69&gt;BA69,0,((BA69/BB69)-1)*100))</f>
        <v>7.843137254901977</v>
      </c>
      <c r="BO69" s="685">
        <f aca="true" t="shared" si="75" ref="BO69:BO83">IF(BC69=0,0,IF(BC69&gt;BB69,0,((BB69/BC69)-1)*100))</f>
        <v>8.510638297872353</v>
      </c>
      <c r="BP69" s="676">
        <f t="shared" si="17"/>
        <v>16.869896245196774</v>
      </c>
      <c r="BQ69" s="676">
        <f t="shared" si="18"/>
        <v>11.114618990033366</v>
      </c>
      <c r="BR69" s="538">
        <f t="shared" si="45"/>
        <v>8.176003408355845</v>
      </c>
      <c r="BS69" s="676">
        <f t="shared" si="46"/>
        <v>78.07312844759653</v>
      </c>
      <c r="BT69" s="696">
        <f t="shared" si="24"/>
        <v>3.19</v>
      </c>
      <c r="BU69" s="696">
        <f t="shared" si="53"/>
        <v>3.5090000000000003</v>
      </c>
      <c r="BV69" s="696">
        <f t="shared" si="53"/>
        <v>3.8599000000000006</v>
      </c>
      <c r="BW69" s="696">
        <f t="shared" si="53"/>
        <v>4.245890000000001</v>
      </c>
      <c r="BX69" s="696">
        <f t="shared" si="53"/>
        <v>4.670479000000001</v>
      </c>
      <c r="BY69" s="697">
        <f t="shared" si="25"/>
        <v>19.475269000000004</v>
      </c>
      <c r="BZ69" s="685">
        <f t="shared" si="26"/>
        <v>10.359185638297873</v>
      </c>
    </row>
    <row r="70" spans="1:78" ht="11.25" customHeight="1">
      <c r="A70" s="25" t="s">
        <v>420</v>
      </c>
      <c r="B70" s="26" t="s">
        <v>421</v>
      </c>
      <c r="C70" s="26" t="s">
        <v>1346</v>
      </c>
      <c r="D70" s="132">
        <v>12</v>
      </c>
      <c r="E70" s="136">
        <v>203</v>
      </c>
      <c r="F70" s="44" t="s">
        <v>860</v>
      </c>
      <c r="G70" s="45" t="s">
        <v>827</v>
      </c>
      <c r="H70" s="200">
        <v>75.98</v>
      </c>
      <c r="I70" s="313">
        <f t="shared" si="21"/>
        <v>2.526980784416952</v>
      </c>
      <c r="J70" s="105">
        <v>0.44</v>
      </c>
      <c r="K70" s="105">
        <v>0.48</v>
      </c>
      <c r="L70" s="93">
        <f t="shared" si="44"/>
        <v>9.090909090909083</v>
      </c>
      <c r="M70" s="31">
        <v>40765</v>
      </c>
      <c r="N70" s="31">
        <v>40767</v>
      </c>
      <c r="O70" s="30">
        <v>40787</v>
      </c>
      <c r="P70" s="31" t="s">
        <v>245</v>
      </c>
      <c r="Q70" s="102" t="s">
        <v>1921</v>
      </c>
      <c r="R70" s="310">
        <f t="shared" si="63"/>
        <v>1.92</v>
      </c>
      <c r="S70" s="313">
        <f t="shared" si="64"/>
        <v>47.64267990074441</v>
      </c>
      <c r="T70" s="411">
        <f t="shared" si="50"/>
        <v>14.697958682551594</v>
      </c>
      <c r="U70" s="27">
        <f t="shared" si="65"/>
        <v>18.853598014888338</v>
      </c>
      <c r="V70" s="364">
        <v>4</v>
      </c>
      <c r="W70" s="166">
        <v>4.03</v>
      </c>
      <c r="X70" s="172">
        <v>2.13</v>
      </c>
      <c r="Y70" s="166">
        <v>1.62</v>
      </c>
      <c r="Z70" s="166">
        <v>1.57</v>
      </c>
      <c r="AA70" s="172">
        <v>5.03</v>
      </c>
      <c r="AB70" s="166">
        <v>5.55</v>
      </c>
      <c r="AC70" s="327">
        <f t="shared" si="59"/>
        <v>10.33797216699801</v>
      </c>
      <c r="AD70" s="324">
        <f t="shared" si="60"/>
        <v>7.091721968657539</v>
      </c>
      <c r="AE70" s="484">
        <v>13</v>
      </c>
      <c r="AF70" s="369">
        <v>8650</v>
      </c>
      <c r="AG70" s="522">
        <v>24.23</v>
      </c>
      <c r="AH70" s="522">
        <v>-5.32</v>
      </c>
      <c r="AI70" s="523">
        <v>0.41</v>
      </c>
      <c r="AJ70" s="524">
        <v>1.16</v>
      </c>
      <c r="AK70" s="335">
        <f t="shared" si="61"/>
        <v>0.9549598249511009</v>
      </c>
      <c r="AL70" s="324">
        <f t="shared" si="12"/>
        <v>18.709677419354833</v>
      </c>
      <c r="AM70" s="325">
        <f t="shared" si="13"/>
        <v>13.452941227266413</v>
      </c>
      <c r="AN70" s="325">
        <f t="shared" si="14"/>
        <v>10.636637689422024</v>
      </c>
      <c r="AO70" s="327">
        <f t="shared" si="15"/>
        <v>11.138309080140285</v>
      </c>
      <c r="AP70" s="646">
        <v>1.84</v>
      </c>
      <c r="AQ70" s="634"/>
      <c r="AR70" s="282">
        <v>1.55</v>
      </c>
      <c r="AS70" s="282">
        <v>1.37</v>
      </c>
      <c r="AT70" s="28">
        <v>1.26</v>
      </c>
      <c r="AU70" s="28">
        <v>1.18</v>
      </c>
      <c r="AV70" s="28">
        <v>1.11</v>
      </c>
      <c r="AW70" s="28">
        <v>1.06</v>
      </c>
      <c r="AX70" s="28">
        <v>0.98</v>
      </c>
      <c r="AY70" s="28">
        <v>0.89</v>
      </c>
      <c r="AZ70" s="28">
        <v>0.72</v>
      </c>
      <c r="BA70" s="275">
        <v>0.64</v>
      </c>
      <c r="BB70" s="28">
        <v>0.16</v>
      </c>
      <c r="BC70" s="277">
        <v>0</v>
      </c>
      <c r="BD70" s="684">
        <f t="shared" si="16"/>
        <v>18.709677419354833</v>
      </c>
      <c r="BE70" s="684">
        <f t="shared" si="62"/>
        <v>13.138686131386844</v>
      </c>
      <c r="BF70" s="452">
        <f t="shared" si="66"/>
        <v>8.730158730158744</v>
      </c>
      <c r="BG70" s="452">
        <f t="shared" si="67"/>
        <v>6.779661016949157</v>
      </c>
      <c r="BH70" s="452">
        <f t="shared" si="68"/>
        <v>6.306306306306286</v>
      </c>
      <c r="BI70" s="452">
        <f t="shared" si="69"/>
        <v>4.716981132075482</v>
      </c>
      <c r="BJ70" s="452">
        <f t="shared" si="70"/>
        <v>8.163265306122458</v>
      </c>
      <c r="BK70" s="452">
        <f t="shared" si="71"/>
        <v>10.1123595505618</v>
      </c>
      <c r="BL70" s="452">
        <f t="shared" si="72"/>
        <v>23.611111111111114</v>
      </c>
      <c r="BM70" s="452">
        <f t="shared" si="73"/>
        <v>12.5</v>
      </c>
      <c r="BN70" s="452">
        <f t="shared" si="74"/>
        <v>300</v>
      </c>
      <c r="BO70" s="685">
        <f t="shared" si="75"/>
        <v>0</v>
      </c>
      <c r="BP70" s="676">
        <f t="shared" si="17"/>
        <v>34.3973505586689</v>
      </c>
      <c r="BQ70" s="676">
        <f t="shared" si="18"/>
        <v>80.30741796691373</v>
      </c>
      <c r="BR70" s="538">
        <f t="shared" si="45"/>
        <v>-5.689979541049361</v>
      </c>
      <c r="BS70" s="676">
        <f t="shared" si="46"/>
        <v>75.59168773822003</v>
      </c>
      <c r="BT70" s="696">
        <f t="shared" si="24"/>
        <v>2.0240000000000005</v>
      </c>
      <c r="BU70" s="696">
        <f t="shared" si="53"/>
        <v>2.1675364526456287</v>
      </c>
      <c r="BV70" s="696">
        <f t="shared" si="53"/>
        <v>2.321252111436559</v>
      </c>
      <c r="BW70" s="696">
        <f t="shared" si="53"/>
        <v>2.485868857371232</v>
      </c>
      <c r="BX70" s="696">
        <f t="shared" si="53"/>
        <v>2.662159765241444</v>
      </c>
      <c r="BY70" s="697">
        <f t="shared" si="25"/>
        <v>11.660817186694864</v>
      </c>
      <c r="BZ70" s="685">
        <f t="shared" si="26"/>
        <v>15.347219250717114</v>
      </c>
    </row>
    <row r="71" spans="1:78" ht="11.25" customHeight="1">
      <c r="A71" s="34" t="s">
        <v>479</v>
      </c>
      <c r="B71" s="36" t="s">
        <v>480</v>
      </c>
      <c r="C71" s="36" t="s">
        <v>1220</v>
      </c>
      <c r="D71" s="133">
        <v>19</v>
      </c>
      <c r="E71" s="136">
        <v>124</v>
      </c>
      <c r="F71" s="74" t="s">
        <v>1410</v>
      </c>
      <c r="G71" s="75" t="s">
        <v>1410</v>
      </c>
      <c r="H71" s="406">
        <v>33.21</v>
      </c>
      <c r="I71" s="433">
        <f aca="true" t="shared" si="76" ref="I71:I83">(R71/H71)*100</f>
        <v>1.2646793134598011</v>
      </c>
      <c r="J71" s="106">
        <v>0.095</v>
      </c>
      <c r="K71" s="106">
        <v>0.105</v>
      </c>
      <c r="L71" s="94">
        <f aca="true" t="shared" si="77" ref="L71:L102">((K71/J71)-1)*100</f>
        <v>10.526315789473673</v>
      </c>
      <c r="M71" s="50">
        <v>40591</v>
      </c>
      <c r="N71" s="50">
        <v>40596</v>
      </c>
      <c r="O71" s="49">
        <v>40612</v>
      </c>
      <c r="P71" s="379" t="s">
        <v>238</v>
      </c>
      <c r="Q71" s="36" t="s">
        <v>1494</v>
      </c>
      <c r="R71" s="259">
        <f t="shared" si="63"/>
        <v>0.42</v>
      </c>
      <c r="S71" s="313">
        <f t="shared" si="64"/>
        <v>25.609756097560975</v>
      </c>
      <c r="T71" s="411">
        <f t="shared" si="50"/>
        <v>64.59040069214241</v>
      </c>
      <c r="U71" s="37">
        <f t="shared" si="65"/>
        <v>20.25</v>
      </c>
      <c r="V71" s="365">
        <v>6</v>
      </c>
      <c r="W71" s="167">
        <v>1.64</v>
      </c>
      <c r="X71" s="174">
        <v>1.55</v>
      </c>
      <c r="Y71" s="167">
        <v>2.79</v>
      </c>
      <c r="Z71" s="167">
        <v>3.01</v>
      </c>
      <c r="AA71" s="174">
        <v>1.73</v>
      </c>
      <c r="AB71" s="167">
        <v>1.9</v>
      </c>
      <c r="AC71" s="332">
        <f t="shared" si="59"/>
        <v>9.826589595375722</v>
      </c>
      <c r="AD71" s="330">
        <f t="shared" si="60"/>
        <v>12.384859220585492</v>
      </c>
      <c r="AE71" s="485">
        <v>9</v>
      </c>
      <c r="AF71" s="371">
        <v>2880</v>
      </c>
      <c r="AG71" s="495">
        <v>36.05</v>
      </c>
      <c r="AH71" s="495">
        <v>-2.81</v>
      </c>
      <c r="AI71" s="519">
        <v>3.88</v>
      </c>
      <c r="AJ71" s="521">
        <v>11.29</v>
      </c>
      <c r="AK71" s="336">
        <f t="shared" si="61"/>
        <v>1.034458190751129</v>
      </c>
      <c r="AL71" s="324">
        <f t="shared" si="12"/>
        <v>10.526315789473673</v>
      </c>
      <c r="AM71" s="325">
        <f t="shared" si="13"/>
        <v>11.868894208139679</v>
      </c>
      <c r="AN71" s="325">
        <f t="shared" si="14"/>
        <v>13.80604263098537</v>
      </c>
      <c r="AO71" s="327">
        <f t="shared" si="15"/>
        <v>13.346158167069744</v>
      </c>
      <c r="AP71" s="646">
        <v>0.42</v>
      </c>
      <c r="AQ71" s="634"/>
      <c r="AR71" s="282">
        <v>0.38</v>
      </c>
      <c r="AS71" s="282">
        <v>0.34</v>
      </c>
      <c r="AT71" s="28">
        <v>0.3</v>
      </c>
      <c r="AU71" s="28">
        <v>0.26</v>
      </c>
      <c r="AV71" s="28">
        <v>0.22</v>
      </c>
      <c r="AW71" s="28">
        <v>0.18</v>
      </c>
      <c r="AX71" s="28">
        <v>0.16</v>
      </c>
      <c r="AY71" s="275">
        <v>0.14</v>
      </c>
      <c r="AZ71" s="28">
        <v>0.14</v>
      </c>
      <c r="BA71" s="28">
        <v>0.12</v>
      </c>
      <c r="BB71" s="28">
        <v>0.1</v>
      </c>
      <c r="BC71" s="119">
        <v>0.08</v>
      </c>
      <c r="BD71" s="684">
        <f t="shared" si="16"/>
        <v>10.526315789473673</v>
      </c>
      <c r="BE71" s="684">
        <f t="shared" si="62"/>
        <v>11.764705882352944</v>
      </c>
      <c r="BF71" s="452">
        <f t="shared" si="66"/>
        <v>13.333333333333353</v>
      </c>
      <c r="BG71" s="452">
        <f t="shared" si="67"/>
        <v>15.384615384615374</v>
      </c>
      <c r="BH71" s="452">
        <f t="shared" si="68"/>
        <v>18.181818181818187</v>
      </c>
      <c r="BI71" s="452">
        <f t="shared" si="69"/>
        <v>22.222222222222232</v>
      </c>
      <c r="BJ71" s="452">
        <f t="shared" si="70"/>
        <v>12.5</v>
      </c>
      <c r="BK71" s="452">
        <f t="shared" si="71"/>
        <v>14.28571428571428</v>
      </c>
      <c r="BL71" s="452">
        <f t="shared" si="72"/>
        <v>0</v>
      </c>
      <c r="BM71" s="452">
        <f t="shared" si="73"/>
        <v>16.666666666666675</v>
      </c>
      <c r="BN71" s="452">
        <f t="shared" si="74"/>
        <v>19.999999999999996</v>
      </c>
      <c r="BO71" s="685">
        <f t="shared" si="75"/>
        <v>25</v>
      </c>
      <c r="BP71" s="676">
        <f t="shared" si="17"/>
        <v>14.988782645516393</v>
      </c>
      <c r="BQ71" s="676">
        <f t="shared" si="18"/>
        <v>6.1591910852486365</v>
      </c>
      <c r="BR71" s="538">
        <f aca="true" t="shared" si="78" ref="BR71:BR102">IF(AN71="n/a","n/a",IF(U71&lt;0,"n/a",IF(U71="n/a","n/a",I71+AN71-U71)))</f>
        <v>-5.179278055554828</v>
      </c>
      <c r="BS71" s="676">
        <f aca="true" t="shared" si="79" ref="BS71:BS102">D71/10+(500-E71)/100+IF(F71="N",2,IF(F71="Y",1,0))+IF(G71="N",2,IF(G71="Y",1,0))+IF(L71&gt;10,5,L71/2)+IF(S71&gt;100,0,IF(S71&lt;0,0,(100-S71)/10))+IF(U71&gt;100,0,IF(U71&lt;0,0,(100-U71)/10))+IF(X71="-",0,IF(X71="N/A",0,IF(X71&gt;5,0,5-X71)))+IF(Y71&gt;5,0,5-Y71)+IF(Z71="N/A",0,IF(Z71&gt;5,0,5-Z71))+IF(W71&lt;0,0,IF(AA71="-",0,IF(AA71="N/A",0,IF(AA71&lt;W71,0,IF(AA71/W71&gt;1.1,5,(AA71/W71-1)*50)))))+IF(AC71="n/a",0,IF(AC71&lt;0,0,IF(AC71&gt;10,5,AC71/2)))+IF(AD71="n/a",0,IF(AD71&lt;0,0,IF(AD71&gt;10,5,AD71/2)))+AE71/10+IF(AF71&gt;100000,3,IF(AF71&gt;10000,2,IF(AF71&gt;1000,1,0)))+IF(AL71&gt;10,5,AL71/2)+IF(AM71="n/a",0,IF(AM71&gt;10,5,AM71/2))+IF(AN71="n/a",0,IF(AN71&gt;10,5,AN71/2))+IF(AO71="n/a",0,IF(AO71&lt;0,0,IF(AO71&gt;10,5,AO71/2)))+IF(BP71&gt;10,5,BP71/2)</f>
        <v>73.28122162695615</v>
      </c>
      <c r="BT71" s="696">
        <f t="shared" si="24"/>
        <v>0.461271676300578</v>
      </c>
      <c r="BU71" s="696">
        <f t="shared" si="53"/>
        <v>0.5073988439306358</v>
      </c>
      <c r="BV71" s="696">
        <f t="shared" si="53"/>
        <v>0.5581387283236995</v>
      </c>
      <c r="BW71" s="696">
        <f t="shared" si="53"/>
        <v>0.6139526011560695</v>
      </c>
      <c r="BX71" s="696">
        <f t="shared" si="53"/>
        <v>0.6753478612716766</v>
      </c>
      <c r="BY71" s="697">
        <f t="shared" si="25"/>
        <v>2.8161097109826594</v>
      </c>
      <c r="BZ71" s="685">
        <f t="shared" si="26"/>
        <v>8.479704037888164</v>
      </c>
    </row>
    <row r="72" spans="1:78" ht="11.25" customHeight="1">
      <c r="A72" s="25" t="s">
        <v>522</v>
      </c>
      <c r="B72" s="26" t="s">
        <v>523</v>
      </c>
      <c r="C72" s="26" t="s">
        <v>1343</v>
      </c>
      <c r="D72" s="132">
        <v>18</v>
      </c>
      <c r="E72" s="136">
        <v>142</v>
      </c>
      <c r="F72" s="65" t="s">
        <v>1410</v>
      </c>
      <c r="G72" s="57" t="s">
        <v>1410</v>
      </c>
      <c r="H72" s="199">
        <v>48.1</v>
      </c>
      <c r="I72" s="432">
        <f t="shared" si="76"/>
        <v>1.6632016632016633</v>
      </c>
      <c r="J72" s="105">
        <v>0.16</v>
      </c>
      <c r="K72" s="105">
        <v>0.2</v>
      </c>
      <c r="L72" s="107">
        <f t="shared" si="77"/>
        <v>25</v>
      </c>
      <c r="M72" s="31">
        <v>40724</v>
      </c>
      <c r="N72" s="31">
        <v>40729</v>
      </c>
      <c r="O72" s="30">
        <v>40738</v>
      </c>
      <c r="P72" s="31" t="s">
        <v>280</v>
      </c>
      <c r="Q72" s="26" t="s">
        <v>1602</v>
      </c>
      <c r="R72" s="310">
        <f t="shared" si="63"/>
        <v>0.8</v>
      </c>
      <c r="S72" s="312">
        <f t="shared" si="64"/>
        <v>27.586206896551722</v>
      </c>
      <c r="T72" s="413">
        <f t="shared" si="50"/>
        <v>41.34059838191524</v>
      </c>
      <c r="U72" s="27">
        <f t="shared" si="65"/>
        <v>16.586206896551726</v>
      </c>
      <c r="V72" s="364">
        <v>4</v>
      </c>
      <c r="W72" s="166">
        <v>2.9</v>
      </c>
      <c r="X72" s="172">
        <v>1.17</v>
      </c>
      <c r="Y72" s="166">
        <v>1.57</v>
      </c>
      <c r="Z72" s="166">
        <v>2.71</v>
      </c>
      <c r="AA72" s="172">
        <v>3.06</v>
      </c>
      <c r="AB72" s="166">
        <v>3.41</v>
      </c>
      <c r="AC72" s="327">
        <f t="shared" si="59"/>
        <v>11.43790849673203</v>
      </c>
      <c r="AD72" s="324">
        <f t="shared" si="60"/>
        <v>13.435003631082065</v>
      </c>
      <c r="AE72" s="484">
        <v>3</v>
      </c>
      <c r="AF72" s="369">
        <v>2930</v>
      </c>
      <c r="AG72" s="522">
        <v>15.9</v>
      </c>
      <c r="AH72" s="522">
        <v>-9.31</v>
      </c>
      <c r="AI72" s="523">
        <v>-0.06</v>
      </c>
      <c r="AJ72" s="524">
        <v>-0.89</v>
      </c>
      <c r="AK72" s="335">
        <f t="shared" si="61"/>
        <v>0.8780352380893677</v>
      </c>
      <c r="AL72" s="328">
        <f aca="true" t="shared" si="80" ref="AL72:AL102">((AP72/AR72)^(1/1)-1)*100</f>
        <v>19.999999999999996</v>
      </c>
      <c r="AM72" s="329">
        <f aca="true" t="shared" si="81" ref="AM72:AM102">((AP72/AT72)^(1/3)-1)*100</f>
        <v>14.471424255333186</v>
      </c>
      <c r="AN72" s="329">
        <f aca="true" t="shared" si="82" ref="AN72:AN102">((AP72/AV72)^(1/5)-1)*100</f>
        <v>13.634388693076627</v>
      </c>
      <c r="AO72" s="326">
        <f aca="true" t="shared" si="83" ref="AO72:AO101">((AP72/BA72)^(1/10)-1)*100</f>
        <v>15.528293286662942</v>
      </c>
      <c r="AP72" s="650">
        <v>0.72</v>
      </c>
      <c r="AQ72" s="633"/>
      <c r="AR72" s="279">
        <v>0.6</v>
      </c>
      <c r="AS72" s="279">
        <v>0.54</v>
      </c>
      <c r="AT72" s="19">
        <v>0.48</v>
      </c>
      <c r="AU72" s="19">
        <v>0.42</v>
      </c>
      <c r="AV72" s="19">
        <v>0.38</v>
      </c>
      <c r="AW72" s="19">
        <v>0.33</v>
      </c>
      <c r="AX72" s="19">
        <v>0.28</v>
      </c>
      <c r="AY72" s="19">
        <v>0.23</v>
      </c>
      <c r="AZ72" s="19">
        <v>0.19</v>
      </c>
      <c r="BA72" s="19">
        <v>0.17</v>
      </c>
      <c r="BB72" s="19">
        <v>0.152</v>
      </c>
      <c r="BC72" s="273">
        <v>0.137</v>
      </c>
      <c r="BD72" s="686">
        <f aca="true" t="shared" si="84" ref="BD72:BD135">IF(AR72=0,0,IF(AR72&gt;AP72,0,((AP72/AR72)-1)*100))</f>
        <v>19.999999999999996</v>
      </c>
      <c r="BE72" s="686">
        <f t="shared" si="62"/>
        <v>11.111111111111093</v>
      </c>
      <c r="BF72" s="663">
        <f t="shared" si="66"/>
        <v>12.500000000000021</v>
      </c>
      <c r="BG72" s="663">
        <f t="shared" si="67"/>
        <v>14.28571428571428</v>
      </c>
      <c r="BH72" s="663">
        <f t="shared" si="68"/>
        <v>10.526315789473673</v>
      </c>
      <c r="BI72" s="663">
        <f t="shared" si="69"/>
        <v>15.151515151515138</v>
      </c>
      <c r="BJ72" s="663">
        <f t="shared" si="70"/>
        <v>17.85714285714286</v>
      </c>
      <c r="BK72" s="663">
        <f t="shared" si="71"/>
        <v>21.739130434782616</v>
      </c>
      <c r="BL72" s="663">
        <f t="shared" si="72"/>
        <v>21.052631578947366</v>
      </c>
      <c r="BM72" s="663">
        <f t="shared" si="73"/>
        <v>11.764705882352944</v>
      </c>
      <c r="BN72" s="663">
        <f t="shared" si="74"/>
        <v>11.842105263157897</v>
      </c>
      <c r="BO72" s="687">
        <f t="shared" si="75"/>
        <v>10.948905109489049</v>
      </c>
      <c r="BP72" s="675">
        <f aca="true" t="shared" si="85" ref="BP72:BP106">AVERAGE(BD72:BO72)</f>
        <v>14.898273121973913</v>
      </c>
      <c r="BQ72" s="675">
        <f aca="true" t="shared" si="86" ref="BQ72:BQ106">SQRT(AVERAGE((BD72-$BP72)^2,(BE72-$BP72)^2,(BF72-$BP72)^2,(BG72-$BP72)^2,(BH72-$BP72)^2,(BI72-$BP72)^2,(BJ72-$BP72)^2,(BK72-$BP72)^2,(BL72-$BP72)^2,(BM72-$BP72)^2,(BN72-$BP72)^2,(BO72-$BP72)^2))</f>
        <v>4.019334296020917</v>
      </c>
      <c r="BR72" s="540">
        <f t="shared" si="78"/>
        <v>-1.288616540273436</v>
      </c>
      <c r="BS72" s="675">
        <f t="shared" si="79"/>
        <v>74.57137931034482</v>
      </c>
      <c r="BT72" s="698">
        <f t="shared" si="24"/>
        <v>0.792</v>
      </c>
      <c r="BU72" s="698">
        <f aca="true" t="shared" si="87" ref="BU72:BX87">IF($AD72="n/a",1.03*BT72,IF($AD72&lt;0,1.01*BT72,IF($AD72&gt;10,1.1*BT72,(1+$AD72/100)*BT72)))</f>
        <v>0.8712000000000001</v>
      </c>
      <c r="BV72" s="698">
        <f t="shared" si="87"/>
        <v>0.9583200000000002</v>
      </c>
      <c r="BW72" s="698">
        <f t="shared" si="87"/>
        <v>1.0541520000000002</v>
      </c>
      <c r="BX72" s="698">
        <f t="shared" si="87"/>
        <v>1.1595672000000004</v>
      </c>
      <c r="BY72" s="699">
        <f t="shared" si="25"/>
        <v>4.835239200000001</v>
      </c>
      <c r="BZ72" s="687">
        <f t="shared" si="26"/>
        <v>10.052472349272351</v>
      </c>
    </row>
    <row r="73" spans="1:78" ht="11.25" customHeight="1">
      <c r="A73" s="25" t="s">
        <v>456</v>
      </c>
      <c r="B73" s="26" t="s">
        <v>457</v>
      </c>
      <c r="C73" s="26" t="s">
        <v>1224</v>
      </c>
      <c r="D73" s="132">
        <v>21</v>
      </c>
      <c r="E73" s="136">
        <v>115</v>
      </c>
      <c r="F73" s="44" t="s">
        <v>860</v>
      </c>
      <c r="G73" s="45" t="s">
        <v>860</v>
      </c>
      <c r="H73" s="173">
        <v>18.3</v>
      </c>
      <c r="I73" s="313">
        <f t="shared" si="76"/>
        <v>4.808743169398907</v>
      </c>
      <c r="J73" s="105">
        <v>0.21</v>
      </c>
      <c r="K73" s="105">
        <v>0.22</v>
      </c>
      <c r="L73" s="93">
        <f t="shared" si="77"/>
        <v>4.761904761904767</v>
      </c>
      <c r="M73" s="31">
        <v>40766</v>
      </c>
      <c r="N73" s="31">
        <v>40770</v>
      </c>
      <c r="O73" s="30">
        <v>40787</v>
      </c>
      <c r="P73" s="103" t="s">
        <v>235</v>
      </c>
      <c r="Q73" s="405" t="s">
        <v>1053</v>
      </c>
      <c r="R73" s="310">
        <f t="shared" si="63"/>
        <v>0.88</v>
      </c>
      <c r="S73" s="313">
        <f t="shared" si="64"/>
        <v>77.87610619469028</v>
      </c>
      <c r="T73" s="411">
        <f t="shared" si="50"/>
        <v>4.596429094644705</v>
      </c>
      <c r="U73" s="27">
        <f t="shared" si="65"/>
        <v>16.194690265486727</v>
      </c>
      <c r="V73" s="364">
        <v>12</v>
      </c>
      <c r="W73" s="166">
        <v>1.13</v>
      </c>
      <c r="X73" s="172" t="s">
        <v>1410</v>
      </c>
      <c r="Y73" s="166">
        <v>4.04</v>
      </c>
      <c r="Z73" s="166">
        <v>1.52</v>
      </c>
      <c r="AA73" s="172" t="s">
        <v>1410</v>
      </c>
      <c r="AB73" s="166" t="s">
        <v>1410</v>
      </c>
      <c r="AC73" s="327" t="s">
        <v>876</v>
      </c>
      <c r="AD73" s="324" t="s">
        <v>876</v>
      </c>
      <c r="AE73" s="484">
        <v>0</v>
      </c>
      <c r="AF73" s="369">
        <v>78</v>
      </c>
      <c r="AG73" s="522">
        <v>10.57</v>
      </c>
      <c r="AH73" s="522">
        <v>-2.4</v>
      </c>
      <c r="AI73" s="523">
        <v>1.05</v>
      </c>
      <c r="AJ73" s="524">
        <v>4.15</v>
      </c>
      <c r="AK73" s="335">
        <f t="shared" si="61"/>
        <v>0.6833811350100414</v>
      </c>
      <c r="AL73" s="324">
        <f t="shared" si="80"/>
        <v>4.878048780487809</v>
      </c>
      <c r="AM73" s="325">
        <f t="shared" si="81"/>
        <v>5.136999166373579</v>
      </c>
      <c r="AN73" s="325">
        <f t="shared" si="82"/>
        <v>5.436481112522373</v>
      </c>
      <c r="AO73" s="327">
        <f t="shared" si="83"/>
        <v>7.955269518001096</v>
      </c>
      <c r="AP73" s="646">
        <v>0.86</v>
      </c>
      <c r="AQ73" s="634"/>
      <c r="AR73" s="282">
        <v>0.82</v>
      </c>
      <c r="AS73" s="282">
        <v>0.78</v>
      </c>
      <c r="AT73" s="28">
        <v>0.74</v>
      </c>
      <c r="AU73" s="28">
        <v>0.7</v>
      </c>
      <c r="AV73" s="28">
        <v>0.66</v>
      </c>
      <c r="AW73" s="28">
        <v>0.61</v>
      </c>
      <c r="AX73" s="28">
        <v>0.57</v>
      </c>
      <c r="AY73" s="28">
        <v>0.5</v>
      </c>
      <c r="AZ73" s="28">
        <v>0.44</v>
      </c>
      <c r="BA73" s="28">
        <v>0.4</v>
      </c>
      <c r="BB73" s="28">
        <v>0.3773</v>
      </c>
      <c r="BC73" s="119">
        <v>0.3546</v>
      </c>
      <c r="BD73" s="684">
        <f t="shared" si="84"/>
        <v>4.878048780487809</v>
      </c>
      <c r="BE73" s="684">
        <f t="shared" si="62"/>
        <v>5.12820512820511</v>
      </c>
      <c r="BF73" s="452">
        <f t="shared" si="66"/>
        <v>5.405405405405417</v>
      </c>
      <c r="BG73" s="452">
        <f t="shared" si="67"/>
        <v>5.714285714285716</v>
      </c>
      <c r="BH73" s="452">
        <f t="shared" si="68"/>
        <v>6.060606060606055</v>
      </c>
      <c r="BI73" s="452">
        <f t="shared" si="69"/>
        <v>8.196721311475418</v>
      </c>
      <c r="BJ73" s="452">
        <f t="shared" si="70"/>
        <v>7.017543859649122</v>
      </c>
      <c r="BK73" s="452">
        <f t="shared" si="71"/>
        <v>13.99999999999999</v>
      </c>
      <c r="BL73" s="452">
        <f t="shared" si="72"/>
        <v>13.636363636363647</v>
      </c>
      <c r="BM73" s="452">
        <f t="shared" si="73"/>
        <v>9.999999999999986</v>
      </c>
      <c r="BN73" s="452">
        <f t="shared" si="74"/>
        <v>6.016432547044781</v>
      </c>
      <c r="BO73" s="685">
        <f t="shared" si="75"/>
        <v>6.401579244218847</v>
      </c>
      <c r="BP73" s="676">
        <f t="shared" si="85"/>
        <v>7.704599307311825</v>
      </c>
      <c r="BQ73" s="676">
        <f t="shared" si="86"/>
        <v>3.0540452581579984</v>
      </c>
      <c r="BR73" s="538">
        <f t="shared" si="78"/>
        <v>-5.949465983565446</v>
      </c>
      <c r="BS73" s="676">
        <f t="shared" si="79"/>
        <v>42.919571677283024</v>
      </c>
      <c r="BT73" s="700">
        <f t="shared" si="24"/>
        <v>0.8858</v>
      </c>
      <c r="BU73" s="700">
        <f t="shared" si="87"/>
        <v>0.912374</v>
      </c>
      <c r="BV73" s="700">
        <f t="shared" si="87"/>
        <v>0.93974522</v>
      </c>
      <c r="BW73" s="700">
        <f t="shared" si="87"/>
        <v>0.9679375766000001</v>
      </c>
      <c r="BX73" s="700">
        <f t="shared" si="87"/>
        <v>0.9969757038980002</v>
      </c>
      <c r="BY73" s="697">
        <f t="shared" si="25"/>
        <v>4.702832500498</v>
      </c>
      <c r="BZ73" s="685">
        <f t="shared" si="26"/>
        <v>25.69853825408743</v>
      </c>
    </row>
    <row r="74" spans="1:78" ht="11.25" customHeight="1">
      <c r="A74" s="25" t="s">
        <v>341</v>
      </c>
      <c r="B74" s="26" t="s">
        <v>342</v>
      </c>
      <c r="C74" s="102" t="s">
        <v>1565</v>
      </c>
      <c r="D74" s="132">
        <v>15</v>
      </c>
      <c r="E74" s="136">
        <v>175</v>
      </c>
      <c r="F74" s="65" t="s">
        <v>1410</v>
      </c>
      <c r="G74" s="57" t="s">
        <v>1410</v>
      </c>
      <c r="H74" s="200">
        <v>78.2</v>
      </c>
      <c r="I74" s="313">
        <f t="shared" si="76"/>
        <v>5.933503836317135</v>
      </c>
      <c r="J74" s="105">
        <v>1.15</v>
      </c>
      <c r="K74" s="105">
        <v>1.16</v>
      </c>
      <c r="L74" s="116">
        <f t="shared" si="77"/>
        <v>0.8695652173912993</v>
      </c>
      <c r="M74" s="31">
        <v>40843</v>
      </c>
      <c r="N74" s="31">
        <v>40847</v>
      </c>
      <c r="O74" s="30">
        <v>40861</v>
      </c>
      <c r="P74" s="103" t="s">
        <v>262</v>
      </c>
      <c r="Q74" s="102" t="s">
        <v>1014</v>
      </c>
      <c r="R74" s="310">
        <f t="shared" si="63"/>
        <v>4.64</v>
      </c>
      <c r="S74" s="314">
        <f t="shared" si="64"/>
        <v>3314.2857142857138</v>
      </c>
      <c r="T74" s="411">
        <f t="shared" si="50"/>
        <v>833.4727786986765</v>
      </c>
      <c r="U74" s="27">
        <f t="shared" si="65"/>
        <v>558.5714285714286</v>
      </c>
      <c r="V74" s="364">
        <v>12</v>
      </c>
      <c r="W74" s="166">
        <v>0.14</v>
      </c>
      <c r="X74" s="172">
        <v>4.43</v>
      </c>
      <c r="Y74" s="166">
        <v>3.19</v>
      </c>
      <c r="Z74" s="166">
        <v>3.51</v>
      </c>
      <c r="AA74" s="172">
        <v>1.8</v>
      </c>
      <c r="AB74" s="166">
        <v>2.29</v>
      </c>
      <c r="AC74" s="327">
        <f>(AB74/AA74-1)*100</f>
        <v>27.222222222222214</v>
      </c>
      <c r="AD74" s="324">
        <f>(H74/AA74)/X74</f>
        <v>9.80687233508904</v>
      </c>
      <c r="AE74" s="484">
        <v>15</v>
      </c>
      <c r="AF74" s="369">
        <v>26040</v>
      </c>
      <c r="AG74" s="522">
        <v>23.3</v>
      </c>
      <c r="AH74" s="522">
        <v>0.18</v>
      </c>
      <c r="AI74" s="523">
        <v>3.78</v>
      </c>
      <c r="AJ74" s="524">
        <v>8.67</v>
      </c>
      <c r="AK74" s="335">
        <f t="shared" si="61"/>
        <v>0.8779960549662412</v>
      </c>
      <c r="AL74" s="324">
        <f t="shared" si="80"/>
        <v>6.018518518518512</v>
      </c>
      <c r="AM74" s="325">
        <f t="shared" si="81"/>
        <v>5.593850198531447</v>
      </c>
      <c r="AN74" s="325">
        <f t="shared" si="82"/>
        <v>7.2340209788883</v>
      </c>
      <c r="AO74" s="327">
        <f t="shared" si="83"/>
        <v>8.23924086898824</v>
      </c>
      <c r="AP74" s="646">
        <v>4.58</v>
      </c>
      <c r="AQ74" s="634"/>
      <c r="AR74" s="282">
        <v>4.32</v>
      </c>
      <c r="AS74" s="282">
        <v>4.2</v>
      </c>
      <c r="AT74" s="28">
        <v>3.89</v>
      </c>
      <c r="AU74" s="28">
        <v>3.39</v>
      </c>
      <c r="AV74" s="28">
        <v>3.23</v>
      </c>
      <c r="AW74" s="28">
        <v>3.07</v>
      </c>
      <c r="AX74" s="28">
        <v>2.81</v>
      </c>
      <c r="AY74" s="28">
        <v>2.575</v>
      </c>
      <c r="AZ74" s="28">
        <v>2.36</v>
      </c>
      <c r="BA74" s="28">
        <v>2.075</v>
      </c>
      <c r="BB74" s="28">
        <v>1.5375</v>
      </c>
      <c r="BC74" s="119">
        <v>1.3875</v>
      </c>
      <c r="BD74" s="684">
        <f t="shared" si="84"/>
        <v>6.018518518518512</v>
      </c>
      <c r="BE74" s="684">
        <f t="shared" si="62"/>
        <v>2.857142857142869</v>
      </c>
      <c r="BF74" s="452">
        <f t="shared" si="66"/>
        <v>7.969151670951158</v>
      </c>
      <c r="BG74" s="452">
        <f t="shared" si="67"/>
        <v>14.749262536873164</v>
      </c>
      <c r="BH74" s="452">
        <f t="shared" si="68"/>
        <v>4.953560371517041</v>
      </c>
      <c r="BI74" s="452">
        <f t="shared" si="69"/>
        <v>5.211726384364823</v>
      </c>
      <c r="BJ74" s="452">
        <f t="shared" si="70"/>
        <v>9.2526690391459</v>
      </c>
      <c r="BK74" s="452">
        <f t="shared" si="71"/>
        <v>9.126213592233</v>
      </c>
      <c r="BL74" s="452">
        <f t="shared" si="72"/>
        <v>9.110169491525433</v>
      </c>
      <c r="BM74" s="452">
        <f t="shared" si="73"/>
        <v>13.734939759036124</v>
      </c>
      <c r="BN74" s="452">
        <f t="shared" si="74"/>
        <v>34.959349593495936</v>
      </c>
      <c r="BO74" s="685">
        <f t="shared" si="75"/>
        <v>10.81081081081081</v>
      </c>
      <c r="BP74" s="676">
        <f t="shared" si="85"/>
        <v>10.729459552134564</v>
      </c>
      <c r="BQ74" s="676">
        <f t="shared" si="86"/>
        <v>8.037678721207715</v>
      </c>
      <c r="BR74" s="680">
        <f t="shared" si="78"/>
        <v>-545.4039037562231</v>
      </c>
      <c r="BS74" s="676">
        <f t="shared" si="79"/>
        <v>46.00103405870341</v>
      </c>
      <c r="BT74" s="700">
        <f t="shared" si="24"/>
        <v>5.038</v>
      </c>
      <c r="BU74" s="700">
        <f t="shared" si="87"/>
        <v>5.5320702282417855</v>
      </c>
      <c r="BV74" s="700">
        <f t="shared" si="87"/>
        <v>6.074593293012926</v>
      </c>
      <c r="BW74" s="700">
        <f t="shared" si="87"/>
        <v>6.670320902134585</v>
      </c>
      <c r="BX74" s="700">
        <f t="shared" si="87"/>
        <v>7.324470757347683</v>
      </c>
      <c r="BY74" s="697">
        <f t="shared" si="25"/>
        <v>30.63945518073698</v>
      </c>
      <c r="BZ74" s="685">
        <f t="shared" si="26"/>
        <v>39.180888977924525</v>
      </c>
    </row>
    <row r="75" spans="1:78" ht="11.25" customHeight="1">
      <c r="A75" s="25" t="s">
        <v>1706</v>
      </c>
      <c r="B75" s="26" t="s">
        <v>1707</v>
      </c>
      <c r="C75" s="26" t="s">
        <v>1224</v>
      </c>
      <c r="D75" s="132">
        <v>10</v>
      </c>
      <c r="E75" s="136">
        <v>227</v>
      </c>
      <c r="F75" s="65" t="s">
        <v>1410</v>
      </c>
      <c r="G75" s="57" t="s">
        <v>1410</v>
      </c>
      <c r="H75" s="200">
        <v>15.342857142857142</v>
      </c>
      <c r="I75" s="313">
        <f t="shared" si="76"/>
        <v>4.7175667287399135</v>
      </c>
      <c r="J75" s="439">
        <v>0.17233560090702946</v>
      </c>
      <c r="K75" s="439">
        <v>0.18095238095238095</v>
      </c>
      <c r="L75" s="93">
        <f t="shared" si="77"/>
        <v>5.000000000000004</v>
      </c>
      <c r="M75" s="31">
        <v>40595</v>
      </c>
      <c r="N75" s="31">
        <v>40597</v>
      </c>
      <c r="O75" s="30">
        <v>40608</v>
      </c>
      <c r="P75" s="103" t="s">
        <v>1070</v>
      </c>
      <c r="Q75" s="271" t="s">
        <v>1437</v>
      </c>
      <c r="R75" s="310">
        <f t="shared" si="63"/>
        <v>0.7238095238095238</v>
      </c>
      <c r="S75" s="313">
        <f t="shared" si="64"/>
        <v>49.57599478147423</v>
      </c>
      <c r="T75" s="411">
        <f aca="true" t="shared" si="88" ref="T75:T81">(H75/SQRT(22.5*W75*(H75/Z75))-1)*100</f>
        <v>-30.640804662818756</v>
      </c>
      <c r="U75" s="27">
        <f t="shared" si="65"/>
        <v>10.50880626223092</v>
      </c>
      <c r="V75" s="364">
        <v>12</v>
      </c>
      <c r="W75" s="166">
        <v>1.46</v>
      </c>
      <c r="X75" s="172" t="s">
        <v>1008</v>
      </c>
      <c r="Y75" s="166">
        <v>2.49</v>
      </c>
      <c r="Z75" s="166">
        <v>1.03</v>
      </c>
      <c r="AA75" s="172" t="s">
        <v>1008</v>
      </c>
      <c r="AB75" s="166" t="s">
        <v>1008</v>
      </c>
      <c r="AC75" s="327" t="s">
        <v>876</v>
      </c>
      <c r="AD75" s="324" t="s">
        <v>876</v>
      </c>
      <c r="AE75" s="484">
        <v>0</v>
      </c>
      <c r="AF75" s="369">
        <v>45</v>
      </c>
      <c r="AG75" s="522">
        <v>20.76</v>
      </c>
      <c r="AH75" s="522">
        <v>-25</v>
      </c>
      <c r="AI75" s="523">
        <v>6.13</v>
      </c>
      <c r="AJ75" s="524">
        <v>6.62</v>
      </c>
      <c r="AK75" s="335">
        <f t="shared" si="61"/>
        <v>0.8974833571070638</v>
      </c>
      <c r="AL75" s="324">
        <f t="shared" si="80"/>
        <v>5.000000000000004</v>
      </c>
      <c r="AM75" s="325">
        <f t="shared" si="81"/>
        <v>5.0011375246464596</v>
      </c>
      <c r="AN75" s="325">
        <f t="shared" si="82"/>
        <v>6.741715692840655</v>
      </c>
      <c r="AO75" s="327">
        <f t="shared" si="83"/>
        <v>7.511800235016963</v>
      </c>
      <c r="AP75" s="646">
        <v>0.7238095238095238</v>
      </c>
      <c r="AQ75" s="634"/>
      <c r="AR75" s="282">
        <v>0.6893424036281178</v>
      </c>
      <c r="AS75" s="282">
        <v>0.6565079365079365</v>
      </c>
      <c r="AT75" s="28">
        <v>0.625233560090703</v>
      </c>
      <c r="AU75" s="28">
        <v>0.5954467120181405</v>
      </c>
      <c r="AV75" s="28">
        <v>0.5223401360544216</v>
      </c>
      <c r="AW75" s="28">
        <v>0.483265306122449</v>
      </c>
      <c r="AX75" s="28">
        <v>0.46026303854875283</v>
      </c>
      <c r="AY75" s="28">
        <v>0.42543310657596367</v>
      </c>
      <c r="AZ75" s="28">
        <v>0.3744671201814058</v>
      </c>
      <c r="BA75" s="275">
        <v>0.35080272108843535</v>
      </c>
      <c r="BB75" s="275">
        <v>0.35080272108843535</v>
      </c>
      <c r="BC75" s="277">
        <v>0.35080272108843535</v>
      </c>
      <c r="BD75" s="684">
        <f t="shared" si="84"/>
        <v>5.000000000000004</v>
      </c>
      <c r="BE75" s="684">
        <f t="shared" si="62"/>
        <v>5.001381597126264</v>
      </c>
      <c r="BF75" s="452">
        <f t="shared" si="66"/>
        <v>5.0020309870597135</v>
      </c>
      <c r="BG75" s="452">
        <f t="shared" si="67"/>
        <v>5.002437241043167</v>
      </c>
      <c r="BH75" s="452">
        <f t="shared" si="68"/>
        <v>13.995971382927008</v>
      </c>
      <c r="BI75" s="452">
        <f t="shared" si="69"/>
        <v>8.085585585585564</v>
      </c>
      <c r="BJ75" s="452">
        <f t="shared" si="70"/>
        <v>4.997635188396665</v>
      </c>
      <c r="BK75" s="452">
        <f t="shared" si="71"/>
        <v>8.18693501620331</v>
      </c>
      <c r="BL75" s="452">
        <f t="shared" si="72"/>
        <v>13.610270073876718</v>
      </c>
      <c r="BM75" s="452">
        <f t="shared" si="73"/>
        <v>6.745785500051693</v>
      </c>
      <c r="BN75" s="452">
        <f t="shared" si="74"/>
        <v>0</v>
      </c>
      <c r="BO75" s="685">
        <f t="shared" si="75"/>
        <v>0</v>
      </c>
      <c r="BP75" s="676">
        <f t="shared" si="85"/>
        <v>6.3023360476891765</v>
      </c>
      <c r="BQ75" s="676">
        <f t="shared" si="86"/>
        <v>4.157688455100127</v>
      </c>
      <c r="BR75" s="538">
        <f t="shared" si="78"/>
        <v>0.9504761593496482</v>
      </c>
      <c r="BS75" s="676">
        <f t="shared" si="79"/>
        <v>41.980014645726115</v>
      </c>
      <c r="BT75" s="700">
        <f t="shared" si="24"/>
        <v>0.7455238095238095</v>
      </c>
      <c r="BU75" s="700">
        <f t="shared" si="87"/>
        <v>0.7678895238095238</v>
      </c>
      <c r="BV75" s="700">
        <f t="shared" si="87"/>
        <v>0.7909262095238095</v>
      </c>
      <c r="BW75" s="700">
        <f t="shared" si="87"/>
        <v>0.8146539958095238</v>
      </c>
      <c r="BX75" s="700">
        <f t="shared" si="87"/>
        <v>0.8390936156838096</v>
      </c>
      <c r="BY75" s="697">
        <f t="shared" si="25"/>
        <v>3.9580871543504763</v>
      </c>
      <c r="BZ75" s="685">
        <f t="shared" si="26"/>
        <v>25.79758852928616</v>
      </c>
    </row>
    <row r="76" spans="1:78" ht="11.25" customHeight="1">
      <c r="A76" s="25" t="s">
        <v>1416</v>
      </c>
      <c r="B76" s="26" t="s">
        <v>1424</v>
      </c>
      <c r="C76" s="26" t="s">
        <v>1306</v>
      </c>
      <c r="D76" s="132">
        <v>17</v>
      </c>
      <c r="E76" s="136">
        <v>163</v>
      </c>
      <c r="F76" s="44" t="s">
        <v>860</v>
      </c>
      <c r="G76" s="45" t="s">
        <v>860</v>
      </c>
      <c r="H76" s="199">
        <v>39.48</v>
      </c>
      <c r="I76" s="434">
        <f t="shared" si="76"/>
        <v>1.7223910840932122</v>
      </c>
      <c r="J76" s="105">
        <v>0.155</v>
      </c>
      <c r="K76" s="105">
        <v>0.17</v>
      </c>
      <c r="L76" s="94">
        <f t="shared" si="77"/>
        <v>9.677419354838722</v>
      </c>
      <c r="M76" s="31">
        <v>40905</v>
      </c>
      <c r="N76" s="31">
        <v>40908</v>
      </c>
      <c r="O76" s="30">
        <v>40921</v>
      </c>
      <c r="P76" s="103" t="s">
        <v>1672</v>
      </c>
      <c r="Q76" s="268"/>
      <c r="R76" s="259">
        <f t="shared" si="63"/>
        <v>0.68</v>
      </c>
      <c r="S76" s="315">
        <f t="shared" si="64"/>
        <v>28.691983122362867</v>
      </c>
      <c r="T76" s="412">
        <f t="shared" si="88"/>
        <v>36.5914169700037</v>
      </c>
      <c r="U76" s="27">
        <f t="shared" si="65"/>
        <v>16.658227848101262</v>
      </c>
      <c r="V76" s="365">
        <v>12</v>
      </c>
      <c r="W76" s="166">
        <v>2.37</v>
      </c>
      <c r="X76" s="172">
        <v>0.82</v>
      </c>
      <c r="Y76" s="166">
        <v>1.21</v>
      </c>
      <c r="Z76" s="166">
        <v>2.52</v>
      </c>
      <c r="AA76" s="172">
        <v>2.45</v>
      </c>
      <c r="AB76" s="166">
        <v>2.71</v>
      </c>
      <c r="AC76" s="327">
        <f aca="true" t="shared" si="89" ref="AC76:AC95">(AB76/AA76-1)*100</f>
        <v>10.612244897959178</v>
      </c>
      <c r="AD76" s="324">
        <f aca="true" t="shared" si="90" ref="AD76:AD87">(H76/AA76)/X76</f>
        <v>19.651567944250868</v>
      </c>
      <c r="AE76" s="484">
        <v>7</v>
      </c>
      <c r="AF76" s="369">
        <v>3310</v>
      </c>
      <c r="AG76" s="522">
        <v>47.09</v>
      </c>
      <c r="AH76" s="522">
        <v>-0.35</v>
      </c>
      <c r="AI76" s="523">
        <v>10.03</v>
      </c>
      <c r="AJ76" s="524">
        <v>15.17</v>
      </c>
      <c r="AK76" s="335">
        <f t="shared" si="61"/>
        <v>1.334111756348049</v>
      </c>
      <c r="AL76" s="330">
        <f t="shared" si="80"/>
        <v>10.714285714285698</v>
      </c>
      <c r="AM76" s="331">
        <f t="shared" si="81"/>
        <v>7.433707098896636</v>
      </c>
      <c r="AN76" s="331">
        <f t="shared" si="82"/>
        <v>10.286313147852999</v>
      </c>
      <c r="AO76" s="332">
        <f t="shared" si="83"/>
        <v>7.710233493489627</v>
      </c>
      <c r="AP76" s="652">
        <v>0.62</v>
      </c>
      <c r="AQ76" s="635"/>
      <c r="AR76" s="283">
        <v>0.56</v>
      </c>
      <c r="AS76" s="283">
        <v>0.54</v>
      </c>
      <c r="AT76" s="38">
        <v>0.5</v>
      </c>
      <c r="AU76" s="38">
        <v>0.44</v>
      </c>
      <c r="AV76" s="38">
        <v>0.38</v>
      </c>
      <c r="AW76" s="38">
        <v>0.36</v>
      </c>
      <c r="AX76" s="38">
        <v>0.335</v>
      </c>
      <c r="AY76" s="38">
        <v>0.32</v>
      </c>
      <c r="AZ76" s="38">
        <v>0.3</v>
      </c>
      <c r="BA76" s="38">
        <v>0.295</v>
      </c>
      <c r="BB76" s="38">
        <v>0.28</v>
      </c>
      <c r="BC76" s="274">
        <v>0.24</v>
      </c>
      <c r="BD76" s="688">
        <f t="shared" si="84"/>
        <v>10.714285714285698</v>
      </c>
      <c r="BE76" s="688">
        <f t="shared" si="62"/>
        <v>3.703703703703698</v>
      </c>
      <c r="BF76" s="664">
        <f t="shared" si="66"/>
        <v>8.000000000000007</v>
      </c>
      <c r="BG76" s="664">
        <f t="shared" si="67"/>
        <v>13.636363636363647</v>
      </c>
      <c r="BH76" s="664">
        <f t="shared" si="68"/>
        <v>15.789473684210531</v>
      </c>
      <c r="BI76" s="664">
        <f t="shared" si="69"/>
        <v>5.555555555555558</v>
      </c>
      <c r="BJ76" s="664">
        <f t="shared" si="70"/>
        <v>7.462686567164178</v>
      </c>
      <c r="BK76" s="664">
        <f t="shared" si="71"/>
        <v>4.6875</v>
      </c>
      <c r="BL76" s="664">
        <f t="shared" si="72"/>
        <v>6.666666666666665</v>
      </c>
      <c r="BM76" s="664">
        <f t="shared" si="73"/>
        <v>1.6949152542372836</v>
      </c>
      <c r="BN76" s="664">
        <f t="shared" si="74"/>
        <v>5.357142857142838</v>
      </c>
      <c r="BO76" s="689">
        <f t="shared" si="75"/>
        <v>16.666666666666675</v>
      </c>
      <c r="BP76" s="677">
        <f t="shared" si="85"/>
        <v>8.327913358833065</v>
      </c>
      <c r="BQ76" s="677">
        <f t="shared" si="86"/>
        <v>4.63540743540623</v>
      </c>
      <c r="BR76" s="539">
        <f t="shared" si="78"/>
        <v>-4.649523616155051</v>
      </c>
      <c r="BS76" s="677">
        <f t="shared" si="79"/>
        <v>74.94737926906278</v>
      </c>
      <c r="BT76" s="701">
        <f aca="true" t="shared" si="91" ref="BT76:BT106">IF(AC76="n/a",1.03*AP76,IF(AC76&lt;0,1.01*AP76,IF(AC76&gt;10,1.1*AP76,(1+AC76/100)*AP76)))</f>
        <v>0.682</v>
      </c>
      <c r="BU76" s="701">
        <f t="shared" si="87"/>
        <v>0.7502000000000001</v>
      </c>
      <c r="BV76" s="701">
        <f t="shared" si="87"/>
        <v>0.8252200000000002</v>
      </c>
      <c r="BW76" s="701">
        <f t="shared" si="87"/>
        <v>0.9077420000000003</v>
      </c>
      <c r="BX76" s="701">
        <f t="shared" si="87"/>
        <v>0.9985162000000004</v>
      </c>
      <c r="BY76" s="702">
        <f aca="true" t="shared" si="92" ref="BY76:BY106">SUM(BT76:BX76)</f>
        <v>4.1636782000000006</v>
      </c>
      <c r="BZ76" s="689">
        <f aca="true" t="shared" si="93" ref="BZ76:BZ106">(BY76/H76)*100</f>
        <v>10.546297365754814</v>
      </c>
    </row>
    <row r="77" spans="1:78" ht="11.25" customHeight="1">
      <c r="A77" s="15" t="s">
        <v>483</v>
      </c>
      <c r="B77" s="16" t="s">
        <v>485</v>
      </c>
      <c r="C77" s="144" t="s">
        <v>1575</v>
      </c>
      <c r="D77" s="131">
        <v>19</v>
      </c>
      <c r="E77" s="136">
        <v>123</v>
      </c>
      <c r="F77" s="88" t="s">
        <v>1410</v>
      </c>
      <c r="G77" s="58" t="s">
        <v>1410</v>
      </c>
      <c r="H77" s="498">
        <v>30.63</v>
      </c>
      <c r="I77" s="313">
        <f t="shared" si="76"/>
        <v>3.1341821743388834</v>
      </c>
      <c r="J77" s="108">
        <v>0.23</v>
      </c>
      <c r="K77" s="108">
        <v>0.24</v>
      </c>
      <c r="L77" s="107">
        <f t="shared" si="77"/>
        <v>4.347826086956519</v>
      </c>
      <c r="M77" s="22">
        <v>40590</v>
      </c>
      <c r="N77" s="22">
        <v>40592</v>
      </c>
      <c r="O77" s="21">
        <v>40604</v>
      </c>
      <c r="P77" s="22" t="s">
        <v>120</v>
      </c>
      <c r="Q77" s="16"/>
      <c r="R77" s="310">
        <f t="shared" si="63"/>
        <v>0.96</v>
      </c>
      <c r="S77" s="313">
        <f t="shared" si="64"/>
        <v>40.33613445378151</v>
      </c>
      <c r="T77" s="411">
        <f t="shared" si="88"/>
        <v>162.75282609145728</v>
      </c>
      <c r="U77" s="18">
        <f t="shared" si="65"/>
        <v>12.869747899159664</v>
      </c>
      <c r="V77" s="364">
        <v>6</v>
      </c>
      <c r="W77" s="188">
        <v>2.38</v>
      </c>
      <c r="X77" s="187">
        <v>1.68</v>
      </c>
      <c r="Y77" s="188">
        <v>4.61</v>
      </c>
      <c r="Z77" s="188">
        <v>12.07</v>
      </c>
      <c r="AA77" s="187">
        <v>1.76</v>
      </c>
      <c r="AB77" s="188">
        <v>2.08</v>
      </c>
      <c r="AC77" s="326">
        <f t="shared" si="89"/>
        <v>18.181818181818187</v>
      </c>
      <c r="AD77" s="328">
        <f t="shared" si="90"/>
        <v>10.359172077922079</v>
      </c>
      <c r="AE77" s="483">
        <v>23</v>
      </c>
      <c r="AF77" s="370">
        <v>6980</v>
      </c>
      <c r="AG77" s="512">
        <v>20.54</v>
      </c>
      <c r="AH77" s="512">
        <v>-15.25</v>
      </c>
      <c r="AI77" s="525">
        <v>-1.61</v>
      </c>
      <c r="AJ77" s="526">
        <v>0.39</v>
      </c>
      <c r="AK77" s="334">
        <f t="shared" si="61"/>
        <v>0.4831956642175906</v>
      </c>
      <c r="AL77" s="324">
        <f t="shared" si="80"/>
        <v>4.347826086956519</v>
      </c>
      <c r="AM77" s="325">
        <f t="shared" si="81"/>
        <v>4.551591714942038</v>
      </c>
      <c r="AN77" s="325">
        <f t="shared" si="82"/>
        <v>9.856054330611785</v>
      </c>
      <c r="AO77" s="327">
        <f t="shared" si="83"/>
        <v>20.397646461855356</v>
      </c>
      <c r="AP77" s="646">
        <v>0.96</v>
      </c>
      <c r="AQ77" s="634"/>
      <c r="AR77" s="282">
        <v>0.92</v>
      </c>
      <c r="AS77" s="282">
        <v>0.88</v>
      </c>
      <c r="AT77" s="28">
        <v>0.84</v>
      </c>
      <c r="AU77" s="28">
        <v>0.72</v>
      </c>
      <c r="AV77" s="28">
        <v>0.6</v>
      </c>
      <c r="AW77" s="28">
        <v>0.4</v>
      </c>
      <c r="AX77" s="28">
        <v>0.32</v>
      </c>
      <c r="AY77" s="28">
        <v>0.23</v>
      </c>
      <c r="AZ77" s="28">
        <v>0.19</v>
      </c>
      <c r="BA77" s="28">
        <v>0.15</v>
      </c>
      <c r="BB77" s="28">
        <v>0.11</v>
      </c>
      <c r="BC77" s="119">
        <v>0.0775</v>
      </c>
      <c r="BD77" s="684">
        <f t="shared" si="84"/>
        <v>4.347826086956519</v>
      </c>
      <c r="BE77" s="684">
        <f t="shared" si="62"/>
        <v>4.545454545454541</v>
      </c>
      <c r="BF77" s="452">
        <f t="shared" si="66"/>
        <v>4.761904761904767</v>
      </c>
      <c r="BG77" s="452">
        <f t="shared" si="67"/>
        <v>16.666666666666675</v>
      </c>
      <c r="BH77" s="452">
        <f t="shared" si="68"/>
        <v>19.999999999999996</v>
      </c>
      <c r="BI77" s="452">
        <f t="shared" si="69"/>
        <v>49.99999999999998</v>
      </c>
      <c r="BJ77" s="452">
        <f t="shared" si="70"/>
        <v>25</v>
      </c>
      <c r="BK77" s="452">
        <f t="shared" si="71"/>
        <v>39.13043478260869</v>
      </c>
      <c r="BL77" s="452">
        <f t="shared" si="72"/>
        <v>21.052631578947366</v>
      </c>
      <c r="BM77" s="452">
        <f t="shared" si="73"/>
        <v>26.666666666666682</v>
      </c>
      <c r="BN77" s="452">
        <f t="shared" si="74"/>
        <v>36.36363636363635</v>
      </c>
      <c r="BO77" s="685">
        <f t="shared" si="75"/>
        <v>41.93548387096775</v>
      </c>
      <c r="BP77" s="676">
        <f t="shared" si="85"/>
        <v>24.205892110317446</v>
      </c>
      <c r="BQ77" s="676">
        <f t="shared" si="86"/>
        <v>14.720535259843277</v>
      </c>
      <c r="BR77" s="538">
        <f t="shared" si="78"/>
        <v>0.12048860579100484</v>
      </c>
      <c r="BS77" s="676">
        <f t="shared" si="79"/>
        <v>58.91106087443931</v>
      </c>
      <c r="BT77" s="696">
        <f t="shared" si="91"/>
        <v>1.056</v>
      </c>
      <c r="BU77" s="696">
        <f t="shared" si="87"/>
        <v>1.1616000000000002</v>
      </c>
      <c r="BV77" s="696">
        <f t="shared" si="87"/>
        <v>1.2777600000000002</v>
      </c>
      <c r="BW77" s="696">
        <f t="shared" si="87"/>
        <v>1.4055360000000003</v>
      </c>
      <c r="BX77" s="696">
        <f t="shared" si="87"/>
        <v>1.5460896000000004</v>
      </c>
      <c r="BY77" s="697">
        <f t="shared" si="92"/>
        <v>6.4469856000000005</v>
      </c>
      <c r="BZ77" s="685">
        <f t="shared" si="93"/>
        <v>21.047945151811952</v>
      </c>
    </row>
    <row r="78" spans="1:78" ht="11.25" customHeight="1">
      <c r="A78" s="25" t="s">
        <v>1166</v>
      </c>
      <c r="B78" s="26" t="s">
        <v>1167</v>
      </c>
      <c r="C78" s="102" t="s">
        <v>1565</v>
      </c>
      <c r="D78" s="132">
        <v>11</v>
      </c>
      <c r="E78" s="136">
        <v>218</v>
      </c>
      <c r="F78" s="65" t="s">
        <v>1410</v>
      </c>
      <c r="G78" s="57" t="s">
        <v>1410</v>
      </c>
      <c r="H78" s="200">
        <v>63.98</v>
      </c>
      <c r="I78" s="313">
        <f t="shared" si="76"/>
        <v>5.001562988433886</v>
      </c>
      <c r="J78" s="105">
        <v>0.785</v>
      </c>
      <c r="K78" s="105">
        <v>0.8</v>
      </c>
      <c r="L78" s="116">
        <f t="shared" si="77"/>
        <v>1.9108280254777066</v>
      </c>
      <c r="M78" s="31">
        <v>40844</v>
      </c>
      <c r="N78" s="31">
        <v>40848</v>
      </c>
      <c r="O78" s="30">
        <v>40861</v>
      </c>
      <c r="P78" s="103" t="s">
        <v>262</v>
      </c>
      <c r="Q78" s="102" t="s">
        <v>1921</v>
      </c>
      <c r="R78" s="310">
        <f t="shared" si="63"/>
        <v>3.2</v>
      </c>
      <c r="S78" s="313">
        <f t="shared" si="64"/>
        <v>92.21902017291066</v>
      </c>
      <c r="T78" s="411">
        <f t="shared" si="88"/>
        <v>99.97515055360483</v>
      </c>
      <c r="U78" s="27">
        <f t="shared" si="65"/>
        <v>18.438040345821324</v>
      </c>
      <c r="V78" s="364">
        <v>12</v>
      </c>
      <c r="W78" s="166">
        <v>3.47</v>
      </c>
      <c r="X78" s="172">
        <v>2.58</v>
      </c>
      <c r="Y78" s="166">
        <v>4.34</v>
      </c>
      <c r="Z78" s="166">
        <v>4.88</v>
      </c>
      <c r="AA78" s="172">
        <v>3.58</v>
      </c>
      <c r="AB78" s="166">
        <v>3.61</v>
      </c>
      <c r="AC78" s="327">
        <f t="shared" si="89"/>
        <v>0.8379888268156277</v>
      </c>
      <c r="AD78" s="324">
        <f t="shared" si="90"/>
        <v>6.926941232514832</v>
      </c>
      <c r="AE78" s="484">
        <v>14</v>
      </c>
      <c r="AF78" s="369">
        <v>7210</v>
      </c>
      <c r="AG78" s="522">
        <v>25.45</v>
      </c>
      <c r="AH78" s="522">
        <v>-2.94</v>
      </c>
      <c r="AI78" s="523">
        <v>0.74</v>
      </c>
      <c r="AJ78" s="524">
        <v>6.3</v>
      </c>
      <c r="AK78" s="335">
        <f t="shared" si="61"/>
        <v>0.40242179484277835</v>
      </c>
      <c r="AL78" s="324">
        <f t="shared" si="80"/>
        <v>7.050730868443678</v>
      </c>
      <c r="AM78" s="325">
        <f t="shared" si="81"/>
        <v>4.569993192295718</v>
      </c>
      <c r="AN78" s="325">
        <f t="shared" si="82"/>
        <v>6.366930526066006</v>
      </c>
      <c r="AO78" s="327">
        <f t="shared" si="83"/>
        <v>15.821535035281808</v>
      </c>
      <c r="AP78" s="646">
        <v>3.1125</v>
      </c>
      <c r="AQ78" s="634"/>
      <c r="AR78" s="282">
        <v>2.9075</v>
      </c>
      <c r="AS78" s="282">
        <v>2.84</v>
      </c>
      <c r="AT78" s="28">
        <v>2.722</v>
      </c>
      <c r="AU78" s="28">
        <v>2.493</v>
      </c>
      <c r="AV78" s="28">
        <v>2.2859999999999996</v>
      </c>
      <c r="AW78" s="28">
        <v>1.9655</v>
      </c>
      <c r="AX78" s="28">
        <v>1.72</v>
      </c>
      <c r="AY78" s="28">
        <v>1.5325</v>
      </c>
      <c r="AZ78" s="28">
        <v>1.289</v>
      </c>
      <c r="BA78" s="28">
        <v>0.7165</v>
      </c>
      <c r="BB78" s="275">
        <v>0</v>
      </c>
      <c r="BC78" s="277">
        <v>0</v>
      </c>
      <c r="BD78" s="684">
        <f t="shared" si="84"/>
        <v>7.050730868443678</v>
      </c>
      <c r="BE78" s="684">
        <f t="shared" si="62"/>
        <v>2.376760563380298</v>
      </c>
      <c r="BF78" s="452">
        <f t="shared" si="66"/>
        <v>4.335047759000732</v>
      </c>
      <c r="BG78" s="452">
        <f t="shared" si="67"/>
        <v>9.18572001604494</v>
      </c>
      <c r="BH78" s="452">
        <f t="shared" si="68"/>
        <v>9.055118110236226</v>
      </c>
      <c r="BI78" s="452">
        <f t="shared" si="69"/>
        <v>16.306283388450748</v>
      </c>
      <c r="BJ78" s="452">
        <f t="shared" si="70"/>
        <v>14.27325581395349</v>
      </c>
      <c r="BK78" s="452">
        <f t="shared" si="71"/>
        <v>12.23491027732464</v>
      </c>
      <c r="BL78" s="452">
        <f t="shared" si="72"/>
        <v>18.89061287820015</v>
      </c>
      <c r="BM78" s="452">
        <f t="shared" si="73"/>
        <v>79.90230286113047</v>
      </c>
      <c r="BN78" s="452">
        <f t="shared" si="74"/>
        <v>0</v>
      </c>
      <c r="BO78" s="685">
        <f t="shared" si="75"/>
        <v>0</v>
      </c>
      <c r="BP78" s="676">
        <f t="shared" si="85"/>
        <v>14.46756187801378</v>
      </c>
      <c r="BQ78" s="676">
        <f t="shared" si="86"/>
        <v>20.59399161546949</v>
      </c>
      <c r="BR78" s="538">
        <f t="shared" si="78"/>
        <v>-7.069546831321432</v>
      </c>
      <c r="BS78" s="676">
        <f t="shared" si="79"/>
        <v>43.87101469315548</v>
      </c>
      <c r="BT78" s="696">
        <f t="shared" si="91"/>
        <v>3.1385824022346362</v>
      </c>
      <c r="BU78" s="696">
        <f t="shared" si="87"/>
        <v>3.3559901607714817</v>
      </c>
      <c r="BV78" s="696">
        <f t="shared" si="87"/>
        <v>3.5884576269771022</v>
      </c>
      <c r="BW78" s="696">
        <f t="shared" si="87"/>
        <v>3.8370279779515024</v>
      </c>
      <c r="BX78" s="696">
        <f t="shared" si="87"/>
        <v>4.102816651059355</v>
      </c>
      <c r="BY78" s="697">
        <f t="shared" si="92"/>
        <v>18.022874818994076</v>
      </c>
      <c r="BZ78" s="685">
        <f t="shared" si="93"/>
        <v>28.16954488745558</v>
      </c>
    </row>
    <row r="79" spans="1:78" ht="11.25" customHeight="1">
      <c r="A79" s="25" t="s">
        <v>603</v>
      </c>
      <c r="B79" s="26" t="s">
        <v>604</v>
      </c>
      <c r="C79" s="26" t="s">
        <v>1305</v>
      </c>
      <c r="D79" s="132">
        <v>17</v>
      </c>
      <c r="E79" s="136">
        <v>160</v>
      </c>
      <c r="F79" s="65" t="s">
        <v>1410</v>
      </c>
      <c r="G79" s="57" t="s">
        <v>1410</v>
      </c>
      <c r="H79" s="199">
        <v>33.17</v>
      </c>
      <c r="I79" s="433">
        <f t="shared" si="76"/>
        <v>1.0853180584865842</v>
      </c>
      <c r="J79" s="105">
        <v>0.08</v>
      </c>
      <c r="K79" s="105">
        <v>0.09</v>
      </c>
      <c r="L79" s="93">
        <f t="shared" si="77"/>
        <v>12.5</v>
      </c>
      <c r="M79" s="31">
        <v>40843</v>
      </c>
      <c r="N79" s="31">
        <v>40847</v>
      </c>
      <c r="O79" s="30">
        <v>40861</v>
      </c>
      <c r="P79" s="103" t="s">
        <v>262</v>
      </c>
      <c r="Q79" s="26"/>
      <c r="R79" s="310">
        <f t="shared" si="63"/>
        <v>0.36</v>
      </c>
      <c r="S79" s="313">
        <f t="shared" si="64"/>
        <v>14.634146341463413</v>
      </c>
      <c r="T79" s="411">
        <f t="shared" si="88"/>
        <v>7.266605526820946</v>
      </c>
      <c r="U79" s="27">
        <f t="shared" si="65"/>
        <v>13.483739837398375</v>
      </c>
      <c r="V79" s="364">
        <v>9</v>
      </c>
      <c r="W79" s="166">
        <v>2.46</v>
      </c>
      <c r="X79" s="172">
        <v>1.11</v>
      </c>
      <c r="Y79" s="166">
        <v>0.99</v>
      </c>
      <c r="Z79" s="166">
        <v>1.92</v>
      </c>
      <c r="AA79" s="172">
        <v>2.58</v>
      </c>
      <c r="AB79" s="166">
        <v>2.92</v>
      </c>
      <c r="AC79" s="327">
        <f t="shared" si="89"/>
        <v>13.178294573643413</v>
      </c>
      <c r="AD79" s="324">
        <f t="shared" si="90"/>
        <v>11.582512745303443</v>
      </c>
      <c r="AE79" s="484">
        <v>3</v>
      </c>
      <c r="AF79" s="369">
        <v>943</v>
      </c>
      <c r="AG79" s="522">
        <v>16.1</v>
      </c>
      <c r="AH79" s="522">
        <v>-19.26</v>
      </c>
      <c r="AI79" s="523">
        <v>-2.21</v>
      </c>
      <c r="AJ79" s="524">
        <v>-4.24</v>
      </c>
      <c r="AK79" s="335">
        <f>AN79/AO79</f>
        <v>0.7947813795835544</v>
      </c>
      <c r="AL79" s="324">
        <f t="shared" si="80"/>
        <v>13.793103448275868</v>
      </c>
      <c r="AM79" s="325">
        <f t="shared" si="81"/>
        <v>10.437343607370298</v>
      </c>
      <c r="AN79" s="325">
        <f t="shared" si="82"/>
        <v>9.98969956090936</v>
      </c>
      <c r="AO79" s="327">
        <f t="shared" si="83"/>
        <v>12.569116259547641</v>
      </c>
      <c r="AP79" s="646">
        <v>0.33</v>
      </c>
      <c r="AQ79" s="634"/>
      <c r="AR79" s="282">
        <v>0.29</v>
      </c>
      <c r="AS79" s="282">
        <v>0.265</v>
      </c>
      <c r="AT79" s="28">
        <v>0.245</v>
      </c>
      <c r="AU79" s="28">
        <v>0.225</v>
      </c>
      <c r="AV79" s="28">
        <v>0.205</v>
      </c>
      <c r="AW79" s="28">
        <v>0.185</v>
      </c>
      <c r="AX79" s="28">
        <v>0.165</v>
      </c>
      <c r="AY79" s="28">
        <v>0.124</v>
      </c>
      <c r="AZ79" s="28">
        <v>0.106</v>
      </c>
      <c r="BA79" s="28">
        <v>0.101</v>
      </c>
      <c r="BB79" s="28">
        <v>0.097</v>
      </c>
      <c r="BC79" s="119">
        <v>0.0915</v>
      </c>
      <c r="BD79" s="684">
        <f t="shared" si="84"/>
        <v>13.793103448275868</v>
      </c>
      <c r="BE79" s="684">
        <f t="shared" si="62"/>
        <v>9.433962264150942</v>
      </c>
      <c r="BF79" s="452">
        <f t="shared" si="66"/>
        <v>8.163265306122458</v>
      </c>
      <c r="BG79" s="452">
        <f t="shared" si="67"/>
        <v>8.888888888888879</v>
      </c>
      <c r="BH79" s="452">
        <f t="shared" si="68"/>
        <v>9.756097560975618</v>
      </c>
      <c r="BI79" s="452">
        <f t="shared" si="69"/>
        <v>10.81081081081081</v>
      </c>
      <c r="BJ79" s="452">
        <f t="shared" si="70"/>
        <v>12.12121212121211</v>
      </c>
      <c r="BK79" s="452">
        <f t="shared" si="71"/>
        <v>33.06451612903227</v>
      </c>
      <c r="BL79" s="452">
        <f t="shared" si="72"/>
        <v>16.981132075471695</v>
      </c>
      <c r="BM79" s="452">
        <f t="shared" si="73"/>
        <v>4.950495049504933</v>
      </c>
      <c r="BN79" s="452">
        <f t="shared" si="74"/>
        <v>4.123711340206193</v>
      </c>
      <c r="BO79" s="685">
        <f t="shared" si="75"/>
        <v>6.0109289617486406</v>
      </c>
      <c r="BP79" s="676">
        <f t="shared" si="85"/>
        <v>11.508176996366702</v>
      </c>
      <c r="BQ79" s="676">
        <f t="shared" si="86"/>
        <v>7.381771070561629</v>
      </c>
      <c r="BR79" s="538">
        <f t="shared" si="78"/>
        <v>-2.4087222180024312</v>
      </c>
      <c r="BS79" s="676">
        <f t="shared" si="79"/>
        <v>76.0020855528124</v>
      </c>
      <c r="BT79" s="696">
        <f t="shared" si="91"/>
        <v>0.36300000000000004</v>
      </c>
      <c r="BU79" s="696">
        <f t="shared" si="87"/>
        <v>0.3993000000000001</v>
      </c>
      <c r="BV79" s="696">
        <f t="shared" si="87"/>
        <v>0.4392300000000001</v>
      </c>
      <c r="BW79" s="696">
        <f t="shared" si="87"/>
        <v>0.48315300000000017</v>
      </c>
      <c r="BX79" s="696">
        <f t="shared" si="87"/>
        <v>0.5314683000000002</v>
      </c>
      <c r="BY79" s="697">
        <f t="shared" si="92"/>
        <v>2.216151300000001</v>
      </c>
      <c r="BZ79" s="685">
        <f t="shared" si="93"/>
        <v>6.681191739523667</v>
      </c>
    </row>
    <row r="80" spans="1:78" ht="11.25" customHeight="1">
      <c r="A80" s="96" t="s">
        <v>1998</v>
      </c>
      <c r="B80" s="26" t="s">
        <v>1997</v>
      </c>
      <c r="C80" s="102" t="s">
        <v>1575</v>
      </c>
      <c r="D80" s="132">
        <v>10</v>
      </c>
      <c r="E80" s="136">
        <v>241</v>
      </c>
      <c r="F80" s="65" t="s">
        <v>1410</v>
      </c>
      <c r="G80" s="57" t="s">
        <v>1410</v>
      </c>
      <c r="H80" s="200">
        <v>25.65</v>
      </c>
      <c r="I80" s="313">
        <f t="shared" si="76"/>
        <v>3.4307992202729043</v>
      </c>
      <c r="J80" s="119">
        <v>0.21</v>
      </c>
      <c r="K80" s="119">
        <v>0.22</v>
      </c>
      <c r="L80" s="93">
        <f t="shared" si="77"/>
        <v>4.761904761904767</v>
      </c>
      <c r="M80" s="31">
        <v>40774</v>
      </c>
      <c r="N80" s="31">
        <v>40778</v>
      </c>
      <c r="O80" s="30">
        <v>40792</v>
      </c>
      <c r="P80" s="103" t="s">
        <v>1070</v>
      </c>
      <c r="Q80" s="26"/>
      <c r="R80" s="310">
        <f t="shared" si="63"/>
        <v>0.88</v>
      </c>
      <c r="S80" s="313">
        <f t="shared" si="64"/>
        <v>53.01204819277109</v>
      </c>
      <c r="T80" s="411">
        <f t="shared" si="88"/>
        <v>39.162728703633</v>
      </c>
      <c r="U80" s="27">
        <f t="shared" si="65"/>
        <v>15.451807228915662</v>
      </c>
      <c r="V80" s="364">
        <v>6</v>
      </c>
      <c r="W80" s="166">
        <v>1.66</v>
      </c>
      <c r="X80" s="172">
        <v>1.11</v>
      </c>
      <c r="Y80" s="166">
        <v>2.86</v>
      </c>
      <c r="Z80" s="166">
        <v>2.82</v>
      </c>
      <c r="AA80" s="172">
        <v>1.5</v>
      </c>
      <c r="AB80" s="166">
        <v>1.76</v>
      </c>
      <c r="AC80" s="327">
        <f t="shared" si="89"/>
        <v>17.333333333333336</v>
      </c>
      <c r="AD80" s="324">
        <f t="shared" si="90"/>
        <v>15.405405405405402</v>
      </c>
      <c r="AE80" s="484">
        <v>27</v>
      </c>
      <c r="AF80" s="369">
        <v>7480</v>
      </c>
      <c r="AG80" s="522">
        <v>24.39</v>
      </c>
      <c r="AH80" s="522">
        <v>-9.81</v>
      </c>
      <c r="AI80" s="523">
        <v>-0.12</v>
      </c>
      <c r="AJ80" s="524">
        <v>4.57</v>
      </c>
      <c r="AK80" s="335" t="s">
        <v>876</v>
      </c>
      <c r="AL80" s="324">
        <f t="shared" si="80"/>
        <v>4.878048780487809</v>
      </c>
      <c r="AM80" s="325">
        <f t="shared" si="81"/>
        <v>3.5298495546068898</v>
      </c>
      <c r="AN80" s="325">
        <f t="shared" si="82"/>
        <v>8.861718261524087</v>
      </c>
      <c r="AO80" s="327" t="s">
        <v>876</v>
      </c>
      <c r="AP80" s="646">
        <v>0.86</v>
      </c>
      <c r="AQ80" s="634"/>
      <c r="AR80" s="282">
        <v>0.82</v>
      </c>
      <c r="AS80" s="284">
        <v>0.8</v>
      </c>
      <c r="AT80" s="28">
        <v>0.775</v>
      </c>
      <c r="AU80" s="28">
        <v>0.6875</v>
      </c>
      <c r="AV80" s="28">
        <v>0.5625</v>
      </c>
      <c r="AW80" s="28">
        <v>0.425</v>
      </c>
      <c r="AX80" s="28">
        <v>0.34</v>
      </c>
      <c r="AY80" s="28">
        <v>0.22</v>
      </c>
      <c r="AZ80" s="28">
        <v>0.02</v>
      </c>
      <c r="BA80" s="275">
        <v>0</v>
      </c>
      <c r="BB80" s="275">
        <v>0</v>
      </c>
      <c r="BC80" s="277">
        <v>0</v>
      </c>
      <c r="BD80" s="684">
        <f t="shared" si="84"/>
        <v>4.878048780487809</v>
      </c>
      <c r="BE80" s="684">
        <f t="shared" si="62"/>
        <v>2.499999999999991</v>
      </c>
      <c r="BF80" s="452">
        <f t="shared" si="66"/>
        <v>3.2258064516129004</v>
      </c>
      <c r="BG80" s="452">
        <f t="shared" si="67"/>
        <v>12.72727272727272</v>
      </c>
      <c r="BH80" s="452">
        <f t="shared" si="68"/>
        <v>22.222222222222232</v>
      </c>
      <c r="BI80" s="452">
        <f t="shared" si="69"/>
        <v>32.35294117647059</v>
      </c>
      <c r="BJ80" s="452">
        <f t="shared" si="70"/>
        <v>24.99999999999998</v>
      </c>
      <c r="BK80" s="452">
        <f t="shared" si="71"/>
        <v>54.54545454545456</v>
      </c>
      <c r="BL80" s="590">
        <f t="shared" si="72"/>
        <v>1000</v>
      </c>
      <c r="BM80" s="452">
        <f t="shared" si="73"/>
        <v>0</v>
      </c>
      <c r="BN80" s="452">
        <f t="shared" si="74"/>
        <v>0</v>
      </c>
      <c r="BO80" s="685">
        <f t="shared" si="75"/>
        <v>0</v>
      </c>
      <c r="BP80" s="676">
        <f t="shared" si="85"/>
        <v>96.45431215862673</v>
      </c>
      <c r="BQ80" s="676">
        <f t="shared" si="86"/>
        <v>272.90138164196924</v>
      </c>
      <c r="BR80" s="538">
        <f t="shared" si="78"/>
        <v>-3.1592897471186703</v>
      </c>
      <c r="BS80" s="676">
        <f t="shared" si="79"/>
        <v>54.669375137093105</v>
      </c>
      <c r="BT80" s="696">
        <f t="shared" si="91"/>
        <v>0.9460000000000001</v>
      </c>
      <c r="BU80" s="696">
        <f t="shared" si="87"/>
        <v>1.0406000000000002</v>
      </c>
      <c r="BV80" s="696">
        <f t="shared" si="87"/>
        <v>1.1446600000000002</v>
      </c>
      <c r="BW80" s="696">
        <f t="shared" si="87"/>
        <v>1.2591260000000004</v>
      </c>
      <c r="BX80" s="696">
        <f t="shared" si="87"/>
        <v>1.3850386000000006</v>
      </c>
      <c r="BY80" s="697">
        <f t="shared" si="92"/>
        <v>5.775424600000001</v>
      </c>
      <c r="BZ80" s="685">
        <f t="shared" si="93"/>
        <v>22.516275243664722</v>
      </c>
    </row>
    <row r="81" spans="1:78" ht="11.25" customHeight="1">
      <c r="A81" s="34" t="s">
        <v>486</v>
      </c>
      <c r="B81" s="36" t="s">
        <v>487</v>
      </c>
      <c r="C81" s="36" t="s">
        <v>1220</v>
      </c>
      <c r="D81" s="133">
        <v>19</v>
      </c>
      <c r="E81" s="136">
        <v>125</v>
      </c>
      <c r="F81" s="74" t="s">
        <v>1410</v>
      </c>
      <c r="G81" s="75" t="s">
        <v>1410</v>
      </c>
      <c r="H81" s="406">
        <v>27.99</v>
      </c>
      <c r="I81" s="313">
        <f t="shared" si="76"/>
        <v>3.2868881743479816</v>
      </c>
      <c r="J81" s="106">
        <v>0.225</v>
      </c>
      <c r="K81" s="106">
        <v>0.23</v>
      </c>
      <c r="L81" s="94">
        <f t="shared" si="77"/>
        <v>2.2222222222222143</v>
      </c>
      <c r="M81" s="50">
        <v>40646</v>
      </c>
      <c r="N81" s="50">
        <v>40648</v>
      </c>
      <c r="O81" s="49">
        <v>40662</v>
      </c>
      <c r="P81" s="379" t="s">
        <v>286</v>
      </c>
      <c r="Q81" s="36"/>
      <c r="R81" s="259">
        <f t="shared" si="63"/>
        <v>0.92</v>
      </c>
      <c r="S81" s="313">
        <f t="shared" si="64"/>
        <v>46.231155778894475</v>
      </c>
      <c r="T81" s="411">
        <f t="shared" si="88"/>
        <v>10.408105448575288</v>
      </c>
      <c r="U81" s="37">
        <f t="shared" si="65"/>
        <v>14.065326633165828</v>
      </c>
      <c r="V81" s="365">
        <v>12</v>
      </c>
      <c r="W81" s="167">
        <v>1.99</v>
      </c>
      <c r="X81" s="174">
        <v>1.12</v>
      </c>
      <c r="Y81" s="167">
        <v>1.85</v>
      </c>
      <c r="Z81" s="167">
        <v>1.95</v>
      </c>
      <c r="AA81" s="174">
        <v>1.91</v>
      </c>
      <c r="AB81" s="167">
        <v>2.01</v>
      </c>
      <c r="AC81" s="332">
        <f t="shared" si="89"/>
        <v>5.235602094240832</v>
      </c>
      <c r="AD81" s="330">
        <f t="shared" si="90"/>
        <v>13.084330590875092</v>
      </c>
      <c r="AE81" s="485">
        <v>2</v>
      </c>
      <c r="AF81" s="371">
        <v>682</v>
      </c>
      <c r="AG81" s="495">
        <v>29.52</v>
      </c>
      <c r="AH81" s="495">
        <v>-3.75</v>
      </c>
      <c r="AI81" s="519">
        <v>6.3</v>
      </c>
      <c r="AJ81" s="521">
        <v>8.07</v>
      </c>
      <c r="AK81" s="335">
        <f>AN81/AO81</f>
        <v>0.708169402413931</v>
      </c>
      <c r="AL81" s="324">
        <f t="shared" si="80"/>
        <v>2.2346368715083775</v>
      </c>
      <c r="AM81" s="325">
        <f t="shared" si="81"/>
        <v>5.465114977951369</v>
      </c>
      <c r="AN81" s="325">
        <f t="shared" si="82"/>
        <v>8.095068459713506</v>
      </c>
      <c r="AO81" s="327">
        <f t="shared" si="83"/>
        <v>11.430977435794198</v>
      </c>
      <c r="AP81" s="646">
        <v>0.915</v>
      </c>
      <c r="AQ81" s="634"/>
      <c r="AR81" s="282">
        <v>0.895</v>
      </c>
      <c r="AS81" s="282">
        <v>0.86</v>
      </c>
      <c r="AT81" s="28">
        <v>0.78</v>
      </c>
      <c r="AU81" s="28">
        <v>0.7</v>
      </c>
      <c r="AV81" s="28">
        <v>0.62</v>
      </c>
      <c r="AW81" s="28">
        <v>0.53</v>
      </c>
      <c r="AX81" s="28">
        <v>0.43</v>
      </c>
      <c r="AY81" s="28">
        <v>0.39</v>
      </c>
      <c r="AZ81" s="28">
        <v>0.34</v>
      </c>
      <c r="BA81" s="28">
        <v>0.31</v>
      </c>
      <c r="BB81" s="28">
        <v>0.27</v>
      </c>
      <c r="BC81" s="119">
        <v>0.23</v>
      </c>
      <c r="BD81" s="684">
        <f t="shared" si="84"/>
        <v>2.2346368715083775</v>
      </c>
      <c r="BE81" s="684">
        <f t="shared" si="62"/>
        <v>4.069767441860472</v>
      </c>
      <c r="BF81" s="452">
        <f t="shared" si="66"/>
        <v>10.256410256410241</v>
      </c>
      <c r="BG81" s="452">
        <f t="shared" si="67"/>
        <v>11.428571428571432</v>
      </c>
      <c r="BH81" s="452">
        <f t="shared" si="68"/>
        <v>12.903225806451601</v>
      </c>
      <c r="BI81" s="452">
        <f t="shared" si="69"/>
        <v>16.981132075471695</v>
      </c>
      <c r="BJ81" s="452">
        <f t="shared" si="70"/>
        <v>23.255813953488392</v>
      </c>
      <c r="BK81" s="452">
        <f t="shared" si="71"/>
        <v>10.256410256410241</v>
      </c>
      <c r="BL81" s="452">
        <f t="shared" si="72"/>
        <v>14.705882352941169</v>
      </c>
      <c r="BM81" s="452">
        <f t="shared" si="73"/>
        <v>9.677419354838722</v>
      </c>
      <c r="BN81" s="452">
        <f t="shared" si="74"/>
        <v>14.814814814814813</v>
      </c>
      <c r="BO81" s="685">
        <f t="shared" si="75"/>
        <v>17.391304347826097</v>
      </c>
      <c r="BP81" s="676">
        <f t="shared" si="85"/>
        <v>12.331282413382773</v>
      </c>
      <c r="BQ81" s="676">
        <f t="shared" si="86"/>
        <v>5.517902957258988</v>
      </c>
      <c r="BR81" s="538">
        <f t="shared" si="78"/>
        <v>-2.6833699991043396</v>
      </c>
      <c r="BS81" s="676">
        <f t="shared" si="79"/>
        <v>56.52667407161212</v>
      </c>
      <c r="BT81" s="696">
        <f t="shared" si="91"/>
        <v>0.9629057591623037</v>
      </c>
      <c r="BU81" s="696">
        <f t="shared" si="87"/>
        <v>1.059196335078534</v>
      </c>
      <c r="BV81" s="696">
        <f t="shared" si="87"/>
        <v>1.1651159685863877</v>
      </c>
      <c r="BW81" s="696">
        <f t="shared" si="87"/>
        <v>1.2816275654450264</v>
      </c>
      <c r="BX81" s="696">
        <f t="shared" si="87"/>
        <v>1.4097903219895291</v>
      </c>
      <c r="BY81" s="697">
        <f t="shared" si="92"/>
        <v>5.878635950261781</v>
      </c>
      <c r="BZ81" s="685">
        <f t="shared" si="93"/>
        <v>21.002629332839522</v>
      </c>
    </row>
    <row r="82" spans="1:78" ht="11.25" customHeight="1">
      <c r="A82" s="15" t="s">
        <v>452</v>
      </c>
      <c r="B82" s="16" t="s">
        <v>465</v>
      </c>
      <c r="C82" s="16" t="s">
        <v>1327</v>
      </c>
      <c r="D82" s="131">
        <v>21</v>
      </c>
      <c r="E82" s="136">
        <v>117</v>
      </c>
      <c r="F82" s="42" t="s">
        <v>860</v>
      </c>
      <c r="G82" s="43" t="s">
        <v>860</v>
      </c>
      <c r="H82" s="189">
        <v>21.47</v>
      </c>
      <c r="I82" s="312">
        <f t="shared" si="76"/>
        <v>3.1206334420121102</v>
      </c>
      <c r="J82" s="125">
        <v>0.1625</v>
      </c>
      <c r="K82" s="108">
        <v>0.1675</v>
      </c>
      <c r="L82" s="107">
        <f t="shared" si="77"/>
        <v>3.076923076923088</v>
      </c>
      <c r="M82" s="22">
        <v>40883</v>
      </c>
      <c r="N82" s="22">
        <v>40885</v>
      </c>
      <c r="O82" s="21">
        <v>40909</v>
      </c>
      <c r="P82" s="22" t="s">
        <v>235</v>
      </c>
      <c r="Q82" s="16"/>
      <c r="R82" s="310">
        <f t="shared" si="63"/>
        <v>0.67</v>
      </c>
      <c r="S82" s="312">
        <f t="shared" si="64"/>
        <v>52.75590551181103</v>
      </c>
      <c r="T82" s="413">
        <f aca="true" t="shared" si="94" ref="T82:T104">(H82/SQRT(22.5*W82*(H82/Z82))-1)*100</f>
        <v>2.5621037560128457</v>
      </c>
      <c r="U82" s="27">
        <f t="shared" si="65"/>
        <v>16.905511811023622</v>
      </c>
      <c r="V82" s="364">
        <v>12</v>
      </c>
      <c r="W82" s="166">
        <v>1.27</v>
      </c>
      <c r="X82" s="172">
        <v>3</v>
      </c>
      <c r="Y82" s="166">
        <v>0.96</v>
      </c>
      <c r="Z82" s="166">
        <v>1.4</v>
      </c>
      <c r="AA82" s="172">
        <v>1.15</v>
      </c>
      <c r="AB82" s="166">
        <v>1.3</v>
      </c>
      <c r="AC82" s="327">
        <f t="shared" si="89"/>
        <v>13.043478260869579</v>
      </c>
      <c r="AD82" s="324">
        <f t="shared" si="90"/>
        <v>6.223188405797102</v>
      </c>
      <c r="AE82" s="484">
        <v>8</v>
      </c>
      <c r="AF82" s="369">
        <v>4050</v>
      </c>
      <c r="AG82" s="522">
        <v>19.28</v>
      </c>
      <c r="AH82" s="522">
        <v>-10.73</v>
      </c>
      <c r="AI82" s="523">
        <v>4.68</v>
      </c>
      <c r="AJ82" s="524">
        <v>1.66</v>
      </c>
      <c r="AK82" s="334">
        <f>AN82/AO82</f>
        <v>0.936194604763476</v>
      </c>
      <c r="AL82" s="328">
        <f t="shared" si="80"/>
        <v>3.1746031746031855</v>
      </c>
      <c r="AM82" s="329">
        <f t="shared" si="81"/>
        <v>3.2810033473186673</v>
      </c>
      <c r="AN82" s="329">
        <f t="shared" si="82"/>
        <v>4.766208135176786</v>
      </c>
      <c r="AO82" s="326">
        <f t="shared" si="83"/>
        <v>5.091044224059527</v>
      </c>
      <c r="AP82" s="650">
        <v>0.65</v>
      </c>
      <c r="AQ82" s="633"/>
      <c r="AR82" s="279">
        <v>0.63</v>
      </c>
      <c r="AS82" s="317">
        <v>0.62</v>
      </c>
      <c r="AT82" s="19">
        <v>0.59</v>
      </c>
      <c r="AU82" s="19">
        <v>0.55</v>
      </c>
      <c r="AV82" s="19">
        <v>0.515</v>
      </c>
      <c r="AW82" s="19">
        <v>0.48667</v>
      </c>
      <c r="AX82" s="19">
        <v>0.46</v>
      </c>
      <c r="AY82" s="19">
        <v>0.43333</v>
      </c>
      <c r="AZ82" s="19">
        <v>0.41333</v>
      </c>
      <c r="BA82" s="19">
        <v>0.3956</v>
      </c>
      <c r="BB82" s="19">
        <v>0.3778</v>
      </c>
      <c r="BC82" s="273">
        <v>0.36</v>
      </c>
      <c r="BD82" s="686">
        <f t="shared" si="84"/>
        <v>3.1746031746031855</v>
      </c>
      <c r="BE82" s="686">
        <f t="shared" si="62"/>
        <v>1.6129032258064502</v>
      </c>
      <c r="BF82" s="663">
        <f t="shared" si="66"/>
        <v>5.084745762711873</v>
      </c>
      <c r="BG82" s="663">
        <f t="shared" si="67"/>
        <v>7.272727272727253</v>
      </c>
      <c r="BH82" s="663">
        <f t="shared" si="68"/>
        <v>6.796116504854366</v>
      </c>
      <c r="BI82" s="663">
        <f t="shared" si="69"/>
        <v>5.82119300552737</v>
      </c>
      <c r="BJ82" s="663">
        <f t="shared" si="70"/>
        <v>5.797826086956515</v>
      </c>
      <c r="BK82" s="663">
        <f t="shared" si="71"/>
        <v>6.154662728174842</v>
      </c>
      <c r="BL82" s="663">
        <f t="shared" si="72"/>
        <v>4.838748699586293</v>
      </c>
      <c r="BM82" s="663">
        <f t="shared" si="73"/>
        <v>4.481799797775521</v>
      </c>
      <c r="BN82" s="663">
        <f t="shared" si="74"/>
        <v>4.711487559555305</v>
      </c>
      <c r="BO82" s="687">
        <f t="shared" si="75"/>
        <v>4.944444444444462</v>
      </c>
      <c r="BP82" s="675">
        <f t="shared" si="85"/>
        <v>5.057604855226953</v>
      </c>
      <c r="BQ82" s="675">
        <f t="shared" si="86"/>
        <v>1.4772771577010992</v>
      </c>
      <c r="BR82" s="540">
        <f t="shared" si="78"/>
        <v>-9.018670233834726</v>
      </c>
      <c r="BS82" s="675">
        <f t="shared" si="79"/>
        <v>54.739145877269195</v>
      </c>
      <c r="BT82" s="698">
        <f t="shared" si="91"/>
        <v>0.7150000000000001</v>
      </c>
      <c r="BU82" s="698">
        <f t="shared" si="87"/>
        <v>0.7594957971014493</v>
      </c>
      <c r="BV82" s="698">
        <f t="shared" si="87"/>
        <v>0.806760651489183</v>
      </c>
      <c r="BW82" s="698">
        <f t="shared" si="87"/>
        <v>0.856966886815191</v>
      </c>
      <c r="BX82" s="698">
        <f t="shared" si="87"/>
        <v>0.9102975507569943</v>
      </c>
      <c r="BY82" s="699">
        <f t="shared" si="92"/>
        <v>4.048520886162818</v>
      </c>
      <c r="BZ82" s="687">
        <f t="shared" si="93"/>
        <v>18.856641295588346</v>
      </c>
    </row>
    <row r="83" spans="1:78" ht="11.25" customHeight="1">
      <c r="A83" s="25" t="s">
        <v>489</v>
      </c>
      <c r="B83" s="26" t="s">
        <v>490</v>
      </c>
      <c r="C83" s="26" t="s">
        <v>1343</v>
      </c>
      <c r="D83" s="132">
        <v>18</v>
      </c>
      <c r="E83" s="136">
        <v>148</v>
      </c>
      <c r="F83" s="65" t="s">
        <v>1410</v>
      </c>
      <c r="G83" s="57" t="s">
        <v>1410</v>
      </c>
      <c r="H83" s="199">
        <v>29</v>
      </c>
      <c r="I83" s="313">
        <f t="shared" si="76"/>
        <v>5.275862068965517</v>
      </c>
      <c r="J83" s="105">
        <v>0.255</v>
      </c>
      <c r="K83" s="105">
        <v>0.3825</v>
      </c>
      <c r="L83" s="93">
        <f t="shared" si="77"/>
        <v>50</v>
      </c>
      <c r="M83" s="31">
        <v>40875</v>
      </c>
      <c r="N83" s="31">
        <v>40877</v>
      </c>
      <c r="O83" s="30">
        <v>40892</v>
      </c>
      <c r="P83" s="31" t="s">
        <v>246</v>
      </c>
      <c r="Q83" s="102" t="s">
        <v>1921</v>
      </c>
      <c r="R83" s="310">
        <f t="shared" si="63"/>
        <v>1.53</v>
      </c>
      <c r="S83" s="313">
        <f t="shared" si="64"/>
        <v>56.666666666666664</v>
      </c>
      <c r="T83" s="411">
        <f t="shared" si="94"/>
        <v>-13.428352182938575</v>
      </c>
      <c r="U83" s="27">
        <f t="shared" si="65"/>
        <v>10.74074074074074</v>
      </c>
      <c r="V83" s="364">
        <v>6</v>
      </c>
      <c r="W83" s="166">
        <v>2.7</v>
      </c>
      <c r="X83" s="172">
        <v>1.47</v>
      </c>
      <c r="Y83" s="166">
        <v>0.88</v>
      </c>
      <c r="Z83" s="166">
        <v>1.57</v>
      </c>
      <c r="AA83" s="172">
        <v>2.62</v>
      </c>
      <c r="AB83" s="166">
        <v>3.05</v>
      </c>
      <c r="AC83" s="327">
        <f t="shared" si="89"/>
        <v>16.412213740458004</v>
      </c>
      <c r="AD83" s="324">
        <f t="shared" si="90"/>
        <v>7.52972944903152</v>
      </c>
      <c r="AE83" s="484">
        <v>8</v>
      </c>
      <c r="AF83" s="369">
        <v>1300</v>
      </c>
      <c r="AG83" s="522">
        <v>37.44</v>
      </c>
      <c r="AH83" s="522">
        <v>-22.69</v>
      </c>
      <c r="AI83" s="523">
        <v>10.1</v>
      </c>
      <c r="AJ83" s="524">
        <v>6.54</v>
      </c>
      <c r="AK83" s="335">
        <f>AN83/AO83</f>
        <v>0.9576263140356661</v>
      </c>
      <c r="AL83" s="324">
        <f t="shared" si="80"/>
        <v>24.72826086956521</v>
      </c>
      <c r="AM83" s="325">
        <f t="shared" si="81"/>
        <v>10.090898022635919</v>
      </c>
      <c r="AN83" s="325">
        <f t="shared" si="82"/>
        <v>12.386602903335774</v>
      </c>
      <c r="AO83" s="327">
        <f t="shared" si="83"/>
        <v>12.93469354568555</v>
      </c>
      <c r="AP83" s="646">
        <v>1.1475</v>
      </c>
      <c r="AQ83" s="634"/>
      <c r="AR83" s="282">
        <v>0.92</v>
      </c>
      <c r="AS83" s="282">
        <v>0.9</v>
      </c>
      <c r="AT83" s="28">
        <v>0.86</v>
      </c>
      <c r="AU83" s="28">
        <v>0.74</v>
      </c>
      <c r="AV83" s="28">
        <v>0.64</v>
      </c>
      <c r="AW83" s="28">
        <v>0.56</v>
      </c>
      <c r="AX83" s="28">
        <v>0.48</v>
      </c>
      <c r="AY83" s="28">
        <v>0.38</v>
      </c>
      <c r="AZ83" s="28">
        <v>0.36</v>
      </c>
      <c r="BA83" s="28">
        <v>0.34</v>
      </c>
      <c r="BB83" s="28">
        <v>0.32</v>
      </c>
      <c r="BC83" s="119">
        <v>0.3</v>
      </c>
      <c r="BD83" s="684">
        <f t="shared" si="84"/>
        <v>24.72826086956521</v>
      </c>
      <c r="BE83" s="684">
        <f aca="true" t="shared" si="95" ref="BE83:BO98">IF(AS83=0,0,IF(AS83&gt;AR83,0,((AR83/AS83)-1)*100))</f>
        <v>2.2222222222222143</v>
      </c>
      <c r="BF83" s="452">
        <f t="shared" si="66"/>
        <v>4.651162790697683</v>
      </c>
      <c r="BG83" s="452">
        <f t="shared" si="67"/>
        <v>16.216216216216207</v>
      </c>
      <c r="BH83" s="452">
        <f t="shared" si="68"/>
        <v>15.625</v>
      </c>
      <c r="BI83" s="452">
        <f t="shared" si="69"/>
        <v>14.28571428571428</v>
      </c>
      <c r="BJ83" s="452">
        <f t="shared" si="70"/>
        <v>16.666666666666675</v>
      </c>
      <c r="BK83" s="452">
        <f t="shared" si="71"/>
        <v>26.315789473684205</v>
      </c>
      <c r="BL83" s="452">
        <f t="shared" si="72"/>
        <v>5.555555555555558</v>
      </c>
      <c r="BM83" s="452">
        <f t="shared" si="73"/>
        <v>5.88235294117645</v>
      </c>
      <c r="BN83" s="452">
        <f t="shared" si="74"/>
        <v>6.25</v>
      </c>
      <c r="BO83" s="685">
        <f t="shared" si="75"/>
        <v>6.666666666666665</v>
      </c>
      <c r="BP83" s="676">
        <f t="shared" si="85"/>
        <v>12.088800640680427</v>
      </c>
      <c r="BQ83" s="676">
        <f t="shared" si="86"/>
        <v>7.718208767299624</v>
      </c>
      <c r="BR83" s="538">
        <f t="shared" si="78"/>
        <v>6.92172423156055</v>
      </c>
      <c r="BS83" s="676">
        <f t="shared" si="79"/>
        <v>70.22412398377502</v>
      </c>
      <c r="BT83" s="700">
        <f t="shared" si="91"/>
        <v>1.26225</v>
      </c>
      <c r="BU83" s="700">
        <f t="shared" si="87"/>
        <v>1.3572940099704005</v>
      </c>
      <c r="BV83" s="700">
        <f t="shared" si="87"/>
        <v>1.4594945767490826</v>
      </c>
      <c r="BW83" s="700">
        <f t="shared" si="87"/>
        <v>1.5693905697015762</v>
      </c>
      <c r="BX83" s="700">
        <f t="shared" si="87"/>
        <v>1.6875614335987192</v>
      </c>
      <c r="BY83" s="697">
        <f t="shared" si="92"/>
        <v>7.335990590019779</v>
      </c>
      <c r="BZ83" s="685">
        <f t="shared" si="93"/>
        <v>25.296519275930272</v>
      </c>
    </row>
    <row r="84" spans="1:78" ht="11.25" customHeight="1">
      <c r="A84" s="25" t="s">
        <v>216</v>
      </c>
      <c r="B84" s="26" t="s">
        <v>217</v>
      </c>
      <c r="C84" s="26" t="s">
        <v>1326</v>
      </c>
      <c r="D84" s="132">
        <v>11</v>
      </c>
      <c r="E84" s="136">
        <v>220</v>
      </c>
      <c r="F84" s="44" t="s">
        <v>860</v>
      </c>
      <c r="G84" s="45" t="s">
        <v>860</v>
      </c>
      <c r="H84" s="173">
        <v>9.03</v>
      </c>
      <c r="I84" s="313">
        <f aca="true" t="shared" si="96" ref="I84:I91">(R84/H84)*100</f>
        <v>3.145071982281285</v>
      </c>
      <c r="J84" s="105">
        <v>0.066</v>
      </c>
      <c r="K84" s="105">
        <v>0.071</v>
      </c>
      <c r="L84" s="93">
        <f t="shared" si="77"/>
        <v>7.575757575757569</v>
      </c>
      <c r="M84" s="31">
        <v>40877</v>
      </c>
      <c r="N84" s="31">
        <v>40879</v>
      </c>
      <c r="O84" s="30">
        <v>40893</v>
      </c>
      <c r="P84" s="103" t="s">
        <v>1071</v>
      </c>
      <c r="Q84" s="102"/>
      <c r="R84" s="310">
        <f t="shared" si="63"/>
        <v>0.284</v>
      </c>
      <c r="S84" s="313">
        <f t="shared" si="64"/>
        <v>67.6190476190476</v>
      </c>
      <c r="T84" s="411">
        <f t="shared" si="94"/>
        <v>16.895014626135563</v>
      </c>
      <c r="U84" s="27">
        <f t="shared" si="65"/>
        <v>21.5</v>
      </c>
      <c r="V84" s="364">
        <v>1</v>
      </c>
      <c r="W84" s="166">
        <v>0.42</v>
      </c>
      <c r="X84" s="172">
        <v>1.48</v>
      </c>
      <c r="Y84" s="166">
        <v>1.34</v>
      </c>
      <c r="Z84" s="166">
        <v>1.43</v>
      </c>
      <c r="AA84" s="172">
        <v>0.47</v>
      </c>
      <c r="AB84" s="166">
        <v>0.57</v>
      </c>
      <c r="AC84" s="327">
        <f t="shared" si="89"/>
        <v>21.276595744680836</v>
      </c>
      <c r="AD84" s="324">
        <f t="shared" si="90"/>
        <v>12.981598619896493</v>
      </c>
      <c r="AE84" s="484">
        <v>2</v>
      </c>
      <c r="AF84" s="306">
        <v>132</v>
      </c>
      <c r="AG84" s="522">
        <v>12.45</v>
      </c>
      <c r="AH84" s="522">
        <v>-27.76</v>
      </c>
      <c r="AI84" s="523">
        <v>1.8</v>
      </c>
      <c r="AJ84" s="524">
        <v>-7.76</v>
      </c>
      <c r="AK84" s="335">
        <f>AN84/AO84</f>
        <v>1.062208391847191</v>
      </c>
      <c r="AL84" s="324">
        <f t="shared" si="80"/>
        <v>9.349593495934961</v>
      </c>
      <c r="AM84" s="325">
        <f t="shared" si="81"/>
        <v>6.134502202278647</v>
      </c>
      <c r="AN84" s="325">
        <f t="shared" si="82"/>
        <v>6.8935692378945035</v>
      </c>
      <c r="AO84" s="327">
        <f t="shared" si="83"/>
        <v>6.489846334113891</v>
      </c>
      <c r="AP84" s="646">
        <v>0.269</v>
      </c>
      <c r="AQ84" s="634"/>
      <c r="AR84" s="282">
        <v>0.246</v>
      </c>
      <c r="AS84" s="284">
        <v>0.24</v>
      </c>
      <c r="AT84" s="28">
        <v>0.225</v>
      </c>
      <c r="AU84" s="28">
        <v>0.208</v>
      </c>
      <c r="AV84" s="28">
        <v>0.19274999999999998</v>
      </c>
      <c r="AW84" s="28">
        <v>0.17889</v>
      </c>
      <c r="AX84" s="28">
        <v>0.16706</v>
      </c>
      <c r="AY84" s="28">
        <v>0.15497</v>
      </c>
      <c r="AZ84" s="28">
        <v>0.14555</v>
      </c>
      <c r="BA84" s="28">
        <v>0.14344</v>
      </c>
      <c r="BB84" s="275">
        <v>0.135</v>
      </c>
      <c r="BC84" s="119">
        <v>0.2025</v>
      </c>
      <c r="BD84" s="684">
        <f t="shared" si="84"/>
        <v>9.349593495934961</v>
      </c>
      <c r="BE84" s="684">
        <f t="shared" si="95"/>
        <v>2.5000000000000133</v>
      </c>
      <c r="BF84" s="452">
        <f t="shared" si="95"/>
        <v>6.666666666666665</v>
      </c>
      <c r="BG84" s="452">
        <f t="shared" si="95"/>
        <v>8.173076923076938</v>
      </c>
      <c r="BH84" s="452">
        <f t="shared" si="95"/>
        <v>7.911802853437111</v>
      </c>
      <c r="BI84" s="452">
        <f t="shared" si="95"/>
        <v>7.747777964112013</v>
      </c>
      <c r="BJ84" s="452">
        <f t="shared" si="95"/>
        <v>7.081288159942534</v>
      </c>
      <c r="BK84" s="452">
        <f t="shared" si="95"/>
        <v>7.8015099696715495</v>
      </c>
      <c r="BL84" s="452">
        <f t="shared" si="95"/>
        <v>6.4720027481964815</v>
      </c>
      <c r="BM84" s="452">
        <f t="shared" si="95"/>
        <v>1.4709983268265558</v>
      </c>
      <c r="BN84" s="452">
        <f t="shared" si="95"/>
        <v>6.251851851851864</v>
      </c>
      <c r="BO84" s="685">
        <f t="shared" si="95"/>
        <v>0</v>
      </c>
      <c r="BP84" s="676">
        <f t="shared" si="85"/>
        <v>5.9522140799763905</v>
      </c>
      <c r="BQ84" s="676">
        <f t="shared" si="86"/>
        <v>2.8362459745723076</v>
      </c>
      <c r="BR84" s="538">
        <f t="shared" si="78"/>
        <v>-11.461358779824211</v>
      </c>
      <c r="BS84" s="676">
        <f t="shared" si="79"/>
        <v>66.13583670107322</v>
      </c>
      <c r="BT84" s="700">
        <f t="shared" si="91"/>
        <v>0.29590000000000005</v>
      </c>
      <c r="BU84" s="700">
        <f t="shared" si="87"/>
        <v>0.32549000000000006</v>
      </c>
      <c r="BV84" s="700">
        <f t="shared" si="87"/>
        <v>0.3580390000000001</v>
      </c>
      <c r="BW84" s="700">
        <f t="shared" si="87"/>
        <v>0.39384290000000016</v>
      </c>
      <c r="BX84" s="700">
        <f t="shared" si="87"/>
        <v>0.4332271900000002</v>
      </c>
      <c r="BY84" s="697">
        <f t="shared" si="92"/>
        <v>1.8064990900000006</v>
      </c>
      <c r="BZ84" s="685">
        <f t="shared" si="93"/>
        <v>20.005527021040983</v>
      </c>
    </row>
    <row r="85" spans="1:78" ht="11.25" customHeight="1">
      <c r="A85" s="95" t="s">
        <v>1110</v>
      </c>
      <c r="B85" s="26" t="s">
        <v>1111</v>
      </c>
      <c r="C85" s="102" t="s">
        <v>1575</v>
      </c>
      <c r="D85" s="132">
        <v>10</v>
      </c>
      <c r="E85" s="136">
        <v>245</v>
      </c>
      <c r="F85" s="65" t="s">
        <v>1410</v>
      </c>
      <c r="G85" s="57" t="s">
        <v>1410</v>
      </c>
      <c r="H85" s="200">
        <v>34.91</v>
      </c>
      <c r="I85" s="313">
        <f t="shared" si="96"/>
        <v>3.9873961615582934</v>
      </c>
      <c r="J85" s="119">
        <v>0.347</v>
      </c>
      <c r="K85" s="119">
        <v>0.348</v>
      </c>
      <c r="L85" s="116">
        <f t="shared" si="77"/>
        <v>0.2881844380403509</v>
      </c>
      <c r="M85" s="31">
        <v>40864</v>
      </c>
      <c r="N85" s="31">
        <v>40868</v>
      </c>
      <c r="O85" s="30">
        <v>40882</v>
      </c>
      <c r="P85" s="103" t="s">
        <v>245</v>
      </c>
      <c r="Q85" s="102" t="s">
        <v>1921</v>
      </c>
      <c r="R85" s="310">
        <f t="shared" si="63"/>
        <v>1.392</v>
      </c>
      <c r="S85" s="313">
        <f t="shared" si="64"/>
        <v>69.25373134328359</v>
      </c>
      <c r="T85" s="411">
        <f t="shared" si="94"/>
        <v>59.84521257930071</v>
      </c>
      <c r="U85" s="27">
        <f t="shared" si="65"/>
        <v>17.3681592039801</v>
      </c>
      <c r="V85" s="364">
        <v>3</v>
      </c>
      <c r="W85" s="166">
        <v>2.01</v>
      </c>
      <c r="X85" s="172">
        <v>1.89</v>
      </c>
      <c r="Y85" s="166">
        <v>4.31</v>
      </c>
      <c r="Z85" s="166">
        <v>3.31</v>
      </c>
      <c r="AA85" s="172">
        <v>1.86</v>
      </c>
      <c r="AB85" s="166">
        <v>1.99</v>
      </c>
      <c r="AC85" s="327">
        <f t="shared" si="89"/>
        <v>6.989247311827951</v>
      </c>
      <c r="AD85" s="324">
        <f t="shared" si="90"/>
        <v>9.93059111338681</v>
      </c>
      <c r="AE85" s="484">
        <v>16</v>
      </c>
      <c r="AF85" s="369">
        <v>6670</v>
      </c>
      <c r="AG85" s="522">
        <v>19.15</v>
      </c>
      <c r="AH85" s="522">
        <v>-15.88</v>
      </c>
      <c r="AI85" s="523">
        <v>0.23</v>
      </c>
      <c r="AJ85" s="524">
        <v>0.95</v>
      </c>
      <c r="AK85" s="335" t="s">
        <v>876</v>
      </c>
      <c r="AL85" s="324">
        <f t="shared" si="80"/>
        <v>1.1678832116787996</v>
      </c>
      <c r="AM85" s="325">
        <f t="shared" si="81"/>
        <v>1.4606022333870206</v>
      </c>
      <c r="AN85" s="325">
        <f t="shared" si="82"/>
        <v>9.263383444009389</v>
      </c>
      <c r="AO85" s="327" t="s">
        <v>876</v>
      </c>
      <c r="AP85" s="646">
        <v>1.3859999999999997</v>
      </c>
      <c r="AQ85" s="634" t="s">
        <v>928</v>
      </c>
      <c r="AR85" s="282">
        <v>1.37</v>
      </c>
      <c r="AS85" s="282">
        <v>1.357</v>
      </c>
      <c r="AT85" s="28">
        <v>1.3270000000000002</v>
      </c>
      <c r="AU85" s="28">
        <v>1.15</v>
      </c>
      <c r="AV85" s="28">
        <v>0.89</v>
      </c>
      <c r="AW85" s="28">
        <v>0.45</v>
      </c>
      <c r="AX85" s="28">
        <v>0.17300000000000001</v>
      </c>
      <c r="AY85" s="28">
        <v>0.098</v>
      </c>
      <c r="AZ85" s="28">
        <v>0.02</v>
      </c>
      <c r="BA85" s="275">
        <v>0</v>
      </c>
      <c r="BB85" s="275">
        <v>0</v>
      </c>
      <c r="BC85" s="277">
        <v>0</v>
      </c>
      <c r="BD85" s="684">
        <f t="shared" si="84"/>
        <v>1.1678832116787996</v>
      </c>
      <c r="BE85" s="684">
        <f t="shared" si="95"/>
        <v>0.9579955784819516</v>
      </c>
      <c r="BF85" s="452">
        <f t="shared" si="95"/>
        <v>2.260738507912574</v>
      </c>
      <c r="BG85" s="452">
        <f t="shared" si="95"/>
        <v>15.391304347826118</v>
      </c>
      <c r="BH85" s="452">
        <f t="shared" si="95"/>
        <v>29.213483146067396</v>
      </c>
      <c r="BI85" s="452">
        <f t="shared" si="95"/>
        <v>97.77777777777779</v>
      </c>
      <c r="BJ85" s="452">
        <f t="shared" si="95"/>
        <v>160.11560693641616</v>
      </c>
      <c r="BK85" s="452">
        <f t="shared" si="95"/>
        <v>76.53061224489797</v>
      </c>
      <c r="BL85" s="452">
        <f t="shared" si="95"/>
        <v>390.00000000000006</v>
      </c>
      <c r="BM85" s="452">
        <f t="shared" si="95"/>
        <v>0</v>
      </c>
      <c r="BN85" s="452">
        <f t="shared" si="95"/>
        <v>0</v>
      </c>
      <c r="BO85" s="685">
        <f t="shared" si="95"/>
        <v>0</v>
      </c>
      <c r="BP85" s="676">
        <f t="shared" si="85"/>
        <v>64.45128347925491</v>
      </c>
      <c r="BQ85" s="676">
        <f t="shared" si="86"/>
        <v>109.69827300724158</v>
      </c>
      <c r="BR85" s="538">
        <f t="shared" si="78"/>
        <v>-4.117379598412416</v>
      </c>
      <c r="BS85" s="676">
        <f t="shared" si="79"/>
        <v>42.5277568214388</v>
      </c>
      <c r="BT85" s="700">
        <f t="shared" si="91"/>
        <v>1.482870967741935</v>
      </c>
      <c r="BU85" s="700">
        <f t="shared" si="87"/>
        <v>1.6301288202875086</v>
      </c>
      <c r="BV85" s="700">
        <f t="shared" si="87"/>
        <v>1.7920102480517373</v>
      </c>
      <c r="BW85" s="700">
        <f t="shared" si="87"/>
        <v>1.969967458495744</v>
      </c>
      <c r="BX85" s="700">
        <f t="shared" si="87"/>
        <v>2.1655968718657346</v>
      </c>
      <c r="BY85" s="697">
        <f t="shared" si="92"/>
        <v>9.04057436644266</v>
      </c>
      <c r="BZ85" s="685">
        <f t="shared" si="93"/>
        <v>25.89680425792799</v>
      </c>
    </row>
    <row r="86" spans="1:78" ht="11.25" customHeight="1">
      <c r="A86" s="113" t="s">
        <v>1168</v>
      </c>
      <c r="B86" s="36" t="s">
        <v>1169</v>
      </c>
      <c r="C86" s="36" t="s">
        <v>1423</v>
      </c>
      <c r="D86" s="133">
        <v>11</v>
      </c>
      <c r="E86" s="136">
        <v>217</v>
      </c>
      <c r="F86" s="46" t="s">
        <v>827</v>
      </c>
      <c r="G86" s="48" t="s">
        <v>827</v>
      </c>
      <c r="H86" s="406">
        <v>73.45</v>
      </c>
      <c r="I86" s="434">
        <f t="shared" si="96"/>
        <v>1.6337644656228727</v>
      </c>
      <c r="J86" s="106">
        <v>0.28</v>
      </c>
      <c r="K86" s="106">
        <v>0.3</v>
      </c>
      <c r="L86" s="94">
        <f t="shared" si="77"/>
        <v>7.14285714285714</v>
      </c>
      <c r="M86" s="50">
        <v>40821</v>
      </c>
      <c r="N86" s="50">
        <v>40823</v>
      </c>
      <c r="O86" s="49">
        <v>40844</v>
      </c>
      <c r="P86" s="50" t="s">
        <v>286</v>
      </c>
      <c r="Q86" s="36"/>
      <c r="R86" s="259">
        <f t="shared" si="63"/>
        <v>1.2</v>
      </c>
      <c r="S86" s="315">
        <f t="shared" si="64"/>
        <v>40.54054054054054</v>
      </c>
      <c r="T86" s="412">
        <f t="shared" si="94"/>
        <v>89.32173070653491</v>
      </c>
      <c r="U86" s="27">
        <f t="shared" si="65"/>
        <v>24.81418918918919</v>
      </c>
      <c r="V86" s="365">
        <v>8</v>
      </c>
      <c r="W86" s="166">
        <v>2.96</v>
      </c>
      <c r="X86" s="172">
        <v>1.66</v>
      </c>
      <c r="Y86" s="166">
        <v>3.18</v>
      </c>
      <c r="Z86" s="166">
        <v>3.25</v>
      </c>
      <c r="AA86" s="172">
        <v>3.46</v>
      </c>
      <c r="AB86" s="166">
        <v>4.03</v>
      </c>
      <c r="AC86" s="332">
        <f t="shared" si="89"/>
        <v>16.473988439306364</v>
      </c>
      <c r="AD86" s="324">
        <f t="shared" si="90"/>
        <v>12.788146806880704</v>
      </c>
      <c r="AE86" s="484">
        <v>17</v>
      </c>
      <c r="AF86" s="369">
        <v>39330</v>
      </c>
      <c r="AG86" s="522">
        <v>24.72</v>
      </c>
      <c r="AH86" s="522">
        <v>-6.68</v>
      </c>
      <c r="AI86" s="523">
        <v>0.89</v>
      </c>
      <c r="AJ86" s="524">
        <v>5.08</v>
      </c>
      <c r="AK86" s="336">
        <f>AN86/AO86</f>
        <v>1.322637727474334</v>
      </c>
      <c r="AL86" s="330">
        <f t="shared" si="80"/>
        <v>6.04651162790697</v>
      </c>
      <c r="AM86" s="331">
        <f t="shared" si="81"/>
        <v>11.158391301870063</v>
      </c>
      <c r="AN86" s="331">
        <f t="shared" si="82"/>
        <v>23.30167376865284</v>
      </c>
      <c r="AO86" s="332">
        <f t="shared" si="83"/>
        <v>17.61757833201156</v>
      </c>
      <c r="AP86" s="652">
        <v>1.14</v>
      </c>
      <c r="AQ86" s="635"/>
      <c r="AR86" s="283">
        <v>1.075</v>
      </c>
      <c r="AS86" s="283">
        <v>1.035</v>
      </c>
      <c r="AT86" s="38">
        <v>0.83</v>
      </c>
      <c r="AU86" s="38">
        <v>0.55</v>
      </c>
      <c r="AV86" s="38">
        <v>0.4</v>
      </c>
      <c r="AW86" s="38">
        <v>0.34</v>
      </c>
      <c r="AX86" s="38">
        <v>0.275</v>
      </c>
      <c r="AY86" s="38">
        <v>0.25</v>
      </c>
      <c r="AZ86" s="276">
        <v>0.24</v>
      </c>
      <c r="BA86" s="38">
        <v>0.225</v>
      </c>
      <c r="BB86" s="276">
        <v>0</v>
      </c>
      <c r="BC86" s="304">
        <v>0</v>
      </c>
      <c r="BD86" s="688">
        <f t="shared" si="84"/>
        <v>6.04651162790697</v>
      </c>
      <c r="BE86" s="688">
        <f t="shared" si="95"/>
        <v>3.864734299516903</v>
      </c>
      <c r="BF86" s="664">
        <f t="shared" si="95"/>
        <v>24.69879518072289</v>
      </c>
      <c r="BG86" s="664">
        <f t="shared" si="95"/>
        <v>50.90909090909088</v>
      </c>
      <c r="BH86" s="664">
        <f t="shared" si="95"/>
        <v>37.5</v>
      </c>
      <c r="BI86" s="664">
        <f t="shared" si="95"/>
        <v>17.647058823529417</v>
      </c>
      <c r="BJ86" s="664">
        <f t="shared" si="95"/>
        <v>23.636363636363633</v>
      </c>
      <c r="BK86" s="664">
        <f t="shared" si="95"/>
        <v>10.000000000000009</v>
      </c>
      <c r="BL86" s="664">
        <f t="shared" si="95"/>
        <v>4.166666666666674</v>
      </c>
      <c r="BM86" s="664">
        <f t="shared" si="95"/>
        <v>6.666666666666665</v>
      </c>
      <c r="BN86" s="664">
        <f t="shared" si="95"/>
        <v>0</v>
      </c>
      <c r="BO86" s="689">
        <f t="shared" si="95"/>
        <v>0</v>
      </c>
      <c r="BP86" s="677">
        <f t="shared" si="85"/>
        <v>15.427990650872003</v>
      </c>
      <c r="BQ86" s="677">
        <f t="shared" si="86"/>
        <v>15.370804779917473</v>
      </c>
      <c r="BR86" s="539">
        <f t="shared" si="78"/>
        <v>0.12124904508652179</v>
      </c>
      <c r="BS86" s="677">
        <f t="shared" si="79"/>
        <v>71.59921141240908</v>
      </c>
      <c r="BT86" s="701">
        <f t="shared" si="91"/>
        <v>1.254</v>
      </c>
      <c r="BU86" s="701">
        <f t="shared" si="87"/>
        <v>1.3794000000000002</v>
      </c>
      <c r="BV86" s="701">
        <f t="shared" si="87"/>
        <v>1.5173400000000004</v>
      </c>
      <c r="BW86" s="701">
        <f t="shared" si="87"/>
        <v>1.6690740000000006</v>
      </c>
      <c r="BX86" s="701">
        <f t="shared" si="87"/>
        <v>1.8359814000000008</v>
      </c>
      <c r="BY86" s="702">
        <f t="shared" si="92"/>
        <v>7.6557954000000015</v>
      </c>
      <c r="BZ86" s="689">
        <f t="shared" si="93"/>
        <v>10.423138733832541</v>
      </c>
    </row>
    <row r="87" spans="1:78" ht="11.25" customHeight="1">
      <c r="A87" s="15" t="s">
        <v>349</v>
      </c>
      <c r="B87" s="16" t="s">
        <v>350</v>
      </c>
      <c r="C87" s="16" t="s">
        <v>1328</v>
      </c>
      <c r="D87" s="131">
        <v>15</v>
      </c>
      <c r="E87" s="136">
        <v>169</v>
      </c>
      <c r="F87" s="88" t="s">
        <v>1410</v>
      </c>
      <c r="G87" s="58" t="s">
        <v>1410</v>
      </c>
      <c r="H87" s="387">
        <v>55.92</v>
      </c>
      <c r="I87" s="433">
        <f t="shared" si="96"/>
        <v>1.967095851216023</v>
      </c>
      <c r="J87" s="142">
        <v>0.25</v>
      </c>
      <c r="K87" s="108">
        <v>0.275</v>
      </c>
      <c r="L87" s="107">
        <f t="shared" si="77"/>
        <v>10.000000000000009</v>
      </c>
      <c r="M87" s="595">
        <v>40402</v>
      </c>
      <c r="N87" s="394">
        <v>40406</v>
      </c>
      <c r="O87" s="442">
        <v>40422</v>
      </c>
      <c r="P87" s="22" t="s">
        <v>245</v>
      </c>
      <c r="Q87" s="16"/>
      <c r="R87" s="310">
        <f t="shared" si="63"/>
        <v>1.1</v>
      </c>
      <c r="S87" s="313">
        <f t="shared" si="64"/>
        <v>18.425460636515915</v>
      </c>
      <c r="T87" s="411">
        <f t="shared" si="94"/>
        <v>-30.80828791929737</v>
      </c>
      <c r="U87" s="18">
        <f t="shared" si="65"/>
        <v>9.366834170854272</v>
      </c>
      <c r="V87" s="364">
        <v>12</v>
      </c>
      <c r="W87" s="188">
        <v>5.97</v>
      </c>
      <c r="X87" s="187">
        <v>0.67</v>
      </c>
      <c r="Y87" s="188">
        <v>0.35</v>
      </c>
      <c r="Z87" s="188">
        <v>1.15</v>
      </c>
      <c r="AA87" s="187">
        <v>6.11</v>
      </c>
      <c r="AB87" s="188">
        <v>5.68</v>
      </c>
      <c r="AC87" s="327">
        <f t="shared" si="89"/>
        <v>-7.037643207855981</v>
      </c>
      <c r="AD87" s="328">
        <f t="shared" si="90"/>
        <v>13.660014168111974</v>
      </c>
      <c r="AE87" s="483">
        <v>13</v>
      </c>
      <c r="AF87" s="370">
        <v>10820</v>
      </c>
      <c r="AG87" s="512">
        <v>38.38</v>
      </c>
      <c r="AH87" s="512">
        <v>-28.45</v>
      </c>
      <c r="AI87" s="525">
        <v>3.88</v>
      </c>
      <c r="AJ87" s="526">
        <v>-2.17</v>
      </c>
      <c r="AK87" s="335">
        <f aca="true" t="shared" si="97" ref="AK87:AK101">AN87/AO87</f>
        <v>1.4032642875369103</v>
      </c>
      <c r="AL87" s="324">
        <f t="shared" si="80"/>
        <v>4.761904761904767</v>
      </c>
      <c r="AM87" s="325">
        <f t="shared" si="81"/>
        <v>7.926529166647334</v>
      </c>
      <c r="AN87" s="325">
        <f t="shared" si="82"/>
        <v>15.943572087062341</v>
      </c>
      <c r="AO87" s="327">
        <f t="shared" si="83"/>
        <v>11.361774277778714</v>
      </c>
      <c r="AP87" s="649">
        <v>1.1</v>
      </c>
      <c r="AQ87" s="634"/>
      <c r="AR87" s="141">
        <v>1.05</v>
      </c>
      <c r="AS87" s="282">
        <v>1</v>
      </c>
      <c r="AT87" s="28">
        <v>0.875</v>
      </c>
      <c r="AU87" s="28">
        <v>0.675</v>
      </c>
      <c r="AV87" s="28">
        <v>0.525</v>
      </c>
      <c r="AW87" s="275">
        <v>0.45</v>
      </c>
      <c r="AX87" s="28">
        <v>0.425</v>
      </c>
      <c r="AY87" s="275">
        <v>0.4</v>
      </c>
      <c r="AZ87" s="28">
        <v>0.3875</v>
      </c>
      <c r="BA87" s="275">
        <v>0.375</v>
      </c>
      <c r="BB87" s="28">
        <v>0.3625</v>
      </c>
      <c r="BC87" s="119">
        <v>0.35</v>
      </c>
      <c r="BD87" s="684">
        <f t="shared" si="84"/>
        <v>4.761904761904767</v>
      </c>
      <c r="BE87" s="684">
        <f aca="true" t="shared" si="98" ref="BE87:BE97">IF(AS87=0,0,IF(AS87&gt;AR87,0,((AR87/AS87)-1)*100))</f>
        <v>5.000000000000004</v>
      </c>
      <c r="BF87" s="452">
        <f t="shared" si="95"/>
        <v>14.28571428571428</v>
      </c>
      <c r="BG87" s="452">
        <f t="shared" si="95"/>
        <v>29.629629629629626</v>
      </c>
      <c r="BH87" s="452">
        <f t="shared" si="95"/>
        <v>28.57142857142858</v>
      </c>
      <c r="BI87" s="452">
        <f t="shared" si="95"/>
        <v>16.666666666666675</v>
      </c>
      <c r="BJ87" s="452">
        <f t="shared" si="95"/>
        <v>5.882352941176472</v>
      </c>
      <c r="BK87" s="452">
        <f t="shared" si="95"/>
        <v>6.25</v>
      </c>
      <c r="BL87" s="452">
        <f t="shared" si="95"/>
        <v>3.2258064516129004</v>
      </c>
      <c r="BM87" s="452">
        <f t="shared" si="95"/>
        <v>3.3333333333333437</v>
      </c>
      <c r="BN87" s="452">
        <f t="shared" si="95"/>
        <v>3.4482758620689724</v>
      </c>
      <c r="BO87" s="685">
        <f t="shared" si="95"/>
        <v>3.571428571428581</v>
      </c>
      <c r="BP87" s="676">
        <f t="shared" si="85"/>
        <v>10.385545089580349</v>
      </c>
      <c r="BQ87" s="676">
        <f t="shared" si="86"/>
        <v>9.350977182723442</v>
      </c>
      <c r="BR87" s="538">
        <f t="shared" si="78"/>
        <v>8.543833767424093</v>
      </c>
      <c r="BS87" s="676">
        <f t="shared" si="79"/>
        <v>70.67751679677187</v>
      </c>
      <c r="BT87" s="696">
        <f t="shared" si="91"/>
        <v>1.1110000000000002</v>
      </c>
      <c r="BU87" s="696">
        <f t="shared" si="87"/>
        <v>1.2221000000000004</v>
      </c>
      <c r="BV87" s="696">
        <f t="shared" si="87"/>
        <v>1.3443100000000006</v>
      </c>
      <c r="BW87" s="696">
        <f t="shared" si="87"/>
        <v>1.4787410000000007</v>
      </c>
      <c r="BX87" s="696">
        <f t="shared" si="87"/>
        <v>1.6266151000000009</v>
      </c>
      <c r="BY87" s="697">
        <f t="shared" si="92"/>
        <v>6.7827661000000035</v>
      </c>
      <c r="BZ87" s="685">
        <f t="shared" si="93"/>
        <v>12.129410050071536</v>
      </c>
    </row>
    <row r="88" spans="1:78" ht="11.25" customHeight="1">
      <c r="A88" s="25" t="s">
        <v>422</v>
      </c>
      <c r="B88" s="26" t="s">
        <v>423</v>
      </c>
      <c r="C88" s="26" t="s">
        <v>1224</v>
      </c>
      <c r="D88" s="132">
        <v>12</v>
      </c>
      <c r="E88" s="136">
        <v>205</v>
      </c>
      <c r="F88" s="65" t="s">
        <v>1410</v>
      </c>
      <c r="G88" s="57" t="s">
        <v>1410</v>
      </c>
      <c r="H88" s="203">
        <v>27.35</v>
      </c>
      <c r="I88" s="313">
        <f t="shared" si="96"/>
        <v>3.802559414990859</v>
      </c>
      <c r="J88" s="105">
        <v>0.48</v>
      </c>
      <c r="K88" s="105">
        <v>0.52</v>
      </c>
      <c r="L88" s="93">
        <f t="shared" si="77"/>
        <v>8.333333333333348</v>
      </c>
      <c r="M88" s="156">
        <v>40866</v>
      </c>
      <c r="N88" s="31">
        <v>40868</v>
      </c>
      <c r="O88" s="30">
        <v>40878</v>
      </c>
      <c r="P88" s="31" t="s">
        <v>295</v>
      </c>
      <c r="Q88" s="102" t="s">
        <v>309</v>
      </c>
      <c r="R88" s="310">
        <f>K88*2</f>
        <v>1.04</v>
      </c>
      <c r="S88" s="313">
        <f t="shared" si="64"/>
        <v>43.69747899159665</v>
      </c>
      <c r="T88" s="411">
        <f t="shared" si="94"/>
        <v>-19.779715048829082</v>
      </c>
      <c r="U88" s="27">
        <f t="shared" si="65"/>
        <v>11.491596638655464</v>
      </c>
      <c r="V88" s="364">
        <v>12</v>
      </c>
      <c r="W88" s="166">
        <v>2.38</v>
      </c>
      <c r="X88" s="172" t="s">
        <v>1008</v>
      </c>
      <c r="Y88" s="166">
        <v>3.96</v>
      </c>
      <c r="Z88" s="166">
        <v>1.26</v>
      </c>
      <c r="AA88" s="172">
        <v>2.48</v>
      </c>
      <c r="AB88" s="166">
        <v>2.55</v>
      </c>
      <c r="AC88" s="327">
        <f t="shared" si="89"/>
        <v>2.8225806451612767</v>
      </c>
      <c r="AD88" s="324" t="s">
        <v>876</v>
      </c>
      <c r="AE88" s="484">
        <v>2</v>
      </c>
      <c r="AF88" s="369">
        <v>190</v>
      </c>
      <c r="AG88" s="522">
        <v>21.18</v>
      </c>
      <c r="AH88" s="522">
        <v>-16.62</v>
      </c>
      <c r="AI88" s="523">
        <v>3.76</v>
      </c>
      <c r="AJ88" s="524">
        <v>7.8</v>
      </c>
      <c r="AK88" s="335">
        <f t="shared" si="97"/>
        <v>0.7377317254465028</v>
      </c>
      <c r="AL88" s="324">
        <f t="shared" si="80"/>
        <v>9.890109890109876</v>
      </c>
      <c r="AM88" s="325">
        <f t="shared" si="81"/>
        <v>7.721734501594191</v>
      </c>
      <c r="AN88" s="325">
        <f t="shared" si="82"/>
        <v>6.496522811163508</v>
      </c>
      <c r="AO88" s="327">
        <f t="shared" si="83"/>
        <v>8.806077584953487</v>
      </c>
      <c r="AP88" s="646">
        <v>1</v>
      </c>
      <c r="AQ88" s="634"/>
      <c r="AR88" s="282">
        <v>0.91</v>
      </c>
      <c r="AS88" s="282">
        <v>0.84</v>
      </c>
      <c r="AT88" s="28">
        <v>0.8</v>
      </c>
      <c r="AU88" s="28">
        <v>0.76</v>
      </c>
      <c r="AV88" s="28">
        <v>0.73</v>
      </c>
      <c r="AW88" s="28">
        <v>0.71</v>
      </c>
      <c r="AX88" s="28">
        <v>0.64</v>
      </c>
      <c r="AY88" s="28">
        <v>0.565</v>
      </c>
      <c r="AZ88" s="28">
        <v>0.485</v>
      </c>
      <c r="BA88" s="275">
        <v>0.43</v>
      </c>
      <c r="BB88" s="28">
        <v>0.425</v>
      </c>
      <c r="BC88" s="277">
        <v>0</v>
      </c>
      <c r="BD88" s="684">
        <f t="shared" si="84"/>
        <v>9.890109890109876</v>
      </c>
      <c r="BE88" s="684">
        <f t="shared" si="98"/>
        <v>8.333333333333348</v>
      </c>
      <c r="BF88" s="452">
        <f t="shared" si="95"/>
        <v>4.999999999999982</v>
      </c>
      <c r="BG88" s="452">
        <f t="shared" si="95"/>
        <v>5.263157894736836</v>
      </c>
      <c r="BH88" s="452">
        <f t="shared" si="95"/>
        <v>4.109589041095885</v>
      </c>
      <c r="BI88" s="452">
        <f t="shared" si="95"/>
        <v>2.8169014084507005</v>
      </c>
      <c r="BJ88" s="452">
        <f t="shared" si="95"/>
        <v>10.9375</v>
      </c>
      <c r="BK88" s="452">
        <f t="shared" si="95"/>
        <v>13.27433628318586</v>
      </c>
      <c r="BL88" s="452">
        <f t="shared" si="95"/>
        <v>16.494845360824726</v>
      </c>
      <c r="BM88" s="452">
        <f t="shared" si="95"/>
        <v>12.790697674418606</v>
      </c>
      <c r="BN88" s="452">
        <f t="shared" si="95"/>
        <v>1.17647058823529</v>
      </c>
      <c r="BO88" s="685">
        <f t="shared" si="95"/>
        <v>0</v>
      </c>
      <c r="BP88" s="676">
        <f t="shared" si="85"/>
        <v>7.507245122865926</v>
      </c>
      <c r="BQ88" s="676">
        <f t="shared" si="86"/>
        <v>5.011497748942812</v>
      </c>
      <c r="BR88" s="538">
        <f t="shared" si="78"/>
        <v>-1.1925144125010974</v>
      </c>
      <c r="BS88" s="676">
        <f t="shared" si="79"/>
        <v>51.50073471770004</v>
      </c>
      <c r="BT88" s="696">
        <f t="shared" si="91"/>
        <v>1.0282258064516128</v>
      </c>
      <c r="BU88" s="696">
        <f aca="true" t="shared" si="99" ref="BU88:BX103">IF($AD88="n/a",1.03*BT88,IF($AD88&lt;0,1.01*BT88,IF($AD88&gt;10,1.1*BT88,(1+$AD88/100)*BT88)))</f>
        <v>1.059072580645161</v>
      </c>
      <c r="BV88" s="696">
        <f t="shared" si="99"/>
        <v>1.090844758064516</v>
      </c>
      <c r="BW88" s="696">
        <f t="shared" si="99"/>
        <v>1.1235701008064516</v>
      </c>
      <c r="BX88" s="696">
        <f t="shared" si="99"/>
        <v>1.1572772038306451</v>
      </c>
      <c r="BY88" s="697">
        <f t="shared" si="92"/>
        <v>5.458990449798387</v>
      </c>
      <c r="BZ88" s="685">
        <f t="shared" si="93"/>
        <v>19.959745703101962</v>
      </c>
    </row>
    <row r="89" spans="1:78" ht="11.25" customHeight="1">
      <c r="A89" s="25" t="s">
        <v>619</v>
      </c>
      <c r="B89" s="26" t="s">
        <v>620</v>
      </c>
      <c r="C89" s="102" t="s">
        <v>1558</v>
      </c>
      <c r="D89" s="132">
        <v>10</v>
      </c>
      <c r="E89" s="136">
        <v>232</v>
      </c>
      <c r="F89" s="65" t="s">
        <v>1410</v>
      </c>
      <c r="G89" s="57" t="s">
        <v>1410</v>
      </c>
      <c r="H89" s="203">
        <v>42.31</v>
      </c>
      <c r="I89" s="313">
        <f t="shared" si="96"/>
        <v>6.145119357125975</v>
      </c>
      <c r="J89" s="119">
        <v>0.615</v>
      </c>
      <c r="K89" s="119">
        <v>0.65</v>
      </c>
      <c r="L89" s="93">
        <f t="shared" si="77"/>
        <v>5.691056910569103</v>
      </c>
      <c r="M89" s="30">
        <v>40905</v>
      </c>
      <c r="N89" s="31">
        <v>40908</v>
      </c>
      <c r="O89" s="30">
        <v>40939</v>
      </c>
      <c r="P89" s="31" t="s">
        <v>281</v>
      </c>
      <c r="Q89" s="102" t="s">
        <v>1921</v>
      </c>
      <c r="R89" s="310">
        <f>K89*4</f>
        <v>2.6</v>
      </c>
      <c r="S89" s="313">
        <f t="shared" si="64"/>
        <v>90.27777777777779</v>
      </c>
      <c r="T89" s="411">
        <f t="shared" si="94"/>
        <v>29.53900933028477</v>
      </c>
      <c r="U89" s="27">
        <f t="shared" si="65"/>
        <v>14.690972222222223</v>
      </c>
      <c r="V89" s="364">
        <v>12</v>
      </c>
      <c r="W89" s="166">
        <v>2.88</v>
      </c>
      <c r="X89" s="172">
        <v>2.36</v>
      </c>
      <c r="Y89" s="166">
        <v>14.17</v>
      </c>
      <c r="Z89" s="166">
        <v>2.57</v>
      </c>
      <c r="AA89" s="172">
        <v>2.9</v>
      </c>
      <c r="AB89" s="166">
        <v>3.06</v>
      </c>
      <c r="AC89" s="327">
        <f t="shared" si="89"/>
        <v>5.517241379310356</v>
      </c>
      <c r="AD89" s="324">
        <f aca="true" t="shared" si="100" ref="AD89:AD95">(H89/AA89)/X89</f>
        <v>6.182057276446523</v>
      </c>
      <c r="AE89" s="484">
        <v>5</v>
      </c>
      <c r="AF89" s="369">
        <v>1170</v>
      </c>
      <c r="AG89" s="522">
        <v>11.64</v>
      </c>
      <c r="AH89" s="522">
        <v>-14.61</v>
      </c>
      <c r="AI89" s="523">
        <v>-1.14</v>
      </c>
      <c r="AJ89" s="524">
        <v>-3.69</v>
      </c>
      <c r="AK89" s="335" t="s">
        <v>876</v>
      </c>
      <c r="AL89" s="324">
        <f t="shared" si="80"/>
        <v>6.290672451193058</v>
      </c>
      <c r="AM89" s="325">
        <f t="shared" si="81"/>
        <v>4.450183705902866</v>
      </c>
      <c r="AN89" s="325">
        <f t="shared" si="82"/>
        <v>5.327276858309049</v>
      </c>
      <c r="AO89" s="327" t="s">
        <v>876</v>
      </c>
      <c r="AP89" s="646">
        <v>2.45</v>
      </c>
      <c r="AQ89" s="634"/>
      <c r="AR89" s="282">
        <v>2.305</v>
      </c>
      <c r="AS89" s="282">
        <v>2.2</v>
      </c>
      <c r="AT89" s="28">
        <v>2.15</v>
      </c>
      <c r="AU89" s="28">
        <v>1.98</v>
      </c>
      <c r="AV89" s="28">
        <v>1.89</v>
      </c>
      <c r="AW89" s="28">
        <v>1.775</v>
      </c>
      <c r="AX89" s="28">
        <v>1.675</v>
      </c>
      <c r="AY89" s="28">
        <v>1.55</v>
      </c>
      <c r="AZ89" s="28">
        <v>1.5</v>
      </c>
      <c r="BA89" s="275">
        <v>0</v>
      </c>
      <c r="BB89" s="275">
        <v>2.02</v>
      </c>
      <c r="BC89" s="277">
        <v>2.96</v>
      </c>
      <c r="BD89" s="684">
        <f t="shared" si="84"/>
        <v>6.290672451193058</v>
      </c>
      <c r="BE89" s="684">
        <f t="shared" si="98"/>
        <v>4.772727272727262</v>
      </c>
      <c r="BF89" s="452">
        <f t="shared" si="95"/>
        <v>2.3255813953488413</v>
      </c>
      <c r="BG89" s="452">
        <f t="shared" si="95"/>
        <v>8.585858585858585</v>
      </c>
      <c r="BH89" s="452">
        <f t="shared" si="95"/>
        <v>4.761904761904767</v>
      </c>
      <c r="BI89" s="452">
        <f t="shared" si="95"/>
        <v>6.478873239436611</v>
      </c>
      <c r="BJ89" s="452">
        <f t="shared" si="95"/>
        <v>5.970149253731338</v>
      </c>
      <c r="BK89" s="452">
        <f t="shared" si="95"/>
        <v>8.064516129032251</v>
      </c>
      <c r="BL89" s="452">
        <f t="shared" si="95"/>
        <v>3.3333333333333437</v>
      </c>
      <c r="BM89" s="452">
        <f t="shared" si="95"/>
        <v>0</v>
      </c>
      <c r="BN89" s="452">
        <f t="shared" si="95"/>
        <v>0</v>
      </c>
      <c r="BO89" s="685">
        <f t="shared" si="95"/>
        <v>0</v>
      </c>
      <c r="BP89" s="676">
        <f t="shared" si="85"/>
        <v>4.215301368547171</v>
      </c>
      <c r="BQ89" s="676">
        <f t="shared" si="86"/>
        <v>2.9537171988752964</v>
      </c>
      <c r="BR89" s="538">
        <f t="shared" si="78"/>
        <v>-3.218576006787199</v>
      </c>
      <c r="BS89" s="676">
        <f t="shared" si="79"/>
        <v>38.937242197361286</v>
      </c>
      <c r="BT89" s="696">
        <f t="shared" si="91"/>
        <v>2.585172413793104</v>
      </c>
      <c r="BU89" s="696">
        <f t="shared" si="99"/>
        <v>2.7449892531086886</v>
      </c>
      <c r="BV89" s="696">
        <f t="shared" si="99"/>
        <v>2.9146860609681693</v>
      </c>
      <c r="BW89" s="696">
        <f t="shared" si="99"/>
        <v>3.0948736226858244</v>
      </c>
      <c r="BX89" s="696">
        <f t="shared" si="99"/>
        <v>3.2862004826738973</v>
      </c>
      <c r="BY89" s="697">
        <f t="shared" si="92"/>
        <v>14.625921833229683</v>
      </c>
      <c r="BZ89" s="685">
        <f t="shared" si="93"/>
        <v>34.56847514353505</v>
      </c>
    </row>
    <row r="90" spans="1:78" ht="11.25" customHeight="1">
      <c r="A90" s="25" t="s">
        <v>450</v>
      </c>
      <c r="B90" s="26" t="s">
        <v>463</v>
      </c>
      <c r="C90" s="102" t="s">
        <v>1562</v>
      </c>
      <c r="D90" s="132">
        <v>22</v>
      </c>
      <c r="E90" s="136">
        <v>112</v>
      </c>
      <c r="F90" s="44" t="s">
        <v>860</v>
      </c>
      <c r="G90" s="45" t="s">
        <v>860</v>
      </c>
      <c r="H90" s="166">
        <v>26.46</v>
      </c>
      <c r="I90" s="313">
        <f t="shared" si="96"/>
        <v>5.82010582010582</v>
      </c>
      <c r="J90" s="127">
        <v>0.38</v>
      </c>
      <c r="K90" s="105">
        <v>0.385</v>
      </c>
      <c r="L90" s="116">
        <f t="shared" si="77"/>
        <v>1.3157894736842035</v>
      </c>
      <c r="M90" s="30">
        <v>40751</v>
      </c>
      <c r="N90" s="31">
        <v>40753</v>
      </c>
      <c r="O90" s="30">
        <v>40770</v>
      </c>
      <c r="P90" s="31" t="s">
        <v>255</v>
      </c>
      <c r="Q90" s="26"/>
      <c r="R90" s="310">
        <f>K90*4</f>
        <v>1.54</v>
      </c>
      <c r="S90" s="313">
        <f t="shared" si="64"/>
        <v>183.33333333333334</v>
      </c>
      <c r="T90" s="411">
        <f t="shared" si="94"/>
        <v>44.913767461894395</v>
      </c>
      <c r="U90" s="27">
        <f t="shared" si="65"/>
        <v>31.500000000000004</v>
      </c>
      <c r="V90" s="364">
        <v>12</v>
      </c>
      <c r="W90" s="166">
        <v>0.84</v>
      </c>
      <c r="X90" s="172">
        <v>3.63</v>
      </c>
      <c r="Y90" s="166">
        <v>8.61</v>
      </c>
      <c r="Z90" s="166">
        <v>1.5</v>
      </c>
      <c r="AA90" s="172">
        <v>1.55</v>
      </c>
      <c r="AB90" s="166">
        <v>1.65</v>
      </c>
      <c r="AC90" s="327">
        <f t="shared" si="89"/>
        <v>6.451612903225801</v>
      </c>
      <c r="AD90" s="324">
        <f t="shared" si="100"/>
        <v>4.7027459344174884</v>
      </c>
      <c r="AE90" s="484">
        <v>10</v>
      </c>
      <c r="AF90" s="369">
        <v>2540</v>
      </c>
      <c r="AG90" s="522">
        <v>16.62</v>
      </c>
      <c r="AH90" s="522">
        <v>-5.23</v>
      </c>
      <c r="AI90" s="523">
        <v>0.04</v>
      </c>
      <c r="AJ90" s="524">
        <v>3.04</v>
      </c>
      <c r="AK90" s="335">
        <f t="shared" si="97"/>
        <v>1.5285374186425316</v>
      </c>
      <c r="AL90" s="324">
        <f t="shared" si="80"/>
        <v>1.324503311258285</v>
      </c>
      <c r="AM90" s="325">
        <f t="shared" si="81"/>
        <v>1.113677312282868</v>
      </c>
      <c r="AN90" s="325">
        <f t="shared" si="82"/>
        <v>2.996744995959233</v>
      </c>
      <c r="AO90" s="327">
        <f t="shared" si="83"/>
        <v>1.9605310013415256</v>
      </c>
      <c r="AP90" s="646">
        <v>1.53</v>
      </c>
      <c r="AQ90" s="634"/>
      <c r="AR90" s="282">
        <v>1.51</v>
      </c>
      <c r="AS90" s="284">
        <v>1.5</v>
      </c>
      <c r="AT90" s="28">
        <v>1.48</v>
      </c>
      <c r="AU90" s="28">
        <v>1.4</v>
      </c>
      <c r="AV90" s="28">
        <v>1.32</v>
      </c>
      <c r="AW90" s="275">
        <v>1.3</v>
      </c>
      <c r="AX90" s="28">
        <v>1.29</v>
      </c>
      <c r="AY90" s="275">
        <v>1.28</v>
      </c>
      <c r="AZ90" s="28">
        <v>1.27</v>
      </c>
      <c r="BA90" s="275">
        <v>1.26</v>
      </c>
      <c r="BB90" s="28">
        <v>1.245</v>
      </c>
      <c r="BC90" s="277">
        <v>1.24</v>
      </c>
      <c r="BD90" s="684">
        <f t="shared" si="84"/>
        <v>1.324503311258285</v>
      </c>
      <c r="BE90" s="684">
        <f t="shared" si="98"/>
        <v>0.6666666666666599</v>
      </c>
      <c r="BF90" s="452">
        <f t="shared" si="95"/>
        <v>1.3513513513513598</v>
      </c>
      <c r="BG90" s="452">
        <f t="shared" si="95"/>
        <v>5.714285714285716</v>
      </c>
      <c r="BH90" s="452">
        <f t="shared" si="95"/>
        <v>6.060606060606055</v>
      </c>
      <c r="BI90" s="452">
        <f t="shared" si="95"/>
        <v>1.538461538461533</v>
      </c>
      <c r="BJ90" s="452">
        <f t="shared" si="95"/>
        <v>0.7751937984496138</v>
      </c>
      <c r="BK90" s="452">
        <f t="shared" si="95"/>
        <v>0.78125</v>
      </c>
      <c r="BL90" s="452">
        <f t="shared" si="95"/>
        <v>0.7874015748031482</v>
      </c>
      <c r="BM90" s="452">
        <f t="shared" si="95"/>
        <v>0.7936507936507908</v>
      </c>
      <c r="BN90" s="452">
        <f t="shared" si="95"/>
        <v>1.2048192771084265</v>
      </c>
      <c r="BO90" s="685">
        <f t="shared" si="95"/>
        <v>0.40322580645162365</v>
      </c>
      <c r="BP90" s="676">
        <f t="shared" si="85"/>
        <v>1.7834513244244343</v>
      </c>
      <c r="BQ90" s="676">
        <f t="shared" si="86"/>
        <v>1.8637491722500508</v>
      </c>
      <c r="BR90" s="538">
        <f t="shared" si="78"/>
        <v>-22.68314918393495</v>
      </c>
      <c r="BS90" s="676">
        <f t="shared" si="79"/>
        <v>39.62452812829692</v>
      </c>
      <c r="BT90" s="696">
        <f t="shared" si="91"/>
        <v>1.6287096774193548</v>
      </c>
      <c r="BU90" s="696">
        <f t="shared" si="99"/>
        <v>1.7053037555576576</v>
      </c>
      <c r="BV90" s="696">
        <f t="shared" si="99"/>
        <v>1.785499858591614</v>
      </c>
      <c r="BW90" s="696">
        <f t="shared" si="99"/>
        <v>1.869467380600561</v>
      </c>
      <c r="BX90" s="696">
        <f t="shared" si="99"/>
        <v>1.957383681837015</v>
      </c>
      <c r="BY90" s="697">
        <f t="shared" si="92"/>
        <v>8.946364354006203</v>
      </c>
      <c r="BZ90" s="685">
        <f t="shared" si="93"/>
        <v>33.810900808791395</v>
      </c>
    </row>
    <row r="91" spans="1:78" ht="11.25" customHeight="1">
      <c r="A91" s="34" t="s">
        <v>1948</v>
      </c>
      <c r="B91" s="36" t="s">
        <v>1949</v>
      </c>
      <c r="C91" s="36" t="s">
        <v>1327</v>
      </c>
      <c r="D91" s="133">
        <v>17</v>
      </c>
      <c r="E91" s="136">
        <v>162</v>
      </c>
      <c r="F91" s="46" t="s">
        <v>860</v>
      </c>
      <c r="G91" s="48" t="s">
        <v>860</v>
      </c>
      <c r="H91" s="167">
        <v>47.31</v>
      </c>
      <c r="I91" s="313">
        <f t="shared" si="96"/>
        <v>3.2128514056224895</v>
      </c>
      <c r="J91" s="106">
        <v>0.36</v>
      </c>
      <c r="K91" s="106">
        <v>0.38</v>
      </c>
      <c r="L91" s="94">
        <f t="shared" si="77"/>
        <v>5.555555555555558</v>
      </c>
      <c r="M91" s="49">
        <v>40890</v>
      </c>
      <c r="N91" s="50">
        <v>40892</v>
      </c>
      <c r="O91" s="49">
        <v>40911</v>
      </c>
      <c r="P91" s="379" t="s">
        <v>1701</v>
      </c>
      <c r="Q91" s="36"/>
      <c r="R91" s="259">
        <f>K91*4</f>
        <v>1.52</v>
      </c>
      <c r="S91" s="313">
        <f t="shared" si="64"/>
        <v>62.295081967213115</v>
      </c>
      <c r="T91" s="411">
        <f t="shared" si="94"/>
        <v>45.59882002764524</v>
      </c>
      <c r="U91" s="37">
        <f t="shared" si="65"/>
        <v>19.389344262295083</v>
      </c>
      <c r="V91" s="365">
        <v>9</v>
      </c>
      <c r="W91" s="167">
        <v>2.44</v>
      </c>
      <c r="X91" s="174">
        <v>5.46</v>
      </c>
      <c r="Y91" s="167">
        <v>0.64</v>
      </c>
      <c r="Z91" s="167">
        <v>2.46</v>
      </c>
      <c r="AA91" s="174">
        <v>2.79</v>
      </c>
      <c r="AB91" s="167">
        <v>2.86</v>
      </c>
      <c r="AC91" s="332">
        <f t="shared" si="89"/>
        <v>2.508960573476693</v>
      </c>
      <c r="AD91" s="330">
        <f t="shared" si="100"/>
        <v>3.1056756863208475</v>
      </c>
      <c r="AE91" s="485">
        <v>6</v>
      </c>
      <c r="AF91" s="371">
        <v>1960</v>
      </c>
      <c r="AG91" s="495">
        <v>19.47</v>
      </c>
      <c r="AH91" s="495">
        <v>-2.39</v>
      </c>
      <c r="AI91" s="519">
        <v>1.87</v>
      </c>
      <c r="AJ91" s="521">
        <v>5.11</v>
      </c>
      <c r="AK91" s="336">
        <f t="shared" si="97"/>
        <v>1.3423234904565524</v>
      </c>
      <c r="AL91" s="324">
        <f t="shared" si="80"/>
        <v>5.88235294117645</v>
      </c>
      <c r="AM91" s="325">
        <f t="shared" si="81"/>
        <v>9.615106225024551</v>
      </c>
      <c r="AN91" s="325">
        <f t="shared" si="82"/>
        <v>8.447177119769854</v>
      </c>
      <c r="AO91" s="327">
        <f t="shared" si="83"/>
        <v>6.292951870265484</v>
      </c>
      <c r="AP91" s="646">
        <v>1.44</v>
      </c>
      <c r="AQ91" s="634"/>
      <c r="AR91" s="282">
        <v>1.36</v>
      </c>
      <c r="AS91" s="282">
        <v>1.24</v>
      </c>
      <c r="AT91" s="28">
        <v>1.09333</v>
      </c>
      <c r="AU91" s="28">
        <v>1.01333</v>
      </c>
      <c r="AV91" s="28">
        <v>0.96</v>
      </c>
      <c r="AW91" s="28">
        <v>0.90667</v>
      </c>
      <c r="AX91" s="28">
        <v>0.86667</v>
      </c>
      <c r="AY91" s="28">
        <v>0.82667</v>
      </c>
      <c r="AZ91" s="28">
        <v>0.8</v>
      </c>
      <c r="BA91" s="28">
        <v>0.7822</v>
      </c>
      <c r="BB91" s="28">
        <v>0.76444</v>
      </c>
      <c r="BC91" s="119">
        <v>0.74667</v>
      </c>
      <c r="BD91" s="684">
        <f t="shared" si="84"/>
        <v>5.88235294117645</v>
      </c>
      <c r="BE91" s="684">
        <f t="shared" si="98"/>
        <v>9.677419354838722</v>
      </c>
      <c r="BF91" s="452">
        <f t="shared" si="95"/>
        <v>13.414979923719294</v>
      </c>
      <c r="BG91" s="452">
        <f t="shared" si="95"/>
        <v>7.894762811719769</v>
      </c>
      <c r="BH91" s="452">
        <f t="shared" si="95"/>
        <v>5.555208333333339</v>
      </c>
      <c r="BI91" s="452">
        <f t="shared" si="95"/>
        <v>5.881963669251222</v>
      </c>
      <c r="BJ91" s="452">
        <f t="shared" si="95"/>
        <v>4.615366863973591</v>
      </c>
      <c r="BK91" s="452">
        <f t="shared" si="95"/>
        <v>4.838690166571924</v>
      </c>
      <c r="BL91" s="452">
        <f t="shared" si="95"/>
        <v>3.333750000000002</v>
      </c>
      <c r="BM91" s="452">
        <f t="shared" si="95"/>
        <v>2.275632830478136</v>
      </c>
      <c r="BN91" s="452">
        <f t="shared" si="95"/>
        <v>2.3232693213332656</v>
      </c>
      <c r="BO91" s="685">
        <f t="shared" si="95"/>
        <v>2.3799000897317457</v>
      </c>
      <c r="BP91" s="676">
        <f t="shared" si="85"/>
        <v>5.672774692177288</v>
      </c>
      <c r="BQ91" s="676">
        <f t="shared" si="86"/>
        <v>3.1872831151189738</v>
      </c>
      <c r="BR91" s="538">
        <f t="shared" si="78"/>
        <v>-7.729315736902739</v>
      </c>
      <c r="BS91" s="676">
        <f t="shared" si="79"/>
        <v>57.95183470893254</v>
      </c>
      <c r="BT91" s="696">
        <f t="shared" si="91"/>
        <v>1.4761290322580642</v>
      </c>
      <c r="BU91" s="696">
        <f t="shared" si="99"/>
        <v>1.5219728127116263</v>
      </c>
      <c r="BV91" s="696">
        <f t="shared" si="99"/>
        <v>1.5692403523084248</v>
      </c>
      <c r="BW91" s="696">
        <f t="shared" si="99"/>
        <v>1.6179758683900032</v>
      </c>
      <c r="BX91" s="696">
        <f t="shared" si="99"/>
        <v>1.6682249515451302</v>
      </c>
      <c r="BY91" s="697">
        <f t="shared" si="92"/>
        <v>7.853543017213249</v>
      </c>
      <c r="BZ91" s="685">
        <f t="shared" si="93"/>
        <v>16.600175474980443</v>
      </c>
    </row>
    <row r="92" spans="1:78" ht="11.25" customHeight="1">
      <c r="A92" s="25" t="s">
        <v>1539</v>
      </c>
      <c r="B92" s="26" t="s">
        <v>1540</v>
      </c>
      <c r="C92" s="26" t="s">
        <v>1342</v>
      </c>
      <c r="D92" s="132">
        <v>17</v>
      </c>
      <c r="E92" s="136">
        <v>152</v>
      </c>
      <c r="F92" s="44" t="s">
        <v>860</v>
      </c>
      <c r="G92" s="45" t="s">
        <v>860</v>
      </c>
      <c r="H92" s="166">
        <v>55.44</v>
      </c>
      <c r="I92" s="312">
        <f aca="true" t="shared" si="101" ref="I92:I123">(R92/H92)*100</f>
        <v>3.968253968253969</v>
      </c>
      <c r="J92" s="127">
        <v>0.5</v>
      </c>
      <c r="K92" s="105">
        <v>0.55</v>
      </c>
      <c r="L92" s="93">
        <f t="shared" si="77"/>
        <v>10.000000000000009</v>
      </c>
      <c r="M92" s="30">
        <v>40604</v>
      </c>
      <c r="N92" s="31">
        <v>40606</v>
      </c>
      <c r="O92" s="30">
        <v>40617</v>
      </c>
      <c r="P92" s="31" t="s">
        <v>246</v>
      </c>
      <c r="Q92" s="26"/>
      <c r="R92" s="310">
        <f>K92*4</f>
        <v>2.2</v>
      </c>
      <c r="S92" s="312">
        <f t="shared" si="64"/>
        <v>60.439560439560445</v>
      </c>
      <c r="T92" s="413">
        <f t="shared" si="94"/>
        <v>2.101005796296551</v>
      </c>
      <c r="U92" s="27">
        <f t="shared" si="65"/>
        <v>15.23076923076923</v>
      </c>
      <c r="V92" s="364">
        <v>12</v>
      </c>
      <c r="W92" s="166">
        <v>3.64</v>
      </c>
      <c r="X92" s="172">
        <v>2.13</v>
      </c>
      <c r="Y92" s="166">
        <v>1.54</v>
      </c>
      <c r="Z92" s="166">
        <v>1.54</v>
      </c>
      <c r="AA92" s="172">
        <v>4.4</v>
      </c>
      <c r="AB92" s="166">
        <v>4.59</v>
      </c>
      <c r="AC92" s="327">
        <f t="shared" si="89"/>
        <v>4.318181818181799</v>
      </c>
      <c r="AD92" s="324">
        <f t="shared" si="100"/>
        <v>5.915492957746478</v>
      </c>
      <c r="AE92" s="484">
        <v>23</v>
      </c>
      <c r="AF92" s="369">
        <v>23430</v>
      </c>
      <c r="AG92" s="522">
        <v>13.14</v>
      </c>
      <c r="AH92" s="522">
        <v>-6</v>
      </c>
      <c r="AI92" s="523">
        <v>0.27</v>
      </c>
      <c r="AJ92" s="524">
        <v>-0.2</v>
      </c>
      <c r="AK92" s="334">
        <f t="shared" si="97"/>
        <v>1.139803615421655</v>
      </c>
      <c r="AL92" s="328">
        <f t="shared" si="80"/>
        <v>10.000000000000009</v>
      </c>
      <c r="AM92" s="329">
        <f t="shared" si="81"/>
        <v>7.316761752004952</v>
      </c>
      <c r="AN92" s="329">
        <f t="shared" si="82"/>
        <v>7.96084730466029</v>
      </c>
      <c r="AO92" s="326">
        <f t="shared" si="83"/>
        <v>6.984402573346182</v>
      </c>
      <c r="AP92" s="650">
        <v>2.2</v>
      </c>
      <c r="AQ92" s="633"/>
      <c r="AR92" s="279">
        <v>2</v>
      </c>
      <c r="AS92" s="279">
        <v>1.89</v>
      </c>
      <c r="AT92" s="19">
        <v>1.78</v>
      </c>
      <c r="AU92" s="19">
        <v>1.64</v>
      </c>
      <c r="AV92" s="19">
        <v>1.5</v>
      </c>
      <c r="AW92" s="19">
        <v>1.42</v>
      </c>
      <c r="AX92" s="19">
        <v>1.3</v>
      </c>
      <c r="AY92" s="19">
        <v>1.2</v>
      </c>
      <c r="AZ92" s="19">
        <v>1.16</v>
      </c>
      <c r="BA92" s="19">
        <v>1.12</v>
      </c>
      <c r="BB92" s="19">
        <v>1.08</v>
      </c>
      <c r="BC92" s="273">
        <v>1.04</v>
      </c>
      <c r="BD92" s="686">
        <f t="shared" si="84"/>
        <v>10.000000000000009</v>
      </c>
      <c r="BE92" s="686">
        <f t="shared" si="98"/>
        <v>5.820105820105836</v>
      </c>
      <c r="BF92" s="663">
        <f t="shared" si="95"/>
        <v>6.17977528089888</v>
      </c>
      <c r="BG92" s="663">
        <f t="shared" si="95"/>
        <v>8.536585365853666</v>
      </c>
      <c r="BH92" s="663">
        <f t="shared" si="95"/>
        <v>9.333333333333327</v>
      </c>
      <c r="BI92" s="663">
        <f t="shared" si="95"/>
        <v>5.633802816901423</v>
      </c>
      <c r="BJ92" s="663">
        <f t="shared" si="95"/>
        <v>9.23076923076922</v>
      </c>
      <c r="BK92" s="663">
        <f t="shared" si="95"/>
        <v>8.333333333333348</v>
      </c>
      <c r="BL92" s="663">
        <f t="shared" si="95"/>
        <v>3.4482758620689724</v>
      </c>
      <c r="BM92" s="663">
        <f t="shared" si="95"/>
        <v>3.5714285714285587</v>
      </c>
      <c r="BN92" s="663">
        <f t="shared" si="95"/>
        <v>3.703703703703698</v>
      </c>
      <c r="BO92" s="687">
        <f t="shared" si="95"/>
        <v>3.8461538461538547</v>
      </c>
      <c r="BP92" s="675">
        <f t="shared" si="85"/>
        <v>6.469772263712566</v>
      </c>
      <c r="BQ92" s="675">
        <f t="shared" si="86"/>
        <v>2.403114742342164</v>
      </c>
      <c r="BR92" s="540">
        <f t="shared" si="78"/>
        <v>-3.3016679578549706</v>
      </c>
      <c r="BS92" s="675">
        <f t="shared" si="79"/>
        <v>70.18569636779317</v>
      </c>
      <c r="BT92" s="698">
        <f t="shared" si="91"/>
        <v>2.295</v>
      </c>
      <c r="BU92" s="698">
        <f t="shared" si="99"/>
        <v>2.4307605633802813</v>
      </c>
      <c r="BV92" s="698">
        <f t="shared" si="99"/>
        <v>2.5745520333267202</v>
      </c>
      <c r="BW92" s="698">
        <f t="shared" si="99"/>
        <v>2.726849477551681</v>
      </c>
      <c r="BX92" s="698">
        <f t="shared" si="99"/>
        <v>2.888156066364597</v>
      </c>
      <c r="BY92" s="699">
        <f t="shared" si="92"/>
        <v>12.915318140623281</v>
      </c>
      <c r="BZ92" s="687">
        <f t="shared" si="93"/>
        <v>23.296028392177636</v>
      </c>
    </row>
    <row r="93" spans="1:78" ht="11.25" customHeight="1">
      <c r="A93" s="96" t="s">
        <v>1097</v>
      </c>
      <c r="B93" s="26" t="s">
        <v>1098</v>
      </c>
      <c r="C93" s="26" t="s">
        <v>1363</v>
      </c>
      <c r="D93" s="132">
        <v>10</v>
      </c>
      <c r="E93" s="136">
        <v>247</v>
      </c>
      <c r="F93" s="44" t="s">
        <v>827</v>
      </c>
      <c r="G93" s="45" t="s">
        <v>827</v>
      </c>
      <c r="H93" s="203">
        <v>96.18</v>
      </c>
      <c r="I93" s="433">
        <f t="shared" si="101"/>
        <v>1.4971927635683093</v>
      </c>
      <c r="J93" s="119">
        <v>0.31</v>
      </c>
      <c r="K93" s="119">
        <v>0.36</v>
      </c>
      <c r="L93" s="93">
        <f t="shared" si="77"/>
        <v>16.129032258064502</v>
      </c>
      <c r="M93" s="30">
        <v>40878</v>
      </c>
      <c r="N93" s="31">
        <v>40882</v>
      </c>
      <c r="O93" s="30">
        <v>40911</v>
      </c>
      <c r="P93" s="31" t="s">
        <v>1701</v>
      </c>
      <c r="Q93" s="26"/>
      <c r="R93" s="310">
        <f>K93*4</f>
        <v>1.44</v>
      </c>
      <c r="S93" s="313">
        <f t="shared" si="64"/>
        <v>31.236442516268976</v>
      </c>
      <c r="T93" s="411">
        <f t="shared" si="94"/>
        <v>102.904719953996</v>
      </c>
      <c r="U93" s="27">
        <f t="shared" si="65"/>
        <v>20.863340563991322</v>
      </c>
      <c r="V93" s="364">
        <v>5</v>
      </c>
      <c r="W93" s="166">
        <v>4.61</v>
      </c>
      <c r="X93" s="172">
        <v>1.74</v>
      </c>
      <c r="Y93" s="166">
        <v>2.02</v>
      </c>
      <c r="Z93" s="166">
        <v>4.44</v>
      </c>
      <c r="AA93" s="172">
        <v>4.99</v>
      </c>
      <c r="AB93" s="166">
        <v>5.76</v>
      </c>
      <c r="AC93" s="327">
        <f t="shared" si="89"/>
        <v>15.430861723446876</v>
      </c>
      <c r="AD93" s="324">
        <f t="shared" si="100"/>
        <v>11.07732706792896</v>
      </c>
      <c r="AE93" s="484">
        <v>21</v>
      </c>
      <c r="AF93" s="369">
        <v>44600</v>
      </c>
      <c r="AG93" s="522">
        <v>38.53</v>
      </c>
      <c r="AH93" s="522">
        <v>-1.54</v>
      </c>
      <c r="AI93" s="523">
        <v>2.84</v>
      </c>
      <c r="AJ93" s="524">
        <v>9.52</v>
      </c>
      <c r="AK93" s="335">
        <f t="shared" si="97"/>
        <v>0.7726136603836348</v>
      </c>
      <c r="AL93" s="324">
        <f t="shared" si="80"/>
        <v>10.714285714285698</v>
      </c>
      <c r="AM93" s="325">
        <f t="shared" si="81"/>
        <v>9.672550624226695</v>
      </c>
      <c r="AN93" s="325">
        <f t="shared" si="82"/>
        <v>13.789362864384081</v>
      </c>
      <c r="AO93" s="327">
        <f t="shared" si="83"/>
        <v>17.847681928814318</v>
      </c>
      <c r="AP93" s="646">
        <v>1.24</v>
      </c>
      <c r="AQ93" s="634"/>
      <c r="AR93" s="282">
        <v>1.12</v>
      </c>
      <c r="AS93" s="282">
        <v>1.02</v>
      </c>
      <c r="AT93" s="28">
        <v>0.94</v>
      </c>
      <c r="AU93" s="28">
        <v>0.785</v>
      </c>
      <c r="AV93" s="28">
        <v>0.65</v>
      </c>
      <c r="AW93" s="28">
        <v>0.53</v>
      </c>
      <c r="AX93" s="28">
        <v>0.425</v>
      </c>
      <c r="AY93" s="28">
        <v>0.31</v>
      </c>
      <c r="AZ93" s="28">
        <v>0.25</v>
      </c>
      <c r="BA93" s="275">
        <v>0.24</v>
      </c>
      <c r="BB93" s="275">
        <v>0.24</v>
      </c>
      <c r="BC93" s="277">
        <v>0.24</v>
      </c>
      <c r="BD93" s="684">
        <f t="shared" si="84"/>
        <v>10.714285714285698</v>
      </c>
      <c r="BE93" s="684">
        <f t="shared" si="98"/>
        <v>9.80392156862746</v>
      </c>
      <c r="BF93" s="452">
        <f t="shared" si="95"/>
        <v>8.510638297872353</v>
      </c>
      <c r="BG93" s="452">
        <f t="shared" si="95"/>
        <v>19.7452229299363</v>
      </c>
      <c r="BH93" s="452">
        <f t="shared" si="95"/>
        <v>20.769230769230763</v>
      </c>
      <c r="BI93" s="452">
        <f t="shared" si="95"/>
        <v>22.64150943396226</v>
      </c>
      <c r="BJ93" s="452">
        <f t="shared" si="95"/>
        <v>24.705882352941178</v>
      </c>
      <c r="BK93" s="452">
        <f t="shared" si="95"/>
        <v>37.09677419354838</v>
      </c>
      <c r="BL93" s="452">
        <f t="shared" si="95"/>
        <v>24</v>
      </c>
      <c r="BM93" s="452">
        <f t="shared" si="95"/>
        <v>4.166666666666674</v>
      </c>
      <c r="BN93" s="452">
        <f t="shared" si="95"/>
        <v>0</v>
      </c>
      <c r="BO93" s="685">
        <f t="shared" si="95"/>
        <v>0</v>
      </c>
      <c r="BP93" s="676">
        <f t="shared" si="85"/>
        <v>15.17951099392259</v>
      </c>
      <c r="BQ93" s="676">
        <f t="shared" si="86"/>
        <v>10.924430674773555</v>
      </c>
      <c r="BR93" s="538">
        <f t="shared" si="78"/>
        <v>-5.576784936038932</v>
      </c>
      <c r="BS93" s="676">
        <f t="shared" si="79"/>
        <v>75.17777205831725</v>
      </c>
      <c r="BT93" s="700">
        <f t="shared" si="91"/>
        <v>1.364</v>
      </c>
      <c r="BU93" s="700">
        <f t="shared" si="99"/>
        <v>1.5004000000000002</v>
      </c>
      <c r="BV93" s="700">
        <f t="shared" si="99"/>
        <v>1.6504400000000004</v>
      </c>
      <c r="BW93" s="700">
        <f t="shared" si="99"/>
        <v>1.8154840000000005</v>
      </c>
      <c r="BX93" s="700">
        <f t="shared" si="99"/>
        <v>1.9970324000000008</v>
      </c>
      <c r="BY93" s="697">
        <f t="shared" si="92"/>
        <v>8.327356400000001</v>
      </c>
      <c r="BZ93" s="685">
        <f t="shared" si="93"/>
        <v>8.658095653982118</v>
      </c>
    </row>
    <row r="94" spans="1:78" ht="11.25" customHeight="1">
      <c r="A94" s="96" t="s">
        <v>543</v>
      </c>
      <c r="B94" s="26" t="s">
        <v>544</v>
      </c>
      <c r="C94" s="26" t="s">
        <v>1225</v>
      </c>
      <c r="D94" s="132">
        <v>10</v>
      </c>
      <c r="E94" s="136">
        <v>233</v>
      </c>
      <c r="F94" s="44" t="s">
        <v>827</v>
      </c>
      <c r="G94" s="45" t="s">
        <v>827</v>
      </c>
      <c r="H94" s="203">
        <v>24.7</v>
      </c>
      <c r="I94" s="313">
        <f t="shared" si="101"/>
        <v>3.3287449392712554</v>
      </c>
      <c r="J94" s="119">
        <v>0.3459</v>
      </c>
      <c r="K94" s="119">
        <v>0.4111</v>
      </c>
      <c r="L94" s="93">
        <f t="shared" si="77"/>
        <v>18.84937843307315</v>
      </c>
      <c r="M94" s="30">
        <v>40815</v>
      </c>
      <c r="N94" s="31">
        <v>40817</v>
      </c>
      <c r="O94" s="30">
        <v>40878</v>
      </c>
      <c r="P94" s="31" t="s">
        <v>295</v>
      </c>
      <c r="Q94" s="383" t="s">
        <v>1020</v>
      </c>
      <c r="R94" s="310">
        <f>K94*2</f>
        <v>0.8222</v>
      </c>
      <c r="S94" s="313">
        <f t="shared" si="64"/>
        <v>34.25833333333333</v>
      </c>
      <c r="T94" s="411">
        <f t="shared" si="94"/>
        <v>-47.6125545149943</v>
      </c>
      <c r="U94" s="27">
        <f t="shared" si="65"/>
        <v>10.291666666666666</v>
      </c>
      <c r="V94" s="364">
        <v>3</v>
      </c>
      <c r="W94" s="166">
        <v>2.4</v>
      </c>
      <c r="X94" s="172">
        <v>1.05</v>
      </c>
      <c r="Y94" s="166">
        <v>0.46</v>
      </c>
      <c r="Z94" s="166">
        <v>0.6</v>
      </c>
      <c r="AA94" s="172">
        <v>2.89</v>
      </c>
      <c r="AB94" s="166">
        <v>4.44</v>
      </c>
      <c r="AC94" s="327">
        <f t="shared" si="89"/>
        <v>53.63321799307958</v>
      </c>
      <c r="AD94" s="324">
        <f t="shared" si="100"/>
        <v>8.139726478826825</v>
      </c>
      <c r="AE94" s="484">
        <v>1</v>
      </c>
      <c r="AF94" s="369">
        <v>62520</v>
      </c>
      <c r="AG94" s="522">
        <v>16.24</v>
      </c>
      <c r="AH94" s="522">
        <v>-6.16</v>
      </c>
      <c r="AI94" s="523">
        <v>-1.83</v>
      </c>
      <c r="AJ94" s="524">
        <v>2.4</v>
      </c>
      <c r="AK94" s="335">
        <f t="shared" si="97"/>
        <v>1.3701357585200304</v>
      </c>
      <c r="AL94" s="324">
        <f t="shared" si="80"/>
        <v>18.84937843307315</v>
      </c>
      <c r="AM94" s="325">
        <f t="shared" si="81"/>
        <v>17.60310027376404</v>
      </c>
      <c r="AN94" s="325">
        <f t="shared" si="82"/>
        <v>23.438144492069114</v>
      </c>
      <c r="AO94" s="327">
        <f t="shared" si="83"/>
        <v>17.10643952347184</v>
      </c>
      <c r="AP94" s="646">
        <v>0.8222</v>
      </c>
      <c r="AQ94" s="634"/>
      <c r="AR94" s="282">
        <v>0.6918</v>
      </c>
      <c r="AS94" s="282">
        <v>0.6248</v>
      </c>
      <c r="AT94" s="28">
        <v>0.5055000000000001</v>
      </c>
      <c r="AU94" s="28">
        <v>0.364</v>
      </c>
      <c r="AV94" s="28">
        <v>0.2869</v>
      </c>
      <c r="AW94" s="28">
        <v>0.242</v>
      </c>
      <c r="AX94" s="28">
        <v>0.2411</v>
      </c>
      <c r="AY94" s="28">
        <v>0.19697</v>
      </c>
      <c r="AZ94" s="28">
        <v>0.17474</v>
      </c>
      <c r="BA94" s="275">
        <v>0.16949999999999998</v>
      </c>
      <c r="BB94" s="275">
        <v>0.1925</v>
      </c>
      <c r="BC94" s="119">
        <v>0.3631</v>
      </c>
      <c r="BD94" s="684">
        <f t="shared" si="84"/>
        <v>18.84937843307315</v>
      </c>
      <c r="BE94" s="684">
        <f t="shared" si="98"/>
        <v>10.723431498079371</v>
      </c>
      <c r="BF94" s="452">
        <f t="shared" si="95"/>
        <v>23.600395647873373</v>
      </c>
      <c r="BG94" s="452">
        <f t="shared" si="95"/>
        <v>38.873626373626394</v>
      </c>
      <c r="BH94" s="452">
        <f t="shared" si="95"/>
        <v>26.873475078424548</v>
      </c>
      <c r="BI94" s="452">
        <f t="shared" si="95"/>
        <v>18.55371900826446</v>
      </c>
      <c r="BJ94" s="452">
        <f t="shared" si="95"/>
        <v>0.3732890916632092</v>
      </c>
      <c r="BK94" s="452">
        <f t="shared" si="95"/>
        <v>22.40442707011221</v>
      </c>
      <c r="BL94" s="452">
        <f t="shared" si="95"/>
        <v>12.72175804051734</v>
      </c>
      <c r="BM94" s="452">
        <f t="shared" si="95"/>
        <v>3.091445427728634</v>
      </c>
      <c r="BN94" s="452">
        <f t="shared" si="95"/>
        <v>0</v>
      </c>
      <c r="BO94" s="685">
        <f t="shared" si="95"/>
        <v>0</v>
      </c>
      <c r="BP94" s="676">
        <f t="shared" si="85"/>
        <v>14.672078805780222</v>
      </c>
      <c r="BQ94" s="676">
        <f t="shared" si="86"/>
        <v>11.885256294290716</v>
      </c>
      <c r="BR94" s="538">
        <f t="shared" si="78"/>
        <v>16.475222764673703</v>
      </c>
      <c r="BS94" s="676">
        <f t="shared" si="79"/>
        <v>80.27486323941342</v>
      </c>
      <c r="BT94" s="700">
        <f t="shared" si="91"/>
        <v>0.9044200000000001</v>
      </c>
      <c r="BU94" s="700">
        <f t="shared" si="99"/>
        <v>0.9780373142198056</v>
      </c>
      <c r="BV94" s="700">
        <f t="shared" si="99"/>
        <v>1.0576468764581617</v>
      </c>
      <c r="BW94" s="700">
        <f t="shared" si="99"/>
        <v>1.1437364393137115</v>
      </c>
      <c r="BX94" s="700">
        <f t="shared" si="99"/>
        <v>1.2368334571125206</v>
      </c>
      <c r="BY94" s="697">
        <f t="shared" si="92"/>
        <v>5.3206740871042</v>
      </c>
      <c r="BZ94" s="685">
        <f t="shared" si="93"/>
        <v>21.541190636049393</v>
      </c>
    </row>
    <row r="95" spans="1:78" ht="11.25" customHeight="1">
      <c r="A95" s="25" t="s">
        <v>1953</v>
      </c>
      <c r="B95" s="26" t="s">
        <v>1954</v>
      </c>
      <c r="C95" s="26" t="s">
        <v>976</v>
      </c>
      <c r="D95" s="132">
        <v>10</v>
      </c>
      <c r="E95" s="136">
        <v>242</v>
      </c>
      <c r="F95" s="44" t="s">
        <v>860</v>
      </c>
      <c r="G95" s="45" t="s">
        <v>860</v>
      </c>
      <c r="H95" s="203">
        <v>75.54</v>
      </c>
      <c r="I95" s="313">
        <f t="shared" si="101"/>
        <v>2.276939369870267</v>
      </c>
      <c r="J95" s="119">
        <v>0.4</v>
      </c>
      <c r="K95" s="119">
        <v>0.43</v>
      </c>
      <c r="L95" s="93">
        <f t="shared" si="77"/>
        <v>7.499999999999996</v>
      </c>
      <c r="M95" s="30">
        <v>40758</v>
      </c>
      <c r="N95" s="31">
        <v>40760</v>
      </c>
      <c r="O95" s="30">
        <v>40796</v>
      </c>
      <c r="P95" s="31" t="s">
        <v>238</v>
      </c>
      <c r="Q95" s="102" t="s">
        <v>1921</v>
      </c>
      <c r="R95" s="310">
        <f>K95*4</f>
        <v>1.72</v>
      </c>
      <c r="S95" s="313">
        <f t="shared" si="64"/>
        <v>33.59375</v>
      </c>
      <c r="T95" s="411">
        <f t="shared" si="94"/>
        <v>25.187567606904704</v>
      </c>
      <c r="U95" s="27">
        <f t="shared" si="65"/>
        <v>14.753906250000002</v>
      </c>
      <c r="V95" s="364">
        <v>12</v>
      </c>
      <c r="W95" s="166">
        <v>5.12</v>
      </c>
      <c r="X95" s="172">
        <v>0.92</v>
      </c>
      <c r="Y95" s="166">
        <v>2.28</v>
      </c>
      <c r="Z95" s="166">
        <v>2.39</v>
      </c>
      <c r="AA95" s="172">
        <v>5.34</v>
      </c>
      <c r="AB95" s="166">
        <v>5.98</v>
      </c>
      <c r="AC95" s="327">
        <f t="shared" si="89"/>
        <v>11.985018726591768</v>
      </c>
      <c r="AD95" s="324">
        <f t="shared" si="100"/>
        <v>15.376160234489499</v>
      </c>
      <c r="AE95" s="484">
        <v>29</v>
      </c>
      <c r="AF95" s="369">
        <v>25390</v>
      </c>
      <c r="AG95" s="522">
        <v>31.21</v>
      </c>
      <c r="AH95" s="522">
        <v>-3.65</v>
      </c>
      <c r="AI95" s="523">
        <v>5.39</v>
      </c>
      <c r="AJ95" s="524">
        <v>7.59</v>
      </c>
      <c r="AK95" s="335">
        <f t="shared" si="97"/>
        <v>0.9159078255115692</v>
      </c>
      <c r="AL95" s="324">
        <f t="shared" si="80"/>
        <v>18.571428571428573</v>
      </c>
      <c r="AM95" s="325">
        <f t="shared" si="81"/>
        <v>10.810968954315104</v>
      </c>
      <c r="AN95" s="325">
        <f t="shared" si="82"/>
        <v>19.541812147858906</v>
      </c>
      <c r="AO95" s="327">
        <f t="shared" si="83"/>
        <v>21.33600303823593</v>
      </c>
      <c r="AP95" s="646">
        <v>1.66</v>
      </c>
      <c r="AQ95" s="634"/>
      <c r="AR95" s="282">
        <v>1.4</v>
      </c>
      <c r="AS95" s="282">
        <v>1.36</v>
      </c>
      <c r="AT95" s="28">
        <v>1.22</v>
      </c>
      <c r="AU95" s="28">
        <v>0.96</v>
      </c>
      <c r="AV95" s="28">
        <v>0.68</v>
      </c>
      <c r="AW95" s="28">
        <v>0.48</v>
      </c>
      <c r="AX95" s="28">
        <v>0.36</v>
      </c>
      <c r="AY95" s="28">
        <v>0.3</v>
      </c>
      <c r="AZ95" s="28">
        <v>0.26</v>
      </c>
      <c r="BA95" s="275">
        <v>0.24</v>
      </c>
      <c r="BB95" s="275">
        <v>0.8</v>
      </c>
      <c r="BC95" s="277">
        <v>0.8</v>
      </c>
      <c r="BD95" s="684">
        <f t="shared" si="84"/>
        <v>18.571428571428573</v>
      </c>
      <c r="BE95" s="684">
        <f t="shared" si="98"/>
        <v>2.941176470588225</v>
      </c>
      <c r="BF95" s="452">
        <f t="shared" si="95"/>
        <v>11.475409836065587</v>
      </c>
      <c r="BG95" s="452">
        <f t="shared" si="95"/>
        <v>27.083333333333325</v>
      </c>
      <c r="BH95" s="452">
        <f t="shared" si="95"/>
        <v>41.17647058823528</v>
      </c>
      <c r="BI95" s="452">
        <f t="shared" si="95"/>
        <v>41.66666666666667</v>
      </c>
      <c r="BJ95" s="452">
        <f t="shared" si="95"/>
        <v>33.33333333333333</v>
      </c>
      <c r="BK95" s="452">
        <f t="shared" si="95"/>
        <v>19.999999999999996</v>
      </c>
      <c r="BL95" s="452">
        <f t="shared" si="95"/>
        <v>15.384615384615374</v>
      </c>
      <c r="BM95" s="452">
        <f t="shared" si="95"/>
        <v>8.333333333333348</v>
      </c>
      <c r="BN95" s="452">
        <f t="shared" si="95"/>
        <v>0</v>
      </c>
      <c r="BO95" s="685">
        <f t="shared" si="95"/>
        <v>0</v>
      </c>
      <c r="BP95" s="676">
        <f t="shared" si="85"/>
        <v>18.330480626466642</v>
      </c>
      <c r="BQ95" s="676">
        <f t="shared" si="86"/>
        <v>14.246394283293577</v>
      </c>
      <c r="BR95" s="538">
        <f t="shared" si="78"/>
        <v>7.06484526772917</v>
      </c>
      <c r="BS95" s="676">
        <f t="shared" si="79"/>
        <v>77.953671875</v>
      </c>
      <c r="BT95" s="700">
        <f t="shared" si="91"/>
        <v>1.826</v>
      </c>
      <c r="BU95" s="700">
        <f t="shared" si="99"/>
        <v>2.0086000000000004</v>
      </c>
      <c r="BV95" s="700">
        <f t="shared" si="99"/>
        <v>2.2094600000000004</v>
      </c>
      <c r="BW95" s="700">
        <f t="shared" si="99"/>
        <v>2.4304060000000005</v>
      </c>
      <c r="BX95" s="700">
        <f t="shared" si="99"/>
        <v>2.6734466000000006</v>
      </c>
      <c r="BY95" s="697">
        <f t="shared" si="92"/>
        <v>11.147912600000002</v>
      </c>
      <c r="BZ95" s="685">
        <f t="shared" si="93"/>
        <v>14.757628541170241</v>
      </c>
    </row>
    <row r="96" spans="1:78" ht="11.25" customHeight="1">
      <c r="A96" s="25" t="s">
        <v>1393</v>
      </c>
      <c r="B96" s="26" t="s">
        <v>1394</v>
      </c>
      <c r="C96" s="26" t="s">
        <v>1224</v>
      </c>
      <c r="D96" s="132">
        <v>17</v>
      </c>
      <c r="E96" s="136">
        <v>161</v>
      </c>
      <c r="F96" s="65" t="s">
        <v>1410</v>
      </c>
      <c r="G96" s="57" t="s">
        <v>1410</v>
      </c>
      <c r="H96" s="166">
        <v>13.75</v>
      </c>
      <c r="I96" s="315">
        <f t="shared" si="101"/>
        <v>5.236363636363636</v>
      </c>
      <c r="J96" s="127">
        <v>0.175</v>
      </c>
      <c r="K96" s="105">
        <v>0.18</v>
      </c>
      <c r="L96" s="93">
        <f t="shared" si="77"/>
        <v>2.857142857142869</v>
      </c>
      <c r="M96" s="30">
        <v>40851</v>
      </c>
      <c r="N96" s="31">
        <v>40855</v>
      </c>
      <c r="O96" s="30">
        <v>40869</v>
      </c>
      <c r="P96" s="31" t="s">
        <v>85</v>
      </c>
      <c r="Q96" s="405" t="s">
        <v>1053</v>
      </c>
      <c r="R96" s="259">
        <f>K96*4</f>
        <v>0.72</v>
      </c>
      <c r="S96" s="315">
        <f t="shared" si="64"/>
        <v>50.70422535211267</v>
      </c>
      <c r="T96" s="412">
        <f t="shared" si="94"/>
        <v>-45.903349693951476</v>
      </c>
      <c r="U96" s="27">
        <f t="shared" si="65"/>
        <v>9.683098591549296</v>
      </c>
      <c r="V96" s="365">
        <v>12</v>
      </c>
      <c r="W96" s="166">
        <v>1.42</v>
      </c>
      <c r="X96" s="172" t="s">
        <v>1410</v>
      </c>
      <c r="Y96" s="166">
        <v>1.87</v>
      </c>
      <c r="Z96" s="166">
        <v>0.68</v>
      </c>
      <c r="AA96" s="172" t="s">
        <v>1410</v>
      </c>
      <c r="AB96" s="166" t="s">
        <v>1410</v>
      </c>
      <c r="AC96" s="327" t="s">
        <v>876</v>
      </c>
      <c r="AD96" s="324" t="s">
        <v>876</v>
      </c>
      <c r="AE96" s="484">
        <v>0</v>
      </c>
      <c r="AF96" s="369">
        <v>17</v>
      </c>
      <c r="AG96" s="522">
        <v>19.36</v>
      </c>
      <c r="AH96" s="522">
        <v>-8.03</v>
      </c>
      <c r="AI96" s="523">
        <v>4.8</v>
      </c>
      <c r="AJ96" s="524">
        <v>9.56</v>
      </c>
      <c r="AK96" s="335">
        <f t="shared" si="97"/>
        <v>0.42541588462486496</v>
      </c>
      <c r="AL96" s="330">
        <f t="shared" si="80"/>
        <v>2.9197080291970767</v>
      </c>
      <c r="AM96" s="331">
        <f t="shared" si="81"/>
        <v>2.222946218291044</v>
      </c>
      <c r="AN96" s="331">
        <f t="shared" si="82"/>
        <v>1.9534270313376956</v>
      </c>
      <c r="AO96" s="332">
        <f t="shared" si="83"/>
        <v>4.591805576466057</v>
      </c>
      <c r="AP96" s="652">
        <v>0.705</v>
      </c>
      <c r="AQ96" s="635"/>
      <c r="AR96" s="283">
        <v>0.685</v>
      </c>
      <c r="AS96" s="283">
        <v>0.665</v>
      </c>
      <c r="AT96" s="276">
        <v>0.66</v>
      </c>
      <c r="AU96" s="38">
        <v>0.645</v>
      </c>
      <c r="AV96" s="276">
        <v>0.64</v>
      </c>
      <c r="AW96" s="38">
        <v>0.61</v>
      </c>
      <c r="AX96" s="38">
        <v>0.57</v>
      </c>
      <c r="AY96" s="38">
        <v>0.53</v>
      </c>
      <c r="AZ96" s="38">
        <v>0.49</v>
      </c>
      <c r="BA96" s="38">
        <v>0.45</v>
      </c>
      <c r="BB96" s="38">
        <v>0.41</v>
      </c>
      <c r="BC96" s="274">
        <v>0.34546</v>
      </c>
      <c r="BD96" s="688">
        <f t="shared" si="84"/>
        <v>2.9197080291970767</v>
      </c>
      <c r="BE96" s="688">
        <f t="shared" si="98"/>
        <v>3.007518796992481</v>
      </c>
      <c r="BF96" s="664">
        <f t="shared" si="95"/>
        <v>0.7575757575757569</v>
      </c>
      <c r="BG96" s="664">
        <f t="shared" si="95"/>
        <v>2.3255813953488413</v>
      </c>
      <c r="BH96" s="664">
        <f t="shared" si="95"/>
        <v>0.78125</v>
      </c>
      <c r="BI96" s="664">
        <f t="shared" si="95"/>
        <v>4.918032786885251</v>
      </c>
      <c r="BJ96" s="664">
        <f t="shared" si="95"/>
        <v>7.017543859649122</v>
      </c>
      <c r="BK96" s="664">
        <f t="shared" si="95"/>
        <v>7.547169811320731</v>
      </c>
      <c r="BL96" s="664">
        <f t="shared" si="95"/>
        <v>8.163265306122458</v>
      </c>
      <c r="BM96" s="664">
        <f t="shared" si="95"/>
        <v>8.888888888888879</v>
      </c>
      <c r="BN96" s="664">
        <f t="shared" si="95"/>
        <v>9.756097560975618</v>
      </c>
      <c r="BO96" s="689">
        <f t="shared" si="95"/>
        <v>18.682336594685346</v>
      </c>
      <c r="BP96" s="677">
        <f t="shared" si="85"/>
        <v>6.230414065636797</v>
      </c>
      <c r="BQ96" s="677">
        <f t="shared" si="86"/>
        <v>4.818375239862144</v>
      </c>
      <c r="BR96" s="539">
        <f t="shared" si="78"/>
        <v>-2.493307923847964</v>
      </c>
      <c r="BS96" s="677">
        <f t="shared" si="79"/>
        <v>36.888989494669566</v>
      </c>
      <c r="BT96" s="701">
        <f t="shared" si="91"/>
        <v>0.72615</v>
      </c>
      <c r="BU96" s="701">
        <f t="shared" si="99"/>
        <v>0.7479345</v>
      </c>
      <c r="BV96" s="701">
        <f t="shared" si="99"/>
        <v>0.7703725349999999</v>
      </c>
      <c r="BW96" s="701">
        <f t="shared" si="99"/>
        <v>0.7934837110499999</v>
      </c>
      <c r="BX96" s="701">
        <f t="shared" si="99"/>
        <v>0.8172882223814999</v>
      </c>
      <c r="BY96" s="702">
        <f t="shared" si="92"/>
        <v>3.8552289684314998</v>
      </c>
      <c r="BZ96" s="689">
        <f t="shared" si="93"/>
        <v>28.038028861319997</v>
      </c>
    </row>
    <row r="97" spans="1:78" ht="11.25" customHeight="1">
      <c r="A97" s="15" t="s">
        <v>411</v>
      </c>
      <c r="B97" s="16" t="s">
        <v>412</v>
      </c>
      <c r="C97" s="16" t="s">
        <v>1342</v>
      </c>
      <c r="D97" s="131">
        <v>14</v>
      </c>
      <c r="E97" s="136">
        <v>197</v>
      </c>
      <c r="F97" s="42" t="s">
        <v>860</v>
      </c>
      <c r="G97" s="43" t="s">
        <v>827</v>
      </c>
      <c r="H97" s="387">
        <v>34.61</v>
      </c>
      <c r="I97" s="313">
        <f t="shared" si="101"/>
        <v>3.7561398439757294</v>
      </c>
      <c r="J97" s="125">
        <v>0.275</v>
      </c>
      <c r="K97" s="108">
        <v>0.325</v>
      </c>
      <c r="L97" s="107">
        <f t="shared" si="77"/>
        <v>18.181818181818166</v>
      </c>
      <c r="M97" s="21">
        <v>40947</v>
      </c>
      <c r="N97" s="22">
        <v>40949</v>
      </c>
      <c r="O97" s="21">
        <v>40998</v>
      </c>
      <c r="P97" s="318" t="s">
        <v>234</v>
      </c>
      <c r="Q97" s="658" t="s">
        <v>1395</v>
      </c>
      <c r="R97" s="310">
        <f>K97*4</f>
        <v>1.3</v>
      </c>
      <c r="S97" s="313">
        <f t="shared" si="64"/>
        <v>56.27705627705628</v>
      </c>
      <c r="T97" s="411">
        <f t="shared" si="94"/>
        <v>0.2748507605256689</v>
      </c>
      <c r="U97" s="18">
        <f t="shared" si="65"/>
        <v>14.982683982683982</v>
      </c>
      <c r="V97" s="364">
        <v>12</v>
      </c>
      <c r="W97" s="188">
        <v>2.31</v>
      </c>
      <c r="X97" s="187">
        <v>1.9</v>
      </c>
      <c r="Y97" s="188">
        <v>1.3</v>
      </c>
      <c r="Z97" s="188">
        <v>1.51</v>
      </c>
      <c r="AA97" s="187">
        <v>2.33</v>
      </c>
      <c r="AB97" s="188">
        <v>2.43</v>
      </c>
      <c r="AC97" s="326">
        <f>(AB97/AA97-1)*100</f>
        <v>4.29184549356223</v>
      </c>
      <c r="AD97" s="328">
        <f>(H97/AA97)/X97</f>
        <v>7.817935396430992</v>
      </c>
      <c r="AE97" s="483">
        <v>14</v>
      </c>
      <c r="AF97" s="370">
        <v>6130</v>
      </c>
      <c r="AG97" s="512">
        <v>15.29</v>
      </c>
      <c r="AH97" s="512">
        <v>-5.1</v>
      </c>
      <c r="AI97" s="525">
        <v>2.22</v>
      </c>
      <c r="AJ97" s="526">
        <v>1.56</v>
      </c>
      <c r="AK97" s="334">
        <f t="shared" si="97"/>
        <v>0.9300024548799392</v>
      </c>
      <c r="AL97" s="324">
        <f t="shared" si="80"/>
        <v>7.317073170731736</v>
      </c>
      <c r="AM97" s="325">
        <f t="shared" si="81"/>
        <v>10.064241629820891</v>
      </c>
      <c r="AN97" s="325">
        <f t="shared" si="82"/>
        <v>8.69534259253939</v>
      </c>
      <c r="AO97" s="327">
        <f t="shared" si="83"/>
        <v>9.34980606439575</v>
      </c>
      <c r="AP97" s="646">
        <v>1.1</v>
      </c>
      <c r="AQ97" s="634"/>
      <c r="AR97" s="431">
        <v>1.025</v>
      </c>
      <c r="AS97" s="282">
        <v>0.95</v>
      </c>
      <c r="AT97" s="28">
        <v>0.825</v>
      </c>
      <c r="AU97" s="28">
        <v>0.775</v>
      </c>
      <c r="AV97" s="28">
        <v>0.725</v>
      </c>
      <c r="AW97" s="28">
        <v>0.675</v>
      </c>
      <c r="AX97" s="28">
        <v>0.625</v>
      </c>
      <c r="AY97" s="28">
        <v>0.575</v>
      </c>
      <c r="AZ97" s="28">
        <v>0.525</v>
      </c>
      <c r="BA97" s="28">
        <v>0.45</v>
      </c>
      <c r="BB97" s="275">
        <v>0.4</v>
      </c>
      <c r="BC97" s="119">
        <v>0.1</v>
      </c>
      <c r="BD97" s="684">
        <f t="shared" si="84"/>
        <v>7.317073170731736</v>
      </c>
      <c r="BE97" s="684">
        <f t="shared" si="98"/>
        <v>7.8947368421052655</v>
      </c>
      <c r="BF97" s="452">
        <f t="shared" si="95"/>
        <v>15.15151515151516</v>
      </c>
      <c r="BG97" s="452">
        <f t="shared" si="95"/>
        <v>6.451612903225801</v>
      </c>
      <c r="BH97" s="452">
        <f t="shared" si="95"/>
        <v>6.896551724137945</v>
      </c>
      <c r="BI97" s="452">
        <f t="shared" si="95"/>
        <v>7.407407407407396</v>
      </c>
      <c r="BJ97" s="452">
        <f t="shared" si="95"/>
        <v>8.000000000000007</v>
      </c>
      <c r="BK97" s="452">
        <f t="shared" si="95"/>
        <v>8.69565217391306</v>
      </c>
      <c r="BL97" s="452">
        <f t="shared" si="95"/>
        <v>9.523809523809511</v>
      </c>
      <c r="BM97" s="452">
        <f t="shared" si="95"/>
        <v>16.666666666666675</v>
      </c>
      <c r="BN97" s="452">
        <f t="shared" si="95"/>
        <v>12.5</v>
      </c>
      <c r="BO97" s="685">
        <f t="shared" si="95"/>
        <v>300</v>
      </c>
      <c r="BP97" s="676">
        <f t="shared" si="85"/>
        <v>33.87541879695938</v>
      </c>
      <c r="BQ97" s="676">
        <f t="shared" si="86"/>
        <v>80.30323123871128</v>
      </c>
      <c r="BR97" s="538">
        <f t="shared" si="78"/>
        <v>-2.5312015461688624</v>
      </c>
      <c r="BS97" s="676">
        <f t="shared" si="79"/>
        <v>67.16292776575645</v>
      </c>
      <c r="BT97" s="696">
        <f t="shared" si="91"/>
        <v>1.1472103004291847</v>
      </c>
      <c r="BU97" s="696">
        <f t="shared" si="99"/>
        <v>1.2368984605779403</v>
      </c>
      <c r="BV97" s="696">
        <f t="shared" si="99"/>
        <v>1.333598383145373</v>
      </c>
      <c r="BW97" s="696">
        <f t="shared" si="99"/>
        <v>1.4378582431875264</v>
      </c>
      <c r="BX97" s="696">
        <f t="shared" si="99"/>
        <v>1.5502690717321848</v>
      </c>
      <c r="BY97" s="697">
        <f t="shared" si="92"/>
        <v>6.705834459072209</v>
      </c>
      <c r="BZ97" s="685">
        <f t="shared" si="93"/>
        <v>19.375424614481968</v>
      </c>
    </row>
    <row r="98" spans="1:78" ht="11.25" customHeight="1">
      <c r="A98" s="25" t="s">
        <v>1731</v>
      </c>
      <c r="B98" s="26" t="s">
        <v>1732</v>
      </c>
      <c r="C98" s="26" t="s">
        <v>1224</v>
      </c>
      <c r="D98" s="132">
        <v>14</v>
      </c>
      <c r="E98" s="136">
        <v>188</v>
      </c>
      <c r="F98" s="44" t="s">
        <v>860</v>
      </c>
      <c r="G98" s="45" t="s">
        <v>860</v>
      </c>
      <c r="H98" s="203">
        <v>24.2</v>
      </c>
      <c r="I98" s="313">
        <f t="shared" si="101"/>
        <v>4.958677685950414</v>
      </c>
      <c r="J98" s="105">
        <v>0.29</v>
      </c>
      <c r="K98" s="105">
        <v>0.3</v>
      </c>
      <c r="L98" s="93">
        <f t="shared" si="77"/>
        <v>3.4482758620689724</v>
      </c>
      <c r="M98" s="30">
        <v>40919</v>
      </c>
      <c r="N98" s="31">
        <v>40921</v>
      </c>
      <c r="O98" s="30">
        <v>40940</v>
      </c>
      <c r="P98" s="31" t="s">
        <v>252</v>
      </c>
      <c r="Q98" s="26"/>
      <c r="R98" s="310">
        <f>K98*4</f>
        <v>1.2</v>
      </c>
      <c r="S98" s="313">
        <f t="shared" si="64"/>
        <v>49.18032786885246</v>
      </c>
      <c r="T98" s="411">
        <f t="shared" si="94"/>
        <v>-36.665228661709136</v>
      </c>
      <c r="U98" s="27">
        <f t="shared" si="65"/>
        <v>9.918032786885245</v>
      </c>
      <c r="V98" s="364">
        <v>12</v>
      </c>
      <c r="W98" s="166">
        <v>2.44</v>
      </c>
      <c r="X98" s="172" t="s">
        <v>1410</v>
      </c>
      <c r="Y98" s="166">
        <v>3.22</v>
      </c>
      <c r="Z98" s="166">
        <v>0.91</v>
      </c>
      <c r="AA98" s="172" t="s">
        <v>1410</v>
      </c>
      <c r="AB98" s="166" t="s">
        <v>1410</v>
      </c>
      <c r="AC98" s="327" t="s">
        <v>876</v>
      </c>
      <c r="AD98" s="324" t="s">
        <v>876</v>
      </c>
      <c r="AE98" s="484">
        <v>0</v>
      </c>
      <c r="AF98" s="369">
        <v>80</v>
      </c>
      <c r="AG98" s="522">
        <v>4.18</v>
      </c>
      <c r="AH98" s="522">
        <v>-16.98</v>
      </c>
      <c r="AI98" s="523">
        <v>1.47</v>
      </c>
      <c r="AJ98" s="524">
        <v>-5.21</v>
      </c>
      <c r="AK98" s="335">
        <f t="shared" si="97"/>
        <v>0.8343906481709943</v>
      </c>
      <c r="AL98" s="324">
        <f t="shared" si="80"/>
        <v>3.5714285714285587</v>
      </c>
      <c r="AM98" s="325">
        <f t="shared" si="81"/>
        <v>5.0717574498580165</v>
      </c>
      <c r="AN98" s="325">
        <f t="shared" si="82"/>
        <v>7.183720356301482</v>
      </c>
      <c r="AO98" s="327">
        <f t="shared" si="83"/>
        <v>8.60954083323966</v>
      </c>
      <c r="AP98" s="646">
        <v>1.16</v>
      </c>
      <c r="AQ98" s="634"/>
      <c r="AR98" s="282">
        <v>1.12</v>
      </c>
      <c r="AS98" s="282">
        <v>1.08</v>
      </c>
      <c r="AT98" s="28">
        <v>1</v>
      </c>
      <c r="AU98" s="28">
        <v>0.92</v>
      </c>
      <c r="AV98" s="28">
        <v>0.82</v>
      </c>
      <c r="AW98" s="28">
        <v>0.6857</v>
      </c>
      <c r="AX98" s="28">
        <v>0.6475</v>
      </c>
      <c r="AY98" s="28">
        <v>0.6095</v>
      </c>
      <c r="AZ98" s="28">
        <v>0.55875</v>
      </c>
      <c r="BA98" s="28">
        <v>0.5079</v>
      </c>
      <c r="BB98" s="28">
        <v>0.4317</v>
      </c>
      <c r="BC98" s="119">
        <v>0.35556</v>
      </c>
      <c r="BD98" s="684">
        <f t="shared" si="84"/>
        <v>3.5714285714285587</v>
      </c>
      <c r="BE98" s="684">
        <f aca="true" t="shared" si="102" ref="BE98:BO113">IF(AS98=0,0,IF(AS98&gt;AR98,0,((AR98/AS98)-1)*100))</f>
        <v>3.703703703703698</v>
      </c>
      <c r="BF98" s="452">
        <f t="shared" si="95"/>
        <v>8.000000000000007</v>
      </c>
      <c r="BG98" s="452">
        <f t="shared" si="95"/>
        <v>8.695652173913038</v>
      </c>
      <c r="BH98" s="452">
        <f t="shared" si="95"/>
        <v>12.195121951219523</v>
      </c>
      <c r="BI98" s="452">
        <f t="shared" si="95"/>
        <v>19.585824704681354</v>
      </c>
      <c r="BJ98" s="452">
        <f t="shared" si="95"/>
        <v>5.899613899613909</v>
      </c>
      <c r="BK98" s="452">
        <f t="shared" si="95"/>
        <v>6.234618539786707</v>
      </c>
      <c r="BL98" s="452">
        <f t="shared" si="95"/>
        <v>9.082774049217024</v>
      </c>
      <c r="BM98" s="452">
        <f t="shared" si="95"/>
        <v>10.011813349084452</v>
      </c>
      <c r="BN98" s="452">
        <f t="shared" si="95"/>
        <v>17.651146629603897</v>
      </c>
      <c r="BO98" s="685">
        <f t="shared" si="95"/>
        <v>21.41410732365845</v>
      </c>
      <c r="BP98" s="676">
        <f t="shared" si="85"/>
        <v>10.503817074659219</v>
      </c>
      <c r="BQ98" s="676">
        <f t="shared" si="86"/>
        <v>5.780617140382884</v>
      </c>
      <c r="BR98" s="538">
        <f t="shared" si="78"/>
        <v>2.2243652553666493</v>
      </c>
      <c r="BS98" s="676">
        <f t="shared" si="79"/>
        <v>47.42252547087457</v>
      </c>
      <c r="BT98" s="696">
        <f t="shared" si="91"/>
        <v>1.1947999999999999</v>
      </c>
      <c r="BU98" s="696">
        <f t="shared" si="99"/>
        <v>1.2306439999999998</v>
      </c>
      <c r="BV98" s="696">
        <f t="shared" si="99"/>
        <v>1.2675633199999998</v>
      </c>
      <c r="BW98" s="696">
        <f t="shared" si="99"/>
        <v>1.3055902195999998</v>
      </c>
      <c r="BX98" s="696">
        <f t="shared" si="99"/>
        <v>1.3447579261879998</v>
      </c>
      <c r="BY98" s="697">
        <f t="shared" si="92"/>
        <v>6.343355465787999</v>
      </c>
      <c r="BZ98" s="685">
        <f t="shared" si="93"/>
        <v>26.212212668545455</v>
      </c>
    </row>
    <row r="99" spans="1:78" ht="11.25" customHeight="1">
      <c r="A99" s="25" t="s">
        <v>1162</v>
      </c>
      <c r="B99" s="26" t="s">
        <v>1163</v>
      </c>
      <c r="C99" s="26" t="s">
        <v>1219</v>
      </c>
      <c r="D99" s="132">
        <v>10</v>
      </c>
      <c r="E99" s="136">
        <v>231</v>
      </c>
      <c r="F99" s="44" t="s">
        <v>860</v>
      </c>
      <c r="G99" s="45" t="s">
        <v>860</v>
      </c>
      <c r="H99" s="203">
        <v>54.12</v>
      </c>
      <c r="I99" s="313">
        <f t="shared" si="101"/>
        <v>4.34719142645972</v>
      </c>
      <c r="J99" s="119">
        <v>1.987</v>
      </c>
      <c r="K99" s="119">
        <v>2.3527</v>
      </c>
      <c r="L99" s="93">
        <f t="shared" si="77"/>
        <v>18.404630095621542</v>
      </c>
      <c r="M99" s="30">
        <v>40598</v>
      </c>
      <c r="N99" s="31">
        <v>40602</v>
      </c>
      <c r="O99" s="30">
        <v>40641</v>
      </c>
      <c r="P99" s="31" t="s">
        <v>121</v>
      </c>
      <c r="Q99" s="383" t="s">
        <v>1022</v>
      </c>
      <c r="R99" s="310">
        <f>K99</f>
        <v>2.3527</v>
      </c>
      <c r="S99" s="313">
        <f t="shared" si="64"/>
        <v>55.35764705882353</v>
      </c>
      <c r="T99" s="411">
        <f t="shared" si="94"/>
        <v>4.513363438628759</v>
      </c>
      <c r="U99" s="27">
        <f t="shared" si="65"/>
        <v>12.734117647058824</v>
      </c>
      <c r="V99" s="364">
        <v>12</v>
      </c>
      <c r="W99" s="166">
        <v>4.25</v>
      </c>
      <c r="X99" s="172">
        <v>1.83</v>
      </c>
      <c r="Y99" s="166">
        <v>2.17</v>
      </c>
      <c r="Z99" s="166">
        <v>1.93</v>
      </c>
      <c r="AA99" s="172">
        <v>5.54</v>
      </c>
      <c r="AB99" s="166">
        <v>5.71</v>
      </c>
      <c r="AC99" s="327">
        <f aca="true" t="shared" si="103" ref="AC99:AC105">(AB99/AA99-1)*100</f>
        <v>3.068592057761732</v>
      </c>
      <c r="AD99" s="324">
        <f aca="true" t="shared" si="104" ref="AD99:AD105">(H99/AA99)/X99</f>
        <v>5.338225720542108</v>
      </c>
      <c r="AE99" s="484">
        <v>6</v>
      </c>
      <c r="AF99" s="369">
        <v>130900</v>
      </c>
      <c r="AG99" s="522">
        <v>4.88</v>
      </c>
      <c r="AH99" s="522">
        <v>-16.51</v>
      </c>
      <c r="AI99" s="523">
        <v>-3.31</v>
      </c>
      <c r="AJ99" s="524">
        <v>-7.03</v>
      </c>
      <c r="AK99" s="335">
        <f t="shared" si="97"/>
        <v>1.2782266327151446</v>
      </c>
      <c r="AL99" s="324">
        <f t="shared" si="80"/>
        <v>18.404630095621542</v>
      </c>
      <c r="AM99" s="325">
        <f t="shared" si="81"/>
        <v>16.919311021025372</v>
      </c>
      <c r="AN99" s="325">
        <f t="shared" si="82"/>
        <v>21.351683808224564</v>
      </c>
      <c r="AO99" s="327">
        <f t="shared" si="83"/>
        <v>16.704145619991028</v>
      </c>
      <c r="AP99" s="646">
        <v>2.3527</v>
      </c>
      <c r="AQ99" s="634"/>
      <c r="AR99" s="282">
        <v>1.987</v>
      </c>
      <c r="AS99" s="282">
        <v>1.72</v>
      </c>
      <c r="AT99" s="28">
        <v>1.472</v>
      </c>
      <c r="AU99" s="28">
        <v>1.081</v>
      </c>
      <c r="AV99" s="28">
        <v>0.894</v>
      </c>
      <c r="AW99" s="28">
        <v>0.862</v>
      </c>
      <c r="AX99" s="28">
        <v>0.806</v>
      </c>
      <c r="AY99" s="28">
        <v>0.7</v>
      </c>
      <c r="AZ99" s="28">
        <v>0.522</v>
      </c>
      <c r="BA99" s="275">
        <v>0.502</v>
      </c>
      <c r="BB99" s="28">
        <v>1.078</v>
      </c>
      <c r="BC99" s="277">
        <v>0</v>
      </c>
      <c r="BD99" s="684">
        <f t="shared" si="84"/>
        <v>18.404630095621542</v>
      </c>
      <c r="BE99" s="684">
        <f t="shared" si="102"/>
        <v>15.523255813953485</v>
      </c>
      <c r="BF99" s="452">
        <f t="shared" si="102"/>
        <v>16.84782608695652</v>
      </c>
      <c r="BG99" s="452">
        <f t="shared" si="102"/>
        <v>36.170212765957444</v>
      </c>
      <c r="BH99" s="452">
        <f t="shared" si="102"/>
        <v>20.91722595078298</v>
      </c>
      <c r="BI99" s="452">
        <f t="shared" si="102"/>
        <v>3.7122969837587005</v>
      </c>
      <c r="BJ99" s="452">
        <f t="shared" si="102"/>
        <v>6.94789081885856</v>
      </c>
      <c r="BK99" s="452">
        <f t="shared" si="102"/>
        <v>15.142857142857146</v>
      </c>
      <c r="BL99" s="452">
        <f t="shared" si="102"/>
        <v>34.099616858237525</v>
      </c>
      <c r="BM99" s="452">
        <f t="shared" si="102"/>
        <v>3.984063745019917</v>
      </c>
      <c r="BN99" s="452">
        <f t="shared" si="102"/>
        <v>0</v>
      </c>
      <c r="BO99" s="685">
        <f t="shared" si="102"/>
        <v>0</v>
      </c>
      <c r="BP99" s="676">
        <f t="shared" si="85"/>
        <v>14.312489688500316</v>
      </c>
      <c r="BQ99" s="676">
        <f t="shared" si="86"/>
        <v>11.62330459273666</v>
      </c>
      <c r="BR99" s="538">
        <f t="shared" si="78"/>
        <v>12.96475758762546</v>
      </c>
      <c r="BS99" s="676">
        <f t="shared" si="79"/>
        <v>72.75423241856369</v>
      </c>
      <c r="BT99" s="696">
        <f t="shared" si="91"/>
        <v>2.4248947653429602</v>
      </c>
      <c r="BU99" s="696">
        <f t="shared" si="99"/>
        <v>2.5543411214025773</v>
      </c>
      <c r="BV99" s="696">
        <f t="shared" si="99"/>
        <v>2.6906976161356733</v>
      </c>
      <c r="BW99" s="696">
        <f t="shared" si="99"/>
        <v>2.834333128342241</v>
      </c>
      <c r="BX99" s="696">
        <f t="shared" si="99"/>
        <v>2.985636228405252</v>
      </c>
      <c r="BY99" s="697">
        <f t="shared" si="92"/>
        <v>13.489902859628703</v>
      </c>
      <c r="BZ99" s="685">
        <f t="shared" si="93"/>
        <v>24.925910679284375</v>
      </c>
    </row>
    <row r="100" spans="1:78" ht="11.25" customHeight="1">
      <c r="A100" s="25" t="s">
        <v>313</v>
      </c>
      <c r="B100" s="26" t="s">
        <v>314</v>
      </c>
      <c r="C100" s="26" t="s">
        <v>1219</v>
      </c>
      <c r="D100" s="132">
        <v>10</v>
      </c>
      <c r="E100" s="136">
        <v>230</v>
      </c>
      <c r="F100" s="44" t="s">
        <v>827</v>
      </c>
      <c r="G100" s="45" t="s">
        <v>827</v>
      </c>
      <c r="H100" s="203">
        <v>113.55</v>
      </c>
      <c r="I100" s="433">
        <f t="shared" si="101"/>
        <v>1.60070453544694</v>
      </c>
      <c r="J100" s="119">
        <v>1.407</v>
      </c>
      <c r="K100" s="119">
        <v>1.8176</v>
      </c>
      <c r="L100" s="93">
        <f t="shared" si="77"/>
        <v>29.182658137882033</v>
      </c>
      <c r="M100" s="30">
        <v>40626</v>
      </c>
      <c r="N100" s="31">
        <v>40630</v>
      </c>
      <c r="O100" s="30">
        <v>40638</v>
      </c>
      <c r="P100" s="31" t="s">
        <v>121</v>
      </c>
      <c r="Q100" s="383" t="s">
        <v>1021</v>
      </c>
      <c r="R100" s="310">
        <f>K100</f>
        <v>1.8176</v>
      </c>
      <c r="S100" s="313">
        <f t="shared" si="64"/>
        <v>35.63921568627452</v>
      </c>
      <c r="T100" s="411">
        <f t="shared" si="94"/>
        <v>210.45360025049922</v>
      </c>
      <c r="U100" s="27">
        <f t="shared" si="65"/>
        <v>22.264705882352942</v>
      </c>
      <c r="V100" s="364">
        <v>12</v>
      </c>
      <c r="W100" s="166">
        <v>5.1</v>
      </c>
      <c r="X100" s="172">
        <v>1.34</v>
      </c>
      <c r="Y100" s="166">
        <v>5.36</v>
      </c>
      <c r="Z100" s="166">
        <v>9.74</v>
      </c>
      <c r="AA100" s="172">
        <v>5.39</v>
      </c>
      <c r="AB100" s="166">
        <v>6.17</v>
      </c>
      <c r="AC100" s="327">
        <f t="shared" si="103"/>
        <v>14.471243042671622</v>
      </c>
      <c r="AD100" s="324">
        <f t="shared" si="104"/>
        <v>15.721485337690028</v>
      </c>
      <c r="AE100" s="484">
        <v>4</v>
      </c>
      <c r="AF100" s="369">
        <v>63990</v>
      </c>
      <c r="AG100" s="522">
        <v>20.06</v>
      </c>
      <c r="AH100" s="522">
        <v>-14.55</v>
      </c>
      <c r="AI100" s="523">
        <v>6.98</v>
      </c>
      <c r="AJ100" s="524">
        <v>1.35</v>
      </c>
      <c r="AK100" s="335">
        <f t="shared" si="97"/>
        <v>1.1001039129320365</v>
      </c>
      <c r="AL100" s="324">
        <f t="shared" si="80"/>
        <v>29.182658137882033</v>
      </c>
      <c r="AM100" s="325">
        <f t="shared" si="81"/>
        <v>27.15946235702813</v>
      </c>
      <c r="AN100" s="325">
        <f t="shared" si="82"/>
        <v>30.34976023227096</v>
      </c>
      <c r="AO100" s="327">
        <f t="shared" si="83"/>
        <v>27.588084975883497</v>
      </c>
      <c r="AP100" s="646">
        <v>1.8176</v>
      </c>
      <c r="AQ100" s="634"/>
      <c r="AR100" s="282">
        <v>1.407</v>
      </c>
      <c r="AS100" s="282">
        <v>1.034</v>
      </c>
      <c r="AT100" s="28">
        <v>0.884</v>
      </c>
      <c r="AU100" s="28">
        <v>0.609</v>
      </c>
      <c r="AV100" s="28">
        <v>0.483</v>
      </c>
      <c r="AW100" s="28">
        <v>0.42</v>
      </c>
      <c r="AX100" s="28">
        <v>0.3725</v>
      </c>
      <c r="AY100" s="28">
        <v>0.2615</v>
      </c>
      <c r="AZ100" s="28">
        <v>0.1845</v>
      </c>
      <c r="BA100" s="275">
        <v>0.159</v>
      </c>
      <c r="BB100" s="28">
        <v>0.211</v>
      </c>
      <c r="BC100" s="119">
        <v>0.082</v>
      </c>
      <c r="BD100" s="684">
        <f t="shared" si="84"/>
        <v>29.182658137882033</v>
      </c>
      <c r="BE100" s="684">
        <f t="shared" si="102"/>
        <v>36.07350096711799</v>
      </c>
      <c r="BF100" s="452">
        <f t="shared" si="102"/>
        <v>16.96832579185521</v>
      </c>
      <c r="BG100" s="452">
        <f t="shared" si="102"/>
        <v>45.1559934318555</v>
      </c>
      <c r="BH100" s="452">
        <f t="shared" si="102"/>
        <v>26.086956521739136</v>
      </c>
      <c r="BI100" s="452">
        <f t="shared" si="102"/>
        <v>14.999999999999991</v>
      </c>
      <c r="BJ100" s="452">
        <f t="shared" si="102"/>
        <v>12.751677852348987</v>
      </c>
      <c r="BK100" s="452">
        <f t="shared" si="102"/>
        <v>42.44741873804971</v>
      </c>
      <c r="BL100" s="452">
        <f t="shared" si="102"/>
        <v>41.734417344173444</v>
      </c>
      <c r="BM100" s="452">
        <f t="shared" si="102"/>
        <v>16.03773584905661</v>
      </c>
      <c r="BN100" s="452">
        <f t="shared" si="102"/>
        <v>0</v>
      </c>
      <c r="BO100" s="685">
        <f t="shared" si="102"/>
        <v>157.31707317073167</v>
      </c>
      <c r="BP100" s="676">
        <f t="shared" si="85"/>
        <v>36.56297981706752</v>
      </c>
      <c r="BQ100" s="676">
        <f t="shared" si="86"/>
        <v>38.78922201370468</v>
      </c>
      <c r="BR100" s="538">
        <f t="shared" si="78"/>
        <v>9.685758885364958</v>
      </c>
      <c r="BS100" s="676">
        <f t="shared" si="79"/>
        <v>68.81274509803922</v>
      </c>
      <c r="BT100" s="696">
        <f t="shared" si="91"/>
        <v>1.9993600000000002</v>
      </c>
      <c r="BU100" s="696">
        <f t="shared" si="99"/>
        <v>2.1992960000000004</v>
      </c>
      <c r="BV100" s="696">
        <f t="shared" si="99"/>
        <v>2.4192256000000008</v>
      </c>
      <c r="BW100" s="696">
        <f t="shared" si="99"/>
        <v>2.661148160000001</v>
      </c>
      <c r="BX100" s="696">
        <f t="shared" si="99"/>
        <v>2.9272629760000015</v>
      </c>
      <c r="BY100" s="697">
        <f t="shared" si="92"/>
        <v>12.206292736000004</v>
      </c>
      <c r="BZ100" s="685">
        <f t="shared" si="93"/>
        <v>10.749707385292826</v>
      </c>
    </row>
    <row r="101" spans="1:78" ht="11.25" customHeight="1">
      <c r="A101" s="34" t="s">
        <v>375</v>
      </c>
      <c r="B101" s="36" t="s">
        <v>376</v>
      </c>
      <c r="C101" s="36" t="s">
        <v>1342</v>
      </c>
      <c r="D101" s="133">
        <v>13</v>
      </c>
      <c r="E101" s="136">
        <v>187</v>
      </c>
      <c r="F101" s="46" t="s">
        <v>860</v>
      </c>
      <c r="G101" s="48" t="s">
        <v>827</v>
      </c>
      <c r="H101" s="262">
        <v>45.49</v>
      </c>
      <c r="I101" s="313">
        <f t="shared" si="101"/>
        <v>3.7370850736425583</v>
      </c>
      <c r="J101" s="106">
        <v>0.4</v>
      </c>
      <c r="K101" s="106">
        <v>0.425</v>
      </c>
      <c r="L101" s="94">
        <f t="shared" si="77"/>
        <v>6.25</v>
      </c>
      <c r="M101" s="655">
        <v>40548</v>
      </c>
      <c r="N101" s="656">
        <v>40550</v>
      </c>
      <c r="O101" s="655">
        <v>40575</v>
      </c>
      <c r="P101" s="50" t="s">
        <v>252</v>
      </c>
      <c r="Q101" s="574" t="s">
        <v>1610</v>
      </c>
      <c r="R101" s="259">
        <f>K101*4</f>
        <v>1.7</v>
      </c>
      <c r="S101" s="313">
        <f aca="true" t="shared" si="105" ref="S101:S132">R101/W101*100</f>
        <v>67.72908366533865</v>
      </c>
      <c r="T101" s="411">
        <f t="shared" si="94"/>
        <v>35.22057464378064</v>
      </c>
      <c r="U101" s="37">
        <f aca="true" t="shared" si="106" ref="U101:U132">H101/W101</f>
        <v>18.12350597609562</v>
      </c>
      <c r="V101" s="365">
        <v>12</v>
      </c>
      <c r="W101" s="167">
        <v>2.51</v>
      </c>
      <c r="X101" s="174">
        <v>3.4</v>
      </c>
      <c r="Y101" s="167">
        <v>1.56</v>
      </c>
      <c r="Z101" s="167">
        <v>2.27</v>
      </c>
      <c r="AA101" s="174">
        <v>2.67</v>
      </c>
      <c r="AB101" s="167">
        <v>2.75</v>
      </c>
      <c r="AC101" s="332">
        <f t="shared" si="103"/>
        <v>2.9962546816479474</v>
      </c>
      <c r="AD101" s="330">
        <f t="shared" si="104"/>
        <v>5.011015642211942</v>
      </c>
      <c r="AE101" s="485">
        <v>11</v>
      </c>
      <c r="AF101" s="371">
        <v>4710</v>
      </c>
      <c r="AG101" s="495">
        <v>16.88</v>
      </c>
      <c r="AH101" s="495">
        <v>-4.13</v>
      </c>
      <c r="AI101" s="519">
        <v>2.36</v>
      </c>
      <c r="AJ101" s="521">
        <v>2</v>
      </c>
      <c r="AK101" s="336">
        <f t="shared" si="97"/>
        <v>1.369446536847016</v>
      </c>
      <c r="AL101" s="324">
        <f t="shared" si="80"/>
        <v>6.25</v>
      </c>
      <c r="AM101" s="325">
        <f t="shared" si="81"/>
        <v>6.685884434218181</v>
      </c>
      <c r="AN101" s="325">
        <f t="shared" si="82"/>
        <v>7.036699782772393</v>
      </c>
      <c r="AO101" s="327">
        <f t="shared" si="83"/>
        <v>5.138353045145916</v>
      </c>
      <c r="AP101" s="646">
        <v>1.7</v>
      </c>
      <c r="AQ101" s="634"/>
      <c r="AR101" s="282">
        <v>1.6</v>
      </c>
      <c r="AS101" s="282">
        <v>1.5</v>
      </c>
      <c r="AT101" s="28">
        <v>1.4</v>
      </c>
      <c r="AU101" s="28">
        <v>1.3</v>
      </c>
      <c r="AV101" s="28">
        <v>1.21</v>
      </c>
      <c r="AW101" s="28">
        <v>1.16</v>
      </c>
      <c r="AX101" s="28">
        <v>1.11</v>
      </c>
      <c r="AY101" s="28">
        <v>1.08</v>
      </c>
      <c r="AZ101" s="28">
        <v>1.06</v>
      </c>
      <c r="BA101" s="28">
        <v>1.03</v>
      </c>
      <c r="BB101" s="28">
        <v>1</v>
      </c>
      <c r="BC101" s="119">
        <v>0.97</v>
      </c>
      <c r="BD101" s="684">
        <f t="shared" si="84"/>
        <v>6.25</v>
      </c>
      <c r="BE101" s="684">
        <f t="shared" si="102"/>
        <v>6.666666666666665</v>
      </c>
      <c r="BF101" s="452">
        <f t="shared" si="102"/>
        <v>7.14285714285714</v>
      </c>
      <c r="BG101" s="452">
        <f t="shared" si="102"/>
        <v>7.692307692307687</v>
      </c>
      <c r="BH101" s="452">
        <f t="shared" si="102"/>
        <v>7.438016528925617</v>
      </c>
      <c r="BI101" s="452">
        <f t="shared" si="102"/>
        <v>4.31034482758621</v>
      </c>
      <c r="BJ101" s="452">
        <f t="shared" si="102"/>
        <v>4.504504504504481</v>
      </c>
      <c r="BK101" s="452">
        <f t="shared" si="102"/>
        <v>2.77777777777779</v>
      </c>
      <c r="BL101" s="452">
        <f t="shared" si="102"/>
        <v>1.8867924528301883</v>
      </c>
      <c r="BM101" s="452">
        <f t="shared" si="102"/>
        <v>2.9126213592232997</v>
      </c>
      <c r="BN101" s="452">
        <f t="shared" si="102"/>
        <v>3.0000000000000027</v>
      </c>
      <c r="BO101" s="685">
        <f t="shared" si="102"/>
        <v>3.0927835051546504</v>
      </c>
      <c r="BP101" s="676">
        <f t="shared" si="85"/>
        <v>4.8062227048194766</v>
      </c>
      <c r="BQ101" s="676">
        <f t="shared" si="86"/>
        <v>2.0211395581883016</v>
      </c>
      <c r="BR101" s="538">
        <f t="shared" si="78"/>
        <v>-7.349721119680666</v>
      </c>
      <c r="BS101" s="676">
        <f t="shared" si="79"/>
        <v>53.989207177280456</v>
      </c>
      <c r="BT101" s="696">
        <f t="shared" si="91"/>
        <v>1.7509363295880152</v>
      </c>
      <c r="BU101" s="696">
        <f t="shared" si="99"/>
        <v>1.8386760229488421</v>
      </c>
      <c r="BV101" s="696">
        <f t="shared" si="99"/>
        <v>1.930812366068409</v>
      </c>
      <c r="BW101" s="696">
        <f t="shared" si="99"/>
        <v>2.027565675753859</v>
      </c>
      <c r="BX101" s="696">
        <f t="shared" si="99"/>
        <v>2.129167308922005</v>
      </c>
      <c r="BY101" s="697">
        <f t="shared" si="92"/>
        <v>9.67715770328113</v>
      </c>
      <c r="BZ101" s="685">
        <f t="shared" si="93"/>
        <v>21.27315388718648</v>
      </c>
    </row>
    <row r="102" spans="1:78" ht="11.25" customHeight="1">
      <c r="A102" s="96" t="s">
        <v>545</v>
      </c>
      <c r="B102" s="26" t="s">
        <v>546</v>
      </c>
      <c r="C102" s="26" t="s">
        <v>1225</v>
      </c>
      <c r="D102" s="132">
        <v>10</v>
      </c>
      <c r="E102" s="136">
        <v>234</v>
      </c>
      <c r="F102" s="65" t="s">
        <v>1410</v>
      </c>
      <c r="G102" s="57" t="s">
        <v>1410</v>
      </c>
      <c r="H102" s="203">
        <v>17.76</v>
      </c>
      <c r="I102" s="312">
        <f t="shared" si="101"/>
        <v>3.8693693693693696</v>
      </c>
      <c r="J102" s="119">
        <v>0.29725</v>
      </c>
      <c r="K102" s="119">
        <v>0.3436</v>
      </c>
      <c r="L102" s="93">
        <f t="shared" si="77"/>
        <v>15.592935239697226</v>
      </c>
      <c r="M102" s="30">
        <v>40815</v>
      </c>
      <c r="N102" s="31">
        <v>40817</v>
      </c>
      <c r="O102" s="30">
        <v>40878</v>
      </c>
      <c r="P102" s="31" t="s">
        <v>295</v>
      </c>
      <c r="Q102" s="383" t="s">
        <v>1020</v>
      </c>
      <c r="R102" s="310">
        <f>K102*2</f>
        <v>0.6872</v>
      </c>
      <c r="S102" s="312">
        <f t="shared" si="105"/>
        <v>0.4641048152900656</v>
      </c>
      <c r="T102" s="413">
        <f t="shared" si="94"/>
        <v>-99.26987590073114</v>
      </c>
      <c r="U102" s="27">
        <f t="shared" si="106"/>
        <v>0.11994327007496455</v>
      </c>
      <c r="V102" s="364">
        <v>3</v>
      </c>
      <c r="W102" s="598">
        <v>148.07</v>
      </c>
      <c r="X102" s="172">
        <v>2.59</v>
      </c>
      <c r="Y102" s="166">
        <v>0.01</v>
      </c>
      <c r="Z102" s="166">
        <v>0.01</v>
      </c>
      <c r="AA102" s="172">
        <v>1.58</v>
      </c>
      <c r="AB102" s="166">
        <v>1.67</v>
      </c>
      <c r="AC102" s="327">
        <f t="shared" si="103"/>
        <v>5.696202531645556</v>
      </c>
      <c r="AD102" s="324">
        <f t="shared" si="104"/>
        <v>4.33996383363472</v>
      </c>
      <c r="AE102" s="484">
        <v>2</v>
      </c>
      <c r="AF102" s="369">
        <v>736</v>
      </c>
      <c r="AG102" s="522">
        <v>11</v>
      </c>
      <c r="AH102" s="522">
        <v>-9.16</v>
      </c>
      <c r="AI102" s="523">
        <v>-0.78</v>
      </c>
      <c r="AJ102" s="524">
        <v>-2.04</v>
      </c>
      <c r="AK102" s="334" t="s">
        <v>876</v>
      </c>
      <c r="AL102" s="328">
        <f t="shared" si="80"/>
        <v>15.592935239697226</v>
      </c>
      <c r="AM102" s="329">
        <f t="shared" si="81"/>
        <v>13.596560679924096</v>
      </c>
      <c r="AN102" s="329">
        <f t="shared" si="82"/>
        <v>16.691851701728755</v>
      </c>
      <c r="AO102" s="326" t="s">
        <v>876</v>
      </c>
      <c r="AP102" s="650">
        <v>0.6872</v>
      </c>
      <c r="AQ102" s="633"/>
      <c r="AR102" s="279">
        <v>0.5945</v>
      </c>
      <c r="AS102" s="279">
        <v>0.5408</v>
      </c>
      <c r="AT102" s="19">
        <v>0.4688</v>
      </c>
      <c r="AU102" s="19">
        <v>0.3832</v>
      </c>
      <c r="AV102" s="19">
        <v>0.3176</v>
      </c>
      <c r="AW102" s="19">
        <v>0.2409</v>
      </c>
      <c r="AX102" s="19">
        <v>0.17470000000000002</v>
      </c>
      <c r="AY102" s="19">
        <v>0.083</v>
      </c>
      <c r="AZ102" s="19">
        <v>0.0076</v>
      </c>
      <c r="BA102" s="280">
        <v>0</v>
      </c>
      <c r="BB102" s="280">
        <v>0</v>
      </c>
      <c r="BC102" s="281">
        <v>0</v>
      </c>
      <c r="BD102" s="686">
        <f t="shared" si="84"/>
        <v>15.592935239697226</v>
      </c>
      <c r="BE102" s="686">
        <f aca="true" t="shared" si="107" ref="BE102:BE112">IF(AS102=0,0,IF(AS102&gt;AR102,0,((AR102/AS102)-1)*100))</f>
        <v>9.929733727810675</v>
      </c>
      <c r="BF102" s="663">
        <f t="shared" si="102"/>
        <v>15.358361774744012</v>
      </c>
      <c r="BG102" s="663">
        <f t="shared" si="102"/>
        <v>22.338204592901878</v>
      </c>
      <c r="BH102" s="663">
        <f t="shared" si="102"/>
        <v>20.654911838790934</v>
      </c>
      <c r="BI102" s="663">
        <f t="shared" si="102"/>
        <v>31.83893731838936</v>
      </c>
      <c r="BJ102" s="663">
        <f t="shared" si="102"/>
        <v>37.89353176874641</v>
      </c>
      <c r="BK102" s="663">
        <f t="shared" si="102"/>
        <v>110.4819277108434</v>
      </c>
      <c r="BL102" s="663">
        <f t="shared" si="102"/>
        <v>992.1052631578949</v>
      </c>
      <c r="BM102" s="663">
        <f t="shared" si="102"/>
        <v>0</v>
      </c>
      <c r="BN102" s="663">
        <f t="shared" si="102"/>
        <v>0</v>
      </c>
      <c r="BO102" s="687">
        <f t="shared" si="102"/>
        <v>0</v>
      </c>
      <c r="BP102" s="675">
        <f t="shared" si="85"/>
        <v>104.68281726081823</v>
      </c>
      <c r="BQ102" s="675">
        <f t="shared" si="86"/>
        <v>269.0926234194328</v>
      </c>
      <c r="BR102" s="540">
        <f t="shared" si="78"/>
        <v>20.44127780102316</v>
      </c>
      <c r="BS102" s="675">
        <f t="shared" si="79"/>
        <v>66.20967837410365</v>
      </c>
      <c r="BT102" s="698">
        <f t="shared" si="91"/>
        <v>0.7263443037974683</v>
      </c>
      <c r="BU102" s="698">
        <f t="shared" si="99"/>
        <v>0.7578673838899443</v>
      </c>
      <c r="BV102" s="698">
        <f t="shared" si="99"/>
        <v>0.7907585542576816</v>
      </c>
      <c r="BW102" s="698">
        <f t="shared" si="99"/>
        <v>0.8250771895238378</v>
      </c>
      <c r="BX102" s="698">
        <f t="shared" si="99"/>
        <v>0.8608852411487422</v>
      </c>
      <c r="BY102" s="699">
        <f t="shared" si="92"/>
        <v>3.960932672617674</v>
      </c>
      <c r="BZ102" s="687">
        <f t="shared" si="93"/>
        <v>22.30254883230672</v>
      </c>
    </row>
    <row r="103" spans="1:78" ht="11.25" customHeight="1">
      <c r="A103" s="96" t="s">
        <v>311</v>
      </c>
      <c r="B103" s="26" t="s">
        <v>312</v>
      </c>
      <c r="C103" s="26" t="s">
        <v>1304</v>
      </c>
      <c r="D103" s="132">
        <v>11</v>
      </c>
      <c r="E103" s="136">
        <v>216</v>
      </c>
      <c r="F103" s="65" t="s">
        <v>1410</v>
      </c>
      <c r="G103" s="57" t="s">
        <v>1410</v>
      </c>
      <c r="H103" s="203">
        <v>47.74</v>
      </c>
      <c r="I103" s="433">
        <f t="shared" si="101"/>
        <v>1.3405948889819856</v>
      </c>
      <c r="J103" s="119">
        <v>0.135</v>
      </c>
      <c r="K103" s="119">
        <v>0.16</v>
      </c>
      <c r="L103" s="93">
        <f aca="true" t="shared" si="108" ref="L103:L134">((K103/J103)-1)*100</f>
        <v>18.518518518518512</v>
      </c>
      <c r="M103" s="30">
        <v>40779</v>
      </c>
      <c r="N103" s="31">
        <v>40781</v>
      </c>
      <c r="O103" s="30">
        <v>40800</v>
      </c>
      <c r="P103" s="103" t="s">
        <v>268</v>
      </c>
      <c r="Q103" s="102" t="s">
        <v>1921</v>
      </c>
      <c r="R103" s="310">
        <f aca="true" t="shared" si="109" ref="R103:R111">K103*4</f>
        <v>0.64</v>
      </c>
      <c r="S103" s="313">
        <f t="shared" si="105"/>
        <v>29.22374429223745</v>
      </c>
      <c r="T103" s="411">
        <f t="shared" si="94"/>
        <v>127.4565875919293</v>
      </c>
      <c r="U103" s="27">
        <f t="shared" si="106"/>
        <v>21.799086757990867</v>
      </c>
      <c r="V103" s="364">
        <v>12</v>
      </c>
      <c r="W103" s="166">
        <v>2.19</v>
      </c>
      <c r="X103" s="172">
        <v>1.26</v>
      </c>
      <c r="Y103" s="166">
        <v>1.74</v>
      </c>
      <c r="Z103" s="166">
        <v>5.34</v>
      </c>
      <c r="AA103" s="172">
        <v>2.65</v>
      </c>
      <c r="AB103" s="166">
        <v>2.93</v>
      </c>
      <c r="AC103" s="327">
        <f t="shared" si="103"/>
        <v>10.566037735849076</v>
      </c>
      <c r="AD103" s="324">
        <f t="shared" si="104"/>
        <v>14.29769392033543</v>
      </c>
      <c r="AE103" s="484">
        <v>10</v>
      </c>
      <c r="AF103" s="369">
        <v>2970</v>
      </c>
      <c r="AG103" s="522">
        <v>73.6</v>
      </c>
      <c r="AH103" s="522">
        <v>-7.61</v>
      </c>
      <c r="AI103" s="523">
        <v>1.38</v>
      </c>
      <c r="AJ103" s="524">
        <v>15.93</v>
      </c>
      <c r="AK103" s="335">
        <f aca="true" t="shared" si="110" ref="AK103:AK126">AN103/AO103</f>
        <v>0.7075126729840585</v>
      </c>
      <c r="AL103" s="324">
        <f aca="true" t="shared" si="111" ref="AL103:AL155">((AP103/AR103)^(1/1)-1)*100</f>
        <v>17.999999999999993</v>
      </c>
      <c r="AM103" s="325">
        <f aca="true" t="shared" si="112" ref="AM103:AM155">((AP103/AT103)^(1/3)-1)*100</f>
        <v>10.272303073280264</v>
      </c>
      <c r="AN103" s="325">
        <f aca="true" t="shared" si="113" ref="AN103:AN155">((AP103/AV103)^(1/5)-1)*100</f>
        <v>8.083252207959756</v>
      </c>
      <c r="AO103" s="327">
        <f aca="true" t="shared" si="114" ref="AO103:AO155">((AP103/BA103)^(1/10)-1)*100</f>
        <v>11.424886813500068</v>
      </c>
      <c r="AP103" s="646">
        <v>0.59</v>
      </c>
      <c r="AQ103" s="634"/>
      <c r="AR103" s="282">
        <v>0.5</v>
      </c>
      <c r="AS103" s="282">
        <v>0.46</v>
      </c>
      <c r="AT103" s="28">
        <v>0.44</v>
      </c>
      <c r="AU103" s="28">
        <v>0.42</v>
      </c>
      <c r="AV103" s="28">
        <v>0.4</v>
      </c>
      <c r="AW103" s="28">
        <v>0.36</v>
      </c>
      <c r="AX103" s="28">
        <v>0.32</v>
      </c>
      <c r="AY103" s="28">
        <v>0.28</v>
      </c>
      <c r="AZ103" s="28">
        <v>0.24</v>
      </c>
      <c r="BA103" s="28">
        <v>0.2</v>
      </c>
      <c r="BB103" s="275">
        <v>0</v>
      </c>
      <c r="BC103" s="277">
        <v>0</v>
      </c>
      <c r="BD103" s="684">
        <f t="shared" si="84"/>
        <v>17.999999999999993</v>
      </c>
      <c r="BE103" s="684">
        <f t="shared" si="107"/>
        <v>8.695652173913038</v>
      </c>
      <c r="BF103" s="452">
        <f t="shared" si="102"/>
        <v>4.545454545454541</v>
      </c>
      <c r="BG103" s="452">
        <f t="shared" si="102"/>
        <v>4.761904761904767</v>
      </c>
      <c r="BH103" s="452">
        <f t="shared" si="102"/>
        <v>4.999999999999982</v>
      </c>
      <c r="BI103" s="452">
        <f t="shared" si="102"/>
        <v>11.111111111111116</v>
      </c>
      <c r="BJ103" s="452">
        <f t="shared" si="102"/>
        <v>12.5</v>
      </c>
      <c r="BK103" s="452">
        <f t="shared" si="102"/>
        <v>14.28571428571428</v>
      </c>
      <c r="BL103" s="452">
        <f t="shared" si="102"/>
        <v>16.666666666666675</v>
      </c>
      <c r="BM103" s="452">
        <f t="shared" si="102"/>
        <v>19.999999999999996</v>
      </c>
      <c r="BN103" s="452">
        <f t="shared" si="102"/>
        <v>0</v>
      </c>
      <c r="BO103" s="685">
        <f t="shared" si="102"/>
        <v>0</v>
      </c>
      <c r="BP103" s="676">
        <f t="shared" si="85"/>
        <v>9.630541962063699</v>
      </c>
      <c r="BQ103" s="676">
        <f t="shared" si="86"/>
        <v>6.560928538663449</v>
      </c>
      <c r="BR103" s="538">
        <f aca="true" t="shared" si="115" ref="BR103:BR134">IF(AN103="n/a","n/a",IF(U103&lt;0,"n/a",IF(U103="n/a","n/a",I103+AN103-U103)))</f>
        <v>-12.375239661049125</v>
      </c>
      <c r="BS103" s="676">
        <f aca="true" t="shared" si="116" ref="BS103:BS134">D103/10+(500-E103)/100+IF(F103="N",2,IF(F103="Y",1,0))+IF(G103="N",2,IF(G103="Y",1,0))+IF(L103&gt;10,5,L103/2)+IF(S103&gt;100,0,IF(S103&lt;0,0,(100-S103)/10))+IF(U103&gt;100,0,IF(U103&lt;0,0,(100-U103)/10))+IF(X103="-",0,IF(X103="N/A",0,IF(X103&gt;5,0,5-X103)))+IF(Y103&gt;5,0,5-Y103)+IF(Z103="N/A",0,IF(Z103&gt;5,0,5-Z103))+IF(W103&lt;0,0,IF(AA103="-",0,IF(AA103="N/A",0,IF(AA103&lt;W103,0,IF(AA103/W103&gt;1.1,5,(AA103/W103-1)*50)))))+IF(AC103="n/a",0,IF(AC103&lt;0,0,IF(AC103&gt;10,5,AC103/2)))+IF(AD103="n/a",0,IF(AD103&lt;0,0,IF(AD103&gt;10,5,AD103/2)))+AE103/10+IF(AF103&gt;100000,3,IF(AF103&gt;10000,2,IF(AF103&gt;1000,1,0)))+IF(AL103&gt;10,5,AL103/2)+IF(AM103="n/a",0,IF(AM103&gt;10,5,AM103/2))+IF(AN103="n/a",0,IF(AN103&gt;10,5,AN103/2))+IF(AO103="n/a",0,IF(AO103&lt;0,0,IF(AO103&gt;10,5,AO103/2)))+IF(BP103&gt;10,5,BP103/2)</f>
        <v>71.69461397998889</v>
      </c>
      <c r="BT103" s="700">
        <f t="shared" si="91"/>
        <v>0.649</v>
      </c>
      <c r="BU103" s="700">
        <f t="shared" si="99"/>
        <v>0.7139000000000001</v>
      </c>
      <c r="BV103" s="700">
        <f t="shared" si="99"/>
        <v>0.7852900000000002</v>
      </c>
      <c r="BW103" s="700">
        <f t="shared" si="99"/>
        <v>0.8638190000000002</v>
      </c>
      <c r="BX103" s="700">
        <f t="shared" si="99"/>
        <v>0.9502009000000003</v>
      </c>
      <c r="BY103" s="697">
        <f t="shared" si="92"/>
        <v>3.9622099000000013</v>
      </c>
      <c r="BZ103" s="685">
        <f t="shared" si="93"/>
        <v>8.299559907834103</v>
      </c>
    </row>
    <row r="104" spans="1:78" ht="11.25" customHeight="1">
      <c r="A104" s="25" t="s">
        <v>1931</v>
      </c>
      <c r="B104" s="26" t="s">
        <v>1932</v>
      </c>
      <c r="C104" s="102" t="s">
        <v>1565</v>
      </c>
      <c r="D104" s="132">
        <v>11</v>
      </c>
      <c r="E104" s="136">
        <v>211</v>
      </c>
      <c r="F104" s="65" t="s">
        <v>1410</v>
      </c>
      <c r="G104" s="57" t="s">
        <v>1410</v>
      </c>
      <c r="H104" s="203">
        <v>54.84</v>
      </c>
      <c r="I104" s="313">
        <f t="shared" si="101"/>
        <v>7.9868708971553595</v>
      </c>
      <c r="J104" s="105">
        <v>1.075</v>
      </c>
      <c r="K104" s="105">
        <v>1.095</v>
      </c>
      <c r="L104" s="116">
        <f t="shared" si="108"/>
        <v>1.8604651162790642</v>
      </c>
      <c r="M104" s="30">
        <v>40760</v>
      </c>
      <c r="N104" s="31">
        <v>40764</v>
      </c>
      <c r="O104" s="30">
        <v>40767</v>
      </c>
      <c r="P104" s="103" t="s">
        <v>254</v>
      </c>
      <c r="Q104" s="26"/>
      <c r="R104" s="310">
        <f t="shared" si="109"/>
        <v>4.38</v>
      </c>
      <c r="S104" s="313">
        <f t="shared" si="105"/>
        <v>139.4904458598726</v>
      </c>
      <c r="T104" s="411">
        <f t="shared" si="94"/>
        <v>5.724073028967203</v>
      </c>
      <c r="U104" s="27">
        <f t="shared" si="106"/>
        <v>17.46496815286624</v>
      </c>
      <c r="V104" s="364">
        <v>12</v>
      </c>
      <c r="W104" s="166">
        <v>3.14</v>
      </c>
      <c r="X104" s="172">
        <v>4.78</v>
      </c>
      <c r="Y104" s="166">
        <v>0.61</v>
      </c>
      <c r="Z104" s="166">
        <v>1.44</v>
      </c>
      <c r="AA104" s="172">
        <v>2.92</v>
      </c>
      <c r="AB104" s="166">
        <v>3.21</v>
      </c>
      <c r="AC104" s="327">
        <f t="shared" si="103"/>
        <v>9.931506849315074</v>
      </c>
      <c r="AD104" s="324">
        <f t="shared" si="104"/>
        <v>3.929042242219293</v>
      </c>
      <c r="AE104" s="484">
        <v>14</v>
      </c>
      <c r="AF104" s="369">
        <v>3550</v>
      </c>
      <c r="AG104" s="522">
        <v>11.87</v>
      </c>
      <c r="AH104" s="522">
        <v>-23.5</v>
      </c>
      <c r="AI104" s="523">
        <v>-1.08</v>
      </c>
      <c r="AJ104" s="524">
        <v>-7.05</v>
      </c>
      <c r="AK104" s="335">
        <f t="shared" si="110"/>
        <v>0.2828985135802551</v>
      </c>
      <c r="AL104" s="324">
        <f t="shared" si="111"/>
        <v>1.6393442622950838</v>
      </c>
      <c r="AM104" s="325">
        <f t="shared" si="112"/>
        <v>2.645565081923129</v>
      </c>
      <c r="AN104" s="325">
        <f t="shared" si="113"/>
        <v>4.159117947810587</v>
      </c>
      <c r="AO104" s="327">
        <f t="shared" si="114"/>
        <v>14.701802053232393</v>
      </c>
      <c r="AP104" s="646">
        <v>4.34</v>
      </c>
      <c r="AQ104" s="634"/>
      <c r="AR104" s="282">
        <v>4.27</v>
      </c>
      <c r="AS104" s="282">
        <v>4.239000000000001</v>
      </c>
      <c r="AT104" s="28">
        <v>4.013</v>
      </c>
      <c r="AU104" s="28">
        <v>3.765</v>
      </c>
      <c r="AV104" s="28">
        <v>3.54</v>
      </c>
      <c r="AW104" s="28">
        <v>3.31</v>
      </c>
      <c r="AX104" s="28">
        <v>3.15</v>
      </c>
      <c r="AY104" s="28">
        <v>2.9</v>
      </c>
      <c r="AZ104" s="28">
        <v>2.65</v>
      </c>
      <c r="BA104" s="28">
        <v>1.101</v>
      </c>
      <c r="BB104" s="275">
        <v>0</v>
      </c>
      <c r="BC104" s="277">
        <v>0</v>
      </c>
      <c r="BD104" s="684">
        <f t="shared" si="84"/>
        <v>1.6393442622950838</v>
      </c>
      <c r="BE104" s="684">
        <f t="shared" si="107"/>
        <v>0.7313045529605766</v>
      </c>
      <c r="BF104" s="452">
        <f t="shared" si="102"/>
        <v>5.631696984799417</v>
      </c>
      <c r="BG104" s="452">
        <f t="shared" si="102"/>
        <v>6.5869853917662535</v>
      </c>
      <c r="BH104" s="452">
        <f t="shared" si="102"/>
        <v>6.355932203389836</v>
      </c>
      <c r="BI104" s="452">
        <f t="shared" si="102"/>
        <v>6.9486404833836835</v>
      </c>
      <c r="BJ104" s="452">
        <f t="shared" si="102"/>
        <v>5.0793650793650835</v>
      </c>
      <c r="BK104" s="452">
        <f t="shared" si="102"/>
        <v>8.62068965517242</v>
      </c>
      <c r="BL104" s="452">
        <f t="shared" si="102"/>
        <v>9.433962264150942</v>
      </c>
      <c r="BM104" s="452">
        <f t="shared" si="102"/>
        <v>140.69028156221614</v>
      </c>
      <c r="BN104" s="452">
        <f t="shared" si="102"/>
        <v>0</v>
      </c>
      <c r="BO104" s="685">
        <f t="shared" si="102"/>
        <v>0</v>
      </c>
      <c r="BP104" s="676">
        <f t="shared" si="85"/>
        <v>15.976516869958287</v>
      </c>
      <c r="BQ104" s="676">
        <f t="shared" si="86"/>
        <v>37.734699146834615</v>
      </c>
      <c r="BR104" s="538">
        <f t="shared" si="115"/>
        <v>-5.318979307900296</v>
      </c>
      <c r="BS104" s="676">
        <f t="shared" si="116"/>
        <v>44.896023934634485</v>
      </c>
      <c r="BT104" s="700">
        <f t="shared" si="91"/>
        <v>4.771027397260274</v>
      </c>
      <c r="BU104" s="700">
        <f aca="true" t="shared" si="117" ref="BU104:BX106">IF($AD104="n/a",1.03*BT104,IF($AD104&lt;0,1.01*BT104,IF($AD104&gt;10,1.1*BT104,(1+$AD104/100)*BT104)))</f>
        <v>4.958483079086485</v>
      </c>
      <c r="BV104" s="700">
        <f t="shared" si="117"/>
        <v>5.1533039738370885</v>
      </c>
      <c r="BW104" s="700">
        <f t="shared" si="117"/>
        <v>5.355779463839113</v>
      </c>
      <c r="BX104" s="700">
        <f t="shared" si="117"/>
        <v>5.566210301373457</v>
      </c>
      <c r="BY104" s="697">
        <f t="shared" si="92"/>
        <v>25.804804215396416</v>
      </c>
      <c r="BZ104" s="685">
        <f t="shared" si="93"/>
        <v>47.05471228190448</v>
      </c>
    </row>
    <row r="105" spans="1:78" ht="11.25" customHeight="1">
      <c r="A105" s="25" t="s">
        <v>382</v>
      </c>
      <c r="B105" s="26" t="s">
        <v>383</v>
      </c>
      <c r="C105" s="26" t="s">
        <v>698</v>
      </c>
      <c r="D105" s="132">
        <v>14</v>
      </c>
      <c r="E105" s="136">
        <v>179</v>
      </c>
      <c r="F105" s="44" t="s">
        <v>860</v>
      </c>
      <c r="G105" s="45" t="s">
        <v>860</v>
      </c>
      <c r="H105" s="203">
        <v>30.8</v>
      </c>
      <c r="I105" s="313">
        <f t="shared" si="101"/>
        <v>2.5974025974025974</v>
      </c>
      <c r="J105" s="646">
        <v>0.177</v>
      </c>
      <c r="K105" s="266">
        <v>0.2</v>
      </c>
      <c r="L105" s="93">
        <f t="shared" si="108"/>
        <v>12.994350282485879</v>
      </c>
      <c r="M105" s="30">
        <v>40613</v>
      </c>
      <c r="N105" s="31">
        <v>40617</v>
      </c>
      <c r="O105" s="30">
        <v>40633</v>
      </c>
      <c r="P105" s="31" t="s">
        <v>248</v>
      </c>
      <c r="Q105" s="26"/>
      <c r="R105" s="310">
        <f t="shared" si="109"/>
        <v>0.8</v>
      </c>
      <c r="S105" s="313">
        <f t="shared" si="105"/>
        <v>44.943820224719104</v>
      </c>
      <c r="T105" s="411">
        <f>(H105/SQRT(22.5*W105*(H105/Z105))-1)*100</f>
        <v>25.559919493725825</v>
      </c>
      <c r="U105" s="27">
        <f t="shared" si="106"/>
        <v>17.303370786516854</v>
      </c>
      <c r="V105" s="364">
        <v>12</v>
      </c>
      <c r="W105" s="166">
        <v>1.78</v>
      </c>
      <c r="X105" s="172">
        <v>1.64</v>
      </c>
      <c r="Y105" s="166">
        <v>0.22</v>
      </c>
      <c r="Z105" s="166">
        <v>2.05</v>
      </c>
      <c r="AA105" s="172">
        <v>1.9</v>
      </c>
      <c r="AB105" s="166">
        <v>2.11</v>
      </c>
      <c r="AC105" s="327">
        <f t="shared" si="103"/>
        <v>11.05263157894736</v>
      </c>
      <c r="AD105" s="324">
        <f t="shared" si="104"/>
        <v>9.884467265725291</v>
      </c>
      <c r="AE105" s="484">
        <v>11</v>
      </c>
      <c r="AF105" s="369">
        <v>1950</v>
      </c>
      <c r="AG105" s="522">
        <v>19.06</v>
      </c>
      <c r="AH105" s="522">
        <v>-13.75</v>
      </c>
      <c r="AI105" s="523">
        <v>3.01</v>
      </c>
      <c r="AJ105" s="524">
        <v>-0.55</v>
      </c>
      <c r="AK105" s="335">
        <f t="shared" si="110"/>
        <v>0.9306771638996588</v>
      </c>
      <c r="AL105" s="324">
        <f t="shared" si="111"/>
        <v>13.205411218656259</v>
      </c>
      <c r="AM105" s="325">
        <f t="shared" si="112"/>
        <v>14.473809176044238</v>
      </c>
      <c r="AN105" s="325">
        <f t="shared" si="113"/>
        <v>14.869835499703509</v>
      </c>
      <c r="AO105" s="327">
        <f t="shared" si="114"/>
        <v>15.97743672725025</v>
      </c>
      <c r="AP105" s="646">
        <v>0.8</v>
      </c>
      <c r="AQ105" s="634"/>
      <c r="AR105" s="282">
        <v>0.70668</v>
      </c>
      <c r="AS105" s="282">
        <v>0.6133</v>
      </c>
      <c r="AT105" s="28">
        <v>0.5333</v>
      </c>
      <c r="AU105" s="28">
        <v>0.4533</v>
      </c>
      <c r="AV105" s="28">
        <v>0.4</v>
      </c>
      <c r="AW105" s="28">
        <v>0.3467</v>
      </c>
      <c r="AX105" s="28">
        <v>0.2933</v>
      </c>
      <c r="AY105" s="28">
        <v>0.2333</v>
      </c>
      <c r="AZ105" s="28">
        <v>0.2067</v>
      </c>
      <c r="BA105" s="28">
        <v>0.1817</v>
      </c>
      <c r="BB105" s="28">
        <v>0.165</v>
      </c>
      <c r="BC105" s="119">
        <v>0.1533</v>
      </c>
      <c r="BD105" s="684">
        <f t="shared" si="84"/>
        <v>13.205411218656259</v>
      </c>
      <c r="BE105" s="684">
        <f t="shared" si="107"/>
        <v>15.22582749062449</v>
      </c>
      <c r="BF105" s="452">
        <f t="shared" si="102"/>
        <v>15.000937558597416</v>
      </c>
      <c r="BG105" s="452">
        <f t="shared" si="102"/>
        <v>17.64835649680123</v>
      </c>
      <c r="BH105" s="452">
        <f t="shared" si="102"/>
        <v>13.324999999999987</v>
      </c>
      <c r="BI105" s="452">
        <f t="shared" si="102"/>
        <v>15.373521776752241</v>
      </c>
      <c r="BJ105" s="452">
        <f t="shared" si="102"/>
        <v>18.20661438799864</v>
      </c>
      <c r="BK105" s="452">
        <f t="shared" si="102"/>
        <v>25.71795970852979</v>
      </c>
      <c r="BL105" s="452">
        <f t="shared" si="102"/>
        <v>12.868892114175146</v>
      </c>
      <c r="BM105" s="452">
        <f t="shared" si="102"/>
        <v>13.758943313153548</v>
      </c>
      <c r="BN105" s="452">
        <f t="shared" si="102"/>
        <v>10.121212121212109</v>
      </c>
      <c r="BO105" s="685">
        <f t="shared" si="102"/>
        <v>7.632093933463802</v>
      </c>
      <c r="BP105" s="676">
        <f t="shared" si="85"/>
        <v>14.840397509997052</v>
      </c>
      <c r="BQ105" s="676">
        <f t="shared" si="86"/>
        <v>4.303606023462825</v>
      </c>
      <c r="BR105" s="538">
        <f t="shared" si="115"/>
        <v>0.16386731058925008</v>
      </c>
      <c r="BS105" s="676">
        <f t="shared" si="116"/>
        <v>78.88830104859298</v>
      </c>
      <c r="BT105" s="700">
        <f t="shared" si="91"/>
        <v>0.8800000000000001</v>
      </c>
      <c r="BU105" s="700">
        <f t="shared" si="117"/>
        <v>0.9669833119383827</v>
      </c>
      <c r="BV105" s="700">
        <f t="shared" si="117"/>
        <v>1.0625644608719584</v>
      </c>
      <c r="BW105" s="700">
        <f t="shared" si="117"/>
        <v>1.1675932971840777</v>
      </c>
      <c r="BX105" s="700">
        <f t="shared" si="117"/>
        <v>1.2830036744410405</v>
      </c>
      <c r="BY105" s="697">
        <f t="shared" si="92"/>
        <v>5.36014474443546</v>
      </c>
      <c r="BZ105" s="685">
        <f t="shared" si="93"/>
        <v>17.403067352063182</v>
      </c>
    </row>
    <row r="106" spans="1:78" ht="11.25" customHeight="1">
      <c r="A106" s="25" t="s">
        <v>1501</v>
      </c>
      <c r="B106" s="26" t="s">
        <v>1502</v>
      </c>
      <c r="C106" s="26" t="s">
        <v>1221</v>
      </c>
      <c r="D106" s="132">
        <v>18</v>
      </c>
      <c r="E106" s="136">
        <v>140</v>
      </c>
      <c r="F106" s="65" t="s">
        <v>1410</v>
      </c>
      <c r="G106" s="57" t="s">
        <v>1410</v>
      </c>
      <c r="H106" s="166">
        <v>65.72</v>
      </c>
      <c r="I106" s="315">
        <f t="shared" si="101"/>
        <v>3.651856360316494</v>
      </c>
      <c r="J106" s="105">
        <v>0.55</v>
      </c>
      <c r="K106" s="105">
        <v>0.6</v>
      </c>
      <c r="L106" s="93">
        <f t="shared" si="108"/>
        <v>9.090909090909083</v>
      </c>
      <c r="M106" s="30">
        <v>40681</v>
      </c>
      <c r="N106" s="31">
        <v>40683</v>
      </c>
      <c r="O106" s="30">
        <v>40695</v>
      </c>
      <c r="P106" s="31" t="s">
        <v>245</v>
      </c>
      <c r="Q106" s="26" t="s">
        <v>1503</v>
      </c>
      <c r="R106" s="259">
        <f t="shared" si="109"/>
        <v>2.4</v>
      </c>
      <c r="S106" s="315">
        <f t="shared" si="105"/>
        <v>-34.18803418803419</v>
      </c>
      <c r="T106" s="412" t="s">
        <v>876</v>
      </c>
      <c r="U106" s="27">
        <f t="shared" si="106"/>
        <v>-9.361823361823362</v>
      </c>
      <c r="V106" s="365">
        <v>12</v>
      </c>
      <c r="W106" s="166">
        <v>-7.02</v>
      </c>
      <c r="X106" s="172">
        <v>-1.17</v>
      </c>
      <c r="Y106" s="166">
        <v>0.84</v>
      </c>
      <c r="Z106" s="166">
        <v>0.65</v>
      </c>
      <c r="AA106" s="172">
        <v>-5.2</v>
      </c>
      <c r="AB106" s="166">
        <v>7.98</v>
      </c>
      <c r="AC106" s="327" t="s">
        <v>876</v>
      </c>
      <c r="AD106" s="324" t="s">
        <v>876</v>
      </c>
      <c r="AE106" s="484">
        <v>17</v>
      </c>
      <c r="AF106" s="369">
        <v>4450</v>
      </c>
      <c r="AG106" s="522">
        <v>31.02</v>
      </c>
      <c r="AH106" s="522">
        <v>-21.19</v>
      </c>
      <c r="AI106" s="523">
        <v>6.09</v>
      </c>
      <c r="AJ106" s="524">
        <v>3.71</v>
      </c>
      <c r="AK106" s="336">
        <f t="shared" si="110"/>
        <v>1.0133007656704516</v>
      </c>
      <c r="AL106" s="330">
        <f t="shared" si="111"/>
        <v>14.634146341463428</v>
      </c>
      <c r="AM106" s="331">
        <f t="shared" si="112"/>
        <v>8.496737655057473</v>
      </c>
      <c r="AN106" s="331">
        <f t="shared" si="113"/>
        <v>7.99150058822331</v>
      </c>
      <c r="AO106" s="332">
        <f t="shared" si="114"/>
        <v>7.886602733331327</v>
      </c>
      <c r="AP106" s="652">
        <v>2.35</v>
      </c>
      <c r="AQ106" s="635"/>
      <c r="AR106" s="283">
        <v>2.05</v>
      </c>
      <c r="AS106" s="283">
        <v>1.88</v>
      </c>
      <c r="AT106" s="38">
        <v>1.84</v>
      </c>
      <c r="AU106" s="38">
        <v>1.72</v>
      </c>
      <c r="AV106" s="38">
        <v>1.6</v>
      </c>
      <c r="AW106" s="38">
        <v>1.52</v>
      </c>
      <c r="AX106" s="38">
        <v>1.36</v>
      </c>
      <c r="AY106" s="38">
        <v>1.2</v>
      </c>
      <c r="AZ106" s="38">
        <v>1.15</v>
      </c>
      <c r="BA106" s="38">
        <v>1.1</v>
      </c>
      <c r="BB106" s="38">
        <v>1.04</v>
      </c>
      <c r="BC106" s="274">
        <v>1</v>
      </c>
      <c r="BD106" s="688">
        <f t="shared" si="84"/>
        <v>14.634146341463428</v>
      </c>
      <c r="BE106" s="688">
        <f t="shared" si="107"/>
        <v>9.042553191489366</v>
      </c>
      <c r="BF106" s="664">
        <f t="shared" si="102"/>
        <v>2.1739130434782483</v>
      </c>
      <c r="BG106" s="664">
        <f t="shared" si="102"/>
        <v>6.976744186046524</v>
      </c>
      <c r="BH106" s="664">
        <f t="shared" si="102"/>
        <v>7.499999999999996</v>
      </c>
      <c r="BI106" s="664">
        <f t="shared" si="102"/>
        <v>5.263157894736836</v>
      </c>
      <c r="BJ106" s="664">
        <f t="shared" si="102"/>
        <v>11.764705882352944</v>
      </c>
      <c r="BK106" s="664">
        <f t="shared" si="102"/>
        <v>13.333333333333353</v>
      </c>
      <c r="BL106" s="664">
        <f t="shared" si="102"/>
        <v>4.347826086956519</v>
      </c>
      <c r="BM106" s="664">
        <f t="shared" si="102"/>
        <v>4.545454545454519</v>
      </c>
      <c r="BN106" s="664">
        <f t="shared" si="102"/>
        <v>5.769230769230771</v>
      </c>
      <c r="BO106" s="689">
        <f t="shared" si="102"/>
        <v>4.0000000000000036</v>
      </c>
      <c r="BP106" s="677">
        <f t="shared" si="85"/>
        <v>7.445922106211874</v>
      </c>
      <c r="BQ106" s="677">
        <f t="shared" si="86"/>
        <v>3.79705454110985</v>
      </c>
      <c r="BR106" s="539" t="str">
        <f t="shared" si="115"/>
        <v>n/a</v>
      </c>
      <c r="BS106" s="677">
        <f t="shared" si="116"/>
        <v>48.23583608686653</v>
      </c>
      <c r="BT106" s="701">
        <f t="shared" si="91"/>
        <v>2.4205</v>
      </c>
      <c r="BU106" s="701">
        <f t="shared" si="117"/>
        <v>2.493115</v>
      </c>
      <c r="BV106" s="701">
        <f t="shared" si="117"/>
        <v>2.56790845</v>
      </c>
      <c r="BW106" s="701">
        <f t="shared" si="117"/>
        <v>2.6449457035</v>
      </c>
      <c r="BX106" s="701">
        <f t="shared" si="117"/>
        <v>2.724294074605</v>
      </c>
      <c r="BY106" s="702">
        <f t="shared" si="92"/>
        <v>12.850763228105</v>
      </c>
      <c r="BZ106" s="689">
        <f t="shared" si="93"/>
        <v>19.55380892894857</v>
      </c>
    </row>
    <row r="107" spans="1:78" ht="11.25" customHeight="1">
      <c r="A107" s="15" t="s">
        <v>574</v>
      </c>
      <c r="B107" s="16" t="s">
        <v>573</v>
      </c>
      <c r="C107" s="16" t="s">
        <v>1224</v>
      </c>
      <c r="D107" s="131">
        <v>19</v>
      </c>
      <c r="E107" s="136">
        <v>126</v>
      </c>
      <c r="F107" s="42" t="s">
        <v>860</v>
      </c>
      <c r="G107" s="43" t="s">
        <v>827</v>
      </c>
      <c r="H107" s="188">
        <v>12.45</v>
      </c>
      <c r="I107" s="312">
        <f t="shared" si="101"/>
        <v>5.0602409638554215</v>
      </c>
      <c r="J107" s="108">
        <v>0.155</v>
      </c>
      <c r="K107" s="108">
        <v>0.1575</v>
      </c>
      <c r="L107" s="128">
        <f t="shared" si="108"/>
        <v>1.6129032258064502</v>
      </c>
      <c r="M107" s="21">
        <v>40660</v>
      </c>
      <c r="N107" s="22">
        <v>40664</v>
      </c>
      <c r="O107" s="21">
        <v>40678</v>
      </c>
      <c r="P107" s="22" t="s">
        <v>255</v>
      </c>
      <c r="Q107" s="16"/>
      <c r="R107" s="310">
        <f t="shared" si="109"/>
        <v>0.63</v>
      </c>
      <c r="S107" s="313">
        <f t="shared" si="105"/>
        <v>116.66666666666666</v>
      </c>
      <c r="T107" s="411">
        <f aca="true" t="shared" si="118" ref="T107:T112">(H107/SQRT(22.5*W107*(H107/Z107))-1)*100</f>
        <v>-10.59869915603805</v>
      </c>
      <c r="U107" s="18">
        <f t="shared" si="106"/>
        <v>23.055555555555554</v>
      </c>
      <c r="V107" s="364">
        <v>12</v>
      </c>
      <c r="W107" s="188">
        <v>0.54</v>
      </c>
      <c r="X107" s="187">
        <v>0.81</v>
      </c>
      <c r="Y107" s="188">
        <v>3.57</v>
      </c>
      <c r="Z107" s="188">
        <v>0.78</v>
      </c>
      <c r="AA107" s="187">
        <v>0.66</v>
      </c>
      <c r="AB107" s="188">
        <v>0.85</v>
      </c>
      <c r="AC107" s="326">
        <f aca="true" t="shared" si="119" ref="AC107:AC112">(AB107/AA107-1)*100</f>
        <v>28.787878787878785</v>
      </c>
      <c r="AD107" s="328">
        <f aca="true" t="shared" si="120" ref="AD107:AD122">(H107/AA107)/X107</f>
        <v>23.288439955106618</v>
      </c>
      <c r="AE107" s="483">
        <v>18</v>
      </c>
      <c r="AF107" s="370">
        <v>4340</v>
      </c>
      <c r="AG107" s="512">
        <v>18.57</v>
      </c>
      <c r="AH107" s="512">
        <v>-14.08</v>
      </c>
      <c r="AI107" s="525">
        <v>1.14</v>
      </c>
      <c r="AJ107" s="526">
        <v>0.57</v>
      </c>
      <c r="AK107" s="335">
        <f t="shared" si="110"/>
        <v>0.76405274028556</v>
      </c>
      <c r="AL107" s="324">
        <f t="shared" si="111"/>
        <v>1.6194331983805599</v>
      </c>
      <c r="AM107" s="325">
        <f t="shared" si="112"/>
        <v>2.4628596810757575</v>
      </c>
      <c r="AN107" s="325">
        <f t="shared" si="113"/>
        <v>6.324160000252732</v>
      </c>
      <c r="AO107" s="327">
        <f t="shared" si="114"/>
        <v>8.277124950679603</v>
      </c>
      <c r="AP107" s="646">
        <v>0.6275</v>
      </c>
      <c r="AQ107" s="634"/>
      <c r="AR107" s="282">
        <v>0.6175</v>
      </c>
      <c r="AS107" s="282">
        <v>0.6075</v>
      </c>
      <c r="AT107" s="28">
        <v>0.58333</v>
      </c>
      <c r="AU107" s="28">
        <v>0.5189</v>
      </c>
      <c r="AV107" s="28">
        <v>0.4618</v>
      </c>
      <c r="AW107" s="28">
        <v>0.4063</v>
      </c>
      <c r="AX107" s="28">
        <v>0.3581</v>
      </c>
      <c r="AY107" s="28">
        <v>0.3234</v>
      </c>
      <c r="AZ107" s="28">
        <v>0.30050000000000004</v>
      </c>
      <c r="BA107" s="28">
        <v>0.2833</v>
      </c>
      <c r="BB107" s="28">
        <v>0.2537</v>
      </c>
      <c r="BC107" s="119">
        <v>0.2177</v>
      </c>
      <c r="BD107" s="684">
        <f t="shared" si="84"/>
        <v>1.6194331983805599</v>
      </c>
      <c r="BE107" s="684">
        <f t="shared" si="107"/>
        <v>1.6460905349794164</v>
      </c>
      <c r="BF107" s="452">
        <f t="shared" si="102"/>
        <v>4.143452248298574</v>
      </c>
      <c r="BG107" s="452">
        <f t="shared" si="102"/>
        <v>12.41665060705337</v>
      </c>
      <c r="BH107" s="452">
        <f t="shared" si="102"/>
        <v>12.364660025985286</v>
      </c>
      <c r="BI107" s="452">
        <f t="shared" si="102"/>
        <v>13.65985724833867</v>
      </c>
      <c r="BJ107" s="452">
        <f t="shared" si="102"/>
        <v>13.459927394582527</v>
      </c>
      <c r="BK107" s="452">
        <f t="shared" si="102"/>
        <v>10.729746444032152</v>
      </c>
      <c r="BL107" s="452">
        <f t="shared" si="102"/>
        <v>7.62063227953409</v>
      </c>
      <c r="BM107" s="452">
        <f t="shared" si="102"/>
        <v>6.071302506177223</v>
      </c>
      <c r="BN107" s="452">
        <f t="shared" si="102"/>
        <v>11.667323610563663</v>
      </c>
      <c r="BO107" s="685">
        <f t="shared" si="102"/>
        <v>16.53651814423518</v>
      </c>
      <c r="BP107" s="676">
        <f aca="true" t="shared" si="121" ref="BP107:BP155">AVERAGE(BD107:BO107)</f>
        <v>9.327966186846725</v>
      </c>
      <c r="BQ107" s="676">
        <f aca="true" t="shared" si="122" ref="BQ107:BQ155">SQRT(AVERAGE((BD107-$BP107)^2,(BE107-$BP107)^2,(BF107-$BP107)^2,(BG107-$BP107)^2,(BH107-$BP107)^2,(BI107-$BP107)^2,(BJ107-$BP107)^2,(BK107-$BP107)^2,(BL107-$BP107)^2,(BM107-$BP107)^2,(BN107-$BP107)^2,(BO107-$BP107)^2))</f>
        <v>4.7682403587254125</v>
      </c>
      <c r="BR107" s="538">
        <f t="shared" si="115"/>
        <v>-11.6711545914474</v>
      </c>
      <c r="BS107" s="676">
        <f t="shared" si="116"/>
        <v>58.78666806596535</v>
      </c>
      <c r="BT107" s="696">
        <f aca="true" t="shared" si="123" ref="BT107:BT155">IF(AC107="n/a",1.03*AP107,IF(AC107&lt;0,1.01*AP107,IF(AC107&gt;10,1.1*AP107,(1+AC107/100)*AP107)))</f>
        <v>0.69025</v>
      </c>
      <c r="BU107" s="696">
        <f aca="true" t="shared" si="124" ref="BU107:BX126">IF($AD107="n/a",1.03*BT107,IF($AD107&lt;0,1.01*BT107,IF($AD107&gt;10,1.1*BT107,(1+$AD107/100)*BT107)))</f>
        <v>0.7592750000000001</v>
      </c>
      <c r="BV107" s="696">
        <f t="shared" si="124"/>
        <v>0.8352025000000002</v>
      </c>
      <c r="BW107" s="696">
        <f t="shared" si="124"/>
        <v>0.9187227500000003</v>
      </c>
      <c r="BX107" s="696">
        <f t="shared" si="124"/>
        <v>1.0105950250000004</v>
      </c>
      <c r="BY107" s="697">
        <f aca="true" t="shared" si="125" ref="BY107:BY155">SUM(BT107:BX107)</f>
        <v>4.214045275000001</v>
      </c>
      <c r="BZ107" s="685">
        <f aca="true" t="shared" si="126" ref="BZ107:BZ155">(BY107/H107)*100</f>
        <v>33.847753212851416</v>
      </c>
    </row>
    <row r="108" spans="1:78" ht="11.25" customHeight="1">
      <c r="A108" s="25" t="s">
        <v>415</v>
      </c>
      <c r="B108" s="26" t="s">
        <v>416</v>
      </c>
      <c r="C108" s="102" t="s">
        <v>1565</v>
      </c>
      <c r="D108" s="132">
        <v>11</v>
      </c>
      <c r="E108" s="136">
        <v>219</v>
      </c>
      <c r="F108" s="65" t="s">
        <v>1410</v>
      </c>
      <c r="G108" s="57" t="s">
        <v>1410</v>
      </c>
      <c r="H108" s="203">
        <v>64.86</v>
      </c>
      <c r="I108" s="313">
        <f t="shared" si="101"/>
        <v>6.136293555349984</v>
      </c>
      <c r="J108" s="127">
        <v>0.9825</v>
      </c>
      <c r="K108" s="105">
        <v>0.995</v>
      </c>
      <c r="L108" s="116">
        <f t="shared" si="108"/>
        <v>1.2722646310432628</v>
      </c>
      <c r="M108" s="30">
        <v>40849</v>
      </c>
      <c r="N108" s="31">
        <v>40851</v>
      </c>
      <c r="O108" s="30">
        <v>40861</v>
      </c>
      <c r="P108" s="103" t="s">
        <v>262</v>
      </c>
      <c r="Q108" s="102" t="s">
        <v>1921</v>
      </c>
      <c r="R108" s="310">
        <f t="shared" si="109"/>
        <v>3.98</v>
      </c>
      <c r="S108" s="313">
        <f t="shared" si="105"/>
        <v>94.53681710213777</v>
      </c>
      <c r="T108" s="411">
        <f t="shared" si="118"/>
        <v>17.315175302662933</v>
      </c>
      <c r="U108" s="27">
        <f t="shared" si="106"/>
        <v>15.406175771971496</v>
      </c>
      <c r="V108" s="364">
        <v>12</v>
      </c>
      <c r="W108" s="166">
        <v>4.21</v>
      </c>
      <c r="X108" s="172">
        <v>3.46</v>
      </c>
      <c r="Y108" s="166">
        <v>0.3</v>
      </c>
      <c r="Z108" s="166">
        <v>2.01</v>
      </c>
      <c r="AA108" s="172">
        <v>4.75</v>
      </c>
      <c r="AB108" s="166">
        <v>4.14</v>
      </c>
      <c r="AC108" s="327">
        <f t="shared" si="119"/>
        <v>-12.8421052631579</v>
      </c>
      <c r="AD108" s="324">
        <f t="shared" si="120"/>
        <v>3.946455734712504</v>
      </c>
      <c r="AE108" s="484">
        <v>16</v>
      </c>
      <c r="AF108" s="369">
        <v>9690</v>
      </c>
      <c r="AG108" s="522">
        <v>18.14</v>
      </c>
      <c r="AH108" s="522">
        <v>-2.9</v>
      </c>
      <c r="AI108" s="523">
        <v>1.28</v>
      </c>
      <c r="AJ108" s="524">
        <v>4.6</v>
      </c>
      <c r="AK108" s="335">
        <f t="shared" si="110"/>
        <v>0.8830348679312882</v>
      </c>
      <c r="AL108" s="324">
        <f t="shared" si="111"/>
        <v>3.9946737683089095</v>
      </c>
      <c r="AM108" s="325">
        <f t="shared" si="112"/>
        <v>3.756792601018799</v>
      </c>
      <c r="AN108" s="325">
        <f t="shared" si="113"/>
        <v>6.345120856070174</v>
      </c>
      <c r="AO108" s="327">
        <f t="shared" si="114"/>
        <v>7.1855835896209586</v>
      </c>
      <c r="AP108" s="646">
        <v>3.905</v>
      </c>
      <c r="AQ108" s="634"/>
      <c r="AR108" s="282">
        <v>3.755</v>
      </c>
      <c r="AS108" s="282">
        <v>3.623</v>
      </c>
      <c r="AT108" s="28">
        <v>3.4959999999999996</v>
      </c>
      <c r="AU108" s="28">
        <v>3.283</v>
      </c>
      <c r="AV108" s="28">
        <v>2.871</v>
      </c>
      <c r="AW108" s="28">
        <v>2.5759999999999996</v>
      </c>
      <c r="AX108" s="28">
        <v>2.304</v>
      </c>
      <c r="AY108" s="28">
        <v>2.188</v>
      </c>
      <c r="AZ108" s="28">
        <v>2.114</v>
      </c>
      <c r="BA108" s="28">
        <v>1.951</v>
      </c>
      <c r="BB108" s="275">
        <v>1.826</v>
      </c>
      <c r="BC108" s="119">
        <v>1.8439999999999999</v>
      </c>
      <c r="BD108" s="684">
        <f t="shared" si="84"/>
        <v>3.9946737683089095</v>
      </c>
      <c r="BE108" s="684">
        <f t="shared" si="107"/>
        <v>3.643389456251711</v>
      </c>
      <c r="BF108" s="452">
        <f t="shared" si="102"/>
        <v>3.6327231121281667</v>
      </c>
      <c r="BG108" s="452">
        <f t="shared" si="102"/>
        <v>6.487968321657012</v>
      </c>
      <c r="BH108" s="452">
        <f t="shared" si="102"/>
        <v>14.350400557297105</v>
      </c>
      <c r="BI108" s="452">
        <f t="shared" si="102"/>
        <v>11.451863354037272</v>
      </c>
      <c r="BJ108" s="452">
        <f t="shared" si="102"/>
        <v>11.805555555555557</v>
      </c>
      <c r="BK108" s="452">
        <f t="shared" si="102"/>
        <v>5.301645338208383</v>
      </c>
      <c r="BL108" s="452">
        <f t="shared" si="102"/>
        <v>3.5004730368968895</v>
      </c>
      <c r="BM108" s="452">
        <f t="shared" si="102"/>
        <v>8.354689902614032</v>
      </c>
      <c r="BN108" s="452">
        <f t="shared" si="102"/>
        <v>6.8455640744797375</v>
      </c>
      <c r="BO108" s="685">
        <f t="shared" si="102"/>
        <v>0</v>
      </c>
      <c r="BP108" s="676">
        <f t="shared" si="121"/>
        <v>6.614078873119563</v>
      </c>
      <c r="BQ108" s="676">
        <f t="shared" si="122"/>
        <v>4.010852999152824</v>
      </c>
      <c r="BR108" s="538">
        <f t="shared" si="115"/>
        <v>-2.9247613605513383</v>
      </c>
      <c r="BS108" s="676">
        <f t="shared" si="116"/>
        <v>46.30318573953617</v>
      </c>
      <c r="BT108" s="696">
        <f t="shared" si="123"/>
        <v>3.94405</v>
      </c>
      <c r="BU108" s="696">
        <f t="shared" si="124"/>
        <v>4.099700187404928</v>
      </c>
      <c r="BV108" s="696">
        <f t="shared" si="124"/>
        <v>4.26149304055679</v>
      </c>
      <c r="BW108" s="696">
        <f t="shared" si="124"/>
        <v>4.429670977040217</v>
      </c>
      <c r="BX108" s="696">
        <f t="shared" si="124"/>
        <v>4.604485981342517</v>
      </c>
      <c r="BY108" s="697">
        <f t="shared" si="125"/>
        <v>21.339400186344452</v>
      </c>
      <c r="BZ108" s="685">
        <f t="shared" si="126"/>
        <v>32.900709507160734</v>
      </c>
    </row>
    <row r="109" spans="1:78" ht="11.25" customHeight="1">
      <c r="A109" s="25" t="s">
        <v>1951</v>
      </c>
      <c r="B109" s="26" t="s">
        <v>1952</v>
      </c>
      <c r="C109" s="26" t="s">
        <v>1331</v>
      </c>
      <c r="D109" s="132">
        <v>16</v>
      </c>
      <c r="E109" s="136">
        <v>164</v>
      </c>
      <c r="F109" s="44" t="s">
        <v>860</v>
      </c>
      <c r="G109" s="45" t="s">
        <v>860</v>
      </c>
      <c r="H109" s="166">
        <v>60.1</v>
      </c>
      <c r="I109" s="433">
        <f t="shared" si="101"/>
        <v>1.497504159733777</v>
      </c>
      <c r="J109" s="105">
        <v>0.2</v>
      </c>
      <c r="K109" s="105">
        <v>0.225</v>
      </c>
      <c r="L109" s="93">
        <f t="shared" si="108"/>
        <v>12.5</v>
      </c>
      <c r="M109" s="481">
        <v>40571</v>
      </c>
      <c r="N109" s="479">
        <v>40575</v>
      </c>
      <c r="O109" s="481">
        <v>40589</v>
      </c>
      <c r="P109" s="103" t="s">
        <v>255</v>
      </c>
      <c r="Q109" s="268"/>
      <c r="R109" s="310">
        <f t="shared" si="109"/>
        <v>0.9</v>
      </c>
      <c r="S109" s="313">
        <f t="shared" si="105"/>
        <v>29.31596091205212</v>
      </c>
      <c r="T109" s="411">
        <f t="shared" si="118"/>
        <v>165.79989425456912</v>
      </c>
      <c r="U109" s="27">
        <f t="shared" si="106"/>
        <v>19.57654723127036</v>
      </c>
      <c r="V109" s="364">
        <v>12</v>
      </c>
      <c r="W109" s="166">
        <v>3.07</v>
      </c>
      <c r="X109" s="172">
        <v>0.92</v>
      </c>
      <c r="Y109" s="166">
        <v>1.61</v>
      </c>
      <c r="Z109" s="166">
        <v>8.12</v>
      </c>
      <c r="AA109" s="172">
        <v>3.2</v>
      </c>
      <c r="AB109" s="166">
        <v>3.79</v>
      </c>
      <c r="AC109" s="327">
        <f t="shared" si="119"/>
        <v>18.437499999999996</v>
      </c>
      <c r="AD109" s="324">
        <f t="shared" si="120"/>
        <v>20.414402173913043</v>
      </c>
      <c r="AE109" s="484">
        <v>12</v>
      </c>
      <c r="AF109" s="369">
        <v>4150</v>
      </c>
      <c r="AG109" s="522">
        <v>71.81</v>
      </c>
      <c r="AH109" s="522">
        <v>-8.75</v>
      </c>
      <c r="AI109" s="523">
        <v>-0.48</v>
      </c>
      <c r="AJ109" s="524">
        <v>9.05</v>
      </c>
      <c r="AK109" s="335">
        <f t="shared" si="110"/>
        <v>0.5662490660890483</v>
      </c>
      <c r="AL109" s="324">
        <f t="shared" si="111"/>
        <v>12.5</v>
      </c>
      <c r="AM109" s="325">
        <f t="shared" si="112"/>
        <v>5.797719319924677</v>
      </c>
      <c r="AN109" s="325">
        <f t="shared" si="113"/>
        <v>7.738311274144394</v>
      </c>
      <c r="AO109" s="327">
        <f t="shared" si="114"/>
        <v>13.665914413936475</v>
      </c>
      <c r="AP109" s="646">
        <v>0.9</v>
      </c>
      <c r="AQ109" s="634"/>
      <c r="AR109" s="282">
        <v>0.8</v>
      </c>
      <c r="AS109" s="282">
        <v>0.78</v>
      </c>
      <c r="AT109" s="28">
        <v>0.76</v>
      </c>
      <c r="AU109" s="28">
        <v>0.68</v>
      </c>
      <c r="AV109" s="28">
        <v>0.62</v>
      </c>
      <c r="AW109" s="28">
        <v>0.56</v>
      </c>
      <c r="AX109" s="28">
        <v>0.46</v>
      </c>
      <c r="AY109" s="28">
        <v>0.31</v>
      </c>
      <c r="AZ109" s="28">
        <v>0.28</v>
      </c>
      <c r="BA109" s="28">
        <v>0.25</v>
      </c>
      <c r="BB109" s="28">
        <v>0.22</v>
      </c>
      <c r="BC109" s="119">
        <v>0.2</v>
      </c>
      <c r="BD109" s="684">
        <f t="shared" si="84"/>
        <v>12.5</v>
      </c>
      <c r="BE109" s="684">
        <f t="shared" si="107"/>
        <v>2.564102564102577</v>
      </c>
      <c r="BF109" s="452">
        <f t="shared" si="102"/>
        <v>2.6315789473684292</v>
      </c>
      <c r="BG109" s="452">
        <f t="shared" si="102"/>
        <v>11.764705882352944</v>
      </c>
      <c r="BH109" s="452">
        <f t="shared" si="102"/>
        <v>9.677419354838722</v>
      </c>
      <c r="BI109" s="452">
        <f t="shared" si="102"/>
        <v>10.714285714285698</v>
      </c>
      <c r="BJ109" s="452">
        <f t="shared" si="102"/>
        <v>21.739130434782616</v>
      </c>
      <c r="BK109" s="452">
        <f t="shared" si="102"/>
        <v>48.38709677419355</v>
      </c>
      <c r="BL109" s="452">
        <f t="shared" si="102"/>
        <v>10.714285714285698</v>
      </c>
      <c r="BM109" s="452">
        <f t="shared" si="102"/>
        <v>12.00000000000001</v>
      </c>
      <c r="BN109" s="452">
        <f t="shared" si="102"/>
        <v>13.636363636363647</v>
      </c>
      <c r="BO109" s="685">
        <f t="shared" si="102"/>
        <v>9.999999999999986</v>
      </c>
      <c r="BP109" s="676">
        <f t="shared" si="121"/>
        <v>13.860747418547822</v>
      </c>
      <c r="BQ109" s="676">
        <f t="shared" si="122"/>
        <v>11.437547551184517</v>
      </c>
      <c r="BR109" s="538">
        <f t="shared" si="115"/>
        <v>-10.34073179739219</v>
      </c>
      <c r="BS109" s="676">
        <f t="shared" si="116"/>
        <v>72.62602832635051</v>
      </c>
      <c r="BT109" s="696">
        <f t="shared" si="123"/>
        <v>0.9900000000000001</v>
      </c>
      <c r="BU109" s="696">
        <f t="shared" si="124"/>
        <v>1.0890000000000002</v>
      </c>
      <c r="BV109" s="696">
        <f t="shared" si="124"/>
        <v>1.1979000000000004</v>
      </c>
      <c r="BW109" s="696">
        <f t="shared" si="124"/>
        <v>1.3176900000000005</v>
      </c>
      <c r="BX109" s="696">
        <f t="shared" si="124"/>
        <v>1.4494590000000007</v>
      </c>
      <c r="BY109" s="697">
        <f t="shared" si="125"/>
        <v>6.044049000000002</v>
      </c>
      <c r="BZ109" s="685">
        <f t="shared" si="126"/>
        <v>10.056653910149754</v>
      </c>
    </row>
    <row r="110" spans="1:78" ht="11.25" customHeight="1">
      <c r="A110" s="25" t="s">
        <v>493</v>
      </c>
      <c r="B110" s="26" t="s">
        <v>495</v>
      </c>
      <c r="C110" s="26" t="s">
        <v>1344</v>
      </c>
      <c r="D110" s="132">
        <v>18</v>
      </c>
      <c r="E110" s="136">
        <v>138</v>
      </c>
      <c r="F110" s="44" t="s">
        <v>860</v>
      </c>
      <c r="G110" s="45" t="s">
        <v>860</v>
      </c>
      <c r="H110" s="166">
        <v>102</v>
      </c>
      <c r="I110" s="433">
        <f t="shared" si="101"/>
        <v>1.9607843137254901</v>
      </c>
      <c r="J110" s="105">
        <v>0.45</v>
      </c>
      <c r="K110" s="105">
        <v>0.5</v>
      </c>
      <c r="L110" s="93">
        <f t="shared" si="108"/>
        <v>11.111111111111116</v>
      </c>
      <c r="M110" s="30">
        <v>40605</v>
      </c>
      <c r="N110" s="31">
        <v>40609</v>
      </c>
      <c r="O110" s="30">
        <v>40617</v>
      </c>
      <c r="P110" s="31" t="s">
        <v>246</v>
      </c>
      <c r="Q110" s="26"/>
      <c r="R110" s="310">
        <f t="shared" si="109"/>
        <v>2</v>
      </c>
      <c r="S110" s="313">
        <f t="shared" si="105"/>
        <v>44.54342984409799</v>
      </c>
      <c r="T110" s="411">
        <f t="shared" si="118"/>
        <v>125.58017256376401</v>
      </c>
      <c r="U110" s="27">
        <f t="shared" si="106"/>
        <v>22.717149220489976</v>
      </c>
      <c r="V110" s="364">
        <v>12</v>
      </c>
      <c r="W110" s="166">
        <v>4.49</v>
      </c>
      <c r="X110" s="172">
        <v>1.38</v>
      </c>
      <c r="Y110" s="166">
        <v>2.62</v>
      </c>
      <c r="Z110" s="166">
        <v>5.04</v>
      </c>
      <c r="AA110" s="172">
        <v>5.44</v>
      </c>
      <c r="AB110" s="166">
        <v>5.95</v>
      </c>
      <c r="AC110" s="327">
        <f t="shared" si="119"/>
        <v>9.375</v>
      </c>
      <c r="AD110" s="324">
        <f t="shared" si="120"/>
        <v>13.58695652173913</v>
      </c>
      <c r="AE110" s="484">
        <v>20</v>
      </c>
      <c r="AF110" s="369">
        <v>30580</v>
      </c>
      <c r="AG110" s="522">
        <v>15.07</v>
      </c>
      <c r="AH110" s="522">
        <v>-8.72</v>
      </c>
      <c r="AI110" s="523">
        <v>1.73</v>
      </c>
      <c r="AJ110" s="524">
        <v>1.51</v>
      </c>
      <c r="AK110" s="335">
        <f t="shared" si="110"/>
        <v>0.7670213407359945</v>
      </c>
      <c r="AL110" s="324">
        <f t="shared" si="111"/>
        <v>11.111111111111116</v>
      </c>
      <c r="AM110" s="325">
        <f t="shared" si="112"/>
        <v>10.064241629820891</v>
      </c>
      <c r="AN110" s="325">
        <f t="shared" si="113"/>
        <v>14.869835499703509</v>
      </c>
      <c r="AO110" s="327">
        <f t="shared" si="114"/>
        <v>19.386469071949385</v>
      </c>
      <c r="AP110" s="646">
        <v>2</v>
      </c>
      <c r="AQ110" s="634"/>
      <c r="AR110" s="282">
        <v>1.8</v>
      </c>
      <c r="AS110" s="282">
        <v>1.6</v>
      </c>
      <c r="AT110" s="28">
        <v>1.5</v>
      </c>
      <c r="AU110" s="28">
        <v>1.2</v>
      </c>
      <c r="AV110" s="28">
        <v>1</v>
      </c>
      <c r="AW110" s="28">
        <v>0.72</v>
      </c>
      <c r="AX110" s="28">
        <v>0.6</v>
      </c>
      <c r="AY110" s="28">
        <v>0.4575</v>
      </c>
      <c r="AZ110" s="28">
        <v>0.38</v>
      </c>
      <c r="BA110" s="28">
        <v>0.34</v>
      </c>
      <c r="BB110" s="28">
        <v>0.31</v>
      </c>
      <c r="BC110" s="119">
        <v>0.28</v>
      </c>
      <c r="BD110" s="684">
        <f t="shared" si="84"/>
        <v>11.111111111111116</v>
      </c>
      <c r="BE110" s="684">
        <f t="shared" si="107"/>
        <v>12.5</v>
      </c>
      <c r="BF110" s="452">
        <f t="shared" si="102"/>
        <v>6.666666666666665</v>
      </c>
      <c r="BG110" s="452">
        <f t="shared" si="102"/>
        <v>25</v>
      </c>
      <c r="BH110" s="452">
        <f t="shared" si="102"/>
        <v>19.999999999999996</v>
      </c>
      <c r="BI110" s="452">
        <f t="shared" si="102"/>
        <v>38.888888888888886</v>
      </c>
      <c r="BJ110" s="452">
        <f t="shared" si="102"/>
        <v>19.999999999999996</v>
      </c>
      <c r="BK110" s="452">
        <f t="shared" si="102"/>
        <v>31.147540983606547</v>
      </c>
      <c r="BL110" s="452">
        <f t="shared" si="102"/>
        <v>20.394736842105267</v>
      </c>
      <c r="BM110" s="452">
        <f t="shared" si="102"/>
        <v>11.764705882352944</v>
      </c>
      <c r="BN110" s="452">
        <f t="shared" si="102"/>
        <v>9.677419354838722</v>
      </c>
      <c r="BO110" s="685">
        <f t="shared" si="102"/>
        <v>10.714285714285698</v>
      </c>
      <c r="BP110" s="676">
        <f t="shared" si="121"/>
        <v>18.155446286987985</v>
      </c>
      <c r="BQ110" s="676">
        <f t="shared" si="122"/>
        <v>9.3051304103479</v>
      </c>
      <c r="BR110" s="538">
        <f t="shared" si="115"/>
        <v>-5.886529407060976</v>
      </c>
      <c r="BS110" s="676">
        <f t="shared" si="116"/>
        <v>77.38144209354121</v>
      </c>
      <c r="BT110" s="696">
        <f t="shared" si="123"/>
        <v>2.1875</v>
      </c>
      <c r="BU110" s="696">
        <f t="shared" si="124"/>
        <v>2.40625</v>
      </c>
      <c r="BV110" s="696">
        <f t="shared" si="124"/>
        <v>2.646875</v>
      </c>
      <c r="BW110" s="696">
        <f t="shared" si="124"/>
        <v>2.9115625000000005</v>
      </c>
      <c r="BX110" s="696">
        <f t="shared" si="124"/>
        <v>3.2027187500000007</v>
      </c>
      <c r="BY110" s="697">
        <f t="shared" si="125"/>
        <v>13.35490625</v>
      </c>
      <c r="BZ110" s="685">
        <f t="shared" si="126"/>
        <v>13.093045343137256</v>
      </c>
    </row>
    <row r="111" spans="1:78" ht="11.25" customHeight="1">
      <c r="A111" s="34" t="s">
        <v>408</v>
      </c>
      <c r="B111" s="36" t="s">
        <v>1626</v>
      </c>
      <c r="C111" s="36" t="s">
        <v>1224</v>
      </c>
      <c r="D111" s="133">
        <v>14</v>
      </c>
      <c r="E111" s="136">
        <v>185</v>
      </c>
      <c r="F111" s="46" t="s">
        <v>860</v>
      </c>
      <c r="G111" s="48" t="s">
        <v>860</v>
      </c>
      <c r="H111" s="262">
        <v>39.99</v>
      </c>
      <c r="I111" s="434">
        <f t="shared" si="101"/>
        <v>1.9504876219054765</v>
      </c>
      <c r="J111" s="126">
        <v>0.175</v>
      </c>
      <c r="K111" s="106">
        <v>0.195</v>
      </c>
      <c r="L111" s="94">
        <f t="shared" si="108"/>
        <v>11.428571428571432</v>
      </c>
      <c r="M111" s="49">
        <v>40891</v>
      </c>
      <c r="N111" s="50">
        <v>40893</v>
      </c>
      <c r="O111" s="49">
        <v>40910</v>
      </c>
      <c r="P111" s="50" t="s">
        <v>1072</v>
      </c>
      <c r="Q111" s="36"/>
      <c r="R111" s="259">
        <f t="shared" si="109"/>
        <v>0.78</v>
      </c>
      <c r="S111" s="313">
        <f t="shared" si="105"/>
        <v>26.53061224489796</v>
      </c>
      <c r="T111" s="411">
        <f t="shared" si="118"/>
        <v>-18.08333419837925</v>
      </c>
      <c r="U111" s="37">
        <f t="shared" si="106"/>
        <v>13.602040816326532</v>
      </c>
      <c r="V111" s="365">
        <v>12</v>
      </c>
      <c r="W111" s="167">
        <v>2.94</v>
      </c>
      <c r="X111" s="174">
        <v>1.49</v>
      </c>
      <c r="Y111" s="167">
        <v>4.58</v>
      </c>
      <c r="Z111" s="167">
        <v>1.11</v>
      </c>
      <c r="AA111" s="174">
        <v>3.01</v>
      </c>
      <c r="AB111" s="167">
        <v>3.04</v>
      </c>
      <c r="AC111" s="332">
        <f t="shared" si="119"/>
        <v>0.996677740863805</v>
      </c>
      <c r="AD111" s="330">
        <f t="shared" si="120"/>
        <v>8.916586768935764</v>
      </c>
      <c r="AE111" s="485">
        <v>19</v>
      </c>
      <c r="AF111" s="371">
        <v>1880</v>
      </c>
      <c r="AG111" s="495">
        <v>29.38</v>
      </c>
      <c r="AH111" s="495">
        <v>-14.68</v>
      </c>
      <c r="AI111" s="519">
        <v>7.18</v>
      </c>
      <c r="AJ111" s="521">
        <v>2.22</v>
      </c>
      <c r="AK111" s="335">
        <f t="shared" si="110"/>
        <v>0.850215817639107</v>
      </c>
      <c r="AL111" s="324">
        <f t="shared" si="111"/>
        <v>12.903225806451601</v>
      </c>
      <c r="AM111" s="325">
        <f t="shared" si="112"/>
        <v>11.868894208139679</v>
      </c>
      <c r="AN111" s="325">
        <f t="shared" si="113"/>
        <v>11.842691472014465</v>
      </c>
      <c r="AO111" s="327">
        <f t="shared" si="114"/>
        <v>13.929041575466616</v>
      </c>
      <c r="AP111" s="646">
        <v>0.7</v>
      </c>
      <c r="AQ111" s="634"/>
      <c r="AR111" s="282">
        <v>0.62</v>
      </c>
      <c r="AS111" s="282">
        <v>0.55</v>
      </c>
      <c r="AT111" s="28">
        <v>0.5</v>
      </c>
      <c r="AU111" s="28">
        <v>0.45</v>
      </c>
      <c r="AV111" s="28">
        <v>0.4</v>
      </c>
      <c r="AW111" s="28">
        <v>0.33</v>
      </c>
      <c r="AX111" s="28">
        <v>0.2875</v>
      </c>
      <c r="AY111" s="28">
        <v>0.2425</v>
      </c>
      <c r="AZ111" s="28">
        <v>0.235</v>
      </c>
      <c r="BA111" s="28">
        <v>0.19</v>
      </c>
      <c r="BB111" s="28">
        <v>0.16</v>
      </c>
      <c r="BC111" s="119">
        <v>0.025</v>
      </c>
      <c r="BD111" s="684">
        <f t="shared" si="84"/>
        <v>12.903225806451601</v>
      </c>
      <c r="BE111" s="684">
        <f t="shared" si="107"/>
        <v>12.72727272727272</v>
      </c>
      <c r="BF111" s="452">
        <f t="shared" si="102"/>
        <v>10.000000000000009</v>
      </c>
      <c r="BG111" s="452">
        <f t="shared" si="102"/>
        <v>11.111111111111116</v>
      </c>
      <c r="BH111" s="452">
        <f t="shared" si="102"/>
        <v>12.5</v>
      </c>
      <c r="BI111" s="452">
        <f t="shared" si="102"/>
        <v>21.212121212121215</v>
      </c>
      <c r="BJ111" s="452">
        <f t="shared" si="102"/>
        <v>14.782608695652177</v>
      </c>
      <c r="BK111" s="452">
        <f t="shared" si="102"/>
        <v>18.556701030927837</v>
      </c>
      <c r="BL111" s="452">
        <f t="shared" si="102"/>
        <v>3.1914893617021267</v>
      </c>
      <c r="BM111" s="452">
        <f t="shared" si="102"/>
        <v>23.684210526315773</v>
      </c>
      <c r="BN111" s="452">
        <f t="shared" si="102"/>
        <v>18.75</v>
      </c>
      <c r="BO111" s="685">
        <f t="shared" si="102"/>
        <v>540</v>
      </c>
      <c r="BP111" s="676">
        <f t="shared" si="121"/>
        <v>58.28489503929621</v>
      </c>
      <c r="BQ111" s="676">
        <f t="shared" si="122"/>
        <v>145.33815635510956</v>
      </c>
      <c r="BR111" s="538">
        <f t="shared" si="115"/>
        <v>0.19113827759341007</v>
      </c>
      <c r="BS111" s="676">
        <f t="shared" si="116"/>
        <v>71.40384313925352</v>
      </c>
      <c r="BT111" s="696">
        <f t="shared" si="123"/>
        <v>0.7069767441860466</v>
      </c>
      <c r="BU111" s="696">
        <f t="shared" si="124"/>
        <v>0.7700149390175924</v>
      </c>
      <c r="BV111" s="696">
        <f t="shared" si="124"/>
        <v>0.8386739891888638</v>
      </c>
      <c r="BW111" s="696">
        <f t="shared" si="124"/>
        <v>0.9134550831433839</v>
      </c>
      <c r="BX111" s="696">
        <f t="shared" si="124"/>
        <v>0.994904098227118</v>
      </c>
      <c r="BY111" s="697">
        <f t="shared" si="125"/>
        <v>4.224024853763004</v>
      </c>
      <c r="BZ111" s="685">
        <f t="shared" si="126"/>
        <v>10.562702810110038</v>
      </c>
    </row>
    <row r="112" spans="1:78" ht="11.25" customHeight="1">
      <c r="A112" s="25" t="s">
        <v>496</v>
      </c>
      <c r="B112" s="26" t="s">
        <v>497</v>
      </c>
      <c r="C112" s="102" t="s">
        <v>1563</v>
      </c>
      <c r="D112" s="132">
        <v>18</v>
      </c>
      <c r="E112" s="136">
        <v>159</v>
      </c>
      <c r="F112" s="65" t="s">
        <v>1410</v>
      </c>
      <c r="G112" s="57" t="s">
        <v>1410</v>
      </c>
      <c r="H112" s="204">
        <v>33.86</v>
      </c>
      <c r="I112" s="313">
        <f t="shared" si="101"/>
        <v>5.156526875369167</v>
      </c>
      <c r="J112" s="105">
        <v>0.1451875</v>
      </c>
      <c r="K112" s="105">
        <v>0.1455</v>
      </c>
      <c r="L112" s="116">
        <f t="shared" si="108"/>
        <v>0.21523891519585892</v>
      </c>
      <c r="M112" s="30">
        <v>40906</v>
      </c>
      <c r="N112" s="31">
        <v>40910</v>
      </c>
      <c r="O112" s="30">
        <v>40925</v>
      </c>
      <c r="P112" s="31" t="s">
        <v>296</v>
      </c>
      <c r="Q112" s="102" t="s">
        <v>30</v>
      </c>
      <c r="R112" s="310">
        <f>K112*12</f>
        <v>1.746</v>
      </c>
      <c r="S112" s="312">
        <f t="shared" si="105"/>
        <v>163.17757009345792</v>
      </c>
      <c r="T112" s="413">
        <f t="shared" si="118"/>
        <v>78.6788948249543</v>
      </c>
      <c r="U112" s="27">
        <f t="shared" si="106"/>
        <v>31.64485981308411</v>
      </c>
      <c r="V112" s="364">
        <v>12</v>
      </c>
      <c r="W112" s="166">
        <v>1.07</v>
      </c>
      <c r="X112" s="172">
        <v>3.97</v>
      </c>
      <c r="Y112" s="166">
        <v>10.99</v>
      </c>
      <c r="Z112" s="166">
        <v>2.27</v>
      </c>
      <c r="AA112" s="172">
        <v>1.98</v>
      </c>
      <c r="AB112" s="166">
        <v>2.09</v>
      </c>
      <c r="AC112" s="327">
        <f t="shared" si="119"/>
        <v>5.555555555555558</v>
      </c>
      <c r="AD112" s="324">
        <f t="shared" si="120"/>
        <v>4.30755921939801</v>
      </c>
      <c r="AE112" s="484">
        <v>14</v>
      </c>
      <c r="AF112" s="369">
        <v>4510</v>
      </c>
      <c r="AG112" s="522">
        <v>21.23</v>
      </c>
      <c r="AH112" s="522">
        <v>-6.85</v>
      </c>
      <c r="AI112" s="523">
        <v>2.57</v>
      </c>
      <c r="AJ112" s="524">
        <v>1.56</v>
      </c>
      <c r="AK112" s="334">
        <f t="shared" si="110"/>
        <v>0.6344582483811918</v>
      </c>
      <c r="AL112" s="328">
        <f t="shared" si="111"/>
        <v>0.5427702996092298</v>
      </c>
      <c r="AM112" s="329">
        <f t="shared" si="112"/>
        <v>0.6933009829321213</v>
      </c>
      <c r="AN112" s="329">
        <f t="shared" si="113"/>
        <v>2.7275322354664455</v>
      </c>
      <c r="AO112" s="326">
        <f t="shared" si="114"/>
        <v>4.298994051106897</v>
      </c>
      <c r="AP112" s="650">
        <v>1.7366250000000003</v>
      </c>
      <c r="AQ112" s="633"/>
      <c r="AR112" s="279">
        <v>1.72725</v>
      </c>
      <c r="AS112" s="279">
        <v>1.716</v>
      </c>
      <c r="AT112" s="19">
        <v>1.701</v>
      </c>
      <c r="AU112" s="19">
        <v>1.641</v>
      </c>
      <c r="AV112" s="19">
        <v>1.518</v>
      </c>
      <c r="AW112" s="19">
        <v>1.395</v>
      </c>
      <c r="AX112" s="19">
        <v>1.32</v>
      </c>
      <c r="AY112" s="19">
        <v>1.2</v>
      </c>
      <c r="AZ112" s="19">
        <v>1.17</v>
      </c>
      <c r="BA112" s="19">
        <v>1.14</v>
      </c>
      <c r="BB112" s="19">
        <v>1.11</v>
      </c>
      <c r="BC112" s="273">
        <v>1.08</v>
      </c>
      <c r="BD112" s="686">
        <f t="shared" si="84"/>
        <v>0.5427702996092298</v>
      </c>
      <c r="BE112" s="686">
        <f t="shared" si="107"/>
        <v>0.6555944055943952</v>
      </c>
      <c r="BF112" s="663">
        <f t="shared" si="102"/>
        <v>0.8818342151675429</v>
      </c>
      <c r="BG112" s="663">
        <f t="shared" si="102"/>
        <v>3.656307129798897</v>
      </c>
      <c r="BH112" s="663">
        <f t="shared" si="102"/>
        <v>8.102766798418969</v>
      </c>
      <c r="BI112" s="663">
        <f t="shared" si="102"/>
        <v>8.817204301075265</v>
      </c>
      <c r="BJ112" s="663">
        <f t="shared" si="102"/>
        <v>5.681818181818188</v>
      </c>
      <c r="BK112" s="663">
        <f t="shared" si="102"/>
        <v>10.000000000000009</v>
      </c>
      <c r="BL112" s="663">
        <f t="shared" si="102"/>
        <v>2.564102564102577</v>
      </c>
      <c r="BM112" s="663">
        <f t="shared" si="102"/>
        <v>2.6315789473684292</v>
      </c>
      <c r="BN112" s="663">
        <f t="shared" si="102"/>
        <v>2.702702702702675</v>
      </c>
      <c r="BO112" s="687">
        <f t="shared" si="102"/>
        <v>2.77777777777779</v>
      </c>
      <c r="BP112" s="675">
        <f t="shared" si="121"/>
        <v>4.0845381102861635</v>
      </c>
      <c r="BQ112" s="675">
        <f t="shared" si="122"/>
        <v>3.1473621026949643</v>
      </c>
      <c r="BR112" s="540">
        <f t="shared" si="115"/>
        <v>-23.7608007022485</v>
      </c>
      <c r="BS112" s="675">
        <f t="shared" si="116"/>
        <v>34.418258703466726</v>
      </c>
      <c r="BT112" s="698">
        <f t="shared" si="123"/>
        <v>1.833104166666667</v>
      </c>
      <c r="BU112" s="698">
        <f t="shared" si="124"/>
        <v>1.912066214199086</v>
      </c>
      <c r="BV112" s="698">
        <f t="shared" si="124"/>
        <v>1.9944295986898133</v>
      </c>
      <c r="BW112" s="698">
        <f t="shared" si="124"/>
        <v>2.080340834742579</v>
      </c>
      <c r="BX112" s="698">
        <f t="shared" si="124"/>
        <v>2.1699527481644347</v>
      </c>
      <c r="BY112" s="699">
        <f t="shared" si="125"/>
        <v>9.98989356246258</v>
      </c>
      <c r="BZ112" s="687">
        <f t="shared" si="126"/>
        <v>29.50352499250614</v>
      </c>
    </row>
    <row r="113" spans="1:78" ht="11.25" customHeight="1">
      <c r="A113" s="25" t="s">
        <v>1505</v>
      </c>
      <c r="B113" s="26" t="s">
        <v>1506</v>
      </c>
      <c r="C113" s="26" t="s">
        <v>1221</v>
      </c>
      <c r="D113" s="132">
        <v>16</v>
      </c>
      <c r="E113" s="136">
        <v>166</v>
      </c>
      <c r="F113" s="65" t="s">
        <v>1410</v>
      </c>
      <c r="G113" s="57" t="s">
        <v>1410</v>
      </c>
      <c r="H113" s="166">
        <v>73.44</v>
      </c>
      <c r="I113" s="433">
        <f t="shared" si="101"/>
        <v>1.4161220043572986</v>
      </c>
      <c r="J113" s="127">
        <v>0.25</v>
      </c>
      <c r="K113" s="105">
        <v>0.26</v>
      </c>
      <c r="L113" s="93">
        <f t="shared" si="108"/>
        <v>4.0000000000000036</v>
      </c>
      <c r="M113" s="30">
        <v>40613</v>
      </c>
      <c r="N113" s="31">
        <v>40617</v>
      </c>
      <c r="O113" s="30">
        <v>40633</v>
      </c>
      <c r="P113" s="31" t="s">
        <v>248</v>
      </c>
      <c r="Q113" s="26" t="s">
        <v>1503</v>
      </c>
      <c r="R113" s="310">
        <f aca="true" t="shared" si="127" ref="R113:R118">K113*4</f>
        <v>1.04</v>
      </c>
      <c r="S113" s="313">
        <f t="shared" si="105"/>
        <v>-97.19626168224299</v>
      </c>
      <c r="T113" s="411" t="s">
        <v>876</v>
      </c>
      <c r="U113" s="27">
        <f t="shared" si="106"/>
        <v>-68.63551401869158</v>
      </c>
      <c r="V113" s="364">
        <v>12</v>
      </c>
      <c r="W113" s="166">
        <v>-1.07</v>
      </c>
      <c r="X113" s="172">
        <v>-3.23</v>
      </c>
      <c r="Y113" s="166">
        <v>3.45</v>
      </c>
      <c r="Z113" s="166">
        <v>1.23</v>
      </c>
      <c r="AA113" s="172">
        <v>-2.18</v>
      </c>
      <c r="AB113" s="166">
        <v>8.22</v>
      </c>
      <c r="AC113" s="327" t="s">
        <v>876</v>
      </c>
      <c r="AD113" s="324">
        <f t="shared" si="120"/>
        <v>10.4297440849831</v>
      </c>
      <c r="AE113" s="484">
        <v>12</v>
      </c>
      <c r="AF113" s="369">
        <v>3800</v>
      </c>
      <c r="AG113" s="522">
        <v>23.43</v>
      </c>
      <c r="AH113" s="522">
        <v>-0.66</v>
      </c>
      <c r="AI113" s="523">
        <v>8.32</v>
      </c>
      <c r="AJ113" s="524">
        <v>8.9</v>
      </c>
      <c r="AK113" s="335">
        <f t="shared" si="110"/>
        <v>0.6318620124427768</v>
      </c>
      <c r="AL113" s="324">
        <f t="shared" si="111"/>
        <v>4.0000000000000036</v>
      </c>
      <c r="AM113" s="325">
        <f t="shared" si="112"/>
        <v>4.171400751029397</v>
      </c>
      <c r="AN113" s="325">
        <f t="shared" si="113"/>
        <v>4.364022715043592</v>
      </c>
      <c r="AO113" s="327">
        <f t="shared" si="114"/>
        <v>6.906607184964786</v>
      </c>
      <c r="AP113" s="646">
        <v>1.04</v>
      </c>
      <c r="AQ113" s="634"/>
      <c r="AR113" s="282">
        <v>1</v>
      </c>
      <c r="AS113" s="282">
        <v>0.96</v>
      </c>
      <c r="AT113" s="28">
        <v>0.92</v>
      </c>
      <c r="AU113" s="28">
        <v>0.88</v>
      </c>
      <c r="AV113" s="28">
        <v>0.84</v>
      </c>
      <c r="AW113" s="28">
        <v>0.8</v>
      </c>
      <c r="AX113" s="28">
        <v>0.72</v>
      </c>
      <c r="AY113" s="28">
        <v>0.6</v>
      </c>
      <c r="AZ113" s="28">
        <v>0.56834</v>
      </c>
      <c r="BA113" s="28">
        <v>0.53332</v>
      </c>
      <c r="BB113" s="28">
        <v>0.5</v>
      </c>
      <c r="BC113" s="119">
        <v>0.46668</v>
      </c>
      <c r="BD113" s="684">
        <f t="shared" si="84"/>
        <v>4.0000000000000036</v>
      </c>
      <c r="BE113" s="684">
        <f aca="true" t="shared" si="128" ref="BE113:BO128">IF(AS113=0,0,IF(AS113&gt;AR113,0,((AR113/AS113)-1)*100))</f>
        <v>4.166666666666674</v>
      </c>
      <c r="BF113" s="452">
        <f t="shared" si="102"/>
        <v>4.347826086956519</v>
      </c>
      <c r="BG113" s="452">
        <f t="shared" si="102"/>
        <v>4.545454545454541</v>
      </c>
      <c r="BH113" s="452">
        <f t="shared" si="102"/>
        <v>4.761904761904767</v>
      </c>
      <c r="BI113" s="452">
        <f t="shared" si="102"/>
        <v>4.999999999999982</v>
      </c>
      <c r="BJ113" s="452">
        <f t="shared" si="102"/>
        <v>11.111111111111116</v>
      </c>
      <c r="BK113" s="452">
        <f t="shared" si="102"/>
        <v>19.999999999999996</v>
      </c>
      <c r="BL113" s="452">
        <f t="shared" si="102"/>
        <v>5.570609142414762</v>
      </c>
      <c r="BM113" s="452">
        <f t="shared" si="102"/>
        <v>6.566414160353995</v>
      </c>
      <c r="BN113" s="452">
        <f t="shared" si="102"/>
        <v>6.664000000000003</v>
      </c>
      <c r="BO113" s="685">
        <f t="shared" si="102"/>
        <v>7.139796005828414</v>
      </c>
      <c r="BP113" s="676">
        <f t="shared" si="121"/>
        <v>6.989481873390898</v>
      </c>
      <c r="BQ113" s="676">
        <f t="shared" si="122"/>
        <v>4.3527689343432945</v>
      </c>
      <c r="BR113" s="538" t="str">
        <f t="shared" si="115"/>
        <v>n/a</v>
      </c>
      <c r="BS113" s="676">
        <f t="shared" si="116"/>
        <v>40.90575626221434</v>
      </c>
      <c r="BT113" s="700">
        <f t="shared" si="123"/>
        <v>1.0712000000000002</v>
      </c>
      <c r="BU113" s="700">
        <f t="shared" si="124"/>
        <v>1.1783200000000003</v>
      </c>
      <c r="BV113" s="700">
        <f t="shared" si="124"/>
        <v>1.2961520000000004</v>
      </c>
      <c r="BW113" s="700">
        <f t="shared" si="124"/>
        <v>1.4257672000000006</v>
      </c>
      <c r="BX113" s="700">
        <f t="shared" si="124"/>
        <v>1.5683439200000007</v>
      </c>
      <c r="BY113" s="697">
        <f t="shared" si="125"/>
        <v>6.539783120000001</v>
      </c>
      <c r="BZ113" s="685">
        <f t="shared" si="126"/>
        <v>8.904933442265797</v>
      </c>
    </row>
    <row r="114" spans="1:78" ht="11.25" customHeight="1">
      <c r="A114" s="25" t="s">
        <v>393</v>
      </c>
      <c r="B114" s="26" t="s">
        <v>394</v>
      </c>
      <c r="C114" s="26" t="s">
        <v>1224</v>
      </c>
      <c r="D114" s="132">
        <v>13</v>
      </c>
      <c r="E114" s="136">
        <v>192</v>
      </c>
      <c r="F114" s="44" t="s">
        <v>860</v>
      </c>
      <c r="G114" s="45" t="s">
        <v>827</v>
      </c>
      <c r="H114" s="203">
        <v>21.2</v>
      </c>
      <c r="I114" s="313">
        <f t="shared" si="101"/>
        <v>2.9056603773584904</v>
      </c>
      <c r="J114" s="105">
        <v>0.143</v>
      </c>
      <c r="K114" s="105">
        <v>0.154</v>
      </c>
      <c r="L114" s="93">
        <f t="shared" si="108"/>
        <v>7.692307692307709</v>
      </c>
      <c r="M114" s="30">
        <v>40709</v>
      </c>
      <c r="N114" s="31">
        <v>40711</v>
      </c>
      <c r="O114" s="30">
        <v>40739</v>
      </c>
      <c r="P114" s="103" t="s">
        <v>251</v>
      </c>
      <c r="Q114" s="26"/>
      <c r="R114" s="310">
        <f t="shared" si="127"/>
        <v>0.616</v>
      </c>
      <c r="S114" s="313">
        <f t="shared" si="105"/>
        <v>13.999999999999998</v>
      </c>
      <c r="T114" s="411">
        <f aca="true" t="shared" si="129" ref="T114:T144">(H114/SQRT(22.5*W114*(H114/Z114))-1)*100</f>
        <v>-54.89630354013727</v>
      </c>
      <c r="U114" s="27">
        <f t="shared" si="106"/>
        <v>4.8181818181818175</v>
      </c>
      <c r="V114" s="364">
        <v>12</v>
      </c>
      <c r="W114" s="166">
        <v>4.4</v>
      </c>
      <c r="X114" s="172">
        <v>0.47</v>
      </c>
      <c r="Y114" s="166">
        <v>1.65</v>
      </c>
      <c r="Z114" s="166">
        <v>0.95</v>
      </c>
      <c r="AA114" s="172">
        <v>4.37</v>
      </c>
      <c r="AB114" s="166">
        <v>3.86</v>
      </c>
      <c r="AC114" s="327">
        <f aca="true" t="shared" si="130" ref="AC114:AC130">(AB114/AA114-1)*100</f>
        <v>-11.670480549199091</v>
      </c>
      <c r="AD114" s="324">
        <f t="shared" si="120"/>
        <v>10.321826768586591</v>
      </c>
      <c r="AE114" s="484">
        <v>2</v>
      </c>
      <c r="AF114" s="369">
        <v>444</v>
      </c>
      <c r="AG114" s="522">
        <v>34.77</v>
      </c>
      <c r="AH114" s="522">
        <v>-14.17</v>
      </c>
      <c r="AI114" s="523">
        <v>5.58</v>
      </c>
      <c r="AJ114" s="524">
        <v>11.05</v>
      </c>
      <c r="AK114" s="335">
        <f t="shared" si="110"/>
        <v>0.7009744282001221</v>
      </c>
      <c r="AL114" s="324">
        <f t="shared" si="111"/>
        <v>7.843137254901955</v>
      </c>
      <c r="AM114" s="325">
        <f t="shared" si="112"/>
        <v>8.550395793208864</v>
      </c>
      <c r="AN114" s="325">
        <f t="shared" si="113"/>
        <v>10.77617200050842</v>
      </c>
      <c r="AO114" s="327">
        <f t="shared" si="114"/>
        <v>15.373131411053297</v>
      </c>
      <c r="AP114" s="646">
        <v>0.605</v>
      </c>
      <c r="AQ114" s="634"/>
      <c r="AR114" s="282">
        <v>0.561</v>
      </c>
      <c r="AS114" s="282">
        <v>0.517</v>
      </c>
      <c r="AT114" s="28">
        <v>0.473</v>
      </c>
      <c r="AU114" s="28">
        <v>0.42429</v>
      </c>
      <c r="AV114" s="28">
        <v>0.36268</v>
      </c>
      <c r="AW114" s="28">
        <v>0.30597</v>
      </c>
      <c r="AX114" s="28">
        <v>0.25385</v>
      </c>
      <c r="AY114" s="28">
        <v>0.20815</v>
      </c>
      <c r="AZ114" s="28">
        <v>0.17194</v>
      </c>
      <c r="BA114" s="28">
        <v>0.14478</v>
      </c>
      <c r="BB114" s="28">
        <v>0.12444</v>
      </c>
      <c r="BC114" s="119">
        <v>0.09729</v>
      </c>
      <c r="BD114" s="684">
        <f t="shared" si="84"/>
        <v>7.843137254901955</v>
      </c>
      <c r="BE114" s="684">
        <f t="shared" si="128"/>
        <v>8.510638297872353</v>
      </c>
      <c r="BF114" s="452">
        <f t="shared" si="128"/>
        <v>9.302325581395365</v>
      </c>
      <c r="BG114" s="452">
        <f t="shared" si="128"/>
        <v>11.480355417285338</v>
      </c>
      <c r="BH114" s="452">
        <f t="shared" si="128"/>
        <v>16.98742693283335</v>
      </c>
      <c r="BI114" s="452">
        <f t="shared" si="128"/>
        <v>18.534496846096005</v>
      </c>
      <c r="BJ114" s="452">
        <f t="shared" si="128"/>
        <v>20.531810124089024</v>
      </c>
      <c r="BK114" s="452">
        <f t="shared" si="128"/>
        <v>21.95532068220034</v>
      </c>
      <c r="BL114" s="452">
        <f t="shared" si="128"/>
        <v>21.059671978597173</v>
      </c>
      <c r="BM114" s="452">
        <f t="shared" si="128"/>
        <v>18.759497168117157</v>
      </c>
      <c r="BN114" s="452">
        <f t="shared" si="128"/>
        <v>16.345226615236253</v>
      </c>
      <c r="BO114" s="685">
        <f t="shared" si="128"/>
        <v>27.906259636139374</v>
      </c>
      <c r="BP114" s="676">
        <f t="shared" si="121"/>
        <v>16.601347211230305</v>
      </c>
      <c r="BQ114" s="676">
        <f t="shared" si="122"/>
        <v>5.930617557978087</v>
      </c>
      <c r="BR114" s="538">
        <f t="shared" si="115"/>
        <v>8.863650559685095</v>
      </c>
      <c r="BS114" s="676">
        <f t="shared" si="116"/>
        <v>69.67110218839109</v>
      </c>
      <c r="BT114" s="700">
        <f t="shared" si="123"/>
        <v>0.61105</v>
      </c>
      <c r="BU114" s="700">
        <f t="shared" si="124"/>
        <v>0.6721550000000001</v>
      </c>
      <c r="BV114" s="700">
        <f t="shared" si="124"/>
        <v>0.7393705000000002</v>
      </c>
      <c r="BW114" s="700">
        <f t="shared" si="124"/>
        <v>0.8133075500000002</v>
      </c>
      <c r="BX114" s="700">
        <f t="shared" si="124"/>
        <v>0.8946383050000003</v>
      </c>
      <c r="BY114" s="697">
        <f t="shared" si="125"/>
        <v>3.730521355000001</v>
      </c>
      <c r="BZ114" s="685">
        <f t="shared" si="126"/>
        <v>17.596798844339627</v>
      </c>
    </row>
    <row r="115" spans="1:78" ht="11.25" customHeight="1">
      <c r="A115" s="25" t="s">
        <v>498</v>
      </c>
      <c r="B115" s="26" t="s">
        <v>499</v>
      </c>
      <c r="C115" s="26" t="s">
        <v>1326</v>
      </c>
      <c r="D115" s="132">
        <v>19</v>
      </c>
      <c r="E115" s="136">
        <v>135</v>
      </c>
      <c r="F115" s="65" t="s">
        <v>1410</v>
      </c>
      <c r="G115" s="57" t="s">
        <v>1410</v>
      </c>
      <c r="H115" s="204">
        <v>85.19</v>
      </c>
      <c r="I115" s="433">
        <f t="shared" si="101"/>
        <v>0.6456156825918536</v>
      </c>
      <c r="J115" s="105">
        <v>0.11</v>
      </c>
      <c r="K115" s="105">
        <v>0.1375</v>
      </c>
      <c r="L115" s="93">
        <f t="shared" si="108"/>
        <v>25</v>
      </c>
      <c r="M115" s="30">
        <v>40912</v>
      </c>
      <c r="N115" s="31">
        <v>40914</v>
      </c>
      <c r="O115" s="30">
        <v>40935</v>
      </c>
      <c r="P115" s="103" t="s">
        <v>56</v>
      </c>
      <c r="Q115" s="26"/>
      <c r="R115" s="310">
        <f t="shared" si="127"/>
        <v>0.55</v>
      </c>
      <c r="S115" s="313">
        <f t="shared" si="105"/>
        <v>13.033175355450238</v>
      </c>
      <c r="T115" s="411">
        <f t="shared" si="129"/>
        <v>52.73321672892379</v>
      </c>
      <c r="U115" s="27">
        <f t="shared" si="106"/>
        <v>20.187203791469194</v>
      </c>
      <c r="V115" s="364">
        <v>12</v>
      </c>
      <c r="W115" s="166">
        <v>4.22</v>
      </c>
      <c r="X115" s="172">
        <v>1.21</v>
      </c>
      <c r="Y115" s="166">
        <v>2.92</v>
      </c>
      <c r="Z115" s="166">
        <v>2.6</v>
      </c>
      <c r="AA115" s="172">
        <v>4.32</v>
      </c>
      <c r="AB115" s="166">
        <v>4.72</v>
      </c>
      <c r="AC115" s="327">
        <f t="shared" si="130"/>
        <v>9.259259259259256</v>
      </c>
      <c r="AD115" s="324">
        <f t="shared" si="120"/>
        <v>16.297444138353228</v>
      </c>
      <c r="AE115" s="484">
        <v>12</v>
      </c>
      <c r="AF115" s="369">
        <v>8220</v>
      </c>
      <c r="AG115" s="522">
        <v>31.26</v>
      </c>
      <c r="AH115" s="522">
        <v>-4.02</v>
      </c>
      <c r="AI115" s="523">
        <v>5.37</v>
      </c>
      <c r="AJ115" s="524">
        <v>9.02</v>
      </c>
      <c r="AK115" s="335">
        <f t="shared" si="110"/>
        <v>1.1762661274844213</v>
      </c>
      <c r="AL115" s="324">
        <f t="shared" si="111"/>
        <v>15.789473684210531</v>
      </c>
      <c r="AM115" s="325">
        <f t="shared" si="112"/>
        <v>14.90834232364584</v>
      </c>
      <c r="AN115" s="325">
        <f t="shared" si="113"/>
        <v>13.364470231074876</v>
      </c>
      <c r="AO115" s="327">
        <f t="shared" si="114"/>
        <v>11.361774277778714</v>
      </c>
      <c r="AP115" s="646">
        <v>0.44</v>
      </c>
      <c r="AQ115" s="634"/>
      <c r="AR115" s="282">
        <v>0.38</v>
      </c>
      <c r="AS115" s="282">
        <v>0.33</v>
      </c>
      <c r="AT115" s="28">
        <v>0.29</v>
      </c>
      <c r="AU115" s="28">
        <v>0.26</v>
      </c>
      <c r="AV115" s="28">
        <v>0.235</v>
      </c>
      <c r="AW115" s="28">
        <v>0.21</v>
      </c>
      <c r="AX115" s="28">
        <v>0.196</v>
      </c>
      <c r="AY115" s="28">
        <v>0.176</v>
      </c>
      <c r="AZ115" s="28">
        <v>0.166</v>
      </c>
      <c r="BA115" s="28">
        <v>0.15</v>
      </c>
      <c r="BB115" s="28">
        <v>0.14</v>
      </c>
      <c r="BC115" s="119">
        <v>0.13</v>
      </c>
      <c r="BD115" s="684">
        <f t="shared" si="84"/>
        <v>15.789473684210531</v>
      </c>
      <c r="BE115" s="684">
        <f t="shared" si="128"/>
        <v>15.151515151515138</v>
      </c>
      <c r="BF115" s="452">
        <f t="shared" si="128"/>
        <v>13.793103448275868</v>
      </c>
      <c r="BG115" s="452">
        <f t="shared" si="128"/>
        <v>11.538461538461519</v>
      </c>
      <c r="BH115" s="452">
        <f t="shared" si="128"/>
        <v>10.63829787234043</v>
      </c>
      <c r="BI115" s="452">
        <f t="shared" si="128"/>
        <v>11.904761904761907</v>
      </c>
      <c r="BJ115" s="452">
        <f t="shared" si="128"/>
        <v>7.14285714285714</v>
      </c>
      <c r="BK115" s="452">
        <f t="shared" si="128"/>
        <v>11.363636363636376</v>
      </c>
      <c r="BL115" s="452">
        <f t="shared" si="128"/>
        <v>6.024096385542155</v>
      </c>
      <c r="BM115" s="452">
        <f t="shared" si="128"/>
        <v>10.666666666666668</v>
      </c>
      <c r="BN115" s="452">
        <f t="shared" si="128"/>
        <v>7.14285714285714</v>
      </c>
      <c r="BO115" s="685">
        <f t="shared" si="128"/>
        <v>7.692307692307709</v>
      </c>
      <c r="BP115" s="676">
        <f t="shared" si="121"/>
        <v>10.737336249452715</v>
      </c>
      <c r="BQ115" s="676">
        <f t="shared" si="122"/>
        <v>3.0833681428086677</v>
      </c>
      <c r="BR115" s="538">
        <f t="shared" si="115"/>
        <v>-6.1771178778024645</v>
      </c>
      <c r="BS115" s="676">
        <f t="shared" si="116"/>
        <v>73.51242583816044</v>
      </c>
      <c r="BT115" s="700">
        <f t="shared" si="123"/>
        <v>0.48074074074074075</v>
      </c>
      <c r="BU115" s="700">
        <f t="shared" si="124"/>
        <v>0.5288148148148148</v>
      </c>
      <c r="BV115" s="700">
        <f t="shared" si="124"/>
        <v>0.5816962962962964</v>
      </c>
      <c r="BW115" s="700">
        <f t="shared" si="124"/>
        <v>0.6398659259259261</v>
      </c>
      <c r="BX115" s="700">
        <f t="shared" si="124"/>
        <v>0.7038525185185187</v>
      </c>
      <c r="BY115" s="697">
        <f t="shared" si="125"/>
        <v>2.9349702962962967</v>
      </c>
      <c r="BZ115" s="685">
        <f t="shared" si="126"/>
        <v>3.445205184054815</v>
      </c>
    </row>
    <row r="116" spans="1:78" ht="11.25" customHeight="1">
      <c r="A116" s="25" t="s">
        <v>502</v>
      </c>
      <c r="B116" s="26" t="s">
        <v>504</v>
      </c>
      <c r="C116" s="102" t="s">
        <v>1579</v>
      </c>
      <c r="D116" s="132">
        <v>17</v>
      </c>
      <c r="E116" s="136">
        <v>153</v>
      </c>
      <c r="F116" s="65" t="s">
        <v>1410</v>
      </c>
      <c r="G116" s="57" t="s">
        <v>1410</v>
      </c>
      <c r="H116" s="204">
        <v>44.545</v>
      </c>
      <c r="I116" s="433">
        <f t="shared" si="101"/>
        <v>0.98776518127736</v>
      </c>
      <c r="J116" s="127">
        <v>0.08</v>
      </c>
      <c r="K116" s="105">
        <v>0.11</v>
      </c>
      <c r="L116" s="93">
        <f t="shared" si="108"/>
        <v>37.5</v>
      </c>
      <c r="M116" s="30">
        <v>40590</v>
      </c>
      <c r="N116" s="31">
        <v>40592</v>
      </c>
      <c r="O116" s="30">
        <v>40633</v>
      </c>
      <c r="P116" s="31" t="s">
        <v>248</v>
      </c>
      <c r="Q116" s="268"/>
      <c r="R116" s="259">
        <f t="shared" si="127"/>
        <v>0.44</v>
      </c>
      <c r="S116" s="315">
        <f t="shared" si="105"/>
        <v>16.266173752310536</v>
      </c>
      <c r="T116" s="412">
        <f t="shared" si="129"/>
        <v>125.37426484053857</v>
      </c>
      <c r="U116" s="27">
        <f t="shared" si="106"/>
        <v>16.46765249537893</v>
      </c>
      <c r="V116" s="365">
        <v>1</v>
      </c>
      <c r="W116" s="166">
        <v>2.705</v>
      </c>
      <c r="X116" s="172">
        <v>1.41</v>
      </c>
      <c r="Y116" s="166">
        <v>1.2</v>
      </c>
      <c r="Z116" s="166">
        <v>6.94</v>
      </c>
      <c r="AA116" s="172">
        <v>2.805</v>
      </c>
      <c r="AB116" s="166">
        <v>3.15</v>
      </c>
      <c r="AC116" s="327">
        <f t="shared" si="130"/>
        <v>12.299465240641695</v>
      </c>
      <c r="AD116" s="324">
        <f t="shared" si="120"/>
        <v>11.26281589360438</v>
      </c>
      <c r="AE116" s="484">
        <v>21</v>
      </c>
      <c r="AF116" s="369">
        <v>10000</v>
      </c>
      <c r="AG116" s="522">
        <v>48.11</v>
      </c>
      <c r="AH116" s="522">
        <v>-1.76</v>
      </c>
      <c r="AI116" s="523">
        <v>2.39</v>
      </c>
      <c r="AJ116" s="524">
        <v>11.68</v>
      </c>
      <c r="AK116" s="336">
        <f t="shared" si="110"/>
        <v>1.1333770246892052</v>
      </c>
      <c r="AL116" s="330">
        <f t="shared" si="111"/>
        <v>37.5</v>
      </c>
      <c r="AM116" s="331">
        <f t="shared" si="112"/>
        <v>32.301984486366784</v>
      </c>
      <c r="AN116" s="331">
        <f t="shared" si="113"/>
        <v>29.674411610965823</v>
      </c>
      <c r="AO116" s="332">
        <f t="shared" si="114"/>
        <v>26.18229500382112</v>
      </c>
      <c r="AP116" s="652">
        <v>0.44</v>
      </c>
      <c r="AQ116" s="635"/>
      <c r="AR116" s="283">
        <v>0.32</v>
      </c>
      <c r="AS116" s="283">
        <v>0.22</v>
      </c>
      <c r="AT116" s="38">
        <v>0.19</v>
      </c>
      <c r="AU116" s="38">
        <v>0.15</v>
      </c>
      <c r="AV116" s="276">
        <v>0.12</v>
      </c>
      <c r="AW116" s="38">
        <v>0.105</v>
      </c>
      <c r="AX116" s="38">
        <v>0.086</v>
      </c>
      <c r="AY116" s="38">
        <v>0.058</v>
      </c>
      <c r="AZ116" s="38">
        <v>0.048</v>
      </c>
      <c r="BA116" s="38">
        <v>0.043</v>
      </c>
      <c r="BB116" s="38">
        <v>0.038</v>
      </c>
      <c r="BC116" s="274">
        <v>0.033</v>
      </c>
      <c r="BD116" s="688">
        <f t="shared" si="84"/>
        <v>37.5</v>
      </c>
      <c r="BE116" s="688">
        <f t="shared" si="128"/>
        <v>45.45454545454546</v>
      </c>
      <c r="BF116" s="664">
        <f t="shared" si="128"/>
        <v>15.789473684210531</v>
      </c>
      <c r="BG116" s="664">
        <f t="shared" si="128"/>
        <v>26.666666666666682</v>
      </c>
      <c r="BH116" s="664">
        <f t="shared" si="128"/>
        <v>25</v>
      </c>
      <c r="BI116" s="664">
        <f t="shared" si="128"/>
        <v>14.28571428571428</v>
      </c>
      <c r="BJ116" s="664">
        <f t="shared" si="128"/>
        <v>22.093023255813947</v>
      </c>
      <c r="BK116" s="664">
        <f t="shared" si="128"/>
        <v>48.2758620689655</v>
      </c>
      <c r="BL116" s="664">
        <f t="shared" si="128"/>
        <v>20.833333333333325</v>
      </c>
      <c r="BM116" s="664">
        <f t="shared" si="128"/>
        <v>11.627906976744207</v>
      </c>
      <c r="BN116" s="664">
        <f t="shared" si="128"/>
        <v>13.157894736842103</v>
      </c>
      <c r="BO116" s="689">
        <f t="shared" si="128"/>
        <v>15.151515151515138</v>
      </c>
      <c r="BP116" s="677">
        <f t="shared" si="121"/>
        <v>24.65299463452926</v>
      </c>
      <c r="BQ116" s="677">
        <f t="shared" si="122"/>
        <v>12.107915217190458</v>
      </c>
      <c r="BR116" s="539">
        <f t="shared" si="115"/>
        <v>14.194524296864255</v>
      </c>
      <c r="BS116" s="677">
        <f t="shared" si="116"/>
        <v>74.2350462107209</v>
      </c>
      <c r="BT116" s="701">
        <f t="shared" si="123"/>
        <v>0.48400000000000004</v>
      </c>
      <c r="BU116" s="701">
        <f t="shared" si="124"/>
        <v>0.5324000000000001</v>
      </c>
      <c r="BV116" s="701">
        <f t="shared" si="124"/>
        <v>0.5856400000000002</v>
      </c>
      <c r="BW116" s="701">
        <f t="shared" si="124"/>
        <v>0.6442040000000002</v>
      </c>
      <c r="BX116" s="701">
        <f t="shared" si="124"/>
        <v>0.7086244000000003</v>
      </c>
      <c r="BY116" s="702">
        <f t="shared" si="125"/>
        <v>2.954868400000001</v>
      </c>
      <c r="BZ116" s="689">
        <f t="shared" si="126"/>
        <v>6.633445729038054</v>
      </c>
    </row>
    <row r="117" spans="1:78" ht="11.25" customHeight="1">
      <c r="A117" s="145" t="s">
        <v>1095</v>
      </c>
      <c r="B117" s="16" t="s">
        <v>1096</v>
      </c>
      <c r="C117" s="16" t="s">
        <v>970</v>
      </c>
      <c r="D117" s="131">
        <v>11</v>
      </c>
      <c r="E117" s="136">
        <v>223</v>
      </c>
      <c r="F117" s="88" t="s">
        <v>1410</v>
      </c>
      <c r="G117" s="58" t="s">
        <v>1410</v>
      </c>
      <c r="H117" s="387">
        <v>81.45</v>
      </c>
      <c r="I117" s="432">
        <f t="shared" si="101"/>
        <v>0.736648250460405</v>
      </c>
      <c r="J117" s="273">
        <v>0.11</v>
      </c>
      <c r="K117" s="273">
        <v>0.15</v>
      </c>
      <c r="L117" s="107">
        <f t="shared" si="108"/>
        <v>36.36363636363635</v>
      </c>
      <c r="M117" s="21">
        <v>40912</v>
      </c>
      <c r="N117" s="22">
        <v>40914</v>
      </c>
      <c r="O117" s="21">
        <v>40928</v>
      </c>
      <c r="P117" s="318" t="s">
        <v>285</v>
      </c>
      <c r="Q117" s="16"/>
      <c r="R117" s="310">
        <f t="shared" si="127"/>
        <v>0.6</v>
      </c>
      <c r="S117" s="313">
        <f t="shared" si="105"/>
        <v>40.54054054054054</v>
      </c>
      <c r="T117" s="411">
        <f t="shared" si="129"/>
        <v>165.41146027111046</v>
      </c>
      <c r="U117" s="18">
        <f t="shared" si="106"/>
        <v>55.03378378378379</v>
      </c>
      <c r="V117" s="364">
        <v>6</v>
      </c>
      <c r="W117" s="188">
        <v>1.48</v>
      </c>
      <c r="X117" s="187">
        <v>2.51</v>
      </c>
      <c r="Y117" s="188">
        <v>18.19</v>
      </c>
      <c r="Z117" s="188">
        <v>2.88</v>
      </c>
      <c r="AA117" s="187">
        <v>2.13</v>
      </c>
      <c r="AB117" s="188">
        <v>2.74</v>
      </c>
      <c r="AC117" s="326">
        <f t="shared" si="130"/>
        <v>28.638497652582174</v>
      </c>
      <c r="AD117" s="328">
        <f t="shared" si="120"/>
        <v>15.234835306660683</v>
      </c>
      <c r="AE117" s="483">
        <v>6</v>
      </c>
      <c r="AF117" s="370">
        <v>4530</v>
      </c>
      <c r="AG117" s="512">
        <v>79.52</v>
      </c>
      <c r="AH117" s="512">
        <v>-2.89</v>
      </c>
      <c r="AI117" s="525">
        <v>11.41</v>
      </c>
      <c r="AJ117" s="526">
        <v>20.12</v>
      </c>
      <c r="AK117" s="335">
        <f t="shared" si="110"/>
        <v>0.6120921989922433</v>
      </c>
      <c r="AL117" s="324">
        <f t="shared" si="111"/>
        <v>22.222222222222232</v>
      </c>
      <c r="AM117" s="325">
        <f t="shared" si="112"/>
        <v>16.260329205681458</v>
      </c>
      <c r="AN117" s="325">
        <f t="shared" si="113"/>
        <v>14.869835499703509</v>
      </c>
      <c r="AO117" s="327">
        <f t="shared" si="114"/>
        <v>24.293456972961593</v>
      </c>
      <c r="AP117" s="646">
        <v>0.44</v>
      </c>
      <c r="AQ117" s="634"/>
      <c r="AR117" s="282">
        <v>0.36</v>
      </c>
      <c r="AS117" s="282">
        <v>0.32</v>
      </c>
      <c r="AT117" s="28">
        <v>0.28</v>
      </c>
      <c r="AU117" s="28">
        <v>0.26</v>
      </c>
      <c r="AV117" s="28">
        <v>0.22</v>
      </c>
      <c r="AW117" s="28">
        <v>0.2</v>
      </c>
      <c r="AX117" s="28">
        <v>0.15</v>
      </c>
      <c r="AY117" s="28">
        <v>0.1</v>
      </c>
      <c r="AZ117" s="28">
        <v>0.075</v>
      </c>
      <c r="BA117" s="275">
        <v>0.05</v>
      </c>
      <c r="BB117" s="28">
        <v>0.05</v>
      </c>
      <c r="BC117" s="277">
        <v>0</v>
      </c>
      <c r="BD117" s="684">
        <f t="shared" si="84"/>
        <v>22.222222222222232</v>
      </c>
      <c r="BE117" s="684">
        <f aca="true" t="shared" si="131" ref="BE117:BE127">IF(AS117=0,0,IF(AS117&gt;AR117,0,((AR117/AS117)-1)*100))</f>
        <v>12.5</v>
      </c>
      <c r="BF117" s="452">
        <f t="shared" si="128"/>
        <v>14.28571428571428</v>
      </c>
      <c r="BG117" s="452">
        <f t="shared" si="128"/>
        <v>7.692307692307709</v>
      </c>
      <c r="BH117" s="452">
        <f t="shared" si="128"/>
        <v>18.181818181818187</v>
      </c>
      <c r="BI117" s="452">
        <f t="shared" si="128"/>
        <v>9.999999999999986</v>
      </c>
      <c r="BJ117" s="452">
        <f t="shared" si="128"/>
        <v>33.33333333333335</v>
      </c>
      <c r="BK117" s="452">
        <f t="shared" si="128"/>
        <v>49.99999999999998</v>
      </c>
      <c r="BL117" s="452">
        <f t="shared" si="128"/>
        <v>33.33333333333335</v>
      </c>
      <c r="BM117" s="452">
        <f t="shared" si="128"/>
        <v>49.99999999999998</v>
      </c>
      <c r="BN117" s="452">
        <f t="shared" si="128"/>
        <v>0</v>
      </c>
      <c r="BO117" s="685">
        <f t="shared" si="128"/>
        <v>0</v>
      </c>
      <c r="BP117" s="676">
        <f t="shared" si="121"/>
        <v>20.962394087394085</v>
      </c>
      <c r="BQ117" s="676">
        <f t="shared" si="122"/>
        <v>16.56569632024857</v>
      </c>
      <c r="BR117" s="538">
        <f t="shared" si="115"/>
        <v>-39.42730003361987</v>
      </c>
      <c r="BS117" s="676">
        <f t="shared" si="116"/>
        <v>65.52256756756756</v>
      </c>
      <c r="BT117" s="696">
        <f t="shared" si="123"/>
        <v>0.48400000000000004</v>
      </c>
      <c r="BU117" s="696">
        <f t="shared" si="124"/>
        <v>0.5324000000000001</v>
      </c>
      <c r="BV117" s="696">
        <f t="shared" si="124"/>
        <v>0.5856400000000002</v>
      </c>
      <c r="BW117" s="696">
        <f t="shared" si="124"/>
        <v>0.6442040000000002</v>
      </c>
      <c r="BX117" s="696">
        <f t="shared" si="124"/>
        <v>0.7086244000000003</v>
      </c>
      <c r="BY117" s="697">
        <f t="shared" si="125"/>
        <v>2.954868400000001</v>
      </c>
      <c r="BZ117" s="685">
        <f t="shared" si="126"/>
        <v>3.6278310620012286</v>
      </c>
    </row>
    <row r="118" spans="1:78" ht="11.25" customHeight="1">
      <c r="A118" s="25" t="s">
        <v>1981</v>
      </c>
      <c r="B118" s="26" t="s">
        <v>1982</v>
      </c>
      <c r="C118" s="26" t="s">
        <v>1342</v>
      </c>
      <c r="D118" s="132">
        <v>11</v>
      </c>
      <c r="E118" s="136">
        <v>208</v>
      </c>
      <c r="F118" s="44" t="s">
        <v>860</v>
      </c>
      <c r="G118" s="45" t="s">
        <v>860</v>
      </c>
      <c r="H118" s="203">
        <v>43.62</v>
      </c>
      <c r="I118" s="313">
        <f t="shared" si="101"/>
        <v>4.447501146263182</v>
      </c>
      <c r="J118" s="105">
        <v>0.475</v>
      </c>
      <c r="K118" s="105">
        <v>0.485</v>
      </c>
      <c r="L118" s="93">
        <f t="shared" si="108"/>
        <v>2.1052631578947434</v>
      </c>
      <c r="M118" s="30">
        <v>40610</v>
      </c>
      <c r="N118" s="31">
        <v>40612</v>
      </c>
      <c r="O118" s="30">
        <v>40634</v>
      </c>
      <c r="P118" s="31" t="s">
        <v>235</v>
      </c>
      <c r="Q118" s="26"/>
      <c r="R118" s="310">
        <f t="shared" si="127"/>
        <v>1.94</v>
      </c>
      <c r="S118" s="313">
        <f t="shared" si="105"/>
        <v>65.31986531986531</v>
      </c>
      <c r="T118" s="411">
        <f t="shared" si="129"/>
        <v>-3.7241150873559614</v>
      </c>
      <c r="U118" s="27">
        <f t="shared" si="106"/>
        <v>14.686868686868685</v>
      </c>
      <c r="V118" s="364">
        <v>12</v>
      </c>
      <c r="W118" s="166">
        <v>2.97</v>
      </c>
      <c r="X118" s="172">
        <v>3.04</v>
      </c>
      <c r="Y118" s="166">
        <v>1.21</v>
      </c>
      <c r="Z118" s="166">
        <v>1.42</v>
      </c>
      <c r="AA118" s="172">
        <v>3.04</v>
      </c>
      <c r="AB118" s="166">
        <v>3.17</v>
      </c>
      <c r="AC118" s="327">
        <f t="shared" si="130"/>
        <v>4.2763157894736725</v>
      </c>
      <c r="AD118" s="324">
        <f t="shared" si="120"/>
        <v>4.71996191135734</v>
      </c>
      <c r="AE118" s="484">
        <v>11</v>
      </c>
      <c r="AF118" s="369">
        <v>5660</v>
      </c>
      <c r="AG118" s="522">
        <v>25.92</v>
      </c>
      <c r="AH118" s="522">
        <v>1</v>
      </c>
      <c r="AI118" s="523">
        <v>3.98</v>
      </c>
      <c r="AJ118" s="524">
        <v>8.78</v>
      </c>
      <c r="AK118" s="335">
        <f t="shared" si="110"/>
        <v>0.6399088326192182</v>
      </c>
      <c r="AL118" s="324">
        <f t="shared" si="111"/>
        <v>1.846965699208436</v>
      </c>
      <c r="AM118" s="325">
        <f t="shared" si="112"/>
        <v>1.975374051155443</v>
      </c>
      <c r="AN118" s="325">
        <f t="shared" si="113"/>
        <v>3.1845496338363866</v>
      </c>
      <c r="AO118" s="327">
        <f t="shared" si="114"/>
        <v>4.976567710124691</v>
      </c>
      <c r="AP118" s="646">
        <v>1.93</v>
      </c>
      <c r="AQ118" s="634"/>
      <c r="AR118" s="282">
        <v>1.895</v>
      </c>
      <c r="AS118" s="282">
        <v>1.87</v>
      </c>
      <c r="AT118" s="28">
        <v>1.82</v>
      </c>
      <c r="AU118" s="28">
        <v>1.74</v>
      </c>
      <c r="AV118" s="28">
        <v>1.65</v>
      </c>
      <c r="AW118" s="28">
        <v>1.535</v>
      </c>
      <c r="AX118" s="28">
        <v>1.44</v>
      </c>
      <c r="AY118" s="28">
        <v>1.36</v>
      </c>
      <c r="AZ118" s="28">
        <v>1.275</v>
      </c>
      <c r="BA118" s="28">
        <v>1.1875</v>
      </c>
      <c r="BB118" s="28">
        <v>1.1375</v>
      </c>
      <c r="BC118" s="119">
        <v>1.32</v>
      </c>
      <c r="BD118" s="684">
        <f t="shared" si="84"/>
        <v>1.846965699208436</v>
      </c>
      <c r="BE118" s="684">
        <f t="shared" si="131"/>
        <v>1.3368983957219305</v>
      </c>
      <c r="BF118" s="452">
        <f t="shared" si="128"/>
        <v>2.7472527472527597</v>
      </c>
      <c r="BG118" s="452">
        <f t="shared" si="128"/>
        <v>4.597701149425282</v>
      </c>
      <c r="BH118" s="452">
        <f t="shared" si="128"/>
        <v>5.4545454545454675</v>
      </c>
      <c r="BI118" s="452">
        <f t="shared" si="128"/>
        <v>7.491856677524433</v>
      </c>
      <c r="BJ118" s="452">
        <f t="shared" si="128"/>
        <v>6.59722222222221</v>
      </c>
      <c r="BK118" s="452">
        <f t="shared" si="128"/>
        <v>5.88235294117645</v>
      </c>
      <c r="BL118" s="452">
        <f t="shared" si="128"/>
        <v>6.666666666666687</v>
      </c>
      <c r="BM118" s="452">
        <f t="shared" si="128"/>
        <v>7.36842105263158</v>
      </c>
      <c r="BN118" s="452">
        <f t="shared" si="128"/>
        <v>4.395604395604402</v>
      </c>
      <c r="BO118" s="685">
        <f t="shared" si="128"/>
        <v>0</v>
      </c>
      <c r="BP118" s="676">
        <f t="shared" si="121"/>
        <v>4.53212395016497</v>
      </c>
      <c r="BQ118" s="676">
        <f t="shared" si="122"/>
        <v>2.406031901934684</v>
      </c>
      <c r="BR118" s="538">
        <f t="shared" si="115"/>
        <v>-7.054817906769117</v>
      </c>
      <c r="BS118" s="676">
        <f t="shared" si="116"/>
        <v>46.43633872938563</v>
      </c>
      <c r="BT118" s="696">
        <f t="shared" si="123"/>
        <v>2.0125328947368417</v>
      </c>
      <c r="BU118" s="696">
        <f t="shared" si="124"/>
        <v>2.107523680821958</v>
      </c>
      <c r="BV118" s="696">
        <f t="shared" si="124"/>
        <v>2.2069979958295907</v>
      </c>
      <c r="BW118" s="696">
        <f t="shared" si="124"/>
        <v>2.3111674606171673</v>
      </c>
      <c r="BX118" s="696">
        <f t="shared" si="124"/>
        <v>2.4202536844659823</v>
      </c>
      <c r="BY118" s="697">
        <f t="shared" si="125"/>
        <v>11.058475716471541</v>
      </c>
      <c r="BZ118" s="685">
        <f t="shared" si="126"/>
        <v>25.351847126252963</v>
      </c>
    </row>
    <row r="119" spans="1:78" ht="11.25" customHeight="1">
      <c r="A119" s="25" t="s">
        <v>505</v>
      </c>
      <c r="B119" s="26" t="s">
        <v>506</v>
      </c>
      <c r="C119" s="26" t="s">
        <v>1325</v>
      </c>
      <c r="D119" s="132">
        <v>20</v>
      </c>
      <c r="E119" s="136">
        <v>129</v>
      </c>
      <c r="F119" s="65" t="s">
        <v>1410</v>
      </c>
      <c r="G119" s="57" t="s">
        <v>1410</v>
      </c>
      <c r="H119" s="204">
        <v>16.8</v>
      </c>
      <c r="I119" s="433">
        <f t="shared" si="101"/>
        <v>1.7857142857142856</v>
      </c>
      <c r="J119" s="127">
        <v>0.12</v>
      </c>
      <c r="K119" s="105">
        <v>0.15</v>
      </c>
      <c r="L119" s="93">
        <f t="shared" si="108"/>
        <v>25</v>
      </c>
      <c r="M119" s="30">
        <v>40900</v>
      </c>
      <c r="N119" s="31">
        <v>40905</v>
      </c>
      <c r="O119" s="30">
        <v>40914</v>
      </c>
      <c r="P119" s="31" t="s">
        <v>295</v>
      </c>
      <c r="Q119" s="102" t="s">
        <v>309</v>
      </c>
      <c r="R119" s="310">
        <f>K119*2</f>
        <v>0.3</v>
      </c>
      <c r="S119" s="313">
        <f t="shared" si="105"/>
        <v>25.210084033613445</v>
      </c>
      <c r="T119" s="411">
        <f t="shared" si="129"/>
        <v>29.433153312706505</v>
      </c>
      <c r="U119" s="27">
        <f t="shared" si="106"/>
        <v>14.11764705882353</v>
      </c>
      <c r="V119" s="364">
        <v>12</v>
      </c>
      <c r="W119" s="166">
        <v>1.19</v>
      </c>
      <c r="X119" s="172">
        <v>1.07</v>
      </c>
      <c r="Y119" s="166">
        <v>3</v>
      </c>
      <c r="Z119" s="166">
        <v>2.67</v>
      </c>
      <c r="AA119" s="172">
        <v>1.16</v>
      </c>
      <c r="AB119" s="166">
        <v>1.26</v>
      </c>
      <c r="AC119" s="327">
        <f t="shared" si="130"/>
        <v>8.62068965517242</v>
      </c>
      <c r="AD119" s="324">
        <f t="shared" si="120"/>
        <v>13.53528843055108</v>
      </c>
      <c r="AE119" s="484">
        <v>5</v>
      </c>
      <c r="AF119" s="369">
        <v>3000</v>
      </c>
      <c r="AG119" s="522">
        <v>22.36</v>
      </c>
      <c r="AH119" s="522">
        <v>-32.48</v>
      </c>
      <c r="AI119" s="523">
        <v>5.99</v>
      </c>
      <c r="AJ119" s="524">
        <v>-8.6</v>
      </c>
      <c r="AK119" s="335">
        <f t="shared" si="110"/>
        <v>0.8054977833723092</v>
      </c>
      <c r="AL119" s="324">
        <f t="shared" si="111"/>
        <v>15.789473684210531</v>
      </c>
      <c r="AM119" s="325">
        <f t="shared" si="112"/>
        <v>13.617128057248994</v>
      </c>
      <c r="AN119" s="325">
        <f t="shared" si="113"/>
        <v>13.85312830809957</v>
      </c>
      <c r="AO119" s="327">
        <f t="shared" si="114"/>
        <v>17.198220273309573</v>
      </c>
      <c r="AP119" s="646">
        <v>0.22</v>
      </c>
      <c r="AQ119" s="634"/>
      <c r="AR119" s="282">
        <v>0.19</v>
      </c>
      <c r="AS119" s="282">
        <v>0.16</v>
      </c>
      <c r="AT119" s="28">
        <v>0.15</v>
      </c>
      <c r="AU119" s="28">
        <v>0.13</v>
      </c>
      <c r="AV119" s="28">
        <v>0.115</v>
      </c>
      <c r="AW119" s="28">
        <v>0.105</v>
      </c>
      <c r="AX119" s="28">
        <v>0.095</v>
      </c>
      <c r="AY119" s="28">
        <v>0.065</v>
      </c>
      <c r="AZ119" s="28">
        <v>0.055</v>
      </c>
      <c r="BA119" s="28">
        <v>0.045</v>
      </c>
      <c r="BB119" s="28">
        <v>0.03667</v>
      </c>
      <c r="BC119" s="119">
        <v>0.015</v>
      </c>
      <c r="BD119" s="684">
        <f t="shared" si="84"/>
        <v>15.789473684210531</v>
      </c>
      <c r="BE119" s="684">
        <f t="shared" si="131"/>
        <v>18.75</v>
      </c>
      <c r="BF119" s="452">
        <f t="shared" si="128"/>
        <v>6.666666666666665</v>
      </c>
      <c r="BG119" s="452">
        <f t="shared" si="128"/>
        <v>15.384615384615374</v>
      </c>
      <c r="BH119" s="452">
        <f t="shared" si="128"/>
        <v>13.043478260869556</v>
      </c>
      <c r="BI119" s="452">
        <f t="shared" si="128"/>
        <v>9.523809523809534</v>
      </c>
      <c r="BJ119" s="452">
        <f t="shared" si="128"/>
        <v>10.526315789473673</v>
      </c>
      <c r="BK119" s="452">
        <f t="shared" si="128"/>
        <v>46.153846153846146</v>
      </c>
      <c r="BL119" s="452">
        <f t="shared" si="128"/>
        <v>18.181818181818187</v>
      </c>
      <c r="BM119" s="452">
        <f t="shared" si="128"/>
        <v>22.222222222222232</v>
      </c>
      <c r="BN119" s="452">
        <f t="shared" si="128"/>
        <v>22.716116716662114</v>
      </c>
      <c r="BO119" s="685">
        <f t="shared" si="128"/>
        <v>144.4666666666667</v>
      </c>
      <c r="BP119" s="676">
        <f t="shared" si="121"/>
        <v>28.618752437571725</v>
      </c>
      <c r="BQ119" s="676">
        <f t="shared" si="122"/>
        <v>36.247375126159916</v>
      </c>
      <c r="BR119" s="538">
        <f t="shared" si="115"/>
        <v>1.5211955349903246</v>
      </c>
      <c r="BS119" s="676">
        <f t="shared" si="116"/>
        <v>70.84757171834251</v>
      </c>
      <c r="BT119" s="696">
        <f t="shared" si="123"/>
        <v>0.23896551724137932</v>
      </c>
      <c r="BU119" s="696">
        <f t="shared" si="124"/>
        <v>0.2628620689655173</v>
      </c>
      <c r="BV119" s="696">
        <f t="shared" si="124"/>
        <v>0.28914827586206904</v>
      </c>
      <c r="BW119" s="696">
        <f t="shared" si="124"/>
        <v>0.318063103448276</v>
      </c>
      <c r="BX119" s="696">
        <f t="shared" si="124"/>
        <v>0.3498694137931036</v>
      </c>
      <c r="BY119" s="697">
        <f t="shared" si="125"/>
        <v>1.4589083793103452</v>
      </c>
      <c r="BZ119" s="685">
        <f t="shared" si="126"/>
        <v>8.683978448275864</v>
      </c>
    </row>
    <row r="120" spans="1:78" ht="11.25" customHeight="1">
      <c r="A120" s="25" t="s">
        <v>369</v>
      </c>
      <c r="B120" s="26" t="s">
        <v>370</v>
      </c>
      <c r="C120" s="26" t="s">
        <v>1327</v>
      </c>
      <c r="D120" s="132">
        <v>13</v>
      </c>
      <c r="E120" s="136">
        <v>196</v>
      </c>
      <c r="F120" s="44" t="s">
        <v>860</v>
      </c>
      <c r="G120" s="45" t="s">
        <v>860</v>
      </c>
      <c r="H120" s="203">
        <v>56.18</v>
      </c>
      <c r="I120" s="313">
        <f t="shared" si="101"/>
        <v>2.865788536845853</v>
      </c>
      <c r="J120" s="105">
        <v>0.365</v>
      </c>
      <c r="K120" s="105">
        <v>0.4025</v>
      </c>
      <c r="L120" s="93">
        <f t="shared" si="108"/>
        <v>10.273972602739745</v>
      </c>
      <c r="M120" s="30">
        <v>40884</v>
      </c>
      <c r="N120" s="31">
        <v>40886</v>
      </c>
      <c r="O120" s="30">
        <v>40906</v>
      </c>
      <c r="P120" s="31" t="s">
        <v>284</v>
      </c>
      <c r="Q120" s="26"/>
      <c r="R120" s="310">
        <f>K120*4</f>
        <v>1.61</v>
      </c>
      <c r="S120" s="313">
        <f t="shared" si="105"/>
        <v>62.16216216216217</v>
      </c>
      <c r="T120" s="411">
        <f t="shared" si="129"/>
        <v>62.22995579904027</v>
      </c>
      <c r="U120" s="27">
        <f t="shared" si="106"/>
        <v>21.69111969111969</v>
      </c>
      <c r="V120" s="364">
        <v>12</v>
      </c>
      <c r="W120" s="166">
        <v>2.59</v>
      </c>
      <c r="X120" s="172">
        <v>2.18</v>
      </c>
      <c r="Y120" s="166">
        <v>1.78</v>
      </c>
      <c r="Z120" s="166">
        <v>2.73</v>
      </c>
      <c r="AA120" s="172">
        <v>2.88</v>
      </c>
      <c r="AB120" s="166">
        <v>3.23</v>
      </c>
      <c r="AC120" s="327">
        <f t="shared" si="130"/>
        <v>12.15277777777779</v>
      </c>
      <c r="AD120" s="324">
        <f t="shared" si="120"/>
        <v>8.948139653414882</v>
      </c>
      <c r="AE120" s="484">
        <v>4</v>
      </c>
      <c r="AF120" s="369">
        <v>1680</v>
      </c>
      <c r="AG120" s="522">
        <v>31.11</v>
      </c>
      <c r="AH120" s="522">
        <v>-3.19</v>
      </c>
      <c r="AI120" s="523">
        <v>3.12</v>
      </c>
      <c r="AJ120" s="524">
        <v>7.62</v>
      </c>
      <c r="AK120" s="335">
        <f t="shared" si="110"/>
        <v>1.4677657900342536</v>
      </c>
      <c r="AL120" s="324">
        <f t="shared" si="111"/>
        <v>10.516605166051662</v>
      </c>
      <c r="AM120" s="325">
        <f t="shared" si="112"/>
        <v>11.510139346841374</v>
      </c>
      <c r="AN120" s="325">
        <f t="shared" si="113"/>
        <v>10.719690809493976</v>
      </c>
      <c r="AO120" s="327">
        <f t="shared" si="114"/>
        <v>7.303406907476573</v>
      </c>
      <c r="AP120" s="646">
        <v>1.4975</v>
      </c>
      <c r="AQ120" s="634"/>
      <c r="AR120" s="282">
        <v>1.355</v>
      </c>
      <c r="AS120" s="282">
        <v>1.19</v>
      </c>
      <c r="AT120" s="28">
        <v>1.08</v>
      </c>
      <c r="AU120" s="28">
        <v>0.98</v>
      </c>
      <c r="AV120" s="28">
        <v>0.9</v>
      </c>
      <c r="AW120" s="28">
        <v>0.85</v>
      </c>
      <c r="AX120" s="28">
        <v>0.81</v>
      </c>
      <c r="AY120" s="28">
        <v>0.77</v>
      </c>
      <c r="AZ120" s="28">
        <v>0.75</v>
      </c>
      <c r="BA120" s="28">
        <v>0.74</v>
      </c>
      <c r="BB120" s="28">
        <v>0.73</v>
      </c>
      <c r="BC120" s="119">
        <v>0.72</v>
      </c>
      <c r="BD120" s="684">
        <f t="shared" si="84"/>
        <v>10.516605166051662</v>
      </c>
      <c r="BE120" s="684">
        <f t="shared" si="131"/>
        <v>13.86554621848739</v>
      </c>
      <c r="BF120" s="452">
        <f t="shared" si="128"/>
        <v>10.185185185185164</v>
      </c>
      <c r="BG120" s="452">
        <f t="shared" si="128"/>
        <v>10.204081632653072</v>
      </c>
      <c r="BH120" s="452">
        <f t="shared" si="128"/>
        <v>8.888888888888879</v>
      </c>
      <c r="BI120" s="452">
        <f t="shared" si="128"/>
        <v>5.882352941176472</v>
      </c>
      <c r="BJ120" s="452">
        <f t="shared" si="128"/>
        <v>4.938271604938271</v>
      </c>
      <c r="BK120" s="452">
        <f t="shared" si="128"/>
        <v>5.1948051948051965</v>
      </c>
      <c r="BL120" s="452">
        <f t="shared" si="128"/>
        <v>2.6666666666666616</v>
      </c>
      <c r="BM120" s="452">
        <f t="shared" si="128"/>
        <v>1.3513513513513598</v>
      </c>
      <c r="BN120" s="452">
        <f t="shared" si="128"/>
        <v>1.3698630136986356</v>
      </c>
      <c r="BO120" s="685">
        <f t="shared" si="128"/>
        <v>1.388888888888884</v>
      </c>
      <c r="BP120" s="676">
        <f t="shared" si="121"/>
        <v>6.371042229399303</v>
      </c>
      <c r="BQ120" s="676">
        <f t="shared" si="122"/>
        <v>4.096352383321345</v>
      </c>
      <c r="BR120" s="538">
        <f t="shared" si="115"/>
        <v>-8.105640344779863</v>
      </c>
      <c r="BS120" s="676">
        <f t="shared" si="116"/>
        <v>70.9759662098172</v>
      </c>
      <c r="BT120" s="696">
        <f t="shared" si="123"/>
        <v>1.64725</v>
      </c>
      <c r="BU120" s="696">
        <f t="shared" si="124"/>
        <v>1.7946482304408766</v>
      </c>
      <c r="BV120" s="696">
        <f t="shared" si="124"/>
        <v>1.9552358603882651</v>
      </c>
      <c r="BW120" s="696">
        <f t="shared" si="124"/>
        <v>2.1301930957294553</v>
      </c>
      <c r="BX120" s="696">
        <f t="shared" si="124"/>
        <v>2.3208057488227287</v>
      </c>
      <c r="BY120" s="697">
        <f t="shared" si="125"/>
        <v>9.848132935381326</v>
      </c>
      <c r="BZ120" s="685">
        <f t="shared" si="126"/>
        <v>17.529606506552735</v>
      </c>
    </row>
    <row r="121" spans="1:78" ht="11.25" customHeight="1">
      <c r="A121" s="34" t="s">
        <v>224</v>
      </c>
      <c r="B121" s="36" t="s">
        <v>225</v>
      </c>
      <c r="C121" s="36" t="s">
        <v>1232</v>
      </c>
      <c r="D121" s="133">
        <v>10</v>
      </c>
      <c r="E121" s="136">
        <v>235</v>
      </c>
      <c r="F121" s="46" t="s">
        <v>860</v>
      </c>
      <c r="G121" s="48" t="s">
        <v>860</v>
      </c>
      <c r="H121" s="262">
        <v>43.91</v>
      </c>
      <c r="I121" s="315">
        <f t="shared" si="101"/>
        <v>4.304258710999773</v>
      </c>
      <c r="J121" s="274">
        <v>0.455</v>
      </c>
      <c r="K121" s="274">
        <v>0.4725</v>
      </c>
      <c r="L121" s="94">
        <f t="shared" si="108"/>
        <v>3.8461538461538325</v>
      </c>
      <c r="M121" s="49">
        <v>40661</v>
      </c>
      <c r="N121" s="50">
        <v>40665</v>
      </c>
      <c r="O121" s="49">
        <v>40700</v>
      </c>
      <c r="P121" s="379" t="s">
        <v>1070</v>
      </c>
      <c r="Q121" s="36"/>
      <c r="R121" s="259">
        <f>K121*4</f>
        <v>1.89</v>
      </c>
      <c r="S121" s="313">
        <f t="shared" si="105"/>
        <v>77.14285714285714</v>
      </c>
      <c r="T121" s="411">
        <f t="shared" si="129"/>
        <v>31.77580080577971</v>
      </c>
      <c r="U121" s="37">
        <f t="shared" si="106"/>
        <v>17.922448979591834</v>
      </c>
      <c r="V121" s="365">
        <v>12</v>
      </c>
      <c r="W121" s="167">
        <v>2.45</v>
      </c>
      <c r="X121" s="174">
        <v>2.8</v>
      </c>
      <c r="Y121" s="167">
        <v>2.09</v>
      </c>
      <c r="Z121" s="167">
        <v>2.18</v>
      </c>
      <c r="AA121" s="174">
        <v>2.56</v>
      </c>
      <c r="AB121" s="167">
        <v>2.7</v>
      </c>
      <c r="AC121" s="332">
        <f t="shared" si="130"/>
        <v>5.46875</v>
      </c>
      <c r="AD121" s="330">
        <f t="shared" si="120"/>
        <v>6.125837053571429</v>
      </c>
      <c r="AE121" s="485">
        <v>22</v>
      </c>
      <c r="AF121" s="371">
        <v>37660</v>
      </c>
      <c r="AG121" s="495">
        <v>22.89</v>
      </c>
      <c r="AH121" s="495">
        <v>-0.14</v>
      </c>
      <c r="AI121" s="519">
        <v>1.81</v>
      </c>
      <c r="AJ121" s="521">
        <v>6.6</v>
      </c>
      <c r="AK121" s="335">
        <f t="shared" si="110"/>
        <v>1.1916967934322116</v>
      </c>
      <c r="AL121" s="324">
        <f t="shared" si="111"/>
        <v>3.8834951456310662</v>
      </c>
      <c r="AM121" s="325">
        <f t="shared" si="112"/>
        <v>4.0447227978333</v>
      </c>
      <c r="AN121" s="325">
        <f t="shared" si="113"/>
        <v>4.054936688455069</v>
      </c>
      <c r="AO121" s="327">
        <f t="shared" si="114"/>
        <v>3.402658050942997</v>
      </c>
      <c r="AP121" s="646">
        <v>1.8725</v>
      </c>
      <c r="AQ121" s="634"/>
      <c r="AR121" s="282">
        <v>1.8025</v>
      </c>
      <c r="AS121" s="282">
        <v>1.7325</v>
      </c>
      <c r="AT121" s="28">
        <v>1.6625</v>
      </c>
      <c r="AU121" s="28">
        <v>1.595</v>
      </c>
      <c r="AV121" s="28">
        <v>1.535</v>
      </c>
      <c r="AW121" s="28">
        <v>1.475</v>
      </c>
      <c r="AX121" s="28">
        <v>1.415</v>
      </c>
      <c r="AY121" s="28">
        <v>1.385</v>
      </c>
      <c r="AZ121" s="28">
        <v>1.355</v>
      </c>
      <c r="BA121" s="275">
        <v>1.34</v>
      </c>
      <c r="BB121" s="275">
        <v>1.34</v>
      </c>
      <c r="BC121" s="277">
        <v>1.34</v>
      </c>
      <c r="BD121" s="684">
        <f t="shared" si="84"/>
        <v>3.8834951456310662</v>
      </c>
      <c r="BE121" s="684">
        <f t="shared" si="131"/>
        <v>4.040404040404044</v>
      </c>
      <c r="BF121" s="452">
        <f t="shared" si="128"/>
        <v>4.210526315789465</v>
      </c>
      <c r="BG121" s="452">
        <f t="shared" si="128"/>
        <v>4.2319749216300995</v>
      </c>
      <c r="BH121" s="452">
        <f t="shared" si="128"/>
        <v>3.9087947882736174</v>
      </c>
      <c r="BI121" s="452">
        <f t="shared" si="128"/>
        <v>4.067796610169472</v>
      </c>
      <c r="BJ121" s="452">
        <f t="shared" si="128"/>
        <v>4.240282685512375</v>
      </c>
      <c r="BK121" s="452">
        <f t="shared" si="128"/>
        <v>2.166064981949467</v>
      </c>
      <c r="BL121" s="452">
        <f t="shared" si="128"/>
        <v>2.2140221402213944</v>
      </c>
      <c r="BM121" s="452">
        <f t="shared" si="128"/>
        <v>1.1194029850746245</v>
      </c>
      <c r="BN121" s="452">
        <f t="shared" si="128"/>
        <v>0</v>
      </c>
      <c r="BO121" s="685">
        <f t="shared" si="128"/>
        <v>0</v>
      </c>
      <c r="BP121" s="676">
        <f t="shared" si="121"/>
        <v>2.8402303845546353</v>
      </c>
      <c r="BQ121" s="676">
        <f t="shared" si="122"/>
        <v>1.604526853908345</v>
      </c>
      <c r="BR121" s="538">
        <f t="shared" si="115"/>
        <v>-9.563253580136994</v>
      </c>
      <c r="BS121" s="676">
        <f t="shared" si="116"/>
        <v>49.35175933050995</v>
      </c>
      <c r="BT121" s="696">
        <f t="shared" si="123"/>
        <v>1.97490234375</v>
      </c>
      <c r="BU121" s="696">
        <f t="shared" si="124"/>
        <v>2.095881643295288</v>
      </c>
      <c r="BV121" s="696">
        <f t="shared" si="124"/>
        <v>2.2242719375992728</v>
      </c>
      <c r="BW121" s="696">
        <f t="shared" si="124"/>
        <v>2.3605272121249206</v>
      </c>
      <c r="BX121" s="696">
        <f t="shared" si="124"/>
        <v>2.505129262744906</v>
      </c>
      <c r="BY121" s="697">
        <f t="shared" si="125"/>
        <v>11.160712399514388</v>
      </c>
      <c r="BZ121" s="685">
        <f t="shared" si="126"/>
        <v>25.41724527331904</v>
      </c>
    </row>
    <row r="122" spans="1:78" ht="11.25" customHeight="1">
      <c r="A122" s="25" t="s">
        <v>993</v>
      </c>
      <c r="B122" s="26" t="s">
        <v>994</v>
      </c>
      <c r="C122" s="26" t="s">
        <v>1224</v>
      </c>
      <c r="D122" s="132">
        <v>17</v>
      </c>
      <c r="E122" s="136">
        <v>158</v>
      </c>
      <c r="F122" s="65" t="s">
        <v>1410</v>
      </c>
      <c r="G122" s="57" t="s">
        <v>1410</v>
      </c>
      <c r="H122" s="166">
        <v>21.69</v>
      </c>
      <c r="I122" s="312">
        <f t="shared" si="101"/>
        <v>3.319502074688797</v>
      </c>
      <c r="J122" s="105">
        <v>0.17</v>
      </c>
      <c r="K122" s="105">
        <v>0.18</v>
      </c>
      <c r="L122" s="93">
        <f t="shared" si="108"/>
        <v>5.88235294117645</v>
      </c>
      <c r="M122" s="30">
        <v>40778</v>
      </c>
      <c r="N122" s="31">
        <v>40780</v>
      </c>
      <c r="O122" s="30">
        <v>40794</v>
      </c>
      <c r="P122" s="103" t="s">
        <v>257</v>
      </c>
      <c r="Q122" s="102" t="s">
        <v>1921</v>
      </c>
      <c r="R122" s="310">
        <f>K122*4</f>
        <v>0.72</v>
      </c>
      <c r="S122" s="312">
        <f t="shared" si="105"/>
        <v>31.578947368421055</v>
      </c>
      <c r="T122" s="413">
        <f t="shared" si="129"/>
        <v>-25.86167503868072</v>
      </c>
      <c r="U122" s="27">
        <f t="shared" si="106"/>
        <v>9.513157894736844</v>
      </c>
      <c r="V122" s="364">
        <v>12</v>
      </c>
      <c r="W122" s="166">
        <v>2.28</v>
      </c>
      <c r="X122" s="172">
        <v>4.21</v>
      </c>
      <c r="Y122" s="166">
        <v>2.77</v>
      </c>
      <c r="Z122" s="166">
        <v>1.3</v>
      </c>
      <c r="AA122" s="172">
        <v>2.4</v>
      </c>
      <c r="AB122" s="166">
        <v>2.22</v>
      </c>
      <c r="AC122" s="327">
        <f t="shared" si="130"/>
        <v>-7.499999999999984</v>
      </c>
      <c r="AD122" s="324">
        <f t="shared" si="120"/>
        <v>2.1466745843230406</v>
      </c>
      <c r="AE122" s="484">
        <v>1</v>
      </c>
      <c r="AF122" s="369">
        <v>357</v>
      </c>
      <c r="AG122" s="522">
        <v>21.85</v>
      </c>
      <c r="AH122" s="522">
        <v>-5.7</v>
      </c>
      <c r="AI122" s="523">
        <v>7.06</v>
      </c>
      <c r="AJ122" s="524">
        <v>9.82</v>
      </c>
      <c r="AK122" s="334">
        <f t="shared" si="110"/>
        <v>0.9236304982433554</v>
      </c>
      <c r="AL122" s="328">
        <f t="shared" si="111"/>
        <v>9.391278464057141</v>
      </c>
      <c r="AM122" s="329">
        <f t="shared" si="112"/>
        <v>17.128808729266275</v>
      </c>
      <c r="AN122" s="329">
        <f t="shared" si="113"/>
        <v>15.492472719418604</v>
      </c>
      <c r="AO122" s="326">
        <f t="shared" si="114"/>
        <v>16.773452965101953</v>
      </c>
      <c r="AP122" s="650">
        <v>0.7</v>
      </c>
      <c r="AQ122" s="633"/>
      <c r="AR122" s="279">
        <v>0.639904761904762</v>
      </c>
      <c r="AS122" s="279">
        <v>0.49314285714285716</v>
      </c>
      <c r="AT122" s="19">
        <v>0.43561904761904763</v>
      </c>
      <c r="AU122" s="19">
        <v>0.3824761904761904</v>
      </c>
      <c r="AV122" s="19">
        <v>0.3406666666666666</v>
      </c>
      <c r="AW122" s="19">
        <v>0.3283809523809524</v>
      </c>
      <c r="AX122" s="19">
        <v>0.2775238095238095</v>
      </c>
      <c r="AY122" s="19">
        <v>0.23523809523809522</v>
      </c>
      <c r="AZ122" s="19">
        <v>0.17428571428571424</v>
      </c>
      <c r="BA122" s="19">
        <v>0.14847619047619048</v>
      </c>
      <c r="BB122" s="19">
        <v>0.1119047619047619</v>
      </c>
      <c r="BC122" s="273">
        <v>0.10647619047619047</v>
      </c>
      <c r="BD122" s="686">
        <f t="shared" si="84"/>
        <v>9.391278464057141</v>
      </c>
      <c r="BE122" s="686">
        <f t="shared" si="131"/>
        <v>29.76052529934339</v>
      </c>
      <c r="BF122" s="663">
        <f t="shared" si="128"/>
        <v>13.205072146917352</v>
      </c>
      <c r="BG122" s="663">
        <f t="shared" si="128"/>
        <v>13.894422310756994</v>
      </c>
      <c r="BH122" s="663">
        <f t="shared" si="128"/>
        <v>12.272854347218342</v>
      </c>
      <c r="BI122" s="663">
        <f t="shared" si="128"/>
        <v>3.74129930394429</v>
      </c>
      <c r="BJ122" s="663">
        <f t="shared" si="128"/>
        <v>18.32532601235417</v>
      </c>
      <c r="BK122" s="663">
        <f t="shared" si="128"/>
        <v>17.9757085020243</v>
      </c>
      <c r="BL122" s="663">
        <f t="shared" si="128"/>
        <v>34.97267759562843</v>
      </c>
      <c r="BM122" s="663">
        <f t="shared" si="128"/>
        <v>17.38293778062856</v>
      </c>
      <c r="BN122" s="663">
        <f t="shared" si="128"/>
        <v>32.680851063829806</v>
      </c>
      <c r="BO122" s="687">
        <f t="shared" si="128"/>
        <v>5.098389982110896</v>
      </c>
      <c r="BP122" s="675">
        <f t="shared" si="121"/>
        <v>17.39177856740114</v>
      </c>
      <c r="BQ122" s="675">
        <f t="shared" si="122"/>
        <v>9.808485241805283</v>
      </c>
      <c r="BR122" s="540">
        <f t="shared" si="115"/>
        <v>9.298816899370555</v>
      </c>
      <c r="BS122" s="675">
        <f t="shared" si="116"/>
        <v>59.17252141583094</v>
      </c>
      <c r="BT122" s="698">
        <f t="shared" si="123"/>
        <v>0.707</v>
      </c>
      <c r="BU122" s="698">
        <f t="shared" si="124"/>
        <v>0.7221769893111639</v>
      </c>
      <c r="BV122" s="698">
        <f t="shared" si="124"/>
        <v>0.7376797791945361</v>
      </c>
      <c r="BW122" s="698">
        <f t="shared" si="124"/>
        <v>0.7535153635281956</v>
      </c>
      <c r="BX122" s="698">
        <f t="shared" si="124"/>
        <v>0.7696908863260248</v>
      </c>
      <c r="BY122" s="699">
        <f t="shared" si="125"/>
        <v>3.6900630183599206</v>
      </c>
      <c r="BZ122" s="687">
        <f t="shared" si="126"/>
        <v>17.012738673858554</v>
      </c>
    </row>
    <row r="123" spans="1:78" ht="11.25" customHeight="1">
      <c r="A123" s="96" t="s">
        <v>1101</v>
      </c>
      <c r="B123" s="26" t="s">
        <v>1102</v>
      </c>
      <c r="C123" s="26" t="s">
        <v>698</v>
      </c>
      <c r="D123" s="132">
        <v>13</v>
      </c>
      <c r="E123" s="136">
        <v>190</v>
      </c>
      <c r="F123" s="65" t="s">
        <v>1410</v>
      </c>
      <c r="G123" s="57" t="s">
        <v>1410</v>
      </c>
      <c r="H123" s="203">
        <v>14.1</v>
      </c>
      <c r="I123" s="313">
        <f t="shared" si="101"/>
        <v>3.120567375886525</v>
      </c>
      <c r="J123" s="141">
        <v>0.1</v>
      </c>
      <c r="K123" s="119">
        <v>0.11</v>
      </c>
      <c r="L123" s="93">
        <f t="shared" si="108"/>
        <v>9.999999999999986</v>
      </c>
      <c r="M123" s="30">
        <v>40679</v>
      </c>
      <c r="N123" s="31">
        <v>40681</v>
      </c>
      <c r="O123" s="30">
        <v>40697</v>
      </c>
      <c r="P123" s="103" t="s">
        <v>267</v>
      </c>
      <c r="Q123" s="26"/>
      <c r="R123" s="310">
        <f>K123*4</f>
        <v>0.44</v>
      </c>
      <c r="S123" s="313">
        <f t="shared" si="105"/>
        <v>33.84615384615384</v>
      </c>
      <c r="T123" s="411">
        <f t="shared" si="129"/>
        <v>-12.177334856994271</v>
      </c>
      <c r="U123" s="27">
        <f t="shared" si="106"/>
        <v>10.846153846153845</v>
      </c>
      <c r="V123" s="364">
        <v>10</v>
      </c>
      <c r="W123" s="166">
        <v>1.3</v>
      </c>
      <c r="X123" s="172" t="s">
        <v>1008</v>
      </c>
      <c r="Y123" s="166">
        <v>0.74</v>
      </c>
      <c r="Z123" s="166">
        <v>1.6</v>
      </c>
      <c r="AA123" s="172">
        <v>1.37</v>
      </c>
      <c r="AB123" s="166">
        <v>1.48</v>
      </c>
      <c r="AC123" s="327">
        <f t="shared" si="130"/>
        <v>8.029197080291972</v>
      </c>
      <c r="AD123" s="324" t="s">
        <v>876</v>
      </c>
      <c r="AE123" s="484">
        <v>0</v>
      </c>
      <c r="AF123" s="306">
        <v>39</v>
      </c>
      <c r="AG123" s="522">
        <v>8.55</v>
      </c>
      <c r="AH123" s="522">
        <v>-11.71</v>
      </c>
      <c r="AI123" s="523">
        <v>-1.74</v>
      </c>
      <c r="AJ123" s="524">
        <v>-2.76</v>
      </c>
      <c r="AK123" s="335">
        <f t="shared" si="110"/>
        <v>1.1321158519465784</v>
      </c>
      <c r="AL123" s="324">
        <f t="shared" si="111"/>
        <v>7.499999999999996</v>
      </c>
      <c r="AM123" s="325">
        <f t="shared" si="112"/>
        <v>7.102630401422205</v>
      </c>
      <c r="AN123" s="325">
        <f t="shared" si="113"/>
        <v>15.41169840334604</v>
      </c>
      <c r="AO123" s="327">
        <f t="shared" si="114"/>
        <v>13.61318135140226</v>
      </c>
      <c r="AP123" s="646">
        <v>0.43</v>
      </c>
      <c r="AQ123" s="634"/>
      <c r="AR123" s="284">
        <v>0.4</v>
      </c>
      <c r="AS123" s="282">
        <v>0.37</v>
      </c>
      <c r="AT123" s="28">
        <v>0.35</v>
      </c>
      <c r="AU123" s="28">
        <v>0.32</v>
      </c>
      <c r="AV123" s="28">
        <v>0.21</v>
      </c>
      <c r="AW123" s="28">
        <v>0.17</v>
      </c>
      <c r="AX123" s="28">
        <v>0.15</v>
      </c>
      <c r="AY123" s="275">
        <v>0.14</v>
      </c>
      <c r="AZ123" s="28">
        <v>0.125</v>
      </c>
      <c r="BA123" s="275">
        <v>0.12</v>
      </c>
      <c r="BB123" s="28">
        <v>0.115</v>
      </c>
      <c r="BC123" s="277">
        <v>0.1</v>
      </c>
      <c r="BD123" s="684">
        <f t="shared" si="84"/>
        <v>7.499999999999996</v>
      </c>
      <c r="BE123" s="684">
        <f t="shared" si="131"/>
        <v>8.108108108108114</v>
      </c>
      <c r="BF123" s="452">
        <f t="shared" si="128"/>
        <v>5.714285714285716</v>
      </c>
      <c r="BG123" s="452">
        <f t="shared" si="128"/>
        <v>9.375</v>
      </c>
      <c r="BH123" s="452">
        <f t="shared" si="128"/>
        <v>52.380952380952394</v>
      </c>
      <c r="BI123" s="452">
        <f t="shared" si="128"/>
        <v>23.529411764705866</v>
      </c>
      <c r="BJ123" s="452">
        <f t="shared" si="128"/>
        <v>13.333333333333353</v>
      </c>
      <c r="BK123" s="452">
        <f t="shared" si="128"/>
        <v>7.14285714285714</v>
      </c>
      <c r="BL123" s="452">
        <f t="shared" si="128"/>
        <v>12.00000000000001</v>
      </c>
      <c r="BM123" s="452">
        <f t="shared" si="128"/>
        <v>4.166666666666674</v>
      </c>
      <c r="BN123" s="452">
        <f t="shared" si="128"/>
        <v>4.347826086956519</v>
      </c>
      <c r="BO123" s="685">
        <f t="shared" si="128"/>
        <v>14.999999999999991</v>
      </c>
      <c r="BP123" s="676">
        <f t="shared" si="121"/>
        <v>13.54987009982215</v>
      </c>
      <c r="BQ123" s="676">
        <f t="shared" si="122"/>
        <v>12.815380166411577</v>
      </c>
      <c r="BR123" s="538">
        <f t="shared" si="115"/>
        <v>7.686111933078722</v>
      </c>
      <c r="BS123" s="676">
        <f t="shared" si="116"/>
        <v>61.598990663934</v>
      </c>
      <c r="BT123" s="700">
        <f t="shared" si="123"/>
        <v>0.4645255474452555</v>
      </c>
      <c r="BU123" s="700">
        <f t="shared" si="124"/>
        <v>0.4784613138686132</v>
      </c>
      <c r="BV123" s="700">
        <f t="shared" si="124"/>
        <v>0.49281515328467157</v>
      </c>
      <c r="BW123" s="700">
        <f t="shared" si="124"/>
        <v>0.5075996078832117</v>
      </c>
      <c r="BX123" s="700">
        <f t="shared" si="124"/>
        <v>0.5228275961197081</v>
      </c>
      <c r="BY123" s="697">
        <f t="shared" si="125"/>
        <v>2.46622921860146</v>
      </c>
      <c r="BZ123" s="685">
        <f t="shared" si="126"/>
        <v>17.4909873659678</v>
      </c>
    </row>
    <row r="124" spans="1:78" ht="11.25" customHeight="1">
      <c r="A124" s="25" t="s">
        <v>406</v>
      </c>
      <c r="B124" s="26" t="s">
        <v>407</v>
      </c>
      <c r="C124" s="26" t="s">
        <v>1221</v>
      </c>
      <c r="D124" s="132">
        <v>13</v>
      </c>
      <c r="E124" s="136">
        <v>195</v>
      </c>
      <c r="F124" s="65" t="s">
        <v>1410</v>
      </c>
      <c r="G124" s="57" t="s">
        <v>1410</v>
      </c>
      <c r="H124" s="203">
        <v>35.26</v>
      </c>
      <c r="I124" s="313">
        <f aca="true" t="shared" si="132" ref="I124:I152">(R124/H124)*100</f>
        <v>2.5241066364152016</v>
      </c>
      <c r="J124" s="105">
        <v>0.86</v>
      </c>
      <c r="K124" s="105">
        <v>0.89</v>
      </c>
      <c r="L124" s="93">
        <f t="shared" si="108"/>
        <v>3.488372093023262</v>
      </c>
      <c r="M124" s="30">
        <v>40870</v>
      </c>
      <c r="N124" s="31">
        <v>40875</v>
      </c>
      <c r="O124" s="30">
        <v>40886</v>
      </c>
      <c r="P124" s="31" t="s">
        <v>294</v>
      </c>
      <c r="Q124" s="26" t="s">
        <v>1999</v>
      </c>
      <c r="R124" s="310">
        <f>K124</f>
        <v>0.89</v>
      </c>
      <c r="S124" s="313">
        <f t="shared" si="105"/>
        <v>26.646706586826348</v>
      </c>
      <c r="T124" s="411">
        <f t="shared" si="129"/>
        <v>-41.877684209811704</v>
      </c>
      <c r="U124" s="27">
        <f t="shared" si="106"/>
        <v>10.55688622754491</v>
      </c>
      <c r="V124" s="364">
        <v>12</v>
      </c>
      <c r="W124" s="166">
        <v>3.34</v>
      </c>
      <c r="X124" s="172">
        <v>0.97</v>
      </c>
      <c r="Y124" s="166">
        <v>0.51</v>
      </c>
      <c r="Z124" s="166">
        <v>0.72</v>
      </c>
      <c r="AA124" s="172">
        <v>3.12</v>
      </c>
      <c r="AB124" s="166">
        <v>3.79</v>
      </c>
      <c r="AC124" s="327">
        <f t="shared" si="130"/>
        <v>21.474358974358964</v>
      </c>
      <c r="AD124" s="324">
        <f aca="true" t="shared" si="133" ref="AD124:AD130">(H124/AA124)/X124</f>
        <v>11.650806238435104</v>
      </c>
      <c r="AE124" s="484">
        <v>12</v>
      </c>
      <c r="AF124" s="369">
        <v>1560</v>
      </c>
      <c r="AG124" s="522">
        <v>41.27</v>
      </c>
      <c r="AH124" s="522">
        <v>-27.85</v>
      </c>
      <c r="AI124" s="523">
        <v>8.03</v>
      </c>
      <c r="AJ124" s="524">
        <v>2.68</v>
      </c>
      <c r="AK124" s="335">
        <f t="shared" si="110"/>
        <v>0.3328293983450268</v>
      </c>
      <c r="AL124" s="324">
        <f t="shared" si="111"/>
        <v>3.488372093023262</v>
      </c>
      <c r="AM124" s="325">
        <f t="shared" si="112"/>
        <v>5.87081291159659</v>
      </c>
      <c r="AN124" s="325">
        <f t="shared" si="113"/>
        <v>6.48669054754929</v>
      </c>
      <c r="AO124" s="327">
        <f t="shared" si="114"/>
        <v>19.489536019966835</v>
      </c>
      <c r="AP124" s="646">
        <v>0.89</v>
      </c>
      <c r="AQ124" s="634"/>
      <c r="AR124" s="282">
        <v>0.86</v>
      </c>
      <c r="AS124" s="282">
        <v>0.8</v>
      </c>
      <c r="AT124" s="28">
        <v>0.75</v>
      </c>
      <c r="AU124" s="28">
        <v>0.72</v>
      </c>
      <c r="AV124" s="28">
        <v>0.65</v>
      </c>
      <c r="AW124" s="28">
        <v>0.625</v>
      </c>
      <c r="AX124" s="28">
        <v>0.5</v>
      </c>
      <c r="AY124" s="28">
        <v>0.35</v>
      </c>
      <c r="AZ124" s="28">
        <v>0.2</v>
      </c>
      <c r="BA124" s="28">
        <v>0.15</v>
      </c>
      <c r="BB124" s="28">
        <v>0.135</v>
      </c>
      <c r="BC124" s="119">
        <v>0.06</v>
      </c>
      <c r="BD124" s="684">
        <f t="shared" si="84"/>
        <v>3.488372093023262</v>
      </c>
      <c r="BE124" s="684">
        <f t="shared" si="131"/>
        <v>7.499999999999996</v>
      </c>
      <c r="BF124" s="452">
        <f t="shared" si="128"/>
        <v>6.666666666666665</v>
      </c>
      <c r="BG124" s="452">
        <f t="shared" si="128"/>
        <v>4.166666666666674</v>
      </c>
      <c r="BH124" s="452">
        <f t="shared" si="128"/>
        <v>10.769230769230752</v>
      </c>
      <c r="BI124" s="452">
        <f t="shared" si="128"/>
        <v>4.0000000000000036</v>
      </c>
      <c r="BJ124" s="452">
        <f t="shared" si="128"/>
        <v>25</v>
      </c>
      <c r="BK124" s="452">
        <f t="shared" si="128"/>
        <v>42.85714285714286</v>
      </c>
      <c r="BL124" s="452">
        <f t="shared" si="128"/>
        <v>74.99999999999997</v>
      </c>
      <c r="BM124" s="452">
        <f t="shared" si="128"/>
        <v>33.33333333333335</v>
      </c>
      <c r="BN124" s="452">
        <f t="shared" si="128"/>
        <v>11.111111111111093</v>
      </c>
      <c r="BO124" s="685">
        <f t="shared" si="128"/>
        <v>125.00000000000004</v>
      </c>
      <c r="BP124" s="676">
        <f t="shared" si="121"/>
        <v>29.074376958097886</v>
      </c>
      <c r="BQ124" s="676">
        <f t="shared" si="122"/>
        <v>35.43147197510184</v>
      </c>
      <c r="BR124" s="538">
        <f t="shared" si="115"/>
        <v>-1.5460890435804178</v>
      </c>
      <c r="BS124" s="676">
        <f t="shared" si="116"/>
        <v>65.29676454115908</v>
      </c>
      <c r="BT124" s="700">
        <f t="shared" si="123"/>
        <v>0.9790000000000001</v>
      </c>
      <c r="BU124" s="700">
        <f t="shared" si="124"/>
        <v>1.0769000000000002</v>
      </c>
      <c r="BV124" s="700">
        <f t="shared" si="124"/>
        <v>1.1845900000000003</v>
      </c>
      <c r="BW124" s="700">
        <f t="shared" si="124"/>
        <v>1.3030490000000003</v>
      </c>
      <c r="BX124" s="700">
        <f t="shared" si="124"/>
        <v>1.4333539000000004</v>
      </c>
      <c r="BY124" s="697">
        <f t="shared" si="125"/>
        <v>5.976892900000001</v>
      </c>
      <c r="BZ124" s="685">
        <f t="shared" si="126"/>
        <v>16.950915768576294</v>
      </c>
    </row>
    <row r="125" spans="1:78" ht="11.25" customHeight="1">
      <c r="A125" s="25" t="s">
        <v>510</v>
      </c>
      <c r="B125" s="26" t="s">
        <v>511</v>
      </c>
      <c r="C125" s="26" t="s">
        <v>1351</v>
      </c>
      <c r="D125" s="132">
        <v>19</v>
      </c>
      <c r="E125" s="136">
        <v>136</v>
      </c>
      <c r="F125" s="65" t="s">
        <v>1410</v>
      </c>
      <c r="G125" s="57" t="s">
        <v>1410</v>
      </c>
      <c r="H125" s="204">
        <v>48.83</v>
      </c>
      <c r="I125" s="433">
        <f t="shared" si="132"/>
        <v>1.7407331558468155</v>
      </c>
      <c r="J125" s="105">
        <v>0.18</v>
      </c>
      <c r="K125" s="105">
        <v>0.2125</v>
      </c>
      <c r="L125" s="93">
        <f t="shared" si="108"/>
        <v>18.055555555555557</v>
      </c>
      <c r="M125" s="30">
        <v>40904</v>
      </c>
      <c r="N125" s="31">
        <v>40906</v>
      </c>
      <c r="O125" s="30">
        <v>40939</v>
      </c>
      <c r="P125" s="103" t="s">
        <v>281</v>
      </c>
      <c r="Q125" s="26"/>
      <c r="R125" s="310">
        <f aca="true" t="shared" si="134" ref="R125:R152">K125*4</f>
        <v>0.85</v>
      </c>
      <c r="S125" s="313">
        <f t="shared" si="105"/>
        <v>26.984126984126984</v>
      </c>
      <c r="T125" s="411">
        <f t="shared" si="129"/>
        <v>27.5125197020905</v>
      </c>
      <c r="U125" s="27">
        <f t="shared" si="106"/>
        <v>15.501587301587302</v>
      </c>
      <c r="V125" s="364">
        <v>12</v>
      </c>
      <c r="W125" s="166">
        <v>3.15</v>
      </c>
      <c r="X125" s="172">
        <v>1.17</v>
      </c>
      <c r="Y125" s="166">
        <v>2.21</v>
      </c>
      <c r="Z125" s="166">
        <v>2.36</v>
      </c>
      <c r="AA125" s="172">
        <v>3.73</v>
      </c>
      <c r="AB125" s="166">
        <v>4.11</v>
      </c>
      <c r="AC125" s="327">
        <f t="shared" si="130"/>
        <v>10.187667560321723</v>
      </c>
      <c r="AD125" s="324">
        <f t="shared" si="133"/>
        <v>11.189019500011456</v>
      </c>
      <c r="AE125" s="484">
        <v>35</v>
      </c>
      <c r="AF125" s="369">
        <v>18690</v>
      </c>
      <c r="AG125" s="522">
        <v>11.66</v>
      </c>
      <c r="AH125" s="522">
        <v>-25.12</v>
      </c>
      <c r="AI125" s="523">
        <v>0.83</v>
      </c>
      <c r="AJ125" s="524">
        <v>-6.83</v>
      </c>
      <c r="AK125" s="335">
        <f t="shared" si="110"/>
        <v>1.3608858507297377</v>
      </c>
      <c r="AL125" s="324">
        <f t="shared" si="111"/>
        <v>19.999999999999996</v>
      </c>
      <c r="AM125" s="325">
        <f t="shared" si="112"/>
        <v>29.69986344960558</v>
      </c>
      <c r="AN125" s="325">
        <f t="shared" si="113"/>
        <v>45.60891382753973</v>
      </c>
      <c r="AO125" s="327">
        <f t="shared" si="114"/>
        <v>33.5141362540313</v>
      </c>
      <c r="AP125" s="646">
        <v>0.72</v>
      </c>
      <c r="AQ125" s="634"/>
      <c r="AR125" s="282">
        <v>0.6</v>
      </c>
      <c r="AS125" s="282">
        <v>0.5</v>
      </c>
      <c r="AT125" s="28">
        <v>0.33</v>
      </c>
      <c r="AU125" s="28">
        <v>0.22</v>
      </c>
      <c r="AV125" s="28">
        <v>0.11</v>
      </c>
      <c r="AW125" s="28">
        <v>0.09</v>
      </c>
      <c r="AX125" s="28">
        <v>0.07</v>
      </c>
      <c r="AY125" s="28">
        <v>0.06</v>
      </c>
      <c r="AZ125" s="28">
        <v>0.05</v>
      </c>
      <c r="BA125" s="28">
        <v>0.04</v>
      </c>
      <c r="BB125" s="28">
        <v>0.0325</v>
      </c>
      <c r="BC125" s="119">
        <v>0.03</v>
      </c>
      <c r="BD125" s="684">
        <f t="shared" si="84"/>
        <v>19.999999999999996</v>
      </c>
      <c r="BE125" s="684">
        <f t="shared" si="131"/>
        <v>19.999999999999996</v>
      </c>
      <c r="BF125" s="452">
        <f t="shared" si="128"/>
        <v>51.515151515151516</v>
      </c>
      <c r="BG125" s="452">
        <f t="shared" si="128"/>
        <v>50</v>
      </c>
      <c r="BH125" s="452">
        <f t="shared" si="128"/>
        <v>100</v>
      </c>
      <c r="BI125" s="452">
        <f t="shared" si="128"/>
        <v>22.222222222222232</v>
      </c>
      <c r="BJ125" s="452">
        <f t="shared" si="128"/>
        <v>28.57142857142856</v>
      </c>
      <c r="BK125" s="452">
        <f t="shared" si="128"/>
        <v>16.666666666666675</v>
      </c>
      <c r="BL125" s="452">
        <f t="shared" si="128"/>
        <v>19.999999999999996</v>
      </c>
      <c r="BM125" s="452">
        <f t="shared" si="128"/>
        <v>25</v>
      </c>
      <c r="BN125" s="452">
        <f t="shared" si="128"/>
        <v>23.076923076923084</v>
      </c>
      <c r="BO125" s="685">
        <f t="shared" si="128"/>
        <v>8.333333333333348</v>
      </c>
      <c r="BP125" s="676">
        <f t="shared" si="121"/>
        <v>32.11547711547712</v>
      </c>
      <c r="BQ125" s="676">
        <f t="shared" si="122"/>
        <v>23.79055254262135</v>
      </c>
      <c r="BR125" s="538">
        <f t="shared" si="115"/>
        <v>31.84805968179925</v>
      </c>
      <c r="BS125" s="676">
        <f t="shared" si="116"/>
        <v>81.05142857142857</v>
      </c>
      <c r="BT125" s="700">
        <f t="shared" si="123"/>
        <v>0.792</v>
      </c>
      <c r="BU125" s="700">
        <f t="shared" si="124"/>
        <v>0.8712000000000001</v>
      </c>
      <c r="BV125" s="700">
        <f t="shared" si="124"/>
        <v>0.9583200000000002</v>
      </c>
      <c r="BW125" s="700">
        <f t="shared" si="124"/>
        <v>1.0541520000000002</v>
      </c>
      <c r="BX125" s="700">
        <f t="shared" si="124"/>
        <v>1.1595672000000004</v>
      </c>
      <c r="BY125" s="697">
        <f t="shared" si="125"/>
        <v>4.835239200000001</v>
      </c>
      <c r="BZ125" s="685">
        <f t="shared" si="126"/>
        <v>9.902189637517921</v>
      </c>
    </row>
    <row r="126" spans="1:78" ht="11.25" customHeight="1">
      <c r="A126" s="25" t="s">
        <v>391</v>
      </c>
      <c r="B126" s="26" t="s">
        <v>392</v>
      </c>
      <c r="C126" s="102" t="s">
        <v>1568</v>
      </c>
      <c r="D126" s="132">
        <v>13</v>
      </c>
      <c r="E126" s="136">
        <v>189</v>
      </c>
      <c r="F126" s="65" t="s">
        <v>1410</v>
      </c>
      <c r="G126" s="57" t="s">
        <v>1410</v>
      </c>
      <c r="H126" s="203">
        <v>46.5</v>
      </c>
      <c r="I126" s="315">
        <f t="shared" si="132"/>
        <v>7.333333333333333</v>
      </c>
      <c r="J126" s="105">
        <v>0.85</v>
      </c>
      <c r="K126" s="105">
        <v>0.8525</v>
      </c>
      <c r="L126" s="116">
        <f t="shared" si="108"/>
        <v>0.2941176470588225</v>
      </c>
      <c r="M126" s="481">
        <v>40571</v>
      </c>
      <c r="N126" s="479">
        <v>40575</v>
      </c>
      <c r="O126" s="481">
        <v>40582</v>
      </c>
      <c r="P126" s="103" t="s">
        <v>673</v>
      </c>
      <c r="Q126" s="26"/>
      <c r="R126" s="259">
        <f t="shared" si="134"/>
        <v>3.41</v>
      </c>
      <c r="S126" s="315">
        <f t="shared" si="105"/>
        <v>105.90062111801242</v>
      </c>
      <c r="T126" s="412">
        <f t="shared" si="129"/>
        <v>71.82493859684492</v>
      </c>
      <c r="U126" s="27">
        <f t="shared" si="106"/>
        <v>14.440993788819874</v>
      </c>
      <c r="V126" s="365">
        <v>9</v>
      </c>
      <c r="W126" s="166">
        <v>3.22</v>
      </c>
      <c r="X126" s="172">
        <v>4.33</v>
      </c>
      <c r="Y126" s="166">
        <v>1.38</v>
      </c>
      <c r="Z126" s="166">
        <v>4.6</v>
      </c>
      <c r="AA126" s="172">
        <v>3.23</v>
      </c>
      <c r="AB126" s="166">
        <v>3.37</v>
      </c>
      <c r="AC126" s="327">
        <f t="shared" si="130"/>
        <v>4.334365325077405</v>
      </c>
      <c r="AD126" s="325">
        <f t="shared" si="133"/>
        <v>3.3247770969333397</v>
      </c>
      <c r="AE126" s="484">
        <v>7</v>
      </c>
      <c r="AF126" s="369">
        <v>1650</v>
      </c>
      <c r="AG126" s="522">
        <v>15.53</v>
      </c>
      <c r="AH126" s="522">
        <v>-21.17</v>
      </c>
      <c r="AI126" s="523">
        <v>-1.67</v>
      </c>
      <c r="AJ126" s="524">
        <v>-4.1</v>
      </c>
      <c r="AK126" s="335">
        <f t="shared" si="110"/>
        <v>1.4274473245372414</v>
      </c>
      <c r="AL126" s="330">
        <f t="shared" si="111"/>
        <v>1.1869436201780381</v>
      </c>
      <c r="AM126" s="331">
        <f t="shared" si="112"/>
        <v>2.7550873234836404</v>
      </c>
      <c r="AN126" s="331">
        <f t="shared" si="113"/>
        <v>6.388188652256188</v>
      </c>
      <c r="AO126" s="332">
        <f t="shared" si="114"/>
        <v>4.475253511948085</v>
      </c>
      <c r="AP126" s="652">
        <v>3.41</v>
      </c>
      <c r="AQ126" s="635"/>
      <c r="AR126" s="283">
        <v>3.37</v>
      </c>
      <c r="AS126" s="283">
        <v>3.28</v>
      </c>
      <c r="AT126" s="38">
        <v>3.1430000000000002</v>
      </c>
      <c r="AU126" s="38">
        <v>2.851</v>
      </c>
      <c r="AV126" s="38">
        <v>2.502</v>
      </c>
      <c r="AW126" s="276">
        <v>2.452</v>
      </c>
      <c r="AX126" s="38">
        <v>2.4139999999999997</v>
      </c>
      <c r="AY126" s="38">
        <v>2.326</v>
      </c>
      <c r="AZ126" s="38">
        <v>2.276</v>
      </c>
      <c r="BA126" s="38">
        <v>2.201</v>
      </c>
      <c r="BB126" s="38">
        <v>2.088</v>
      </c>
      <c r="BC126" s="274">
        <v>2.016</v>
      </c>
      <c r="BD126" s="688">
        <f t="shared" si="84"/>
        <v>1.1869436201780381</v>
      </c>
      <c r="BE126" s="688">
        <f t="shared" si="131"/>
        <v>2.743902439024404</v>
      </c>
      <c r="BF126" s="664">
        <f t="shared" si="128"/>
        <v>4.358892777600998</v>
      </c>
      <c r="BG126" s="664">
        <f t="shared" si="128"/>
        <v>10.242020343739044</v>
      </c>
      <c r="BH126" s="664">
        <f t="shared" si="128"/>
        <v>13.94884092725821</v>
      </c>
      <c r="BI126" s="664">
        <f t="shared" si="128"/>
        <v>2.0391517128874215</v>
      </c>
      <c r="BJ126" s="664">
        <f t="shared" si="128"/>
        <v>1.5741507870754123</v>
      </c>
      <c r="BK126" s="664">
        <f t="shared" si="128"/>
        <v>3.7833190025795105</v>
      </c>
      <c r="BL126" s="664">
        <f t="shared" si="128"/>
        <v>2.196836555360293</v>
      </c>
      <c r="BM126" s="664">
        <f t="shared" si="128"/>
        <v>3.407542026351651</v>
      </c>
      <c r="BN126" s="664">
        <f t="shared" si="128"/>
        <v>5.411877394636022</v>
      </c>
      <c r="BO126" s="689">
        <f t="shared" si="128"/>
        <v>3.571428571428581</v>
      </c>
      <c r="BP126" s="677">
        <f t="shared" si="121"/>
        <v>4.538742179843299</v>
      </c>
      <c r="BQ126" s="677">
        <f t="shared" si="122"/>
        <v>3.6473198448204305</v>
      </c>
      <c r="BR126" s="539">
        <f t="shared" si="115"/>
        <v>-0.719471803230352</v>
      </c>
      <c r="BS126" s="677">
        <f t="shared" si="116"/>
        <v>33.159917802613016</v>
      </c>
      <c r="BT126" s="701">
        <f t="shared" si="123"/>
        <v>3.55780185758514</v>
      </c>
      <c r="BU126" s="701">
        <f t="shared" si="124"/>
        <v>3.6760908389003992</v>
      </c>
      <c r="BV126" s="701">
        <f t="shared" si="124"/>
        <v>3.798312665174624</v>
      </c>
      <c r="BW126" s="701">
        <f t="shared" si="124"/>
        <v>3.9245980947362678</v>
      </c>
      <c r="BX126" s="701">
        <f t="shared" si="124"/>
        <v>4.055082233336741</v>
      </c>
      <c r="BY126" s="702">
        <f t="shared" si="125"/>
        <v>19.01188568973317</v>
      </c>
      <c r="BZ126" s="689">
        <f t="shared" si="126"/>
        <v>40.885775676845526</v>
      </c>
    </row>
    <row r="127" spans="1:78" ht="11.25" customHeight="1">
      <c r="A127" s="15" t="s">
        <v>1065</v>
      </c>
      <c r="B127" s="16" t="s">
        <v>1066</v>
      </c>
      <c r="C127" s="144" t="s">
        <v>1565</v>
      </c>
      <c r="D127" s="131">
        <v>10</v>
      </c>
      <c r="E127" s="136">
        <v>244</v>
      </c>
      <c r="F127" s="88" t="s">
        <v>1410</v>
      </c>
      <c r="G127" s="58" t="s">
        <v>1410</v>
      </c>
      <c r="H127" s="387">
        <v>51.63</v>
      </c>
      <c r="I127" s="313">
        <f t="shared" si="132"/>
        <v>3.202272580541029</v>
      </c>
      <c r="J127" s="273">
        <v>0.405</v>
      </c>
      <c r="K127" s="273">
        <v>0.41333333333333333</v>
      </c>
      <c r="L127" s="107">
        <f t="shared" si="108"/>
        <v>2.0576131687242816</v>
      </c>
      <c r="M127" s="21">
        <v>40851</v>
      </c>
      <c r="N127" s="22">
        <v>40855</v>
      </c>
      <c r="O127" s="21">
        <v>40861</v>
      </c>
      <c r="P127" s="318" t="s">
        <v>262</v>
      </c>
      <c r="Q127" s="144" t="s">
        <v>1921</v>
      </c>
      <c r="R127" s="310">
        <f t="shared" si="134"/>
        <v>1.6533333333333333</v>
      </c>
      <c r="S127" s="312">
        <f t="shared" si="105"/>
        <v>45.54637281910009</v>
      </c>
      <c r="T127" s="411">
        <f t="shared" si="129"/>
        <v>47.89195172407679</v>
      </c>
      <c r="U127" s="18">
        <f t="shared" si="106"/>
        <v>14.223140495867769</v>
      </c>
      <c r="V127" s="364">
        <v>12</v>
      </c>
      <c r="W127" s="188">
        <v>3.63</v>
      </c>
      <c r="X127" s="187">
        <v>1.95</v>
      </c>
      <c r="Y127" s="188">
        <v>0.37</v>
      </c>
      <c r="Z127" s="188">
        <v>3.46</v>
      </c>
      <c r="AA127" s="187">
        <v>3.835</v>
      </c>
      <c r="AB127" s="188">
        <v>3.66</v>
      </c>
      <c r="AC127" s="326">
        <f t="shared" si="130"/>
        <v>-4.563233376792697</v>
      </c>
      <c r="AD127" s="328">
        <f t="shared" si="133"/>
        <v>6.904021662822185</v>
      </c>
      <c r="AE127" s="483">
        <v>10</v>
      </c>
      <c r="AF127" s="370">
        <v>3560</v>
      </c>
      <c r="AG127" s="512">
        <v>41.08</v>
      </c>
      <c r="AH127" s="512">
        <v>-3.95</v>
      </c>
      <c r="AI127" s="525">
        <v>3.56</v>
      </c>
      <c r="AJ127" s="526">
        <v>16.57</v>
      </c>
      <c r="AK127" s="334" t="s">
        <v>876</v>
      </c>
      <c r="AL127" s="324">
        <f t="shared" si="111"/>
        <v>6.976079734219276</v>
      </c>
      <c r="AM127" s="325">
        <f t="shared" si="112"/>
        <v>9.636917872403373</v>
      </c>
      <c r="AN127" s="325">
        <f t="shared" si="113"/>
        <v>9.810485292632531</v>
      </c>
      <c r="AO127" s="327" t="s">
        <v>876</v>
      </c>
      <c r="AP127" s="646">
        <v>1.60999</v>
      </c>
      <c r="AQ127" s="634"/>
      <c r="AR127" s="282">
        <v>1.505</v>
      </c>
      <c r="AS127" s="282">
        <v>1.37</v>
      </c>
      <c r="AT127" s="28">
        <v>1.2216666666666667</v>
      </c>
      <c r="AU127" s="28">
        <v>1.1083333333333334</v>
      </c>
      <c r="AV127" s="28">
        <v>1.0083333333333333</v>
      </c>
      <c r="AW127" s="28">
        <v>0.8583333333333334</v>
      </c>
      <c r="AX127" s="28">
        <v>0.7733333333333333</v>
      </c>
      <c r="AY127" s="28">
        <v>0.6625</v>
      </c>
      <c r="AZ127" s="28">
        <v>0.38666666666666666</v>
      </c>
      <c r="BA127" s="275">
        <v>0</v>
      </c>
      <c r="BB127" s="275">
        <v>0</v>
      </c>
      <c r="BC127" s="277">
        <v>0</v>
      </c>
      <c r="BD127" s="684">
        <f t="shared" si="84"/>
        <v>6.976079734219276</v>
      </c>
      <c r="BE127" s="684">
        <f t="shared" si="131"/>
        <v>9.85401459854014</v>
      </c>
      <c r="BF127" s="452">
        <f t="shared" si="128"/>
        <v>12.141882673942717</v>
      </c>
      <c r="BG127" s="452">
        <f t="shared" si="128"/>
        <v>10.225563909774426</v>
      </c>
      <c r="BH127" s="452">
        <f t="shared" si="128"/>
        <v>9.917355371900838</v>
      </c>
      <c r="BI127" s="452">
        <f t="shared" si="128"/>
        <v>17.475728155339798</v>
      </c>
      <c r="BJ127" s="452">
        <f t="shared" si="128"/>
        <v>10.99137931034484</v>
      </c>
      <c r="BK127" s="452">
        <f t="shared" si="128"/>
        <v>16.72955974842767</v>
      </c>
      <c r="BL127" s="452">
        <f t="shared" si="128"/>
        <v>71.33620689655172</v>
      </c>
      <c r="BM127" s="452">
        <f t="shared" si="128"/>
        <v>0</v>
      </c>
      <c r="BN127" s="452">
        <f t="shared" si="128"/>
        <v>0</v>
      </c>
      <c r="BO127" s="685">
        <f t="shared" si="128"/>
        <v>0</v>
      </c>
      <c r="BP127" s="676">
        <f t="shared" si="121"/>
        <v>13.803980866586784</v>
      </c>
      <c r="BQ127" s="676">
        <f t="shared" si="122"/>
        <v>18.267580861017137</v>
      </c>
      <c r="BR127" s="538">
        <f t="shared" si="115"/>
        <v>-1.2103826226942083</v>
      </c>
      <c r="BS127" s="676">
        <f t="shared" si="116"/>
        <v>54.319298993959144</v>
      </c>
      <c r="BT127" s="696">
        <f t="shared" si="123"/>
        <v>1.6260899</v>
      </c>
      <c r="BU127" s="696">
        <f aca="true" t="shared" si="135" ref="BU127:BX146">IF($AD127="n/a",1.03*BT127,IF($AD127&lt;0,1.01*BT127,IF($AD127&gt;10,1.1*BT127,(1+$AD127/100)*BT127)))</f>
        <v>1.7383554989529635</v>
      </c>
      <c r="BV127" s="696">
        <f t="shared" si="135"/>
        <v>1.8583719391775366</v>
      </c>
      <c r="BW127" s="696">
        <f t="shared" si="135"/>
        <v>1.9866743404341625</v>
      </c>
      <c r="BX127" s="696">
        <f t="shared" si="135"/>
        <v>2.123834767267467</v>
      </c>
      <c r="BY127" s="697">
        <f t="shared" si="125"/>
        <v>9.33332644583213</v>
      </c>
      <c r="BZ127" s="685">
        <f t="shared" si="126"/>
        <v>18.07733187261695</v>
      </c>
    </row>
    <row r="128" spans="1:78" ht="11.25" customHeight="1">
      <c r="A128" s="25" t="s">
        <v>1513</v>
      </c>
      <c r="B128" s="26" t="s">
        <v>1514</v>
      </c>
      <c r="C128" s="26" t="s">
        <v>1325</v>
      </c>
      <c r="D128" s="132">
        <v>24</v>
      </c>
      <c r="E128" s="136">
        <v>103</v>
      </c>
      <c r="F128" s="65" t="s">
        <v>1410</v>
      </c>
      <c r="G128" s="57" t="s">
        <v>1410</v>
      </c>
      <c r="H128" s="204">
        <v>56.76</v>
      </c>
      <c r="I128" s="313">
        <f t="shared" si="132"/>
        <v>2.1846370683579988</v>
      </c>
      <c r="J128" s="127">
        <v>0.27</v>
      </c>
      <c r="K128" s="105">
        <v>0.31</v>
      </c>
      <c r="L128" s="93">
        <f t="shared" si="108"/>
        <v>14.814814814814813</v>
      </c>
      <c r="M128" s="104">
        <v>40613</v>
      </c>
      <c r="N128" s="103">
        <v>40617</v>
      </c>
      <c r="O128" s="104">
        <v>40631</v>
      </c>
      <c r="P128" s="31" t="s">
        <v>284</v>
      </c>
      <c r="Q128" s="26"/>
      <c r="R128" s="310">
        <f t="shared" si="134"/>
        <v>1.24</v>
      </c>
      <c r="S128" s="313">
        <f t="shared" si="105"/>
        <v>42.465753424657535</v>
      </c>
      <c r="T128" s="411">
        <f t="shared" si="129"/>
        <v>88.43406608220809</v>
      </c>
      <c r="U128" s="27">
        <f t="shared" si="106"/>
        <v>19.43835616438356</v>
      </c>
      <c r="V128" s="364">
        <v>12</v>
      </c>
      <c r="W128" s="166">
        <v>2.92</v>
      </c>
      <c r="X128" s="172">
        <v>1.5</v>
      </c>
      <c r="Y128" s="166">
        <v>4.93</v>
      </c>
      <c r="Z128" s="166">
        <v>4.11</v>
      </c>
      <c r="AA128" s="172">
        <v>2.88</v>
      </c>
      <c r="AB128" s="166">
        <v>3.06</v>
      </c>
      <c r="AC128" s="327">
        <f t="shared" si="130"/>
        <v>6.25</v>
      </c>
      <c r="AD128" s="324">
        <f t="shared" si="133"/>
        <v>13.138888888888888</v>
      </c>
      <c r="AE128" s="484">
        <v>20</v>
      </c>
      <c r="AF128" s="369">
        <v>14340</v>
      </c>
      <c r="AG128" s="522">
        <v>27.04</v>
      </c>
      <c r="AH128" s="522">
        <v>-20.38</v>
      </c>
      <c r="AI128" s="523">
        <v>7.5</v>
      </c>
      <c r="AJ128" s="524">
        <v>4.26</v>
      </c>
      <c r="AK128" s="335">
        <f aca="true" t="shared" si="136" ref="AK128:AK150">AN128/AO128</f>
        <v>1.1301912714242346</v>
      </c>
      <c r="AL128" s="324">
        <f t="shared" si="111"/>
        <v>14.814814814814813</v>
      </c>
      <c r="AM128" s="325">
        <f t="shared" si="112"/>
        <v>8.905584618126227</v>
      </c>
      <c r="AN128" s="325">
        <f t="shared" si="113"/>
        <v>17.2321504725808</v>
      </c>
      <c r="AO128" s="327">
        <f t="shared" si="114"/>
        <v>15.247109855011832</v>
      </c>
      <c r="AP128" s="646">
        <v>1.24</v>
      </c>
      <c r="AQ128" s="634"/>
      <c r="AR128" s="282">
        <v>1.08</v>
      </c>
      <c r="AS128" s="282">
        <v>1</v>
      </c>
      <c r="AT128" s="28">
        <v>0.96</v>
      </c>
      <c r="AU128" s="28">
        <v>0.68</v>
      </c>
      <c r="AV128" s="28">
        <v>0.56</v>
      </c>
      <c r="AW128" s="28">
        <v>0.46</v>
      </c>
      <c r="AX128" s="28">
        <v>0.38</v>
      </c>
      <c r="AY128" s="28">
        <v>0.34</v>
      </c>
      <c r="AZ128" s="28">
        <v>0.32</v>
      </c>
      <c r="BA128" s="28">
        <v>0.3</v>
      </c>
      <c r="BB128" s="28">
        <v>0.26</v>
      </c>
      <c r="BC128" s="119">
        <v>0.2</v>
      </c>
      <c r="BD128" s="684">
        <f t="shared" si="84"/>
        <v>14.814814814814813</v>
      </c>
      <c r="BE128" s="684">
        <f aca="true" t="shared" si="137" ref="BE128:BO143">IF(AS128=0,0,IF(AS128&gt;AR128,0,((AR128/AS128)-1)*100))</f>
        <v>8.000000000000007</v>
      </c>
      <c r="BF128" s="452">
        <f t="shared" si="128"/>
        <v>4.166666666666674</v>
      </c>
      <c r="BG128" s="452">
        <f t="shared" si="128"/>
        <v>41.17647058823528</v>
      </c>
      <c r="BH128" s="452">
        <f t="shared" si="128"/>
        <v>21.42857142857142</v>
      </c>
      <c r="BI128" s="452">
        <f t="shared" si="128"/>
        <v>21.739130434782616</v>
      </c>
      <c r="BJ128" s="452">
        <f t="shared" si="128"/>
        <v>21.052631578947366</v>
      </c>
      <c r="BK128" s="452">
        <f t="shared" si="128"/>
        <v>11.764705882352944</v>
      </c>
      <c r="BL128" s="452">
        <f t="shared" si="128"/>
        <v>6.25</v>
      </c>
      <c r="BM128" s="452">
        <f t="shared" si="128"/>
        <v>6.666666666666665</v>
      </c>
      <c r="BN128" s="452">
        <f t="shared" si="128"/>
        <v>15.384615384615374</v>
      </c>
      <c r="BO128" s="685">
        <f t="shared" si="128"/>
        <v>30.000000000000004</v>
      </c>
      <c r="BP128" s="676">
        <f t="shared" si="121"/>
        <v>16.870356120471097</v>
      </c>
      <c r="BQ128" s="676">
        <f t="shared" si="122"/>
        <v>10.466705120834364</v>
      </c>
      <c r="BR128" s="538">
        <f t="shared" si="115"/>
        <v>-0.02156862344476096</v>
      </c>
      <c r="BS128" s="676">
        <f t="shared" si="116"/>
        <v>66.217381350159</v>
      </c>
      <c r="BT128" s="696">
        <f t="shared" si="123"/>
        <v>1.3175</v>
      </c>
      <c r="BU128" s="696">
        <f t="shared" si="135"/>
        <v>1.44925</v>
      </c>
      <c r="BV128" s="696">
        <f t="shared" si="135"/>
        <v>1.5941750000000001</v>
      </c>
      <c r="BW128" s="696">
        <f t="shared" si="135"/>
        <v>1.7535925000000003</v>
      </c>
      <c r="BX128" s="696">
        <f t="shared" si="135"/>
        <v>1.9289517500000006</v>
      </c>
      <c r="BY128" s="697">
        <f t="shared" si="125"/>
        <v>8.043469250000001</v>
      </c>
      <c r="BZ128" s="685">
        <f t="shared" si="126"/>
        <v>14.171017001409444</v>
      </c>
    </row>
    <row r="129" spans="1:78" ht="11.25" customHeight="1">
      <c r="A129" s="25" t="s">
        <v>512</v>
      </c>
      <c r="B129" s="26" t="s">
        <v>513</v>
      </c>
      <c r="C129" s="102" t="s">
        <v>1564</v>
      </c>
      <c r="D129" s="132">
        <v>18</v>
      </c>
      <c r="E129" s="136">
        <v>139</v>
      </c>
      <c r="F129" s="44" t="s">
        <v>860</v>
      </c>
      <c r="G129" s="45" t="s">
        <v>860</v>
      </c>
      <c r="H129" s="166">
        <v>28.35</v>
      </c>
      <c r="I129" s="313">
        <f t="shared" si="132"/>
        <v>2.821869488536155</v>
      </c>
      <c r="J129" s="105">
        <v>0.19375</v>
      </c>
      <c r="K129" s="105">
        <v>0.2</v>
      </c>
      <c r="L129" s="93">
        <f t="shared" si="108"/>
        <v>3.2258064516129004</v>
      </c>
      <c r="M129" s="30">
        <v>40660</v>
      </c>
      <c r="N129" s="31">
        <v>40662</v>
      </c>
      <c r="O129" s="30">
        <v>40676</v>
      </c>
      <c r="P129" s="103" t="s">
        <v>239</v>
      </c>
      <c r="Q129" s="268"/>
      <c r="R129" s="310">
        <f t="shared" si="134"/>
        <v>0.8</v>
      </c>
      <c r="S129" s="313">
        <f t="shared" si="105"/>
        <v>163.26530612244898</v>
      </c>
      <c r="T129" s="411">
        <f t="shared" si="129"/>
        <v>260.35696587847843</v>
      </c>
      <c r="U129" s="27">
        <f t="shared" si="106"/>
        <v>57.85714285714286</v>
      </c>
      <c r="V129" s="364">
        <v>12</v>
      </c>
      <c r="W129" s="166">
        <v>0.49</v>
      </c>
      <c r="X129" s="172">
        <v>1.92</v>
      </c>
      <c r="Y129" s="166">
        <v>7.78</v>
      </c>
      <c r="Z129" s="166">
        <v>5.05</v>
      </c>
      <c r="AA129" s="172">
        <v>1.44</v>
      </c>
      <c r="AB129" s="166">
        <v>1.6</v>
      </c>
      <c r="AC129" s="327">
        <f t="shared" si="130"/>
        <v>11.111111111111116</v>
      </c>
      <c r="AD129" s="324">
        <f t="shared" si="133"/>
        <v>10.25390625</v>
      </c>
      <c r="AE129" s="484">
        <v>13</v>
      </c>
      <c r="AF129" s="369">
        <v>2460</v>
      </c>
      <c r="AG129" s="522">
        <v>26.68</v>
      </c>
      <c r="AH129" s="522">
        <v>-2.21</v>
      </c>
      <c r="AI129" s="523">
        <v>2.72</v>
      </c>
      <c r="AJ129" s="524">
        <v>4.81</v>
      </c>
      <c r="AK129" s="335">
        <f t="shared" si="136"/>
        <v>1.2738221647651868</v>
      </c>
      <c r="AL129" s="324">
        <f t="shared" si="111"/>
        <v>2.7508090614886793</v>
      </c>
      <c r="AM129" s="325">
        <f t="shared" si="112"/>
        <v>1.9078153827887245</v>
      </c>
      <c r="AN129" s="325">
        <f t="shared" si="113"/>
        <v>3.409368959770509</v>
      </c>
      <c r="AO129" s="327">
        <f t="shared" si="114"/>
        <v>2.6764873889590257</v>
      </c>
      <c r="AP129" s="646">
        <v>0.79375</v>
      </c>
      <c r="AQ129" s="634"/>
      <c r="AR129" s="282">
        <v>0.7725</v>
      </c>
      <c r="AS129" s="282">
        <v>0.76375</v>
      </c>
      <c r="AT129" s="28">
        <v>0.75</v>
      </c>
      <c r="AU129" s="28">
        <v>0.71</v>
      </c>
      <c r="AV129" s="28">
        <v>0.67125</v>
      </c>
      <c r="AW129" s="28">
        <v>0.64</v>
      </c>
      <c r="AX129" s="28">
        <v>0.6225</v>
      </c>
      <c r="AY129" s="28">
        <v>0.6145</v>
      </c>
      <c r="AZ129" s="28">
        <v>0.61225</v>
      </c>
      <c r="BA129" s="28">
        <v>0.6095</v>
      </c>
      <c r="BB129" s="28">
        <v>0.60725</v>
      </c>
      <c r="BC129" s="119">
        <v>0.60375</v>
      </c>
      <c r="BD129" s="684">
        <f t="shared" si="84"/>
        <v>2.7508090614886793</v>
      </c>
      <c r="BE129" s="684">
        <f t="shared" si="137"/>
        <v>1.1456628477904962</v>
      </c>
      <c r="BF129" s="452">
        <f t="shared" si="137"/>
        <v>1.8333333333333313</v>
      </c>
      <c r="BG129" s="452">
        <f t="shared" si="137"/>
        <v>5.633802816901423</v>
      </c>
      <c r="BH129" s="452">
        <f t="shared" si="137"/>
        <v>5.772811918063314</v>
      </c>
      <c r="BI129" s="452">
        <f t="shared" si="137"/>
        <v>4.8828125</v>
      </c>
      <c r="BJ129" s="452">
        <f t="shared" si="137"/>
        <v>2.8112449799196693</v>
      </c>
      <c r="BK129" s="452">
        <f t="shared" si="137"/>
        <v>1.3018714401952902</v>
      </c>
      <c r="BL129" s="452">
        <f t="shared" si="137"/>
        <v>0.36749693752553547</v>
      </c>
      <c r="BM129" s="452">
        <f t="shared" si="137"/>
        <v>0.45118949958982135</v>
      </c>
      <c r="BN129" s="452">
        <f t="shared" si="137"/>
        <v>0.3705228489090384</v>
      </c>
      <c r="BO129" s="685">
        <f t="shared" si="137"/>
        <v>0.5797101449275255</v>
      </c>
      <c r="BP129" s="676">
        <f t="shared" si="121"/>
        <v>2.3251056940536774</v>
      </c>
      <c r="BQ129" s="676">
        <f t="shared" si="122"/>
        <v>1.972394932032699</v>
      </c>
      <c r="BR129" s="538">
        <f t="shared" si="115"/>
        <v>-51.6259044088362</v>
      </c>
      <c r="BS129" s="676">
        <f t="shared" si="116"/>
        <v>42.15198218362247</v>
      </c>
      <c r="BT129" s="696">
        <f t="shared" si="123"/>
        <v>0.873125</v>
      </c>
      <c r="BU129" s="696">
        <f t="shared" si="135"/>
        <v>0.9604375000000002</v>
      </c>
      <c r="BV129" s="696">
        <f t="shared" si="135"/>
        <v>1.0564812500000003</v>
      </c>
      <c r="BW129" s="696">
        <f t="shared" si="135"/>
        <v>1.1621293750000004</v>
      </c>
      <c r="BX129" s="696">
        <f t="shared" si="135"/>
        <v>1.2783423125000004</v>
      </c>
      <c r="BY129" s="697">
        <f t="shared" si="125"/>
        <v>5.330515437500001</v>
      </c>
      <c r="BZ129" s="685">
        <f t="shared" si="126"/>
        <v>18.802523589065256</v>
      </c>
    </row>
    <row r="130" spans="1:78" ht="11.25" customHeight="1">
      <c r="A130" s="25" t="s">
        <v>419</v>
      </c>
      <c r="B130" s="102" t="s">
        <v>863</v>
      </c>
      <c r="C130" s="102" t="s">
        <v>1565</v>
      </c>
      <c r="D130" s="132">
        <v>12</v>
      </c>
      <c r="E130" s="136">
        <v>201</v>
      </c>
      <c r="F130" s="65" t="s">
        <v>1410</v>
      </c>
      <c r="G130" s="57" t="s">
        <v>1410</v>
      </c>
      <c r="H130" s="203">
        <v>47.58</v>
      </c>
      <c r="I130" s="313">
        <f t="shared" si="132"/>
        <v>6.473308112652375</v>
      </c>
      <c r="J130" s="105">
        <v>0.75</v>
      </c>
      <c r="K130" s="105">
        <v>0.77</v>
      </c>
      <c r="L130" s="93">
        <f t="shared" si="108"/>
        <v>2.6666666666666616</v>
      </c>
      <c r="M130" s="30">
        <v>40752</v>
      </c>
      <c r="N130" s="31">
        <v>40755</v>
      </c>
      <c r="O130" s="30">
        <v>40767</v>
      </c>
      <c r="P130" s="31" t="s">
        <v>262</v>
      </c>
      <c r="Q130" s="26"/>
      <c r="R130" s="310">
        <f t="shared" si="134"/>
        <v>3.08</v>
      </c>
      <c r="S130" s="313">
        <f t="shared" si="105"/>
        <v>99.03536977491963</v>
      </c>
      <c r="T130" s="411">
        <f t="shared" si="129"/>
        <v>14.556416501342916</v>
      </c>
      <c r="U130" s="27">
        <f t="shared" si="106"/>
        <v>15.29903536977492</v>
      </c>
      <c r="V130" s="364">
        <v>12</v>
      </c>
      <c r="W130" s="166">
        <v>3.11</v>
      </c>
      <c r="X130" s="172">
        <v>3.39</v>
      </c>
      <c r="Y130" s="166">
        <v>11.46</v>
      </c>
      <c r="Z130" s="166">
        <v>1.93</v>
      </c>
      <c r="AA130" s="172">
        <v>3.09</v>
      </c>
      <c r="AB130" s="166">
        <v>3.08</v>
      </c>
      <c r="AC130" s="327">
        <f t="shared" si="130"/>
        <v>-0.3236245954692518</v>
      </c>
      <c r="AD130" s="324">
        <f t="shared" si="133"/>
        <v>4.542200074462296</v>
      </c>
      <c r="AE130" s="484">
        <v>9</v>
      </c>
      <c r="AF130" s="369">
        <v>2540</v>
      </c>
      <c r="AG130" s="522">
        <v>21.25</v>
      </c>
      <c r="AH130" s="522">
        <v>-13.41</v>
      </c>
      <c r="AI130" s="523">
        <v>2.92</v>
      </c>
      <c r="AJ130" s="524">
        <v>4.99</v>
      </c>
      <c r="AK130" s="335">
        <f t="shared" si="136"/>
        <v>1.2133790538022213</v>
      </c>
      <c r="AL130" s="324">
        <f t="shared" si="111"/>
        <v>3.401360544217691</v>
      </c>
      <c r="AM130" s="325">
        <f t="shared" si="112"/>
        <v>3.0869123928078945</v>
      </c>
      <c r="AN130" s="325">
        <f t="shared" si="113"/>
        <v>5.509150237472515</v>
      </c>
      <c r="AO130" s="327">
        <f t="shared" si="114"/>
        <v>4.540337349824153</v>
      </c>
      <c r="AP130" s="646">
        <v>3.04</v>
      </c>
      <c r="AQ130" s="634"/>
      <c r="AR130" s="282">
        <v>2.94</v>
      </c>
      <c r="AS130" s="282">
        <v>2.87</v>
      </c>
      <c r="AT130" s="28">
        <v>2.775</v>
      </c>
      <c r="AU130" s="28">
        <v>2.565</v>
      </c>
      <c r="AV130" s="28">
        <v>2.325</v>
      </c>
      <c r="AW130" s="275">
        <v>2.3</v>
      </c>
      <c r="AX130" s="28">
        <v>2.25</v>
      </c>
      <c r="AY130" s="28">
        <v>2.15</v>
      </c>
      <c r="AZ130" s="28">
        <v>2.05</v>
      </c>
      <c r="BA130" s="28">
        <v>1.95</v>
      </c>
      <c r="BB130" s="28">
        <v>1.825</v>
      </c>
      <c r="BC130" s="277">
        <v>0</v>
      </c>
      <c r="BD130" s="684">
        <f t="shared" si="84"/>
        <v>3.401360544217691</v>
      </c>
      <c r="BE130" s="684">
        <f t="shared" si="137"/>
        <v>2.4390243902439046</v>
      </c>
      <c r="BF130" s="452">
        <f t="shared" si="137"/>
        <v>3.423423423423433</v>
      </c>
      <c r="BG130" s="452">
        <f t="shared" si="137"/>
        <v>8.187134502923964</v>
      </c>
      <c r="BH130" s="452">
        <f t="shared" si="137"/>
        <v>10.322580645161272</v>
      </c>
      <c r="BI130" s="452">
        <f t="shared" si="137"/>
        <v>1.0869565217391353</v>
      </c>
      <c r="BJ130" s="452">
        <f t="shared" si="137"/>
        <v>2.2222222222222143</v>
      </c>
      <c r="BK130" s="452">
        <f t="shared" si="137"/>
        <v>4.651162790697683</v>
      </c>
      <c r="BL130" s="452">
        <f t="shared" si="137"/>
        <v>4.878048780487809</v>
      </c>
      <c r="BM130" s="452">
        <f t="shared" si="137"/>
        <v>5.128205128205132</v>
      </c>
      <c r="BN130" s="452">
        <f t="shared" si="137"/>
        <v>6.849315068493156</v>
      </c>
      <c r="BO130" s="685">
        <f t="shared" si="137"/>
        <v>0</v>
      </c>
      <c r="BP130" s="676">
        <f t="shared" si="121"/>
        <v>4.38245283481795</v>
      </c>
      <c r="BQ130" s="676">
        <f t="shared" si="122"/>
        <v>2.844762378124414</v>
      </c>
      <c r="BR130" s="538">
        <f t="shared" si="115"/>
        <v>-3.3165770196500297</v>
      </c>
      <c r="BS130" s="676">
        <f t="shared" si="116"/>
        <v>33.401099535665125</v>
      </c>
      <c r="BT130" s="696">
        <f t="shared" si="123"/>
        <v>3.0704000000000002</v>
      </c>
      <c r="BU130" s="696">
        <f t="shared" si="135"/>
        <v>3.20986371108629</v>
      </c>
      <c r="BV130" s="696">
        <f t="shared" si="135"/>
        <v>3.3556621429613895</v>
      </c>
      <c r="BW130" s="696">
        <f t="shared" si="135"/>
        <v>3.5080830313176845</v>
      </c>
      <c r="BX130" s="696">
        <f t="shared" si="135"/>
        <v>3.6674271813783954</v>
      </c>
      <c r="BY130" s="697">
        <f t="shared" si="125"/>
        <v>16.81143606674376</v>
      </c>
      <c r="BZ130" s="685">
        <f t="shared" si="126"/>
        <v>35.3329887909705</v>
      </c>
    </row>
    <row r="131" spans="1:78" ht="11.25" customHeight="1">
      <c r="A131" s="34" t="s">
        <v>1752</v>
      </c>
      <c r="B131" s="36" t="s">
        <v>1753</v>
      </c>
      <c r="C131" s="36" t="s">
        <v>1224</v>
      </c>
      <c r="D131" s="133">
        <v>10</v>
      </c>
      <c r="E131" s="136">
        <v>229</v>
      </c>
      <c r="F131" s="46" t="s">
        <v>860</v>
      </c>
      <c r="G131" s="48" t="s">
        <v>860</v>
      </c>
      <c r="H131" s="207">
        <v>34.1</v>
      </c>
      <c r="I131" s="313">
        <f t="shared" si="132"/>
        <v>4.222873900293255</v>
      </c>
      <c r="J131" s="140">
        <v>0.355</v>
      </c>
      <c r="K131" s="140">
        <v>0.36</v>
      </c>
      <c r="L131" s="195">
        <f t="shared" si="108"/>
        <v>1.4084507042253502</v>
      </c>
      <c r="M131" s="298">
        <v>40617</v>
      </c>
      <c r="N131" s="50">
        <v>40619</v>
      </c>
      <c r="O131" s="40">
        <v>40633</v>
      </c>
      <c r="P131" s="375" t="s">
        <v>248</v>
      </c>
      <c r="Q131" s="36"/>
      <c r="R131" s="310">
        <f t="shared" si="134"/>
        <v>1.44</v>
      </c>
      <c r="S131" s="315">
        <f t="shared" si="105"/>
        <v>41.73913043478261</v>
      </c>
      <c r="T131" s="411">
        <f t="shared" si="129"/>
        <v>-37.82472440487206</v>
      </c>
      <c r="U131" s="37">
        <f t="shared" si="106"/>
        <v>9.884057971014492</v>
      </c>
      <c r="V131" s="365">
        <v>9</v>
      </c>
      <c r="W131" s="167">
        <v>3.45</v>
      </c>
      <c r="X131" s="174" t="s">
        <v>1008</v>
      </c>
      <c r="Y131" s="167">
        <v>1.65</v>
      </c>
      <c r="Z131" s="167">
        <v>0.88</v>
      </c>
      <c r="AA131" s="174">
        <v>3.66</v>
      </c>
      <c r="AB131" s="167">
        <v>3.9</v>
      </c>
      <c r="AC131" s="332" t="s">
        <v>876</v>
      </c>
      <c r="AD131" s="325" t="s">
        <v>876</v>
      </c>
      <c r="AE131" s="484">
        <v>2</v>
      </c>
      <c r="AF131" s="371">
        <v>70</v>
      </c>
      <c r="AG131" s="495">
        <v>20.49</v>
      </c>
      <c r="AH131" s="495">
        <v>-8.63</v>
      </c>
      <c r="AI131" s="519">
        <v>6.53</v>
      </c>
      <c r="AJ131" s="521">
        <v>4.06</v>
      </c>
      <c r="AK131" s="335">
        <f t="shared" si="136"/>
        <v>0.42869068972718427</v>
      </c>
      <c r="AL131" s="324">
        <f t="shared" si="111"/>
        <v>1.4084507042253502</v>
      </c>
      <c r="AM131" s="325">
        <f t="shared" si="112"/>
        <v>1.306561013293317</v>
      </c>
      <c r="AN131" s="325">
        <f t="shared" si="113"/>
        <v>4.783168830275741</v>
      </c>
      <c r="AO131" s="327">
        <f t="shared" si="114"/>
        <v>11.15762237178446</v>
      </c>
      <c r="AP131" s="646">
        <v>1.44</v>
      </c>
      <c r="AQ131" s="634"/>
      <c r="AR131" s="284">
        <v>1.42</v>
      </c>
      <c r="AS131" s="282">
        <v>1.41</v>
      </c>
      <c r="AT131" s="28">
        <v>1.385</v>
      </c>
      <c r="AU131" s="28">
        <v>1.295</v>
      </c>
      <c r="AV131" s="28">
        <v>1.14</v>
      </c>
      <c r="AW131" s="28">
        <v>0.98</v>
      </c>
      <c r="AX131" s="28">
        <v>0.82</v>
      </c>
      <c r="AY131" s="28">
        <v>0.635</v>
      </c>
      <c r="AZ131" s="275">
        <v>0.5</v>
      </c>
      <c r="BA131" s="275">
        <v>0.5</v>
      </c>
      <c r="BB131" s="275">
        <v>0.5</v>
      </c>
      <c r="BC131" s="277">
        <v>0.5</v>
      </c>
      <c r="BD131" s="684">
        <f t="shared" si="84"/>
        <v>1.4084507042253502</v>
      </c>
      <c r="BE131" s="684">
        <f t="shared" si="137"/>
        <v>0.7092198581560183</v>
      </c>
      <c r="BF131" s="452">
        <f t="shared" si="137"/>
        <v>1.8050541516245522</v>
      </c>
      <c r="BG131" s="452">
        <f t="shared" si="137"/>
        <v>6.949806949806958</v>
      </c>
      <c r="BH131" s="452">
        <f t="shared" si="137"/>
        <v>13.596491228070185</v>
      </c>
      <c r="BI131" s="452">
        <f t="shared" si="137"/>
        <v>16.326530612244895</v>
      </c>
      <c r="BJ131" s="452">
        <f t="shared" si="137"/>
        <v>19.512195121951216</v>
      </c>
      <c r="BK131" s="452">
        <f t="shared" si="137"/>
        <v>29.133858267716526</v>
      </c>
      <c r="BL131" s="452">
        <f t="shared" si="137"/>
        <v>27</v>
      </c>
      <c r="BM131" s="452">
        <f t="shared" si="137"/>
        <v>0</v>
      </c>
      <c r="BN131" s="452">
        <f t="shared" si="137"/>
        <v>0</v>
      </c>
      <c r="BO131" s="685">
        <f t="shared" si="137"/>
        <v>0</v>
      </c>
      <c r="BP131" s="676">
        <f t="shared" si="121"/>
        <v>9.70346724114964</v>
      </c>
      <c r="BQ131" s="676">
        <f t="shared" si="122"/>
        <v>10.543896642570832</v>
      </c>
      <c r="BR131" s="538">
        <f t="shared" si="115"/>
        <v>-0.878015240445496</v>
      </c>
      <c r="BS131" s="676">
        <f t="shared" si="116"/>
        <v>47.566208666874566</v>
      </c>
      <c r="BT131" s="696">
        <f t="shared" si="123"/>
        <v>1.4832</v>
      </c>
      <c r="BU131" s="696">
        <f t="shared" si="135"/>
        <v>1.5276960000000002</v>
      </c>
      <c r="BV131" s="696">
        <f t="shared" si="135"/>
        <v>1.5735268800000002</v>
      </c>
      <c r="BW131" s="696">
        <f t="shared" si="135"/>
        <v>1.6207326864000002</v>
      </c>
      <c r="BX131" s="696">
        <f t="shared" si="135"/>
        <v>1.6693546669920003</v>
      </c>
      <c r="BY131" s="697">
        <f t="shared" si="125"/>
        <v>7.874510233392001</v>
      </c>
      <c r="BZ131" s="685">
        <f t="shared" si="126"/>
        <v>23.09240537651613</v>
      </c>
    </row>
    <row r="132" spans="1:78" ht="11.25" customHeight="1">
      <c r="A132" s="15" t="s">
        <v>2010</v>
      </c>
      <c r="B132" s="16" t="s">
        <v>2041</v>
      </c>
      <c r="C132" s="24" t="s">
        <v>1219</v>
      </c>
      <c r="D132" s="131">
        <v>12</v>
      </c>
      <c r="E132" s="136">
        <v>198</v>
      </c>
      <c r="F132" s="42" t="s">
        <v>827</v>
      </c>
      <c r="G132" s="43" t="s">
        <v>827</v>
      </c>
      <c r="H132" s="204">
        <v>39.61</v>
      </c>
      <c r="I132" s="312">
        <f t="shared" si="132"/>
        <v>2.2746781115879826</v>
      </c>
      <c r="J132" s="125">
        <v>0.187</v>
      </c>
      <c r="K132" s="125">
        <v>0.22524999999999998</v>
      </c>
      <c r="L132" s="382">
        <f t="shared" si="108"/>
        <v>20.454545454545435</v>
      </c>
      <c r="M132" s="118">
        <v>40857</v>
      </c>
      <c r="N132" s="22">
        <v>40861</v>
      </c>
      <c r="O132" s="23">
        <v>40875</v>
      </c>
      <c r="P132" s="30" t="s">
        <v>119</v>
      </c>
      <c r="Q132" s="16" t="s">
        <v>1436</v>
      </c>
      <c r="R132" s="68">
        <f t="shared" si="134"/>
        <v>0.9009999999999999</v>
      </c>
      <c r="S132" s="320">
        <f t="shared" si="105"/>
        <v>26.81547619047619</v>
      </c>
      <c r="T132" s="413">
        <f t="shared" si="129"/>
        <v>-11.644282560590312</v>
      </c>
      <c r="U132" s="312">
        <f t="shared" si="106"/>
        <v>11.788690476190476</v>
      </c>
      <c r="V132" s="364">
        <v>12</v>
      </c>
      <c r="W132" s="189">
        <v>3.36</v>
      </c>
      <c r="X132" s="166">
        <v>0.73</v>
      </c>
      <c r="Y132" s="166">
        <v>2</v>
      </c>
      <c r="Z132" s="166">
        <v>1.49</v>
      </c>
      <c r="AA132" s="187">
        <v>4.95</v>
      </c>
      <c r="AB132" s="188">
        <v>5.66</v>
      </c>
      <c r="AC132" s="326">
        <f>(AB132/AA132-1)*100</f>
        <v>14.343434343434346</v>
      </c>
      <c r="AD132" s="328">
        <f aca="true" t="shared" si="138" ref="AD132:AD144">(H132/AA132)/X132</f>
        <v>10.961671509616714</v>
      </c>
      <c r="AE132" s="483">
        <v>22</v>
      </c>
      <c r="AF132" s="369">
        <v>35050</v>
      </c>
      <c r="AG132" s="522">
        <v>13.17</v>
      </c>
      <c r="AH132" s="522">
        <v>-30.61</v>
      </c>
      <c r="AI132" s="525">
        <v>-0.23</v>
      </c>
      <c r="AJ132" s="526">
        <v>-7.43</v>
      </c>
      <c r="AK132" s="334">
        <f t="shared" si="136"/>
        <v>0.8003714994472502</v>
      </c>
      <c r="AL132" s="328">
        <f t="shared" si="111"/>
        <v>20.454545454545435</v>
      </c>
      <c r="AM132" s="329">
        <f t="shared" si="112"/>
        <v>21.446667422435482</v>
      </c>
      <c r="AN132" s="329">
        <f t="shared" si="113"/>
        <v>24.10825601578461</v>
      </c>
      <c r="AO132" s="326">
        <f t="shared" si="114"/>
        <v>30.12133244678774</v>
      </c>
      <c r="AP132" s="650">
        <v>0.9009999999999999</v>
      </c>
      <c r="AQ132" s="642"/>
      <c r="AR132" s="279">
        <v>0.748</v>
      </c>
      <c r="AS132" s="279">
        <v>0.605</v>
      </c>
      <c r="AT132" s="19">
        <v>0.503</v>
      </c>
      <c r="AU132" s="19">
        <v>0.385</v>
      </c>
      <c r="AV132" s="19">
        <v>0.306</v>
      </c>
      <c r="AW132" s="19">
        <v>0.269</v>
      </c>
      <c r="AX132" s="19">
        <v>0.2005</v>
      </c>
      <c r="AY132" s="19">
        <v>0.1625</v>
      </c>
      <c r="AZ132" s="19">
        <v>0.0905</v>
      </c>
      <c r="BA132" s="19">
        <v>0.06475</v>
      </c>
      <c r="BB132" s="19">
        <v>0.04125</v>
      </c>
      <c r="BC132" s="273">
        <v>0.02763</v>
      </c>
      <c r="BD132" s="686">
        <f t="shared" si="84"/>
        <v>20.454545454545435</v>
      </c>
      <c r="BE132" s="686">
        <f aca="true" t="shared" si="139" ref="BE132:BE142">IF(AS132=0,0,IF(AS132&gt;AR132,0,((AR132/AS132)-1)*100))</f>
        <v>23.636363636363633</v>
      </c>
      <c r="BF132" s="663">
        <f t="shared" si="137"/>
        <v>20.27833001988071</v>
      </c>
      <c r="BG132" s="663">
        <f t="shared" si="137"/>
        <v>30.649350649350637</v>
      </c>
      <c r="BH132" s="663">
        <f t="shared" si="137"/>
        <v>25.816993464052285</v>
      </c>
      <c r="BI132" s="663">
        <f t="shared" si="137"/>
        <v>13.754646840148688</v>
      </c>
      <c r="BJ132" s="663">
        <f t="shared" si="137"/>
        <v>34.164588528678294</v>
      </c>
      <c r="BK132" s="663">
        <f t="shared" si="137"/>
        <v>23.38461538461538</v>
      </c>
      <c r="BL132" s="663">
        <f t="shared" si="137"/>
        <v>79.55801104972377</v>
      </c>
      <c r="BM132" s="663">
        <f t="shared" si="137"/>
        <v>39.76833976833976</v>
      </c>
      <c r="BN132" s="663">
        <f t="shared" si="137"/>
        <v>56.96969696969696</v>
      </c>
      <c r="BO132" s="687">
        <f t="shared" si="137"/>
        <v>49.29424538545062</v>
      </c>
      <c r="BP132" s="675">
        <f t="shared" si="121"/>
        <v>34.810810595903845</v>
      </c>
      <c r="BQ132" s="675">
        <f t="shared" si="122"/>
        <v>18.125449064543766</v>
      </c>
      <c r="BR132" s="540">
        <f t="shared" si="115"/>
        <v>14.594243651182117</v>
      </c>
      <c r="BS132" s="675">
        <f t="shared" si="116"/>
        <v>82.33958333333334</v>
      </c>
      <c r="BT132" s="698">
        <f t="shared" si="123"/>
        <v>0.9911</v>
      </c>
      <c r="BU132" s="698">
        <f t="shared" si="135"/>
        <v>1.0902100000000001</v>
      </c>
      <c r="BV132" s="698">
        <f t="shared" si="135"/>
        <v>1.1992310000000002</v>
      </c>
      <c r="BW132" s="698">
        <f t="shared" si="135"/>
        <v>1.3191541000000002</v>
      </c>
      <c r="BX132" s="698">
        <f t="shared" si="135"/>
        <v>1.4510695100000004</v>
      </c>
      <c r="BY132" s="699">
        <f t="shared" si="125"/>
        <v>6.050764610000002</v>
      </c>
      <c r="BZ132" s="687">
        <f t="shared" si="126"/>
        <v>15.275851072961377</v>
      </c>
    </row>
    <row r="133" spans="1:78" ht="11.25" customHeight="1">
      <c r="A133" s="25" t="s">
        <v>1148</v>
      </c>
      <c r="B133" s="26" t="s">
        <v>1149</v>
      </c>
      <c r="C133" s="33" t="s">
        <v>984</v>
      </c>
      <c r="D133" s="132">
        <v>18</v>
      </c>
      <c r="E133" s="136">
        <v>137</v>
      </c>
      <c r="F133" s="65" t="s">
        <v>1410</v>
      </c>
      <c r="G133" s="57" t="s">
        <v>1410</v>
      </c>
      <c r="H133" s="203">
        <v>27.07</v>
      </c>
      <c r="I133" s="313">
        <f t="shared" si="132"/>
        <v>4.580716660509789</v>
      </c>
      <c r="J133" s="28">
        <v>0.29</v>
      </c>
      <c r="K133" s="141">
        <v>0.31</v>
      </c>
      <c r="L133" s="382">
        <f t="shared" si="108"/>
        <v>6.896551724137945</v>
      </c>
      <c r="M133" s="156">
        <v>40591</v>
      </c>
      <c r="N133" s="31">
        <v>40596</v>
      </c>
      <c r="O133" s="32">
        <v>40617</v>
      </c>
      <c r="P133" s="104" t="s">
        <v>246</v>
      </c>
      <c r="Q133" s="26" t="s">
        <v>1496</v>
      </c>
      <c r="R133" s="66">
        <f t="shared" si="134"/>
        <v>1.24</v>
      </c>
      <c r="S133" s="319">
        <f aca="true" t="shared" si="140" ref="S133:S152">R133/W133*100</f>
        <v>74.25149700598803</v>
      </c>
      <c r="T133" s="411">
        <f t="shared" si="129"/>
        <v>-10.173672409421918</v>
      </c>
      <c r="U133" s="313">
        <f aca="true" t="shared" si="141" ref="U133:U152">H133/W133</f>
        <v>16.209580838323355</v>
      </c>
      <c r="V133" s="364">
        <v>12</v>
      </c>
      <c r="W133" s="173">
        <v>1.67</v>
      </c>
      <c r="X133" s="166">
        <v>0.96</v>
      </c>
      <c r="Y133" s="166">
        <v>1.59</v>
      </c>
      <c r="Z133" s="166">
        <v>1.12</v>
      </c>
      <c r="AA133" s="172">
        <v>2</v>
      </c>
      <c r="AB133" s="166">
        <v>2.29</v>
      </c>
      <c r="AC133" s="327">
        <f>(AB133/AA133-1)*100</f>
        <v>14.500000000000002</v>
      </c>
      <c r="AD133" s="324">
        <f t="shared" si="138"/>
        <v>14.098958333333334</v>
      </c>
      <c r="AE133" s="484">
        <v>12</v>
      </c>
      <c r="AF133" s="369">
        <v>22400</v>
      </c>
      <c r="AG133" s="522">
        <v>5.82</v>
      </c>
      <c r="AH133" s="522">
        <v>-35.78</v>
      </c>
      <c r="AI133" s="523">
        <v>-4.75</v>
      </c>
      <c r="AJ133" s="524">
        <v>-15.88</v>
      </c>
      <c r="AK133" s="335">
        <f t="shared" si="136"/>
        <v>1.206490976014772</v>
      </c>
      <c r="AL133" s="324">
        <f t="shared" si="111"/>
        <v>6.896551724137945</v>
      </c>
      <c r="AM133" s="325">
        <f t="shared" si="112"/>
        <v>4.71268841304644</v>
      </c>
      <c r="AN133" s="325">
        <f t="shared" si="113"/>
        <v>7.099588603959828</v>
      </c>
      <c r="AO133" s="327">
        <f t="shared" si="114"/>
        <v>5.884493746825092</v>
      </c>
      <c r="AP133" s="646">
        <v>1.24</v>
      </c>
      <c r="AQ133" s="643"/>
      <c r="AR133" s="282">
        <v>1.16</v>
      </c>
      <c r="AS133" s="282">
        <v>1.12</v>
      </c>
      <c r="AT133" s="28">
        <v>1.08</v>
      </c>
      <c r="AU133" s="28">
        <v>0.98</v>
      </c>
      <c r="AV133" s="28">
        <v>0.88</v>
      </c>
      <c r="AW133" s="28">
        <v>0.79</v>
      </c>
      <c r="AX133" s="28">
        <v>0.755</v>
      </c>
      <c r="AY133" s="28">
        <v>0.725</v>
      </c>
      <c r="AZ133" s="28">
        <v>0.705</v>
      </c>
      <c r="BA133" s="275">
        <v>0.7</v>
      </c>
      <c r="BB133" s="28">
        <v>0.685</v>
      </c>
      <c r="BC133" s="119">
        <v>0.6575</v>
      </c>
      <c r="BD133" s="684">
        <f t="shared" si="84"/>
        <v>6.896551724137945</v>
      </c>
      <c r="BE133" s="684">
        <f t="shared" si="139"/>
        <v>3.5714285714285587</v>
      </c>
      <c r="BF133" s="452">
        <f t="shared" si="137"/>
        <v>3.703703703703698</v>
      </c>
      <c r="BG133" s="452">
        <f t="shared" si="137"/>
        <v>10.204081632653072</v>
      </c>
      <c r="BH133" s="452">
        <f t="shared" si="137"/>
        <v>11.363636363636353</v>
      </c>
      <c r="BI133" s="452">
        <f t="shared" si="137"/>
        <v>11.392405063291132</v>
      </c>
      <c r="BJ133" s="452">
        <f t="shared" si="137"/>
        <v>4.635761589403975</v>
      </c>
      <c r="BK133" s="452">
        <f t="shared" si="137"/>
        <v>4.137931034482767</v>
      </c>
      <c r="BL133" s="452">
        <f t="shared" si="137"/>
        <v>2.8368794326241176</v>
      </c>
      <c r="BM133" s="452">
        <f t="shared" si="137"/>
        <v>0.7142857142857117</v>
      </c>
      <c r="BN133" s="452">
        <f t="shared" si="137"/>
        <v>2.1897810218977964</v>
      </c>
      <c r="BO133" s="685">
        <f t="shared" si="137"/>
        <v>4.1825095057034245</v>
      </c>
      <c r="BP133" s="676">
        <f t="shared" si="121"/>
        <v>5.485746279770712</v>
      </c>
      <c r="BQ133" s="676">
        <f t="shared" si="122"/>
        <v>3.4810891834790056</v>
      </c>
      <c r="BR133" s="538">
        <f t="shared" si="115"/>
        <v>-4.529275573853738</v>
      </c>
      <c r="BS133" s="676">
        <f t="shared" si="116"/>
        <v>64.40170246150784</v>
      </c>
      <c r="BT133" s="700">
        <f t="shared" si="123"/>
        <v>1.364</v>
      </c>
      <c r="BU133" s="700">
        <f t="shared" si="135"/>
        <v>1.5004000000000002</v>
      </c>
      <c r="BV133" s="700">
        <f t="shared" si="135"/>
        <v>1.6504400000000004</v>
      </c>
      <c r="BW133" s="700">
        <f t="shared" si="135"/>
        <v>1.8154840000000005</v>
      </c>
      <c r="BX133" s="700">
        <f t="shared" si="135"/>
        <v>1.9970324000000008</v>
      </c>
      <c r="BY133" s="697">
        <f t="shared" si="125"/>
        <v>8.327356400000001</v>
      </c>
      <c r="BZ133" s="685">
        <f t="shared" si="126"/>
        <v>30.76230661248615</v>
      </c>
    </row>
    <row r="134" spans="1:78" ht="11.25" customHeight="1">
      <c r="A134" s="25" t="s">
        <v>343</v>
      </c>
      <c r="B134" s="26" t="s">
        <v>344</v>
      </c>
      <c r="C134" s="109" t="s">
        <v>1579</v>
      </c>
      <c r="D134" s="132">
        <v>15</v>
      </c>
      <c r="E134" s="136">
        <v>172</v>
      </c>
      <c r="F134" s="65" t="s">
        <v>1410</v>
      </c>
      <c r="G134" s="57" t="s">
        <v>1410</v>
      </c>
      <c r="H134" s="203">
        <v>61.7</v>
      </c>
      <c r="I134" s="433">
        <f t="shared" si="132"/>
        <v>1.2317666126418152</v>
      </c>
      <c r="J134" s="127">
        <v>0.15</v>
      </c>
      <c r="K134" s="105">
        <v>0.19</v>
      </c>
      <c r="L134" s="93">
        <f t="shared" si="108"/>
        <v>26.666666666666682</v>
      </c>
      <c r="M134" s="30">
        <v>40673</v>
      </c>
      <c r="N134" s="31">
        <v>40675</v>
      </c>
      <c r="O134" s="30">
        <v>40696</v>
      </c>
      <c r="P134" s="103" t="s">
        <v>120</v>
      </c>
      <c r="Q134" s="272"/>
      <c r="R134" s="310">
        <f t="shared" si="134"/>
        <v>0.76</v>
      </c>
      <c r="S134" s="313">
        <f t="shared" si="140"/>
        <v>21.839080459770116</v>
      </c>
      <c r="T134" s="411">
        <f t="shared" si="129"/>
        <v>139.67650612066026</v>
      </c>
      <c r="U134" s="27">
        <f t="shared" si="141"/>
        <v>17.729885057471265</v>
      </c>
      <c r="V134" s="364">
        <v>1</v>
      </c>
      <c r="W134" s="166">
        <v>3.48</v>
      </c>
      <c r="X134" s="172">
        <v>1.29</v>
      </c>
      <c r="Y134" s="166">
        <v>1.02</v>
      </c>
      <c r="Z134" s="166">
        <v>7.29</v>
      </c>
      <c r="AA134" s="172">
        <v>3.97</v>
      </c>
      <c r="AB134" s="166">
        <v>4.46</v>
      </c>
      <c r="AC134" s="327">
        <f>(AB134/AA134-1)*100</f>
        <v>12.342569269521398</v>
      </c>
      <c r="AD134" s="324">
        <f t="shared" si="138"/>
        <v>12.047722258020423</v>
      </c>
      <c r="AE134" s="484">
        <v>24</v>
      </c>
      <c r="AF134" s="369">
        <v>23630</v>
      </c>
      <c r="AG134" s="522">
        <v>45.01</v>
      </c>
      <c r="AH134" s="522">
        <v>-0.02</v>
      </c>
      <c r="AI134" s="523">
        <v>3.85</v>
      </c>
      <c r="AJ134" s="524">
        <v>12</v>
      </c>
      <c r="AK134" s="335">
        <f t="shared" si="136"/>
        <v>0.9237530973736531</v>
      </c>
      <c r="AL134" s="324">
        <f t="shared" si="111"/>
        <v>26.315789473684227</v>
      </c>
      <c r="AM134" s="325">
        <f t="shared" si="112"/>
        <v>19.681696117715084</v>
      </c>
      <c r="AN134" s="325">
        <f t="shared" si="113"/>
        <v>21.67286837864115</v>
      </c>
      <c r="AO134" s="327">
        <f t="shared" si="114"/>
        <v>23.46175448857477</v>
      </c>
      <c r="AP134" s="646">
        <v>0.72</v>
      </c>
      <c r="AQ134" s="634"/>
      <c r="AR134" s="282">
        <v>0.57</v>
      </c>
      <c r="AS134" s="282">
        <v>0.47</v>
      </c>
      <c r="AT134" s="28">
        <v>0.42</v>
      </c>
      <c r="AU134" s="28">
        <v>0.34</v>
      </c>
      <c r="AV134" s="28">
        <v>0.27</v>
      </c>
      <c r="AW134" s="28">
        <v>0.225</v>
      </c>
      <c r="AX134" s="28">
        <v>0.17</v>
      </c>
      <c r="AY134" s="28">
        <v>0.135</v>
      </c>
      <c r="AZ134" s="28">
        <v>0.1125</v>
      </c>
      <c r="BA134" s="28">
        <v>0.0875</v>
      </c>
      <c r="BB134" s="28">
        <v>0.0775</v>
      </c>
      <c r="BC134" s="119">
        <v>0.0675</v>
      </c>
      <c r="BD134" s="684">
        <f t="shared" si="84"/>
        <v>26.315789473684227</v>
      </c>
      <c r="BE134" s="684">
        <f t="shared" si="139"/>
        <v>21.276595744680836</v>
      </c>
      <c r="BF134" s="452">
        <f t="shared" si="137"/>
        <v>11.904761904761907</v>
      </c>
      <c r="BG134" s="452">
        <f t="shared" si="137"/>
        <v>23.529411764705866</v>
      </c>
      <c r="BH134" s="452">
        <f t="shared" si="137"/>
        <v>25.92592592592593</v>
      </c>
      <c r="BI134" s="452">
        <f t="shared" si="137"/>
        <v>19.999999999999996</v>
      </c>
      <c r="BJ134" s="452">
        <f t="shared" si="137"/>
        <v>32.35294117647059</v>
      </c>
      <c r="BK134" s="452">
        <f t="shared" si="137"/>
        <v>25.92592592592593</v>
      </c>
      <c r="BL134" s="452">
        <f t="shared" si="137"/>
        <v>19.999999999999996</v>
      </c>
      <c r="BM134" s="452">
        <f t="shared" si="137"/>
        <v>28.57142857142858</v>
      </c>
      <c r="BN134" s="452">
        <f t="shared" si="137"/>
        <v>12.903225806451601</v>
      </c>
      <c r="BO134" s="685">
        <f t="shared" si="137"/>
        <v>14.814814814814813</v>
      </c>
      <c r="BP134" s="676">
        <f t="shared" si="121"/>
        <v>21.96006842573752</v>
      </c>
      <c r="BQ134" s="676">
        <f t="shared" si="122"/>
        <v>6.102965063354064</v>
      </c>
      <c r="BR134" s="538">
        <f t="shared" si="115"/>
        <v>5.174749933811704</v>
      </c>
      <c r="BS134" s="676">
        <f t="shared" si="116"/>
        <v>77.91310344827586</v>
      </c>
      <c r="BT134" s="700">
        <f t="shared" si="123"/>
        <v>0.792</v>
      </c>
      <c r="BU134" s="700">
        <f t="shared" si="135"/>
        <v>0.8712000000000001</v>
      </c>
      <c r="BV134" s="700">
        <f t="shared" si="135"/>
        <v>0.9583200000000002</v>
      </c>
      <c r="BW134" s="700">
        <f t="shared" si="135"/>
        <v>1.0541520000000002</v>
      </c>
      <c r="BX134" s="700">
        <f t="shared" si="135"/>
        <v>1.1595672000000004</v>
      </c>
      <c r="BY134" s="697">
        <f t="shared" si="125"/>
        <v>4.835239200000001</v>
      </c>
      <c r="BZ134" s="685">
        <f t="shared" si="126"/>
        <v>7.83669238249595</v>
      </c>
    </row>
    <row r="135" spans="1:78" ht="11.25" customHeight="1">
      <c r="A135" s="25" t="s">
        <v>459</v>
      </c>
      <c r="B135" s="26" t="s">
        <v>466</v>
      </c>
      <c r="C135" s="26" t="s">
        <v>1221</v>
      </c>
      <c r="D135" s="132">
        <v>21</v>
      </c>
      <c r="E135" s="136">
        <v>116</v>
      </c>
      <c r="F135" s="65" t="s">
        <v>1410</v>
      </c>
      <c r="G135" s="57" t="s">
        <v>1410</v>
      </c>
      <c r="H135" s="497">
        <v>54.64</v>
      </c>
      <c r="I135" s="433">
        <f t="shared" si="132"/>
        <v>1.610541727672035</v>
      </c>
      <c r="J135" s="127">
        <v>0.21</v>
      </c>
      <c r="K135" s="127">
        <v>0.22</v>
      </c>
      <c r="L135" s="93">
        <f aca="true" t="shared" si="142" ref="L135:L152">((K135/J135)-1)*100</f>
        <v>4.761904761904767</v>
      </c>
      <c r="M135" s="156">
        <v>40786</v>
      </c>
      <c r="N135" s="31">
        <v>40788</v>
      </c>
      <c r="O135" s="32">
        <v>40802</v>
      </c>
      <c r="P135" s="104" t="s">
        <v>1071</v>
      </c>
      <c r="Q135" s="268" t="s">
        <v>1610</v>
      </c>
      <c r="R135" s="310">
        <f t="shared" si="134"/>
        <v>0.88</v>
      </c>
      <c r="S135" s="313">
        <f t="shared" si="140"/>
        <v>55.34591194968554</v>
      </c>
      <c r="T135" s="411">
        <f t="shared" si="129"/>
        <v>9.147256904273426</v>
      </c>
      <c r="U135" s="27">
        <f t="shared" si="141"/>
        <v>34.36477987421384</v>
      </c>
      <c r="V135" s="364">
        <v>12</v>
      </c>
      <c r="W135" s="166">
        <v>1.59</v>
      </c>
      <c r="X135" s="597">
        <v>190.89</v>
      </c>
      <c r="Y135" s="166">
        <v>0.77</v>
      </c>
      <c r="Z135" s="166">
        <v>0.78</v>
      </c>
      <c r="AA135" s="172">
        <v>0.04</v>
      </c>
      <c r="AB135" s="166">
        <v>6.09</v>
      </c>
      <c r="AC135" s="589" t="s">
        <v>876</v>
      </c>
      <c r="AD135" s="324">
        <f t="shared" si="138"/>
        <v>7.155953690607157</v>
      </c>
      <c r="AE135" s="484">
        <v>7</v>
      </c>
      <c r="AF135" s="369">
        <v>3370</v>
      </c>
      <c r="AG135" s="522">
        <v>24.61</v>
      </c>
      <c r="AH135" s="522">
        <v>-2.48</v>
      </c>
      <c r="AI135" s="523">
        <v>2.84</v>
      </c>
      <c r="AJ135" s="524">
        <v>9.56</v>
      </c>
      <c r="AK135" s="335">
        <f t="shared" si="136"/>
        <v>0.9839834361176426</v>
      </c>
      <c r="AL135" s="324">
        <f t="shared" si="111"/>
        <v>4.878048780487809</v>
      </c>
      <c r="AM135" s="325">
        <f t="shared" si="112"/>
        <v>7.102630401422205</v>
      </c>
      <c r="AN135" s="325">
        <f t="shared" si="113"/>
        <v>11.01602038533911</v>
      </c>
      <c r="AO135" s="327">
        <f t="shared" si="114"/>
        <v>11.19533112142963</v>
      </c>
      <c r="AP135" s="646">
        <v>0.86</v>
      </c>
      <c r="AQ135" s="634"/>
      <c r="AR135" s="282">
        <v>0.82</v>
      </c>
      <c r="AS135" s="282">
        <v>0.78</v>
      </c>
      <c r="AT135" s="28">
        <v>0.7</v>
      </c>
      <c r="AU135" s="28">
        <v>0.59</v>
      </c>
      <c r="AV135" s="28">
        <v>0.51</v>
      </c>
      <c r="AW135" s="28">
        <v>0.42</v>
      </c>
      <c r="AX135" s="28">
        <v>0.376</v>
      </c>
      <c r="AY135" s="28">
        <v>0.33599999999999997</v>
      </c>
      <c r="AZ135" s="28">
        <v>0.3136</v>
      </c>
      <c r="BA135" s="28">
        <v>0.2976</v>
      </c>
      <c r="BB135" s="28">
        <v>0.27732</v>
      </c>
      <c r="BC135" s="119">
        <v>0.25064</v>
      </c>
      <c r="BD135" s="684">
        <f t="shared" si="84"/>
        <v>4.878048780487809</v>
      </c>
      <c r="BE135" s="684">
        <f t="shared" si="139"/>
        <v>5.12820512820511</v>
      </c>
      <c r="BF135" s="452">
        <f t="shared" si="137"/>
        <v>11.428571428571432</v>
      </c>
      <c r="BG135" s="452">
        <f t="shared" si="137"/>
        <v>18.644067796610166</v>
      </c>
      <c r="BH135" s="452">
        <f t="shared" si="137"/>
        <v>15.68627450980391</v>
      </c>
      <c r="BI135" s="452">
        <f t="shared" si="137"/>
        <v>21.42857142857144</v>
      </c>
      <c r="BJ135" s="452">
        <f t="shared" si="137"/>
        <v>11.702127659574458</v>
      </c>
      <c r="BK135" s="452">
        <f t="shared" si="137"/>
        <v>11.904761904761907</v>
      </c>
      <c r="BL135" s="452">
        <f t="shared" si="137"/>
        <v>7.14285714285714</v>
      </c>
      <c r="BM135" s="452">
        <f t="shared" si="137"/>
        <v>5.376344086021501</v>
      </c>
      <c r="BN135" s="452">
        <f t="shared" si="137"/>
        <v>7.312851579402846</v>
      </c>
      <c r="BO135" s="685">
        <f t="shared" si="137"/>
        <v>10.644749441429946</v>
      </c>
      <c r="BP135" s="676">
        <f t="shared" si="121"/>
        <v>10.939785907191473</v>
      </c>
      <c r="BQ135" s="676">
        <f t="shared" si="122"/>
        <v>5.186363291734578</v>
      </c>
      <c r="BR135" s="538">
        <f aca="true" t="shared" si="143" ref="BR135:BR153">IF(AN135="n/a","n/a",IF(U135&lt;0,"n/a",IF(U135="n/a","n/a",I135+AN135-U135)))</f>
        <v>-21.738217761202694</v>
      </c>
      <c r="BS135" s="676">
        <f aca="true" t="shared" si="144" ref="BS135:BS153">D135/10+(500-E135)/100+IF(F135="N",2,IF(F135="Y",1,0))+IF(G135="N",2,IF(G135="Y",1,0))+IF(L135&gt;10,5,L135/2)+IF(S135&gt;100,0,IF(S135&lt;0,0,(100-S135)/10))+IF(U135&gt;100,0,IF(U135&lt;0,0,(100-U135)/10))+IF(X135="-",0,IF(X135="N/A",0,IF(X135&gt;5,0,5-X135)))+IF(Y135&gt;5,0,5-Y135)+IF(Z135="N/A",0,IF(Z135&gt;5,0,5-Z135))+IF(W135&lt;0,0,IF(AA135="-",0,IF(AA135="N/A",0,IF(AA135&lt;W135,0,IF(AA135/W135&gt;1.1,5,(AA135/W135-1)*50)))))+IF(AC135="n/a",0,IF(AC135&lt;0,0,IF(AC135&gt;10,5,AC135/2)))+IF(AD135="n/a",0,IF(AD135&lt;0,0,IF(AD135&gt;10,5,AD135/2)))+AE135/10+IF(AF135&gt;100000,3,IF(AF135&gt;10000,2,IF(AF135&gt;1000,1,0)))+IF(AL135&gt;10,5,AL135/2)+IF(AM135="n/a",0,IF(AM135&gt;10,5,AM135/2))+IF(AN135="n/a",0,IF(AN135&gt;10,5,AN135/2))+IF(AO135="n/a",0,IF(AO135&lt;0,0,IF(AO135&gt;10,5,AO135/2)))+IF(BP135&gt;10,5,BP135/2)</f>
        <v>54.06819963482103</v>
      </c>
      <c r="BT135" s="700">
        <f t="shared" si="123"/>
        <v>0.8858</v>
      </c>
      <c r="BU135" s="700">
        <f t="shared" si="135"/>
        <v>0.9491874377913982</v>
      </c>
      <c r="BV135" s="700">
        <f t="shared" si="135"/>
        <v>1.0171108512768112</v>
      </c>
      <c r="BW135" s="700">
        <f t="shared" si="135"/>
        <v>1.08989483277632</v>
      </c>
      <c r="BX135" s="700">
        <f t="shared" si="135"/>
        <v>1.1678872022861138</v>
      </c>
      <c r="BY135" s="697">
        <f t="shared" si="125"/>
        <v>5.109880324130643</v>
      </c>
      <c r="BZ135" s="685">
        <f t="shared" si="126"/>
        <v>9.351903960707618</v>
      </c>
    </row>
    <row r="136" spans="1:78" ht="11.25" customHeight="1">
      <c r="A136" s="25" t="s">
        <v>1517</v>
      </c>
      <c r="B136" s="26" t="s">
        <v>1518</v>
      </c>
      <c r="C136" s="26" t="s">
        <v>1342</v>
      </c>
      <c r="D136" s="132">
        <v>24</v>
      </c>
      <c r="E136" s="136">
        <v>104</v>
      </c>
      <c r="F136" s="44" t="s">
        <v>860</v>
      </c>
      <c r="G136" s="45" t="s">
        <v>860</v>
      </c>
      <c r="H136" s="178">
        <v>29.96</v>
      </c>
      <c r="I136" s="315">
        <f t="shared" si="132"/>
        <v>3.4712950600801067</v>
      </c>
      <c r="J136" s="127">
        <v>0.25</v>
      </c>
      <c r="K136" s="127">
        <v>0.26</v>
      </c>
      <c r="L136" s="93">
        <f t="shared" si="142"/>
        <v>4.0000000000000036</v>
      </c>
      <c r="M136" s="654">
        <v>40707</v>
      </c>
      <c r="N136" s="103">
        <v>40709</v>
      </c>
      <c r="O136" s="264">
        <v>40725</v>
      </c>
      <c r="P136" s="30" t="s">
        <v>235</v>
      </c>
      <c r="Q136" s="26"/>
      <c r="R136" s="310">
        <f t="shared" si="134"/>
        <v>1.04</v>
      </c>
      <c r="S136" s="313">
        <f t="shared" si="140"/>
        <v>50.48543689320388</v>
      </c>
      <c r="T136" s="412">
        <f t="shared" si="129"/>
        <v>3.5857653709548742</v>
      </c>
      <c r="U136" s="27">
        <f t="shared" si="141"/>
        <v>14.54368932038835</v>
      </c>
      <c r="V136" s="364">
        <v>9</v>
      </c>
      <c r="W136" s="166">
        <v>2.06</v>
      </c>
      <c r="X136" s="172">
        <v>57.45</v>
      </c>
      <c r="Y136" s="166">
        <v>0.54</v>
      </c>
      <c r="Z136" s="166">
        <v>1.66</v>
      </c>
      <c r="AA136" s="172">
        <v>2.45</v>
      </c>
      <c r="AB136" s="166">
        <v>2.64</v>
      </c>
      <c r="AC136" s="327">
        <f aca="true" t="shared" si="145" ref="AC136:AC144">(AB136/AA136-1)*100</f>
        <v>7.755102040816331</v>
      </c>
      <c r="AD136" s="330">
        <f t="shared" si="138"/>
        <v>0.2128558995399726</v>
      </c>
      <c r="AE136" s="485">
        <v>3</v>
      </c>
      <c r="AF136" s="369">
        <v>3350</v>
      </c>
      <c r="AG136" s="522">
        <v>24.47</v>
      </c>
      <c r="AH136" s="522">
        <v>-10.65</v>
      </c>
      <c r="AI136" s="523">
        <v>5.16</v>
      </c>
      <c r="AJ136" s="524">
        <v>1.59</v>
      </c>
      <c r="AK136" s="335">
        <f t="shared" si="136"/>
        <v>1.1840487240160686</v>
      </c>
      <c r="AL136" s="330">
        <f t="shared" si="111"/>
        <v>13.33333333333333</v>
      </c>
      <c r="AM136" s="331">
        <f t="shared" si="112"/>
        <v>10.548046712372283</v>
      </c>
      <c r="AN136" s="331">
        <f t="shared" si="113"/>
        <v>8.130999208865752</v>
      </c>
      <c r="AO136" s="332">
        <f t="shared" si="114"/>
        <v>6.867115384649836</v>
      </c>
      <c r="AP136" s="652">
        <v>1.02</v>
      </c>
      <c r="AQ136" s="635"/>
      <c r="AR136" s="283">
        <v>0.9</v>
      </c>
      <c r="AS136" s="283">
        <v>0.785</v>
      </c>
      <c r="AT136" s="38">
        <v>0.755</v>
      </c>
      <c r="AU136" s="38">
        <v>0.7225</v>
      </c>
      <c r="AV136" s="38">
        <v>0.69</v>
      </c>
      <c r="AW136" s="38">
        <v>0.65</v>
      </c>
      <c r="AX136" s="38">
        <v>0.5975</v>
      </c>
      <c r="AY136" s="38">
        <v>0.565</v>
      </c>
      <c r="AZ136" s="38">
        <v>0.54166</v>
      </c>
      <c r="BA136" s="38">
        <v>0.525</v>
      </c>
      <c r="BB136" s="38">
        <v>0.50834</v>
      </c>
      <c r="BC136" s="274">
        <v>0.49001</v>
      </c>
      <c r="BD136" s="688">
        <f aca="true" t="shared" si="146" ref="BD136:BD153">IF(AR136=0,0,IF(AR136&gt;AP136,0,((AP136/AR136)-1)*100))</f>
        <v>13.33333333333333</v>
      </c>
      <c r="BE136" s="688">
        <f t="shared" si="139"/>
        <v>14.649681528662416</v>
      </c>
      <c r="BF136" s="664">
        <f t="shared" si="137"/>
        <v>3.9735099337748325</v>
      </c>
      <c r="BG136" s="664">
        <f t="shared" si="137"/>
        <v>4.498269896193774</v>
      </c>
      <c r="BH136" s="664">
        <f t="shared" si="137"/>
        <v>4.710144927536253</v>
      </c>
      <c r="BI136" s="664">
        <f t="shared" si="137"/>
        <v>6.153846153846132</v>
      </c>
      <c r="BJ136" s="664">
        <f t="shared" si="137"/>
        <v>8.786610878661083</v>
      </c>
      <c r="BK136" s="664">
        <f t="shared" si="137"/>
        <v>5.752212389380551</v>
      </c>
      <c r="BL136" s="664">
        <f t="shared" si="137"/>
        <v>4.308976110475182</v>
      </c>
      <c r="BM136" s="664">
        <f t="shared" si="137"/>
        <v>3.173333333333339</v>
      </c>
      <c r="BN136" s="664">
        <f t="shared" si="137"/>
        <v>3.2773340677499263</v>
      </c>
      <c r="BO136" s="689">
        <f t="shared" si="137"/>
        <v>3.740739984898278</v>
      </c>
      <c r="BP136" s="677">
        <f t="shared" si="121"/>
        <v>6.363166044820427</v>
      </c>
      <c r="BQ136" s="677">
        <f t="shared" si="122"/>
        <v>3.722171344063902</v>
      </c>
      <c r="BR136" s="539">
        <f t="shared" si="143"/>
        <v>-2.941395051442491</v>
      </c>
      <c r="BS136" s="677">
        <f t="shared" si="144"/>
        <v>64.62170666798694</v>
      </c>
      <c r="BT136" s="701">
        <f t="shared" si="123"/>
        <v>1.0991020408163266</v>
      </c>
      <c r="BU136" s="701">
        <f t="shared" si="135"/>
        <v>1.1014415443521683</v>
      </c>
      <c r="BV136" s="701">
        <f t="shared" si="135"/>
        <v>1.1037860276593061</v>
      </c>
      <c r="BW136" s="701">
        <f t="shared" si="135"/>
        <v>1.1061355013374767</v>
      </c>
      <c r="BX136" s="701">
        <f t="shared" si="135"/>
        <v>1.1084899760089795</v>
      </c>
      <c r="BY136" s="702">
        <f t="shared" si="125"/>
        <v>5.5189550901742574</v>
      </c>
      <c r="BZ136" s="689">
        <f t="shared" si="126"/>
        <v>18.42107840512102</v>
      </c>
    </row>
    <row r="137" spans="1:78" ht="11.25" customHeight="1">
      <c r="A137" s="16" t="s">
        <v>1717</v>
      </c>
      <c r="B137" s="16" t="s">
        <v>1718</v>
      </c>
      <c r="C137" s="24" t="s">
        <v>1224</v>
      </c>
      <c r="D137" s="131">
        <v>21</v>
      </c>
      <c r="E137" s="136">
        <v>118</v>
      </c>
      <c r="F137" s="42" t="s">
        <v>860</v>
      </c>
      <c r="G137" s="43" t="s">
        <v>860</v>
      </c>
      <c r="H137" s="188">
        <v>35.7</v>
      </c>
      <c r="I137" s="312">
        <f t="shared" si="132"/>
        <v>2.2969187675070026</v>
      </c>
      <c r="J137" s="430">
        <v>0.195</v>
      </c>
      <c r="K137" s="125">
        <v>0.205</v>
      </c>
      <c r="L137" s="107">
        <f t="shared" si="142"/>
        <v>5.12820512820511</v>
      </c>
      <c r="M137" s="21">
        <v>40884</v>
      </c>
      <c r="N137" s="22">
        <v>40886</v>
      </c>
      <c r="O137" s="21">
        <v>40911</v>
      </c>
      <c r="P137" s="318" t="s">
        <v>1701</v>
      </c>
      <c r="Q137" s="16"/>
      <c r="R137" s="311">
        <f t="shared" si="134"/>
        <v>0.82</v>
      </c>
      <c r="S137" s="312">
        <f t="shared" si="140"/>
        <v>32.28346456692913</v>
      </c>
      <c r="T137" s="411">
        <f t="shared" si="129"/>
        <v>-14.14472288249321</v>
      </c>
      <c r="U137" s="18">
        <f t="shared" si="141"/>
        <v>14.055118110236222</v>
      </c>
      <c r="V137" s="374">
        <v>12</v>
      </c>
      <c r="W137" s="188">
        <v>2.54</v>
      </c>
      <c r="X137" s="187">
        <v>2.07</v>
      </c>
      <c r="Y137" s="188">
        <v>1.96</v>
      </c>
      <c r="Z137" s="188">
        <v>1.18</v>
      </c>
      <c r="AA137" s="187">
        <v>2.68</v>
      </c>
      <c r="AB137" s="188">
        <v>2.66</v>
      </c>
      <c r="AC137" s="326">
        <f t="shared" si="145"/>
        <v>-0.7462686567164201</v>
      </c>
      <c r="AD137" s="328">
        <f t="shared" si="138"/>
        <v>6.4352152282067925</v>
      </c>
      <c r="AE137" s="483">
        <v>3</v>
      </c>
      <c r="AF137" s="370">
        <v>1440</v>
      </c>
      <c r="AG137" s="512">
        <v>17.09</v>
      </c>
      <c r="AH137" s="512">
        <v>-22.07</v>
      </c>
      <c r="AI137" s="525">
        <v>0.14</v>
      </c>
      <c r="AJ137" s="526">
        <v>-6.81</v>
      </c>
      <c r="AK137" s="334">
        <f t="shared" si="136"/>
        <v>1.194945610429825</v>
      </c>
      <c r="AL137" s="324">
        <f t="shared" si="111"/>
        <v>5.405405405405417</v>
      </c>
      <c r="AM137" s="325">
        <f t="shared" si="112"/>
        <v>7.3786693294802586</v>
      </c>
      <c r="AN137" s="325">
        <f t="shared" si="113"/>
        <v>8.869163325077633</v>
      </c>
      <c r="AO137" s="327">
        <f t="shared" si="114"/>
        <v>7.422231813452473</v>
      </c>
      <c r="AP137" s="646">
        <v>0.78</v>
      </c>
      <c r="AQ137" s="634"/>
      <c r="AR137" s="282">
        <v>0.74</v>
      </c>
      <c r="AS137" s="282">
        <v>0.7</v>
      </c>
      <c r="AT137" s="28">
        <v>0.63</v>
      </c>
      <c r="AU137" s="28">
        <v>0.55</v>
      </c>
      <c r="AV137" s="28">
        <v>0.51</v>
      </c>
      <c r="AW137" s="28">
        <v>0.44</v>
      </c>
      <c r="AX137" s="28">
        <v>0.42</v>
      </c>
      <c r="AY137" s="28">
        <v>0.4</v>
      </c>
      <c r="AZ137" s="28">
        <v>0.3953</v>
      </c>
      <c r="BA137" s="275">
        <v>0.3812</v>
      </c>
      <c r="BB137" s="28">
        <v>0.3725</v>
      </c>
      <c r="BC137" s="277">
        <v>0.3464</v>
      </c>
      <c r="BD137" s="684">
        <f t="shared" si="146"/>
        <v>5.405405405405417</v>
      </c>
      <c r="BE137" s="684">
        <f t="shared" si="139"/>
        <v>5.714285714285716</v>
      </c>
      <c r="BF137" s="452">
        <f t="shared" si="137"/>
        <v>11.111111111111093</v>
      </c>
      <c r="BG137" s="452">
        <f t="shared" si="137"/>
        <v>14.545454545454529</v>
      </c>
      <c r="BH137" s="452">
        <f t="shared" si="137"/>
        <v>7.843137254901977</v>
      </c>
      <c r="BI137" s="452">
        <f t="shared" si="137"/>
        <v>15.909090909090917</v>
      </c>
      <c r="BJ137" s="452">
        <f t="shared" si="137"/>
        <v>4.761904761904767</v>
      </c>
      <c r="BK137" s="452">
        <f t="shared" si="137"/>
        <v>4.999999999999982</v>
      </c>
      <c r="BL137" s="452">
        <f t="shared" si="137"/>
        <v>1.1889704022261638</v>
      </c>
      <c r="BM137" s="452">
        <f t="shared" si="137"/>
        <v>3.698845750262336</v>
      </c>
      <c r="BN137" s="452">
        <f t="shared" si="137"/>
        <v>2.3355704697986646</v>
      </c>
      <c r="BO137" s="685">
        <f t="shared" si="137"/>
        <v>7.534642032332561</v>
      </c>
      <c r="BP137" s="676">
        <f t="shared" si="121"/>
        <v>7.087368196397844</v>
      </c>
      <c r="BQ137" s="676">
        <f t="shared" si="122"/>
        <v>4.413422655695445</v>
      </c>
      <c r="BR137" s="538">
        <f t="shared" si="143"/>
        <v>-2.8890360176515877</v>
      </c>
      <c r="BS137" s="676">
        <f t="shared" si="144"/>
        <v>62.99517645720726</v>
      </c>
      <c r="BT137" s="696">
        <f t="shared" si="123"/>
        <v>0.7878000000000001</v>
      </c>
      <c r="BU137" s="696">
        <f t="shared" si="135"/>
        <v>0.8384966255678131</v>
      </c>
      <c r="BV137" s="696">
        <f t="shared" si="135"/>
        <v>0.892455688104353</v>
      </c>
      <c r="BW137" s="696">
        <f t="shared" si="135"/>
        <v>0.949887132450242</v>
      </c>
      <c r="BX137" s="696">
        <f t="shared" si="135"/>
        <v>1.0110144138484567</v>
      </c>
      <c r="BY137" s="697">
        <f t="shared" si="125"/>
        <v>4.479653859970865</v>
      </c>
      <c r="BZ137" s="685">
        <f t="shared" si="126"/>
        <v>12.548050027929595</v>
      </c>
    </row>
    <row r="138" spans="1:78" ht="11.25" customHeight="1">
      <c r="A138" s="123" t="s">
        <v>2082</v>
      </c>
      <c r="B138" s="26" t="s">
        <v>2083</v>
      </c>
      <c r="C138" s="33" t="s">
        <v>1359</v>
      </c>
      <c r="D138" s="132">
        <v>11</v>
      </c>
      <c r="E138" s="136">
        <v>214</v>
      </c>
      <c r="F138" s="44" t="s">
        <v>827</v>
      </c>
      <c r="G138" s="45" t="s">
        <v>827</v>
      </c>
      <c r="H138" s="204">
        <v>34.11</v>
      </c>
      <c r="I138" s="313">
        <f t="shared" si="132"/>
        <v>3.638229258282028</v>
      </c>
      <c r="J138" s="127">
        <v>0.2787</v>
      </c>
      <c r="K138" s="127">
        <v>0.31024999999999997</v>
      </c>
      <c r="L138" s="93">
        <f t="shared" si="142"/>
        <v>11.320416218155716</v>
      </c>
      <c r="M138" s="30">
        <v>40855</v>
      </c>
      <c r="N138" s="31">
        <v>40857</v>
      </c>
      <c r="O138" s="30">
        <v>40891</v>
      </c>
      <c r="P138" s="103" t="s">
        <v>268</v>
      </c>
      <c r="Q138" s="102" t="s">
        <v>750</v>
      </c>
      <c r="R138" s="310">
        <f t="shared" si="134"/>
        <v>1.2409999999999999</v>
      </c>
      <c r="S138" s="313">
        <f t="shared" si="140"/>
        <v>60.83333333333333</v>
      </c>
      <c r="T138" s="411">
        <f t="shared" si="129"/>
        <v>84.48763176568181</v>
      </c>
      <c r="U138" s="27">
        <f t="shared" si="141"/>
        <v>16.720588235294116</v>
      </c>
      <c r="V138" s="364">
        <v>12</v>
      </c>
      <c r="W138" s="166">
        <v>2.04</v>
      </c>
      <c r="X138" s="172">
        <v>2.28</v>
      </c>
      <c r="Y138" s="166">
        <v>1.55</v>
      </c>
      <c r="Z138" s="166">
        <v>4.58</v>
      </c>
      <c r="AA138" s="172">
        <v>2.19</v>
      </c>
      <c r="AB138" s="166">
        <v>2.37</v>
      </c>
      <c r="AC138" s="327">
        <f t="shared" si="145"/>
        <v>8.219178082191792</v>
      </c>
      <c r="AD138" s="324">
        <f t="shared" si="138"/>
        <v>6.831290555155011</v>
      </c>
      <c r="AE138" s="484">
        <v>3</v>
      </c>
      <c r="AF138" s="369">
        <v>96020</v>
      </c>
      <c r="AG138" s="522">
        <v>18.48</v>
      </c>
      <c r="AH138" s="522">
        <v>-3.01</v>
      </c>
      <c r="AI138" s="523">
        <v>2.06</v>
      </c>
      <c r="AJ138" s="524">
        <v>4.76</v>
      </c>
      <c r="AK138" s="335">
        <f t="shared" si="136"/>
        <v>0.776932700378947</v>
      </c>
      <c r="AL138" s="324">
        <f t="shared" si="111"/>
        <v>11.320416218155716</v>
      </c>
      <c r="AM138" s="325">
        <f t="shared" si="112"/>
        <v>5.292932446945642</v>
      </c>
      <c r="AN138" s="325">
        <f t="shared" si="113"/>
        <v>8.664002736246811</v>
      </c>
      <c r="AO138" s="327">
        <f t="shared" si="114"/>
        <v>11.151548560153234</v>
      </c>
      <c r="AP138" s="646">
        <v>1.2409999999999999</v>
      </c>
      <c r="AQ138" s="634"/>
      <c r="AR138" s="282">
        <v>1.1148</v>
      </c>
      <c r="AS138" s="282">
        <v>1.0867</v>
      </c>
      <c r="AT138" s="28">
        <v>1.0631</v>
      </c>
      <c r="AU138" s="28">
        <v>0.9975</v>
      </c>
      <c r="AV138" s="28">
        <v>0.819112</v>
      </c>
      <c r="AW138" s="28">
        <v>0.803692</v>
      </c>
      <c r="AX138" s="28">
        <v>0.722649</v>
      </c>
      <c r="AY138" s="28">
        <v>0.667604</v>
      </c>
      <c r="AZ138" s="28">
        <v>0.5011427</v>
      </c>
      <c r="BA138" s="28">
        <v>0.4311383</v>
      </c>
      <c r="BB138" s="275">
        <v>0.41567</v>
      </c>
      <c r="BC138" s="119">
        <v>0.421</v>
      </c>
      <c r="BD138" s="684">
        <f t="shared" si="146"/>
        <v>11.320416218155716</v>
      </c>
      <c r="BE138" s="684">
        <f t="shared" si="139"/>
        <v>2.5858102512192893</v>
      </c>
      <c r="BF138" s="452">
        <f t="shared" si="137"/>
        <v>2.219922867086832</v>
      </c>
      <c r="BG138" s="452">
        <f t="shared" si="137"/>
        <v>6.57644110275688</v>
      </c>
      <c r="BH138" s="452">
        <f t="shared" si="137"/>
        <v>21.77821836330076</v>
      </c>
      <c r="BI138" s="452">
        <f t="shared" si="137"/>
        <v>1.9186454512425177</v>
      </c>
      <c r="BJ138" s="452">
        <f t="shared" si="137"/>
        <v>11.214711429753589</v>
      </c>
      <c r="BK138" s="452">
        <f t="shared" si="137"/>
        <v>8.245157308823803</v>
      </c>
      <c r="BL138" s="452">
        <f t="shared" si="137"/>
        <v>33.21634735974401</v>
      </c>
      <c r="BM138" s="452">
        <f t="shared" si="137"/>
        <v>16.237109994635148</v>
      </c>
      <c r="BN138" s="452">
        <f t="shared" si="137"/>
        <v>3.7212933336540965</v>
      </c>
      <c r="BO138" s="685">
        <f t="shared" si="137"/>
        <v>0</v>
      </c>
      <c r="BP138" s="676">
        <f t="shared" si="121"/>
        <v>9.919506140031054</v>
      </c>
      <c r="BQ138" s="676">
        <f t="shared" si="122"/>
        <v>9.375493375014575</v>
      </c>
      <c r="BR138" s="538">
        <f t="shared" si="143"/>
        <v>-4.418356240765277</v>
      </c>
      <c r="BS138" s="676">
        <f t="shared" si="144"/>
        <v>65.2345334116577</v>
      </c>
      <c r="BT138" s="696">
        <f t="shared" si="123"/>
        <v>1.343</v>
      </c>
      <c r="BU138" s="696">
        <f t="shared" si="135"/>
        <v>1.4347442321557318</v>
      </c>
      <c r="BV138" s="696">
        <f t="shared" si="135"/>
        <v>1.5327557793776176</v>
      </c>
      <c r="BW138" s="696">
        <f t="shared" si="135"/>
        <v>1.6374627801678334</v>
      </c>
      <c r="BX138" s="696">
        <f t="shared" si="135"/>
        <v>1.7493226204136172</v>
      </c>
      <c r="BY138" s="697">
        <f t="shared" si="125"/>
        <v>7.6972854121148</v>
      </c>
      <c r="BZ138" s="685">
        <f t="shared" si="126"/>
        <v>22.56606687808502</v>
      </c>
    </row>
    <row r="139" spans="1:78" ht="11.25" customHeight="1">
      <c r="A139" s="25" t="s">
        <v>2089</v>
      </c>
      <c r="B139" s="26" t="s">
        <v>2090</v>
      </c>
      <c r="C139" s="26" t="s">
        <v>1359</v>
      </c>
      <c r="D139" s="132">
        <v>11</v>
      </c>
      <c r="E139" s="136">
        <v>215</v>
      </c>
      <c r="F139" s="44" t="s">
        <v>827</v>
      </c>
      <c r="G139" s="45" t="s">
        <v>827</v>
      </c>
      <c r="H139" s="497">
        <v>33.63</v>
      </c>
      <c r="I139" s="313">
        <f t="shared" si="132"/>
        <v>3.6901575973832883</v>
      </c>
      <c r="J139" s="127">
        <v>0.2787</v>
      </c>
      <c r="K139" s="127">
        <v>0.31024999999999997</v>
      </c>
      <c r="L139" s="93">
        <f t="shared" si="142"/>
        <v>11.320416218155716</v>
      </c>
      <c r="M139" s="30">
        <v>40855</v>
      </c>
      <c r="N139" s="31">
        <v>40857</v>
      </c>
      <c r="O139" s="30">
        <v>40891</v>
      </c>
      <c r="P139" s="103" t="s">
        <v>268</v>
      </c>
      <c r="Q139" s="102" t="s">
        <v>751</v>
      </c>
      <c r="R139" s="310">
        <f t="shared" si="134"/>
        <v>1.2409999999999999</v>
      </c>
      <c r="S139" s="313">
        <f t="shared" si="140"/>
        <v>60.83333333333333</v>
      </c>
      <c r="T139" s="411">
        <f t="shared" si="129"/>
        <v>81.98110941250616</v>
      </c>
      <c r="U139" s="27">
        <f t="shared" si="141"/>
        <v>16.48529411764706</v>
      </c>
      <c r="V139" s="364">
        <v>12</v>
      </c>
      <c r="W139" s="166">
        <v>2.04</v>
      </c>
      <c r="X139" s="172">
        <v>1.71</v>
      </c>
      <c r="Y139" s="166">
        <v>1.53</v>
      </c>
      <c r="Z139" s="166">
        <v>4.52</v>
      </c>
      <c r="AA139" s="172">
        <v>2.25</v>
      </c>
      <c r="AB139" s="166">
        <v>2.44</v>
      </c>
      <c r="AC139" s="327">
        <f t="shared" si="145"/>
        <v>8.444444444444432</v>
      </c>
      <c r="AD139" s="324">
        <f t="shared" si="138"/>
        <v>8.74074074074074</v>
      </c>
      <c r="AE139" s="484">
        <v>4</v>
      </c>
      <c r="AF139" s="369">
        <v>94670</v>
      </c>
      <c r="AG139" s="522">
        <v>19.17</v>
      </c>
      <c r="AH139" s="522">
        <v>-2.66</v>
      </c>
      <c r="AI139" s="523">
        <v>2.47</v>
      </c>
      <c r="AJ139" s="524">
        <v>4.15</v>
      </c>
      <c r="AK139" s="335">
        <f t="shared" si="136"/>
        <v>0.7738365846544724</v>
      </c>
      <c r="AL139" s="324">
        <f t="shared" si="111"/>
        <v>11.320416218155716</v>
      </c>
      <c r="AM139" s="325">
        <f t="shared" si="112"/>
        <v>7.516364451452939</v>
      </c>
      <c r="AN139" s="325">
        <f t="shared" si="113"/>
        <v>7.694285314847282</v>
      </c>
      <c r="AO139" s="327">
        <f t="shared" si="114"/>
        <v>9.943036381877546</v>
      </c>
      <c r="AP139" s="646">
        <v>1.2409999999999999</v>
      </c>
      <c r="AQ139" s="634"/>
      <c r="AR139" s="282">
        <v>1.1148</v>
      </c>
      <c r="AS139" s="282">
        <v>1.0047</v>
      </c>
      <c r="AT139" s="28">
        <v>0.9985</v>
      </c>
      <c r="AU139" s="28">
        <v>0.9842</v>
      </c>
      <c r="AV139" s="28">
        <v>0.85666</v>
      </c>
      <c r="AW139" s="28">
        <v>0.802056</v>
      </c>
      <c r="AX139" s="28">
        <v>0.727944</v>
      </c>
      <c r="AY139" s="28">
        <v>0.618111</v>
      </c>
      <c r="AZ139" s="28">
        <v>0.5567</v>
      </c>
      <c r="BA139" s="28">
        <v>0.480944</v>
      </c>
      <c r="BB139" s="275">
        <v>0.46222</v>
      </c>
      <c r="BC139" s="119">
        <v>0.46945</v>
      </c>
      <c r="BD139" s="684">
        <f t="shared" si="146"/>
        <v>11.320416218155716</v>
      </c>
      <c r="BE139" s="684">
        <f t="shared" si="139"/>
        <v>10.958495073156183</v>
      </c>
      <c r="BF139" s="452">
        <f t="shared" si="137"/>
        <v>0.6209313970956254</v>
      </c>
      <c r="BG139" s="452">
        <f t="shared" si="137"/>
        <v>1.4529567161146284</v>
      </c>
      <c r="BH139" s="452">
        <f t="shared" si="137"/>
        <v>14.888053603529983</v>
      </c>
      <c r="BI139" s="452">
        <f t="shared" si="137"/>
        <v>6.808003431181864</v>
      </c>
      <c r="BJ139" s="452">
        <f t="shared" si="137"/>
        <v>10.18100293429165</v>
      </c>
      <c r="BK139" s="452">
        <f t="shared" si="137"/>
        <v>17.769138552784213</v>
      </c>
      <c r="BL139" s="452">
        <f t="shared" si="137"/>
        <v>11.031255613436318</v>
      </c>
      <c r="BM139" s="452">
        <f t="shared" si="137"/>
        <v>15.75152200672012</v>
      </c>
      <c r="BN139" s="452">
        <f t="shared" si="137"/>
        <v>4.050884860023363</v>
      </c>
      <c r="BO139" s="685">
        <f t="shared" si="137"/>
        <v>0</v>
      </c>
      <c r="BP139" s="676">
        <f t="shared" si="121"/>
        <v>8.73605503387414</v>
      </c>
      <c r="BQ139" s="676">
        <f t="shared" si="122"/>
        <v>5.834666918113445</v>
      </c>
      <c r="BR139" s="538">
        <f t="shared" si="143"/>
        <v>-5.100851205416491</v>
      </c>
      <c r="BS139" s="676">
        <f t="shared" si="144"/>
        <v>68.39560043852049</v>
      </c>
      <c r="BT139" s="696">
        <f t="shared" si="123"/>
        <v>1.3457955555555552</v>
      </c>
      <c r="BU139" s="696">
        <f t="shared" si="135"/>
        <v>1.4634280559670778</v>
      </c>
      <c r="BV139" s="696">
        <f t="shared" si="135"/>
        <v>1.5913425082664223</v>
      </c>
      <c r="BW139" s="696">
        <f t="shared" si="135"/>
        <v>1.730437631211191</v>
      </c>
      <c r="BX139" s="696">
        <f t="shared" si="135"/>
        <v>1.8816906982355766</v>
      </c>
      <c r="BY139" s="697">
        <f t="shared" si="125"/>
        <v>8.012694449235822</v>
      </c>
      <c r="BZ139" s="685">
        <f t="shared" si="126"/>
        <v>23.82603166588112</v>
      </c>
    </row>
    <row r="140" spans="1:78" ht="11.25" customHeight="1">
      <c r="A140" s="96" t="s">
        <v>878</v>
      </c>
      <c r="B140" s="26" t="s">
        <v>1644</v>
      </c>
      <c r="C140" s="26" t="s">
        <v>1342</v>
      </c>
      <c r="D140" s="132">
        <v>12</v>
      </c>
      <c r="E140" s="136">
        <v>199</v>
      </c>
      <c r="F140" s="44" t="s">
        <v>860</v>
      </c>
      <c r="G140" s="45" t="s">
        <v>860</v>
      </c>
      <c r="H140" s="497">
        <v>36.88</v>
      </c>
      <c r="I140" s="313">
        <f t="shared" si="132"/>
        <v>4.55531453362256</v>
      </c>
      <c r="J140" s="499">
        <v>0.39</v>
      </c>
      <c r="K140" s="127">
        <v>0.42</v>
      </c>
      <c r="L140" s="93">
        <f t="shared" si="142"/>
        <v>7.692307692307687</v>
      </c>
      <c r="M140" s="156">
        <v>40611</v>
      </c>
      <c r="N140" s="31">
        <v>40613</v>
      </c>
      <c r="O140" s="32">
        <v>40625</v>
      </c>
      <c r="P140" s="30" t="s">
        <v>877</v>
      </c>
      <c r="Q140" s="26"/>
      <c r="R140" s="310">
        <f t="shared" si="134"/>
        <v>1.68</v>
      </c>
      <c r="S140" s="313">
        <f t="shared" si="140"/>
        <v>60.215053763440864</v>
      </c>
      <c r="T140" s="411">
        <f t="shared" si="129"/>
        <v>-7.068967389879521</v>
      </c>
      <c r="U140" s="27">
        <f t="shared" si="141"/>
        <v>13.218637992831543</v>
      </c>
      <c r="V140" s="364">
        <v>12</v>
      </c>
      <c r="W140" s="166">
        <v>2.79</v>
      </c>
      <c r="X140" s="172">
        <v>4.22</v>
      </c>
      <c r="Y140" s="166">
        <v>0.86</v>
      </c>
      <c r="Z140" s="166">
        <v>1.47</v>
      </c>
      <c r="AA140" s="172">
        <v>2.75</v>
      </c>
      <c r="AB140" s="166">
        <v>2.7</v>
      </c>
      <c r="AC140" s="327">
        <f t="shared" si="145"/>
        <v>-1.8181818181818077</v>
      </c>
      <c r="AD140" s="324">
        <f t="shared" si="138"/>
        <v>3.1779405428694534</v>
      </c>
      <c r="AE140" s="484">
        <v>4</v>
      </c>
      <c r="AF140" s="369">
        <v>1360</v>
      </c>
      <c r="AG140" s="522">
        <v>11.89</v>
      </c>
      <c r="AH140" s="522">
        <v>-6.04</v>
      </c>
      <c r="AI140" s="523">
        <v>0.35</v>
      </c>
      <c r="AJ140" s="524">
        <v>0.08</v>
      </c>
      <c r="AK140" s="335">
        <f t="shared" si="136"/>
        <v>0.9635929391884936</v>
      </c>
      <c r="AL140" s="324">
        <f t="shared" si="111"/>
        <v>7.692307692307687</v>
      </c>
      <c r="AM140" s="325">
        <f t="shared" si="112"/>
        <v>20.507113208761506</v>
      </c>
      <c r="AN140" s="325">
        <f t="shared" si="113"/>
        <v>14.869835499703509</v>
      </c>
      <c r="AO140" s="327">
        <f t="shared" si="114"/>
        <v>15.431656766005775</v>
      </c>
      <c r="AP140" s="646">
        <v>1.68</v>
      </c>
      <c r="AQ140" s="634"/>
      <c r="AR140" s="282">
        <v>1.56</v>
      </c>
      <c r="AS140" s="282">
        <v>1.16</v>
      </c>
      <c r="AT140" s="28">
        <v>0.96</v>
      </c>
      <c r="AU140" s="28">
        <v>0.9</v>
      </c>
      <c r="AV140" s="28">
        <v>0.84</v>
      </c>
      <c r="AW140" s="28">
        <v>0.76</v>
      </c>
      <c r="AX140" s="28">
        <v>0.64</v>
      </c>
      <c r="AY140" s="28">
        <v>0.6</v>
      </c>
      <c r="AZ140" s="28">
        <v>0.5</v>
      </c>
      <c r="BA140" s="28">
        <v>0.4</v>
      </c>
      <c r="BB140" s="28">
        <v>0.32</v>
      </c>
      <c r="BC140" s="277">
        <v>0</v>
      </c>
      <c r="BD140" s="684">
        <f t="shared" si="146"/>
        <v>7.692307692307687</v>
      </c>
      <c r="BE140" s="684">
        <f t="shared" si="139"/>
        <v>34.48275862068968</v>
      </c>
      <c r="BF140" s="452">
        <f t="shared" si="137"/>
        <v>20.833333333333325</v>
      </c>
      <c r="BG140" s="452">
        <f t="shared" si="137"/>
        <v>6.666666666666665</v>
      </c>
      <c r="BH140" s="452">
        <f t="shared" si="137"/>
        <v>7.14285714285714</v>
      </c>
      <c r="BI140" s="452">
        <f t="shared" si="137"/>
        <v>10.526315789473673</v>
      </c>
      <c r="BJ140" s="452">
        <f t="shared" si="137"/>
        <v>18.75</v>
      </c>
      <c r="BK140" s="452">
        <f t="shared" si="137"/>
        <v>6.666666666666665</v>
      </c>
      <c r="BL140" s="452">
        <f t="shared" si="137"/>
        <v>19.999999999999996</v>
      </c>
      <c r="BM140" s="452">
        <f t="shared" si="137"/>
        <v>25</v>
      </c>
      <c r="BN140" s="452">
        <f t="shared" si="137"/>
        <v>25</v>
      </c>
      <c r="BO140" s="685">
        <f t="shared" si="137"/>
        <v>0</v>
      </c>
      <c r="BP140" s="676">
        <f t="shared" si="121"/>
        <v>15.230075492666236</v>
      </c>
      <c r="BQ140" s="676">
        <f t="shared" si="122"/>
        <v>9.794014943269293</v>
      </c>
      <c r="BR140" s="538">
        <f t="shared" si="143"/>
        <v>6.206512040494527</v>
      </c>
      <c r="BS140" s="676">
        <f t="shared" si="144"/>
        <v>59.997908788115176</v>
      </c>
      <c r="BT140" s="696">
        <f t="shared" si="123"/>
        <v>1.6967999999999999</v>
      </c>
      <c r="BU140" s="696">
        <f t="shared" si="135"/>
        <v>1.750723295131409</v>
      </c>
      <c r="BV140" s="696">
        <f t="shared" si="135"/>
        <v>1.80636024052085</v>
      </c>
      <c r="BW140" s="696">
        <f t="shared" si="135"/>
        <v>1.8637652949546366</v>
      </c>
      <c r="BX140" s="696">
        <f t="shared" si="135"/>
        <v>1.9229946478869306</v>
      </c>
      <c r="BY140" s="697">
        <f t="shared" si="125"/>
        <v>9.040643478493825</v>
      </c>
      <c r="BZ140" s="685">
        <f t="shared" si="126"/>
        <v>24.513675375525555</v>
      </c>
    </row>
    <row r="141" spans="1:78" ht="11.25" customHeight="1">
      <c r="A141" s="26" t="s">
        <v>2007</v>
      </c>
      <c r="B141" s="25" t="s">
        <v>2008</v>
      </c>
      <c r="C141" s="26" t="s">
        <v>1217</v>
      </c>
      <c r="D141" s="269">
        <v>17</v>
      </c>
      <c r="E141" s="136">
        <v>155</v>
      </c>
      <c r="F141" s="44" t="s">
        <v>827</v>
      </c>
      <c r="G141" s="45" t="s">
        <v>827</v>
      </c>
      <c r="H141" s="178">
        <v>76.6</v>
      </c>
      <c r="I141" s="315">
        <f t="shared" si="132"/>
        <v>2.506527415143603</v>
      </c>
      <c r="J141" s="499">
        <v>0.425</v>
      </c>
      <c r="K141" s="126">
        <v>0.48</v>
      </c>
      <c r="L141" s="93">
        <f t="shared" si="142"/>
        <v>12.941176470588234</v>
      </c>
      <c r="M141" s="654">
        <v>40681</v>
      </c>
      <c r="N141" s="103">
        <v>40683</v>
      </c>
      <c r="O141" s="264">
        <v>40704</v>
      </c>
      <c r="P141" s="30" t="s">
        <v>238</v>
      </c>
      <c r="Q141" s="36"/>
      <c r="R141" s="310">
        <f t="shared" si="134"/>
        <v>1.92</v>
      </c>
      <c r="S141" s="313">
        <f t="shared" si="140"/>
        <v>36.02251407129456</v>
      </c>
      <c r="T141" s="411">
        <f t="shared" si="129"/>
        <v>36.80227869566672</v>
      </c>
      <c r="U141" s="27">
        <f t="shared" si="141"/>
        <v>14.371482176360225</v>
      </c>
      <c r="V141" s="364">
        <v>12</v>
      </c>
      <c r="W141" s="166">
        <v>5.33</v>
      </c>
      <c r="X141" s="172">
        <v>1.18</v>
      </c>
      <c r="Y141" s="166">
        <v>1.14</v>
      </c>
      <c r="Z141" s="166">
        <v>2.93</v>
      </c>
      <c r="AA141" s="172">
        <v>5.48</v>
      </c>
      <c r="AB141" s="166">
        <v>5.93</v>
      </c>
      <c r="AC141" s="327">
        <f t="shared" si="145"/>
        <v>8.211678832116775</v>
      </c>
      <c r="AD141" s="324">
        <f t="shared" si="138"/>
        <v>11.845849313373746</v>
      </c>
      <c r="AE141" s="484">
        <v>23</v>
      </c>
      <c r="AF141" s="369">
        <v>69410</v>
      </c>
      <c r="AG141" s="522">
        <v>14.55</v>
      </c>
      <c r="AH141" s="522">
        <v>-16.58</v>
      </c>
      <c r="AI141" s="523">
        <v>1.08</v>
      </c>
      <c r="AJ141" s="524">
        <v>-2.49</v>
      </c>
      <c r="AK141" s="335">
        <f t="shared" si="136"/>
        <v>0.8323971862538145</v>
      </c>
      <c r="AL141" s="324">
        <f t="shared" si="111"/>
        <v>9.705882352941186</v>
      </c>
      <c r="AM141" s="325">
        <f t="shared" si="112"/>
        <v>11.511292745690294</v>
      </c>
      <c r="AN141" s="325">
        <f t="shared" si="113"/>
        <v>12.717408202336244</v>
      </c>
      <c r="AO141" s="327">
        <f t="shared" si="114"/>
        <v>15.278052848269063</v>
      </c>
      <c r="AP141" s="646">
        <v>1.865</v>
      </c>
      <c r="AQ141" s="634"/>
      <c r="AR141" s="282">
        <v>1.7</v>
      </c>
      <c r="AS141" s="284">
        <v>1.54</v>
      </c>
      <c r="AT141" s="28">
        <v>1.345</v>
      </c>
      <c r="AU141" s="28">
        <v>1.15</v>
      </c>
      <c r="AV141" s="28">
        <v>1.025</v>
      </c>
      <c r="AW141" s="28">
        <v>0.88</v>
      </c>
      <c r="AX141" s="275">
        <v>0.7</v>
      </c>
      <c r="AY141" s="28">
        <v>0.5675</v>
      </c>
      <c r="AZ141" s="28">
        <v>0.49</v>
      </c>
      <c r="BA141" s="28">
        <v>0.45</v>
      </c>
      <c r="BB141" s="28">
        <v>0.4125</v>
      </c>
      <c r="BC141" s="119">
        <v>0.37</v>
      </c>
      <c r="BD141" s="684">
        <f t="shared" si="146"/>
        <v>9.705882352941186</v>
      </c>
      <c r="BE141" s="684">
        <f t="shared" si="139"/>
        <v>10.389610389610393</v>
      </c>
      <c r="BF141" s="452">
        <f t="shared" si="137"/>
        <v>14.498141263940534</v>
      </c>
      <c r="BG141" s="452">
        <f t="shared" si="137"/>
        <v>16.956521739130448</v>
      </c>
      <c r="BH141" s="452">
        <f t="shared" si="137"/>
        <v>12.195121951219523</v>
      </c>
      <c r="BI141" s="452">
        <f t="shared" si="137"/>
        <v>16.477272727272705</v>
      </c>
      <c r="BJ141" s="452">
        <f t="shared" si="137"/>
        <v>25.714285714285733</v>
      </c>
      <c r="BK141" s="452">
        <f t="shared" si="137"/>
        <v>23.348017621145356</v>
      </c>
      <c r="BL141" s="452">
        <f t="shared" si="137"/>
        <v>15.816326530612246</v>
      </c>
      <c r="BM141" s="452">
        <f t="shared" si="137"/>
        <v>8.888888888888879</v>
      </c>
      <c r="BN141" s="452">
        <f t="shared" si="137"/>
        <v>9.090909090909104</v>
      </c>
      <c r="BO141" s="685">
        <f t="shared" si="137"/>
        <v>11.486486486486491</v>
      </c>
      <c r="BP141" s="676">
        <f t="shared" si="121"/>
        <v>14.547288729703551</v>
      </c>
      <c r="BQ141" s="676">
        <f t="shared" si="122"/>
        <v>5.249706629455125</v>
      </c>
      <c r="BR141" s="538">
        <f t="shared" si="143"/>
        <v>0.8524534411196232</v>
      </c>
      <c r="BS141" s="676">
        <f t="shared" si="144"/>
        <v>76.52651042367346</v>
      </c>
      <c r="BT141" s="696">
        <f t="shared" si="123"/>
        <v>2.018147810218978</v>
      </c>
      <c r="BU141" s="696">
        <f t="shared" si="135"/>
        <v>2.219962591240876</v>
      </c>
      <c r="BV141" s="696">
        <f t="shared" si="135"/>
        <v>2.441958850364964</v>
      </c>
      <c r="BW141" s="696">
        <f t="shared" si="135"/>
        <v>2.6861547354014603</v>
      </c>
      <c r="BX141" s="696">
        <f t="shared" si="135"/>
        <v>2.9547702089416066</v>
      </c>
      <c r="BY141" s="697">
        <f t="shared" si="125"/>
        <v>12.320994196167886</v>
      </c>
      <c r="BZ141" s="685">
        <f t="shared" si="126"/>
        <v>16.08484882006252</v>
      </c>
    </row>
    <row r="142" spans="1:78" ht="11.25" customHeight="1">
      <c r="A142" s="144" t="s">
        <v>1520</v>
      </c>
      <c r="B142" s="16" t="s">
        <v>1519</v>
      </c>
      <c r="C142" s="261" t="s">
        <v>1558</v>
      </c>
      <c r="D142" s="131">
        <v>23</v>
      </c>
      <c r="E142" s="136">
        <v>109</v>
      </c>
      <c r="F142" s="42" t="s">
        <v>860</v>
      </c>
      <c r="G142" s="43" t="s">
        <v>860</v>
      </c>
      <c r="H142" s="189">
        <v>36.91</v>
      </c>
      <c r="I142" s="313">
        <f t="shared" si="132"/>
        <v>6.610674613925766</v>
      </c>
      <c r="J142" s="105">
        <v>0.605</v>
      </c>
      <c r="K142" s="105">
        <v>0.61</v>
      </c>
      <c r="L142" s="128">
        <f t="shared" si="142"/>
        <v>0.8264462809917328</v>
      </c>
      <c r="M142" s="22">
        <v>40892</v>
      </c>
      <c r="N142" s="22">
        <v>40896</v>
      </c>
      <c r="O142" s="21">
        <v>40907</v>
      </c>
      <c r="P142" s="22" t="s">
        <v>234</v>
      </c>
      <c r="Q142" s="16"/>
      <c r="R142" s="311">
        <f t="shared" si="134"/>
        <v>2.44</v>
      </c>
      <c r="S142" s="312">
        <f t="shared" si="140"/>
        <v>201.65289256198346</v>
      </c>
      <c r="T142" s="413">
        <f t="shared" si="129"/>
        <v>110.55325259019044</v>
      </c>
      <c r="U142" s="52">
        <f t="shared" si="141"/>
        <v>30.504132231404956</v>
      </c>
      <c r="V142" s="374">
        <v>12</v>
      </c>
      <c r="W142" s="188">
        <v>1.21</v>
      </c>
      <c r="X142" s="187">
        <v>5.65</v>
      </c>
      <c r="Y142" s="188">
        <v>14.19</v>
      </c>
      <c r="Z142" s="188">
        <v>3.27</v>
      </c>
      <c r="AA142" s="187">
        <v>2.52</v>
      </c>
      <c r="AB142" s="188">
        <v>2.55</v>
      </c>
      <c r="AC142" s="326">
        <f t="shared" si="145"/>
        <v>1.1904761904761862</v>
      </c>
      <c r="AD142" s="328">
        <f t="shared" si="138"/>
        <v>2.592358477314229</v>
      </c>
      <c r="AE142" s="483">
        <v>2</v>
      </c>
      <c r="AF142" s="380">
        <v>467</v>
      </c>
      <c r="AG142" s="512">
        <v>15.34</v>
      </c>
      <c r="AH142" s="512">
        <v>-16.09</v>
      </c>
      <c r="AI142" s="525">
        <v>2.02</v>
      </c>
      <c r="AJ142" s="526">
        <v>-2.43</v>
      </c>
      <c r="AK142" s="334">
        <f t="shared" si="136"/>
        <v>0.5504891582452413</v>
      </c>
      <c r="AL142" s="328">
        <f t="shared" si="111"/>
        <v>0.41407867494822614</v>
      </c>
      <c r="AM142" s="329">
        <f t="shared" si="112"/>
        <v>1.1964540958932846</v>
      </c>
      <c r="AN142" s="329">
        <f t="shared" si="113"/>
        <v>1.4193121558954358</v>
      </c>
      <c r="AO142" s="326">
        <f t="shared" si="114"/>
        <v>2.578274493942234</v>
      </c>
      <c r="AP142" s="650">
        <v>2.425</v>
      </c>
      <c r="AQ142" s="633"/>
      <c r="AR142" s="142">
        <v>2.415</v>
      </c>
      <c r="AS142" s="19">
        <v>2.38</v>
      </c>
      <c r="AT142" s="19">
        <v>2.34</v>
      </c>
      <c r="AU142" s="19">
        <v>2.3</v>
      </c>
      <c r="AV142" s="19">
        <v>2.26</v>
      </c>
      <c r="AW142" s="19">
        <v>2.175</v>
      </c>
      <c r="AX142" s="19">
        <v>2</v>
      </c>
      <c r="AY142" s="19">
        <v>1.96</v>
      </c>
      <c r="AZ142" s="19">
        <v>1.92</v>
      </c>
      <c r="BA142" s="19">
        <v>1.88</v>
      </c>
      <c r="BB142" s="19">
        <v>1.84</v>
      </c>
      <c r="BC142" s="273">
        <v>1.81</v>
      </c>
      <c r="BD142" s="686">
        <f t="shared" si="146"/>
        <v>0.41407867494822614</v>
      </c>
      <c r="BE142" s="686">
        <f t="shared" si="139"/>
        <v>1.4705882352941346</v>
      </c>
      <c r="BF142" s="663">
        <f t="shared" si="137"/>
        <v>1.7094017094017033</v>
      </c>
      <c r="BG142" s="663">
        <f t="shared" si="137"/>
        <v>1.7391304347826209</v>
      </c>
      <c r="BH142" s="663">
        <f t="shared" si="137"/>
        <v>1.7699115044247815</v>
      </c>
      <c r="BI142" s="663">
        <f t="shared" si="137"/>
        <v>3.9080459770114873</v>
      </c>
      <c r="BJ142" s="663">
        <f t="shared" si="137"/>
        <v>8.749999999999991</v>
      </c>
      <c r="BK142" s="663">
        <f t="shared" si="137"/>
        <v>2.0408163265306145</v>
      </c>
      <c r="BL142" s="663">
        <f t="shared" si="137"/>
        <v>2.083333333333326</v>
      </c>
      <c r="BM142" s="663">
        <f t="shared" si="137"/>
        <v>2.127659574468077</v>
      </c>
      <c r="BN142" s="663">
        <f t="shared" si="137"/>
        <v>2.1739130434782483</v>
      </c>
      <c r="BO142" s="687">
        <f t="shared" si="137"/>
        <v>1.6574585635359185</v>
      </c>
      <c r="BP142" s="675">
        <f t="shared" si="121"/>
        <v>2.487028114767427</v>
      </c>
      <c r="BQ142" s="675">
        <f t="shared" si="122"/>
        <v>2.0316277316479723</v>
      </c>
      <c r="BR142" s="540">
        <f t="shared" si="143"/>
        <v>-22.474145461583753</v>
      </c>
      <c r="BS142" s="675">
        <f t="shared" si="144"/>
        <v>30.44180101897388</v>
      </c>
      <c r="BT142" s="698">
        <f t="shared" si="123"/>
        <v>2.4538690476190474</v>
      </c>
      <c r="BU142" s="698">
        <f t="shared" si="135"/>
        <v>2.5174821298971897</v>
      </c>
      <c r="BV142" s="698">
        <f t="shared" si="135"/>
        <v>2.5827442913064504</v>
      </c>
      <c r="BW142" s="698">
        <f t="shared" si="135"/>
        <v>2.6496982818894823</v>
      </c>
      <c r="BX142" s="698">
        <f t="shared" si="135"/>
        <v>2.7183879599232936</v>
      </c>
      <c r="BY142" s="699">
        <f t="shared" si="125"/>
        <v>12.922181710635464</v>
      </c>
      <c r="BZ142" s="687">
        <f t="shared" si="126"/>
        <v>35.00997483239085</v>
      </c>
    </row>
    <row r="143" spans="1:78" ht="11.25" customHeight="1">
      <c r="A143" s="95" t="s">
        <v>996</v>
      </c>
      <c r="B143" s="26" t="s">
        <v>997</v>
      </c>
      <c r="C143" s="102" t="s">
        <v>1557</v>
      </c>
      <c r="D143" s="132">
        <v>18</v>
      </c>
      <c r="E143" s="136">
        <v>151</v>
      </c>
      <c r="F143" s="44" t="s">
        <v>860</v>
      </c>
      <c r="G143" s="57" t="s">
        <v>1410</v>
      </c>
      <c r="H143" s="178">
        <v>16.87</v>
      </c>
      <c r="I143" s="313">
        <f t="shared" si="132"/>
        <v>5.868405453467694</v>
      </c>
      <c r="J143" s="127">
        <v>0.245</v>
      </c>
      <c r="K143" s="127">
        <v>0.2475</v>
      </c>
      <c r="L143" s="116">
        <f t="shared" si="142"/>
        <v>1.0204081632652962</v>
      </c>
      <c r="M143" s="156">
        <v>40912</v>
      </c>
      <c r="N143" s="31">
        <v>40914</v>
      </c>
      <c r="O143" s="32">
        <v>40928</v>
      </c>
      <c r="P143" s="104" t="s">
        <v>285</v>
      </c>
      <c r="Q143" s="102" t="s">
        <v>2092</v>
      </c>
      <c r="R143" s="310">
        <f t="shared" si="134"/>
        <v>0.99</v>
      </c>
      <c r="S143" s="313">
        <f t="shared" si="140"/>
        <v>150</v>
      </c>
      <c r="T143" s="411">
        <f t="shared" si="129"/>
        <v>42.998198759581776</v>
      </c>
      <c r="U143" s="53">
        <f t="shared" si="141"/>
        <v>25.560606060606062</v>
      </c>
      <c r="V143" s="364">
        <v>10</v>
      </c>
      <c r="W143" s="166">
        <v>0.66</v>
      </c>
      <c r="X143" s="172">
        <v>2.5</v>
      </c>
      <c r="Y143" s="166">
        <v>4.83</v>
      </c>
      <c r="Z143" s="166">
        <v>1.8</v>
      </c>
      <c r="AA143" s="172">
        <v>1.25</v>
      </c>
      <c r="AB143" s="166">
        <v>1.23</v>
      </c>
      <c r="AC143" s="327">
        <f t="shared" si="145"/>
        <v>-1.6000000000000014</v>
      </c>
      <c r="AD143" s="324">
        <f t="shared" si="138"/>
        <v>5.3984000000000005</v>
      </c>
      <c r="AE143" s="484">
        <v>4</v>
      </c>
      <c r="AF143" s="306">
        <v>469</v>
      </c>
      <c r="AG143" s="522">
        <v>11.13</v>
      </c>
      <c r="AH143" s="522">
        <v>-17.71</v>
      </c>
      <c r="AI143" s="523">
        <v>-0.24</v>
      </c>
      <c r="AJ143" s="524">
        <v>-2.54</v>
      </c>
      <c r="AK143" s="335">
        <f t="shared" si="136"/>
        <v>0.8378655955368718</v>
      </c>
      <c r="AL143" s="324">
        <f t="shared" si="111"/>
        <v>1.0309278350515427</v>
      </c>
      <c r="AM143" s="325">
        <f t="shared" si="112"/>
        <v>1.0417416383781575</v>
      </c>
      <c r="AN143" s="325">
        <f t="shared" si="113"/>
        <v>1.7177425634888444</v>
      </c>
      <c r="AO143" s="327">
        <f t="shared" si="114"/>
        <v>2.050140944608403</v>
      </c>
      <c r="AP143" s="646">
        <v>0.98</v>
      </c>
      <c r="AQ143" s="634"/>
      <c r="AR143" s="141">
        <v>0.97</v>
      </c>
      <c r="AS143" s="28">
        <v>0.96</v>
      </c>
      <c r="AT143" s="28">
        <v>0.95</v>
      </c>
      <c r="AU143" s="28">
        <v>0.92</v>
      </c>
      <c r="AV143" s="28">
        <v>0.9</v>
      </c>
      <c r="AW143" s="28">
        <v>0.88</v>
      </c>
      <c r="AX143" s="28">
        <v>0.86</v>
      </c>
      <c r="AY143" s="28">
        <v>0.84</v>
      </c>
      <c r="AZ143" s="28">
        <v>0.82</v>
      </c>
      <c r="BA143" s="28">
        <v>0.8</v>
      </c>
      <c r="BB143" s="28">
        <v>0.78</v>
      </c>
      <c r="BC143" s="277">
        <v>0.76</v>
      </c>
      <c r="BD143" s="684">
        <f t="shared" si="146"/>
        <v>1.0309278350515427</v>
      </c>
      <c r="BE143" s="684">
        <f aca="true" t="shared" si="147" ref="BE143:BO151">IF(AS143=0,0,IF(AS143&gt;AR143,0,((AR143/AS143)-1)*100))</f>
        <v>1.041666666666674</v>
      </c>
      <c r="BF143" s="452">
        <f t="shared" si="137"/>
        <v>1.0526315789473717</v>
      </c>
      <c r="BG143" s="452">
        <f t="shared" si="137"/>
        <v>3.2608695652173836</v>
      </c>
      <c r="BH143" s="452">
        <f t="shared" si="137"/>
        <v>2.2222222222222143</v>
      </c>
      <c r="BI143" s="452">
        <f t="shared" si="137"/>
        <v>2.2727272727272707</v>
      </c>
      <c r="BJ143" s="452">
        <f t="shared" si="137"/>
        <v>2.3255813953488413</v>
      </c>
      <c r="BK143" s="452">
        <f t="shared" si="137"/>
        <v>2.3809523809523725</v>
      </c>
      <c r="BL143" s="452">
        <f t="shared" si="137"/>
        <v>2.4390243902439046</v>
      </c>
      <c r="BM143" s="452">
        <f t="shared" si="137"/>
        <v>2.499999999999991</v>
      </c>
      <c r="BN143" s="452">
        <f t="shared" si="137"/>
        <v>2.564102564102577</v>
      </c>
      <c r="BO143" s="685">
        <f t="shared" si="137"/>
        <v>2.6315789473684292</v>
      </c>
      <c r="BP143" s="676">
        <f t="shared" si="121"/>
        <v>2.1435237349040475</v>
      </c>
      <c r="BQ143" s="676">
        <f t="shared" si="122"/>
        <v>0.6851004064058507</v>
      </c>
      <c r="BR143" s="538">
        <f t="shared" si="143"/>
        <v>-17.974458043649523</v>
      </c>
      <c r="BS143" s="676">
        <f t="shared" si="144"/>
        <v>33.205381833787534</v>
      </c>
      <c r="BT143" s="700">
        <f t="shared" si="123"/>
        <v>0.9898</v>
      </c>
      <c r="BU143" s="700">
        <f t="shared" si="135"/>
        <v>1.0432333632000002</v>
      </c>
      <c r="BV143" s="700">
        <f t="shared" si="135"/>
        <v>1.099551273078989</v>
      </c>
      <c r="BW143" s="700">
        <f t="shared" si="135"/>
        <v>1.158909449004885</v>
      </c>
      <c r="BX143" s="700">
        <f t="shared" si="135"/>
        <v>1.2214720166999649</v>
      </c>
      <c r="BY143" s="697">
        <f t="shared" si="125"/>
        <v>5.512966101983839</v>
      </c>
      <c r="BZ143" s="685">
        <f t="shared" si="126"/>
        <v>32.679111452186355</v>
      </c>
    </row>
    <row r="144" spans="1:78" ht="11.25" customHeight="1">
      <c r="A144" s="96" t="s">
        <v>438</v>
      </c>
      <c r="B144" s="26" t="s">
        <v>439</v>
      </c>
      <c r="C144" s="26" t="s">
        <v>974</v>
      </c>
      <c r="D144" s="132">
        <v>10</v>
      </c>
      <c r="E144" s="136">
        <v>239</v>
      </c>
      <c r="F144" s="44" t="s">
        <v>860</v>
      </c>
      <c r="G144" s="45" t="s">
        <v>860</v>
      </c>
      <c r="H144" s="206">
        <v>85.18</v>
      </c>
      <c r="I144" s="433">
        <f t="shared" si="132"/>
        <v>0.8452688424512794</v>
      </c>
      <c r="J144" s="141">
        <v>0.165</v>
      </c>
      <c r="K144" s="141">
        <v>0.18</v>
      </c>
      <c r="L144" s="93">
        <f t="shared" si="142"/>
        <v>9.090909090909083</v>
      </c>
      <c r="M144" s="156">
        <v>40716</v>
      </c>
      <c r="N144" s="31">
        <v>40718</v>
      </c>
      <c r="O144" s="32">
        <v>40739</v>
      </c>
      <c r="P144" s="30" t="s">
        <v>251</v>
      </c>
      <c r="Q144" s="26"/>
      <c r="R144" s="310">
        <f t="shared" si="134"/>
        <v>0.72</v>
      </c>
      <c r="S144" s="313">
        <f t="shared" si="140"/>
        <v>12.85714285714286</v>
      </c>
      <c r="T144" s="411">
        <f t="shared" si="129"/>
        <v>18.581028488794615</v>
      </c>
      <c r="U144" s="27">
        <f t="shared" si="141"/>
        <v>15.210714285714287</v>
      </c>
      <c r="V144" s="364">
        <v>12</v>
      </c>
      <c r="W144" s="166">
        <v>5.6</v>
      </c>
      <c r="X144" s="172">
        <v>1.16</v>
      </c>
      <c r="Y144" s="166">
        <v>0.84</v>
      </c>
      <c r="Z144" s="166">
        <v>2.08</v>
      </c>
      <c r="AA144" s="172">
        <v>5.81</v>
      </c>
      <c r="AB144" s="166">
        <v>6.81</v>
      </c>
      <c r="AC144" s="327">
        <f t="shared" si="145"/>
        <v>17.211703958691913</v>
      </c>
      <c r="AD144" s="324">
        <f t="shared" si="138"/>
        <v>12.63873226897739</v>
      </c>
      <c r="AE144" s="484">
        <v>8</v>
      </c>
      <c r="AF144" s="369">
        <v>2250</v>
      </c>
      <c r="AG144" s="522">
        <v>16.68</v>
      </c>
      <c r="AH144" s="522">
        <v>-26.58</v>
      </c>
      <c r="AI144" s="523">
        <v>1.21</v>
      </c>
      <c r="AJ144" s="524">
        <v>-5.72</v>
      </c>
      <c r="AK144" s="335">
        <f t="shared" si="136"/>
        <v>1.3554276329887618</v>
      </c>
      <c r="AL144" s="324">
        <f t="shared" si="111"/>
        <v>9.523809523809511</v>
      </c>
      <c r="AM144" s="325">
        <f t="shared" si="112"/>
        <v>13.653743312138666</v>
      </c>
      <c r="AN144" s="325">
        <f t="shared" si="113"/>
        <v>13.896221858789893</v>
      </c>
      <c r="AO144" s="327">
        <f t="shared" si="114"/>
        <v>10.252278705686614</v>
      </c>
      <c r="AP144" s="646">
        <v>0.69</v>
      </c>
      <c r="AQ144" s="634"/>
      <c r="AR144" s="141">
        <v>0.63</v>
      </c>
      <c r="AS144" s="28">
        <v>0.56</v>
      </c>
      <c r="AT144" s="28">
        <v>0.47</v>
      </c>
      <c r="AU144" s="28">
        <v>0.4</v>
      </c>
      <c r="AV144" s="28">
        <v>0.36</v>
      </c>
      <c r="AW144" s="28">
        <v>0.33</v>
      </c>
      <c r="AX144" s="275">
        <v>0.32</v>
      </c>
      <c r="AY144" s="28">
        <v>0.31</v>
      </c>
      <c r="AZ144" s="28">
        <v>0.28</v>
      </c>
      <c r="BA144" s="275">
        <v>0.26</v>
      </c>
      <c r="BB144" s="275">
        <v>0.26</v>
      </c>
      <c r="BC144" s="119">
        <v>0.26</v>
      </c>
      <c r="BD144" s="684">
        <f t="shared" si="146"/>
        <v>9.523809523809511</v>
      </c>
      <c r="BE144" s="684">
        <f t="shared" si="147"/>
        <v>12.5</v>
      </c>
      <c r="BF144" s="452">
        <f t="shared" si="147"/>
        <v>19.14893617021278</v>
      </c>
      <c r="BG144" s="452">
        <f t="shared" si="147"/>
        <v>17.499999999999982</v>
      </c>
      <c r="BH144" s="452">
        <f t="shared" si="147"/>
        <v>11.111111111111116</v>
      </c>
      <c r="BI144" s="452">
        <f t="shared" si="147"/>
        <v>9.090909090909083</v>
      </c>
      <c r="BJ144" s="452">
        <f t="shared" si="147"/>
        <v>3.125</v>
      </c>
      <c r="BK144" s="452">
        <f t="shared" si="147"/>
        <v>3.2258064516129004</v>
      </c>
      <c r="BL144" s="452">
        <f t="shared" si="147"/>
        <v>10.714285714285698</v>
      </c>
      <c r="BM144" s="452">
        <f t="shared" si="147"/>
        <v>7.692307692307709</v>
      </c>
      <c r="BN144" s="452">
        <f t="shared" si="147"/>
        <v>0</v>
      </c>
      <c r="BO144" s="685">
        <f t="shared" si="147"/>
        <v>0</v>
      </c>
      <c r="BP144" s="676">
        <f t="shared" si="121"/>
        <v>8.636013812854065</v>
      </c>
      <c r="BQ144" s="676">
        <f t="shared" si="122"/>
        <v>5.952284406521259</v>
      </c>
      <c r="BR144" s="538">
        <f t="shared" si="143"/>
        <v>-0.46922358447311474</v>
      </c>
      <c r="BS144" s="676">
        <f t="shared" si="144"/>
        <v>78.02358049950061</v>
      </c>
      <c r="BT144" s="700">
        <f t="shared" si="123"/>
        <v>0.759</v>
      </c>
      <c r="BU144" s="700">
        <f t="shared" si="135"/>
        <v>0.8349000000000001</v>
      </c>
      <c r="BV144" s="700">
        <f t="shared" si="135"/>
        <v>0.9183900000000002</v>
      </c>
      <c r="BW144" s="700">
        <f t="shared" si="135"/>
        <v>1.0102290000000003</v>
      </c>
      <c r="BX144" s="700">
        <f t="shared" si="135"/>
        <v>1.1112519000000003</v>
      </c>
      <c r="BY144" s="697">
        <f t="shared" si="125"/>
        <v>4.633770900000001</v>
      </c>
      <c r="BZ144" s="685">
        <f t="shared" si="126"/>
        <v>5.439975228926979</v>
      </c>
    </row>
    <row r="145" spans="1:78" ht="11.25" customHeight="1">
      <c r="A145" s="25" t="s">
        <v>371</v>
      </c>
      <c r="B145" s="26" t="s">
        <v>372</v>
      </c>
      <c r="C145" s="26" t="s">
        <v>1222</v>
      </c>
      <c r="D145" s="132">
        <v>14</v>
      </c>
      <c r="E145" s="136">
        <v>184</v>
      </c>
      <c r="F145" s="65" t="s">
        <v>1410</v>
      </c>
      <c r="G145" s="57" t="s">
        <v>1410</v>
      </c>
      <c r="H145" s="203">
        <v>18.06</v>
      </c>
      <c r="I145" s="313">
        <f t="shared" si="132"/>
        <v>8.859357696566999</v>
      </c>
      <c r="J145" s="592">
        <v>0.380952</v>
      </c>
      <c r="K145" s="105">
        <v>0.4</v>
      </c>
      <c r="L145" s="93">
        <f t="shared" si="142"/>
        <v>5.000105000104993</v>
      </c>
      <c r="M145" s="30">
        <v>40890</v>
      </c>
      <c r="N145" s="31">
        <v>40892</v>
      </c>
      <c r="O145" s="30">
        <v>40906</v>
      </c>
      <c r="P145" s="103" t="s">
        <v>284</v>
      </c>
      <c r="Q145" s="271" t="s">
        <v>1437</v>
      </c>
      <c r="R145" s="310">
        <f t="shared" si="134"/>
        <v>1.6</v>
      </c>
      <c r="S145" s="313">
        <f t="shared" si="140"/>
        <v>158.41584158415841</v>
      </c>
      <c r="T145" s="411" t="s">
        <v>876</v>
      </c>
      <c r="U145" s="27">
        <f t="shared" si="141"/>
        <v>17.88118811881188</v>
      </c>
      <c r="V145" s="364">
        <v>12</v>
      </c>
      <c r="W145" s="166">
        <v>1.01</v>
      </c>
      <c r="X145" s="172" t="s">
        <v>1008</v>
      </c>
      <c r="Y145" s="166">
        <v>2.51</v>
      </c>
      <c r="Z145" s="166" t="s">
        <v>1008</v>
      </c>
      <c r="AA145" s="172" t="s">
        <v>1008</v>
      </c>
      <c r="AB145" s="166" t="s">
        <v>1008</v>
      </c>
      <c r="AC145" s="327" t="s">
        <v>876</v>
      </c>
      <c r="AD145" s="324" t="s">
        <v>876</v>
      </c>
      <c r="AE145" s="484">
        <v>0</v>
      </c>
      <c r="AF145" s="369">
        <v>1430</v>
      </c>
      <c r="AG145" s="522">
        <v>17.5</v>
      </c>
      <c r="AH145" s="522">
        <v>-6.33</v>
      </c>
      <c r="AI145" s="523">
        <v>3.26</v>
      </c>
      <c r="AJ145" s="524">
        <v>0.56</v>
      </c>
      <c r="AK145" s="335">
        <f t="shared" si="136"/>
        <v>0.6971070789816877</v>
      </c>
      <c r="AL145" s="324">
        <f t="shared" si="111"/>
        <v>5.000000000000004</v>
      </c>
      <c r="AM145" s="325">
        <f t="shared" si="112"/>
        <v>4.99997181365166</v>
      </c>
      <c r="AN145" s="325">
        <f t="shared" si="113"/>
        <v>5.0000074358421465</v>
      </c>
      <c r="AO145" s="327">
        <f t="shared" si="114"/>
        <v>7.172509915042036</v>
      </c>
      <c r="AP145" s="659">
        <v>1.542856</v>
      </c>
      <c r="AQ145" s="634"/>
      <c r="AR145" s="141">
        <v>1.4693866666666666</v>
      </c>
      <c r="AS145" s="28">
        <v>1.3994171428571427</v>
      </c>
      <c r="AT145" s="28">
        <v>1.3327780952380952</v>
      </c>
      <c r="AU145" s="28">
        <v>1.269312380952381</v>
      </c>
      <c r="AV145" s="28">
        <v>1.208867619047619</v>
      </c>
      <c r="AW145" s="28">
        <v>1.1513028571428572</v>
      </c>
      <c r="AX145" s="28">
        <v>1.0964809523809524</v>
      </c>
      <c r="AY145" s="28">
        <v>1.0442933333333333</v>
      </c>
      <c r="AZ145" s="28">
        <v>0.9945666666666666</v>
      </c>
      <c r="BA145" s="28">
        <v>0.7717761904761904</v>
      </c>
      <c r="BB145" s="28">
        <v>0.7350257142857143</v>
      </c>
      <c r="BC145" s="119">
        <v>0.3619447619047619</v>
      </c>
      <c r="BD145" s="684">
        <f t="shared" si="146"/>
        <v>5.000000000000004</v>
      </c>
      <c r="BE145" s="684">
        <f t="shared" si="147"/>
        <v>4.999904722238102</v>
      </c>
      <c r="BF145" s="452">
        <f t="shared" si="147"/>
        <v>5.000010718749293</v>
      </c>
      <c r="BG145" s="452">
        <f t="shared" si="147"/>
        <v>5.000007503125037</v>
      </c>
      <c r="BH145" s="452">
        <f t="shared" si="147"/>
        <v>5.00011423520319</v>
      </c>
      <c r="BI145" s="452">
        <f t="shared" si="147"/>
        <v>4.9999669111929546</v>
      </c>
      <c r="BJ145" s="452">
        <f t="shared" si="147"/>
        <v>4.999804569597099</v>
      </c>
      <c r="BK145" s="452">
        <f t="shared" si="147"/>
        <v>4.9974099596172605</v>
      </c>
      <c r="BL145" s="452">
        <f t="shared" si="147"/>
        <v>4.999832422830708</v>
      </c>
      <c r="BM145" s="452">
        <f t="shared" si="147"/>
        <v>28.86723883682045</v>
      </c>
      <c r="BN145" s="452">
        <f t="shared" si="147"/>
        <v>4.999889864559304</v>
      </c>
      <c r="BO145" s="685">
        <f t="shared" si="147"/>
        <v>103.07676519963582</v>
      </c>
      <c r="BP145" s="676">
        <f t="shared" si="121"/>
        <v>15.1617454119641</v>
      </c>
      <c r="BQ145" s="676">
        <f t="shared" si="122"/>
        <v>27.309284335059555</v>
      </c>
      <c r="BR145" s="538">
        <f t="shared" si="143"/>
        <v>-4.021822986402736</v>
      </c>
      <c r="BS145" s="676">
        <f t="shared" si="144"/>
        <v>34.848178270439234</v>
      </c>
      <c r="BT145" s="700">
        <f t="shared" si="123"/>
        <v>1.58914168</v>
      </c>
      <c r="BU145" s="700">
        <f t="shared" si="135"/>
        <v>1.6368159304</v>
      </c>
      <c r="BV145" s="700">
        <f t="shared" si="135"/>
        <v>1.685920408312</v>
      </c>
      <c r="BW145" s="700">
        <f t="shared" si="135"/>
        <v>1.73649802056136</v>
      </c>
      <c r="BX145" s="700">
        <f t="shared" si="135"/>
        <v>1.788592961178201</v>
      </c>
      <c r="BY145" s="697">
        <f t="shared" si="125"/>
        <v>8.436969000451562</v>
      </c>
      <c r="BZ145" s="685">
        <f t="shared" si="126"/>
        <v>46.71632890615483</v>
      </c>
    </row>
    <row r="146" spans="1:78" ht="11.25" customHeight="1">
      <c r="A146" s="25" t="s">
        <v>395</v>
      </c>
      <c r="B146" s="26" t="s">
        <v>396</v>
      </c>
      <c r="C146" s="33" t="s">
        <v>1788</v>
      </c>
      <c r="D146" s="132">
        <v>15</v>
      </c>
      <c r="E146" s="136">
        <v>181</v>
      </c>
      <c r="F146" s="44" t="s">
        <v>860</v>
      </c>
      <c r="G146" s="45" t="s">
        <v>860</v>
      </c>
      <c r="H146" s="206">
        <v>39.49</v>
      </c>
      <c r="I146" s="313">
        <f t="shared" si="132"/>
        <v>5.702709546720688</v>
      </c>
      <c r="J146" s="127">
        <v>0.56</v>
      </c>
      <c r="K146" s="127">
        <v>0.563</v>
      </c>
      <c r="L146" s="116">
        <f t="shared" si="142"/>
        <v>0.5357142857142616</v>
      </c>
      <c r="M146" s="156">
        <v>40905</v>
      </c>
      <c r="N146" s="31">
        <v>40908</v>
      </c>
      <c r="O146" s="32">
        <v>40921</v>
      </c>
      <c r="P146" s="104" t="s">
        <v>1672</v>
      </c>
      <c r="Q146" s="102"/>
      <c r="R146" s="310">
        <f t="shared" si="134"/>
        <v>2.252</v>
      </c>
      <c r="S146" s="313">
        <f t="shared" si="140"/>
        <v>61.36239782016348</v>
      </c>
      <c r="T146" s="411">
        <f>(H146/SQRT(22.5*W146*(H146/Z146))-1)*100</f>
        <v>2.339038677430061</v>
      </c>
      <c r="U146" s="27">
        <f t="shared" si="141"/>
        <v>10.760217983651227</v>
      </c>
      <c r="V146" s="364">
        <v>12</v>
      </c>
      <c r="W146" s="166">
        <v>3.67</v>
      </c>
      <c r="X146" s="172" t="s">
        <v>1008</v>
      </c>
      <c r="Y146" s="166">
        <v>5</v>
      </c>
      <c r="Z146" s="166">
        <v>2.19</v>
      </c>
      <c r="AA146" s="172">
        <v>3.67</v>
      </c>
      <c r="AB146" s="166">
        <v>2.16</v>
      </c>
      <c r="AC146" s="327">
        <f>(AB146/AA146-1)*100</f>
        <v>-41.144414168937324</v>
      </c>
      <c r="AD146" s="330" t="s">
        <v>876</v>
      </c>
      <c r="AE146" s="485">
        <v>1</v>
      </c>
      <c r="AF146" s="369">
        <v>1570</v>
      </c>
      <c r="AG146" s="522">
        <v>33.64</v>
      </c>
      <c r="AH146" s="522">
        <v>-7.56</v>
      </c>
      <c r="AI146" s="523">
        <v>-0.55</v>
      </c>
      <c r="AJ146" s="524">
        <v>2.07</v>
      </c>
      <c r="AK146" s="335">
        <f t="shared" si="136"/>
        <v>1.4285653329394463</v>
      </c>
      <c r="AL146" s="330">
        <f t="shared" si="111"/>
        <v>5.5445544554455495</v>
      </c>
      <c r="AM146" s="331">
        <f t="shared" si="112"/>
        <v>3.2312396403147092</v>
      </c>
      <c r="AN146" s="331">
        <f t="shared" si="113"/>
        <v>3.3060607473720305</v>
      </c>
      <c r="AO146" s="332">
        <f t="shared" si="114"/>
        <v>2.3142523979420737</v>
      </c>
      <c r="AP146" s="652">
        <v>2.132</v>
      </c>
      <c r="AQ146" s="635"/>
      <c r="AR146" s="140">
        <v>2.02</v>
      </c>
      <c r="AS146" s="38">
        <v>1.988</v>
      </c>
      <c r="AT146" s="38">
        <v>1.938</v>
      </c>
      <c r="AU146" s="38">
        <v>1.859</v>
      </c>
      <c r="AV146" s="38">
        <v>1.812</v>
      </c>
      <c r="AW146" s="38">
        <v>1.78</v>
      </c>
      <c r="AX146" s="38">
        <v>1.7489999999999999</v>
      </c>
      <c r="AY146" s="38">
        <v>1.73</v>
      </c>
      <c r="AZ146" s="38">
        <v>1.714</v>
      </c>
      <c r="BA146" s="38">
        <v>1.696</v>
      </c>
      <c r="BB146" s="38">
        <v>1.685</v>
      </c>
      <c r="BC146" s="274">
        <v>1.665</v>
      </c>
      <c r="BD146" s="688">
        <f t="shared" si="146"/>
        <v>5.5445544554455495</v>
      </c>
      <c r="BE146" s="688">
        <f aca="true" t="shared" si="148" ref="BE146:BE153">IF(AS146=0,0,IF(AS146&gt;AR146,0,((AR146/AS146)-1)*100))</f>
        <v>1.6096579476861272</v>
      </c>
      <c r="BF146" s="664">
        <f t="shared" si="147"/>
        <v>2.579979360165119</v>
      </c>
      <c r="BG146" s="664">
        <f t="shared" si="147"/>
        <v>4.2495965572888705</v>
      </c>
      <c r="BH146" s="664">
        <f t="shared" si="147"/>
        <v>2.593818984547447</v>
      </c>
      <c r="BI146" s="664">
        <f t="shared" si="147"/>
        <v>1.7977528089887729</v>
      </c>
      <c r="BJ146" s="664">
        <f t="shared" si="147"/>
        <v>1.772441395082902</v>
      </c>
      <c r="BK146" s="664">
        <f t="shared" si="147"/>
        <v>1.0982658959537428</v>
      </c>
      <c r="BL146" s="664">
        <f t="shared" si="147"/>
        <v>0.9334889148191472</v>
      </c>
      <c r="BM146" s="664">
        <f t="shared" si="147"/>
        <v>1.0613207547169878</v>
      </c>
      <c r="BN146" s="664">
        <f t="shared" si="147"/>
        <v>0.6528189910979254</v>
      </c>
      <c r="BO146" s="689">
        <f t="shared" si="147"/>
        <v>1.2012012012011963</v>
      </c>
      <c r="BP146" s="677">
        <f t="shared" si="121"/>
        <v>2.0912414389161493</v>
      </c>
      <c r="BQ146" s="677">
        <f t="shared" si="122"/>
        <v>1.4066321175625331</v>
      </c>
      <c r="BR146" s="539">
        <f t="shared" si="143"/>
        <v>-1.7514476895585087</v>
      </c>
      <c r="BS146" s="677">
        <f t="shared" si="144"/>
        <v>33.89926990247091</v>
      </c>
      <c r="BT146" s="701">
        <f t="shared" si="123"/>
        <v>2.1533200000000003</v>
      </c>
      <c r="BU146" s="701">
        <f t="shared" si="135"/>
        <v>2.2179196000000005</v>
      </c>
      <c r="BV146" s="701">
        <f t="shared" si="135"/>
        <v>2.2844571880000006</v>
      </c>
      <c r="BW146" s="701">
        <f t="shared" si="135"/>
        <v>2.3529909036400007</v>
      </c>
      <c r="BX146" s="701">
        <f t="shared" si="135"/>
        <v>2.4235806307492007</v>
      </c>
      <c r="BY146" s="702">
        <f t="shared" si="125"/>
        <v>11.432268322389202</v>
      </c>
      <c r="BZ146" s="689">
        <f t="shared" si="126"/>
        <v>28.949780507442902</v>
      </c>
    </row>
    <row r="147" spans="1:78" ht="11.25" customHeight="1">
      <c r="A147" s="16" t="s">
        <v>1534</v>
      </c>
      <c r="B147" s="16" t="s">
        <v>1535</v>
      </c>
      <c r="C147" s="9" t="s">
        <v>1221</v>
      </c>
      <c r="D147" s="131">
        <v>10</v>
      </c>
      <c r="E147" s="136">
        <v>237</v>
      </c>
      <c r="F147" s="88" t="s">
        <v>1410</v>
      </c>
      <c r="G147" s="58" t="s">
        <v>1410</v>
      </c>
      <c r="H147" s="387">
        <v>34.11</v>
      </c>
      <c r="I147" s="432">
        <f t="shared" si="132"/>
        <v>0.9381413075344474</v>
      </c>
      <c r="J147" s="142">
        <v>0.07</v>
      </c>
      <c r="K147" s="142">
        <v>0.08</v>
      </c>
      <c r="L147" s="653">
        <f t="shared" si="142"/>
        <v>14.28571428571428</v>
      </c>
      <c r="M147" s="22">
        <v>40704</v>
      </c>
      <c r="N147" s="21">
        <v>40708</v>
      </c>
      <c r="O147" s="22">
        <v>40725</v>
      </c>
      <c r="P147" s="21" t="s">
        <v>235</v>
      </c>
      <c r="Q147" s="16"/>
      <c r="R147" s="20">
        <f t="shared" si="134"/>
        <v>0.32</v>
      </c>
      <c r="S147" s="312">
        <f t="shared" si="140"/>
        <v>11.636363636363637</v>
      </c>
      <c r="T147" s="413">
        <f aca="true" t="shared" si="149" ref="T147:T153">(H147/SQRT(22.5*W147*(H147/Z147))-1)*100</f>
        <v>-20.032733969682106</v>
      </c>
      <c r="U147" s="52">
        <f t="shared" si="141"/>
        <v>12.403636363636364</v>
      </c>
      <c r="V147" s="374">
        <v>12</v>
      </c>
      <c r="W147" s="188">
        <v>2.75</v>
      </c>
      <c r="X147" s="187">
        <v>1.61</v>
      </c>
      <c r="Y147" s="188">
        <v>0.9</v>
      </c>
      <c r="Z147" s="189">
        <v>1.16</v>
      </c>
      <c r="AA147" s="188">
        <v>2.11</v>
      </c>
      <c r="AB147" s="188">
        <v>2.54</v>
      </c>
      <c r="AC147" s="329">
        <f>(AB147/AA147-1)*100</f>
        <v>20.379146919431278</v>
      </c>
      <c r="AD147" s="328">
        <f>(H147/AA147)/X147</f>
        <v>10.040917252951045</v>
      </c>
      <c r="AE147" s="483">
        <v>13</v>
      </c>
      <c r="AF147" s="370">
        <v>4680</v>
      </c>
      <c r="AG147" s="512">
        <v>28.62</v>
      </c>
      <c r="AH147" s="512">
        <v>-5.38</v>
      </c>
      <c r="AI147" s="525">
        <v>2.71</v>
      </c>
      <c r="AJ147" s="526">
        <v>8.29</v>
      </c>
      <c r="AK147" s="334">
        <f t="shared" si="136"/>
        <v>1.1841628334451137</v>
      </c>
      <c r="AL147" s="324">
        <f t="shared" si="111"/>
        <v>11.111111111111093</v>
      </c>
      <c r="AM147" s="325">
        <f t="shared" si="112"/>
        <v>9.260824362327934</v>
      </c>
      <c r="AN147" s="325">
        <f t="shared" si="113"/>
        <v>13.396657763302722</v>
      </c>
      <c r="AO147" s="327">
        <f t="shared" si="114"/>
        <v>11.31318884948238</v>
      </c>
      <c r="AP147" s="646">
        <v>0.3</v>
      </c>
      <c r="AQ147" s="643"/>
      <c r="AR147" s="141">
        <v>0.27</v>
      </c>
      <c r="AS147" s="275">
        <v>0.24</v>
      </c>
      <c r="AT147" s="28">
        <v>0.23</v>
      </c>
      <c r="AU147" s="28">
        <v>0.2</v>
      </c>
      <c r="AV147" s="28">
        <v>0.16</v>
      </c>
      <c r="AW147" s="28">
        <v>0.13332</v>
      </c>
      <c r="AX147" s="28">
        <v>0.12444</v>
      </c>
      <c r="AY147" s="28">
        <v>0.12148</v>
      </c>
      <c r="AZ147" s="28">
        <v>0.10470000000000002</v>
      </c>
      <c r="BA147" s="275">
        <v>0.10272</v>
      </c>
      <c r="BB147" s="275">
        <v>0.10272</v>
      </c>
      <c r="BC147" s="119">
        <v>0.10272</v>
      </c>
      <c r="BD147" s="684">
        <f t="shared" si="146"/>
        <v>11.111111111111093</v>
      </c>
      <c r="BE147" s="684">
        <f t="shared" si="148"/>
        <v>12.500000000000021</v>
      </c>
      <c r="BF147" s="452">
        <f t="shared" si="147"/>
        <v>4.347826086956519</v>
      </c>
      <c r="BG147" s="452">
        <f t="shared" si="147"/>
        <v>14.999999999999991</v>
      </c>
      <c r="BH147" s="452">
        <f t="shared" si="147"/>
        <v>25</v>
      </c>
      <c r="BI147" s="452">
        <f t="shared" si="147"/>
        <v>20.01200120012001</v>
      </c>
      <c r="BJ147" s="452">
        <f t="shared" si="147"/>
        <v>7.135969141755072</v>
      </c>
      <c r="BK147" s="452">
        <f t="shared" si="147"/>
        <v>2.4366150806717</v>
      </c>
      <c r="BL147" s="452">
        <f t="shared" si="147"/>
        <v>16.026743075453666</v>
      </c>
      <c r="BM147" s="452">
        <f t="shared" si="147"/>
        <v>1.927570093457942</v>
      </c>
      <c r="BN147" s="452">
        <f t="shared" si="147"/>
        <v>0</v>
      </c>
      <c r="BO147" s="685">
        <f t="shared" si="147"/>
        <v>0</v>
      </c>
      <c r="BP147" s="676">
        <f t="shared" si="121"/>
        <v>9.624819649127167</v>
      </c>
      <c r="BQ147" s="676">
        <f t="shared" si="122"/>
        <v>7.931350784576468</v>
      </c>
      <c r="BR147" s="538">
        <f t="shared" si="143"/>
        <v>1.931162707200805</v>
      </c>
      <c r="BS147" s="676">
        <f t="shared" si="144"/>
        <v>74.29882200572754</v>
      </c>
      <c r="BT147" s="696">
        <f t="shared" si="123"/>
        <v>0.33</v>
      </c>
      <c r="BU147" s="696">
        <f aca="true" t="shared" si="150" ref="BU147:BX153">IF($AD147="n/a",1.03*BT147,IF($AD147&lt;0,1.01*BT147,IF($AD147&gt;10,1.1*BT147,(1+$AD147/100)*BT147)))</f>
        <v>0.36300000000000004</v>
      </c>
      <c r="BV147" s="696">
        <f t="shared" si="150"/>
        <v>0.3993000000000001</v>
      </c>
      <c r="BW147" s="696">
        <f t="shared" si="150"/>
        <v>0.4392300000000001</v>
      </c>
      <c r="BX147" s="696">
        <f t="shared" si="150"/>
        <v>0.48315300000000017</v>
      </c>
      <c r="BY147" s="697">
        <f t="shared" si="125"/>
        <v>2.0146830000000007</v>
      </c>
      <c r="BZ147" s="685">
        <f t="shared" si="126"/>
        <v>5.9064291996481995</v>
      </c>
    </row>
    <row r="148" spans="1:78" ht="11.25" customHeight="1">
      <c r="A148" s="96" t="s">
        <v>1146</v>
      </c>
      <c r="B148" s="26" t="s">
        <v>1147</v>
      </c>
      <c r="C148" s="7" t="s">
        <v>977</v>
      </c>
      <c r="D148" s="132">
        <v>11</v>
      </c>
      <c r="E148" s="136">
        <v>224</v>
      </c>
      <c r="F148" s="65" t="s">
        <v>1410</v>
      </c>
      <c r="G148" s="57" t="s">
        <v>1410</v>
      </c>
      <c r="H148" s="206">
        <v>63.5</v>
      </c>
      <c r="I148" s="313">
        <f t="shared" si="132"/>
        <v>3.905511811023622</v>
      </c>
      <c r="J148" s="282">
        <v>0.57</v>
      </c>
      <c r="K148" s="141">
        <v>0.62</v>
      </c>
      <c r="L148" s="93">
        <f t="shared" si="142"/>
        <v>8.771929824561408</v>
      </c>
      <c r="M148" s="156">
        <v>40920</v>
      </c>
      <c r="N148" s="31">
        <v>40924</v>
      </c>
      <c r="O148" s="32">
        <v>40939</v>
      </c>
      <c r="P148" s="104" t="s">
        <v>286</v>
      </c>
      <c r="Q148" s="272" t="s">
        <v>1395</v>
      </c>
      <c r="R148" s="29">
        <f t="shared" si="134"/>
        <v>2.48</v>
      </c>
      <c r="S148" s="313">
        <f t="shared" si="140"/>
        <v>93.23308270676691</v>
      </c>
      <c r="T148" s="411">
        <f t="shared" si="149"/>
        <v>63.83815393566281</v>
      </c>
      <c r="U148" s="27">
        <f t="shared" si="141"/>
        <v>23.872180451127818</v>
      </c>
      <c r="V148" s="364">
        <v>12</v>
      </c>
      <c r="W148" s="166">
        <v>2.66</v>
      </c>
      <c r="X148" s="172">
        <v>1.23</v>
      </c>
      <c r="Y148" s="166">
        <v>0.68</v>
      </c>
      <c r="Z148" s="166">
        <v>2.53</v>
      </c>
      <c r="AA148" s="172">
        <v>2.68</v>
      </c>
      <c r="AB148" s="166">
        <v>3.14</v>
      </c>
      <c r="AC148" s="327">
        <f>(AB148/AA148-1)*100</f>
        <v>17.164179104477604</v>
      </c>
      <c r="AD148" s="444">
        <f>(H148/AA148)/X148</f>
        <v>19.263438903045746</v>
      </c>
      <c r="AE148" s="484">
        <v>11</v>
      </c>
      <c r="AF148" s="369">
        <v>2100</v>
      </c>
      <c r="AG148" s="522">
        <v>25.87</v>
      </c>
      <c r="AH148" s="522">
        <v>-13.46</v>
      </c>
      <c r="AI148" s="523">
        <v>4.3</v>
      </c>
      <c r="AJ148" s="524">
        <v>4.91</v>
      </c>
      <c r="AK148" s="335">
        <f t="shared" si="136"/>
        <v>0.5111547338442436</v>
      </c>
      <c r="AL148" s="324">
        <f t="shared" si="111"/>
        <v>9.313725490196067</v>
      </c>
      <c r="AM148" s="325">
        <f t="shared" si="112"/>
        <v>8.414891153285975</v>
      </c>
      <c r="AN148" s="325">
        <f t="shared" si="113"/>
        <v>18.608619615224065</v>
      </c>
      <c r="AO148" s="327">
        <f t="shared" si="114"/>
        <v>36.40506168313094</v>
      </c>
      <c r="AP148" s="646">
        <v>2.23</v>
      </c>
      <c r="AQ148" s="634"/>
      <c r="AR148" s="282">
        <v>2.04</v>
      </c>
      <c r="AS148" s="282">
        <v>1.89</v>
      </c>
      <c r="AT148" s="28">
        <v>1.75</v>
      </c>
      <c r="AU148" s="28">
        <v>1.31</v>
      </c>
      <c r="AV148" s="28">
        <v>0.95</v>
      </c>
      <c r="AW148" s="28">
        <v>0.62</v>
      </c>
      <c r="AX148" s="28">
        <v>0.38</v>
      </c>
      <c r="AY148" s="28">
        <v>0.2</v>
      </c>
      <c r="AZ148" s="28">
        <v>0.115</v>
      </c>
      <c r="BA148" s="275">
        <v>0.1</v>
      </c>
      <c r="BB148" s="275">
        <v>0.1</v>
      </c>
      <c r="BC148" s="277">
        <v>0.1</v>
      </c>
      <c r="BD148" s="684">
        <f t="shared" si="146"/>
        <v>9.313725490196067</v>
      </c>
      <c r="BE148" s="684">
        <f t="shared" si="148"/>
        <v>7.936507936507953</v>
      </c>
      <c r="BF148" s="452">
        <f t="shared" si="147"/>
        <v>7.999999999999985</v>
      </c>
      <c r="BG148" s="452">
        <f t="shared" si="147"/>
        <v>33.58778625954197</v>
      </c>
      <c r="BH148" s="452">
        <f t="shared" si="147"/>
        <v>37.89473684210527</v>
      </c>
      <c r="BI148" s="452">
        <f t="shared" si="147"/>
        <v>53.2258064516129</v>
      </c>
      <c r="BJ148" s="452">
        <f t="shared" si="147"/>
        <v>63.1578947368421</v>
      </c>
      <c r="BK148" s="452">
        <f t="shared" si="147"/>
        <v>89.99999999999999</v>
      </c>
      <c r="BL148" s="452">
        <f t="shared" si="147"/>
        <v>73.91304347826086</v>
      </c>
      <c r="BM148" s="452">
        <f t="shared" si="147"/>
        <v>14.999999999999991</v>
      </c>
      <c r="BN148" s="452">
        <f t="shared" si="147"/>
        <v>0</v>
      </c>
      <c r="BO148" s="685">
        <f t="shared" si="147"/>
        <v>0</v>
      </c>
      <c r="BP148" s="676">
        <f t="shared" si="121"/>
        <v>32.669125099588925</v>
      </c>
      <c r="BQ148" s="676">
        <f t="shared" si="122"/>
        <v>29.693808874697602</v>
      </c>
      <c r="BR148" s="538">
        <f t="shared" si="143"/>
        <v>-1.3580490248801311</v>
      </c>
      <c r="BS148" s="676">
        <f t="shared" si="144"/>
        <v>63.43568676785632</v>
      </c>
      <c r="BT148" s="696">
        <f t="shared" si="123"/>
        <v>2.4530000000000003</v>
      </c>
      <c r="BU148" s="696">
        <f t="shared" si="150"/>
        <v>2.6983000000000006</v>
      </c>
      <c r="BV148" s="696">
        <f t="shared" si="150"/>
        <v>2.968130000000001</v>
      </c>
      <c r="BW148" s="696">
        <f t="shared" si="150"/>
        <v>3.264943000000001</v>
      </c>
      <c r="BX148" s="696">
        <f t="shared" si="150"/>
        <v>3.5914373000000013</v>
      </c>
      <c r="BY148" s="697">
        <f t="shared" si="125"/>
        <v>14.975810300000003</v>
      </c>
      <c r="BZ148" s="685">
        <f t="shared" si="126"/>
        <v>23.58395322834646</v>
      </c>
    </row>
    <row r="149" spans="1:78" ht="11.25" customHeight="1">
      <c r="A149" s="25" t="s">
        <v>516</v>
      </c>
      <c r="B149" s="26" t="s">
        <v>517</v>
      </c>
      <c r="C149" s="26" t="s">
        <v>1230</v>
      </c>
      <c r="D149" s="132">
        <v>19</v>
      </c>
      <c r="E149" s="136">
        <v>134</v>
      </c>
      <c r="F149" s="44" t="s">
        <v>860</v>
      </c>
      <c r="G149" s="45" t="s">
        <v>860</v>
      </c>
      <c r="H149" s="166">
        <v>38.53</v>
      </c>
      <c r="I149" s="433">
        <f t="shared" si="132"/>
        <v>1.8686737607059432</v>
      </c>
      <c r="J149" s="105">
        <v>0.17</v>
      </c>
      <c r="K149" s="105">
        <v>0.18</v>
      </c>
      <c r="L149" s="93">
        <f t="shared" si="142"/>
        <v>5.88235294117645</v>
      </c>
      <c r="M149" s="30">
        <v>40833</v>
      </c>
      <c r="N149" s="31">
        <v>40835</v>
      </c>
      <c r="O149" s="30">
        <v>40849</v>
      </c>
      <c r="P149" s="103" t="s">
        <v>1448</v>
      </c>
      <c r="Q149" s="26"/>
      <c r="R149" s="29">
        <f t="shared" si="134"/>
        <v>0.72</v>
      </c>
      <c r="S149" s="313">
        <f t="shared" si="140"/>
        <v>39.77900552486188</v>
      </c>
      <c r="T149" s="411">
        <f t="shared" si="149"/>
        <v>30.135406649546546</v>
      </c>
      <c r="U149" s="27">
        <f t="shared" si="141"/>
        <v>21.287292817679557</v>
      </c>
      <c r="V149" s="364">
        <v>12</v>
      </c>
      <c r="W149" s="166">
        <v>1.81</v>
      </c>
      <c r="X149" s="172">
        <v>1.12</v>
      </c>
      <c r="Y149" s="166">
        <v>1.05</v>
      </c>
      <c r="Z149" s="166">
        <v>1.79</v>
      </c>
      <c r="AA149" s="172">
        <v>2.32</v>
      </c>
      <c r="AB149" s="166">
        <v>2.54</v>
      </c>
      <c r="AC149" s="327">
        <f>(AB149/AA149-1)*100</f>
        <v>9.482758620689658</v>
      </c>
      <c r="AD149" s="324">
        <f>(H149/AA149)/X149</f>
        <v>14.82835591133005</v>
      </c>
      <c r="AE149" s="484">
        <v>5</v>
      </c>
      <c r="AF149" s="369">
        <v>1300</v>
      </c>
      <c r="AG149" s="522">
        <v>8.54</v>
      </c>
      <c r="AH149" s="522">
        <v>-19.66</v>
      </c>
      <c r="AI149" s="523">
        <v>0.94</v>
      </c>
      <c r="AJ149" s="524">
        <v>-6.16</v>
      </c>
      <c r="AK149" s="335">
        <f t="shared" si="136"/>
        <v>1.0776287709905739</v>
      </c>
      <c r="AL149" s="324">
        <f t="shared" si="111"/>
        <v>6.153846153846132</v>
      </c>
      <c r="AM149" s="325">
        <f t="shared" si="112"/>
        <v>6.575671665233052</v>
      </c>
      <c r="AN149" s="325">
        <f t="shared" si="113"/>
        <v>7.085483560851769</v>
      </c>
      <c r="AO149" s="327">
        <f t="shared" si="114"/>
        <v>6.575069032667602</v>
      </c>
      <c r="AP149" s="646">
        <v>0.69</v>
      </c>
      <c r="AQ149" s="634"/>
      <c r="AR149" s="282">
        <v>0.65</v>
      </c>
      <c r="AS149" s="282">
        <v>0.61</v>
      </c>
      <c r="AT149" s="28">
        <v>0.57</v>
      </c>
      <c r="AU149" s="28">
        <v>0.53</v>
      </c>
      <c r="AV149" s="28">
        <v>0.49</v>
      </c>
      <c r="AW149" s="28">
        <v>0.45</v>
      </c>
      <c r="AX149" s="28">
        <v>0.425</v>
      </c>
      <c r="AY149" s="28">
        <v>0.405</v>
      </c>
      <c r="AZ149" s="275">
        <v>0.38</v>
      </c>
      <c r="BA149" s="28">
        <v>0.365</v>
      </c>
      <c r="BB149" s="28">
        <v>0.345</v>
      </c>
      <c r="BC149" s="119">
        <v>0.325</v>
      </c>
      <c r="BD149" s="684">
        <f t="shared" si="146"/>
        <v>6.153846153846132</v>
      </c>
      <c r="BE149" s="684">
        <f t="shared" si="148"/>
        <v>6.557377049180335</v>
      </c>
      <c r="BF149" s="452">
        <f t="shared" si="147"/>
        <v>7.017543859649122</v>
      </c>
      <c r="BG149" s="452">
        <f t="shared" si="147"/>
        <v>7.547169811320731</v>
      </c>
      <c r="BH149" s="452">
        <f t="shared" si="147"/>
        <v>8.163265306122458</v>
      </c>
      <c r="BI149" s="452">
        <f t="shared" si="147"/>
        <v>8.888888888888879</v>
      </c>
      <c r="BJ149" s="452">
        <f t="shared" si="147"/>
        <v>5.882352941176472</v>
      </c>
      <c r="BK149" s="452">
        <f t="shared" si="147"/>
        <v>4.938271604938271</v>
      </c>
      <c r="BL149" s="452">
        <f t="shared" si="147"/>
        <v>6.578947368421062</v>
      </c>
      <c r="BM149" s="452">
        <f t="shared" si="147"/>
        <v>4.109589041095885</v>
      </c>
      <c r="BN149" s="452">
        <f t="shared" si="147"/>
        <v>5.797101449275366</v>
      </c>
      <c r="BO149" s="685">
        <f t="shared" si="147"/>
        <v>6.153846153846132</v>
      </c>
      <c r="BP149" s="676">
        <f t="shared" si="121"/>
        <v>6.4823499689800705</v>
      </c>
      <c r="BQ149" s="676">
        <f t="shared" si="122"/>
        <v>1.2619991995742288</v>
      </c>
      <c r="BR149" s="538">
        <f t="shared" si="143"/>
        <v>-12.333135496121844</v>
      </c>
      <c r="BS149" s="676">
        <f t="shared" si="144"/>
        <v>70.11213613746823</v>
      </c>
      <c r="BT149" s="696">
        <f t="shared" si="123"/>
        <v>0.7554310344827586</v>
      </c>
      <c r="BU149" s="696">
        <f t="shared" si="150"/>
        <v>0.8309741379310346</v>
      </c>
      <c r="BV149" s="696">
        <f t="shared" si="150"/>
        <v>0.9140715517241381</v>
      </c>
      <c r="BW149" s="696">
        <f t="shared" si="150"/>
        <v>1.005478706896552</v>
      </c>
      <c r="BX149" s="696">
        <f t="shared" si="150"/>
        <v>1.1060265775862073</v>
      </c>
      <c r="BY149" s="697">
        <f t="shared" si="125"/>
        <v>4.611982008620691</v>
      </c>
      <c r="BZ149" s="685">
        <f t="shared" si="126"/>
        <v>11.969846894940801</v>
      </c>
    </row>
    <row r="150" spans="1:78" ht="11.25" customHeight="1">
      <c r="A150" s="25" t="s">
        <v>520</v>
      </c>
      <c r="B150" s="26" t="s">
        <v>521</v>
      </c>
      <c r="C150" s="33" t="s">
        <v>1224</v>
      </c>
      <c r="D150" s="269">
        <v>20</v>
      </c>
      <c r="E150" s="136">
        <v>120</v>
      </c>
      <c r="F150" s="44" t="s">
        <v>860</v>
      </c>
      <c r="G150" s="45" t="s">
        <v>827</v>
      </c>
      <c r="H150" s="178">
        <v>45.91</v>
      </c>
      <c r="I150" s="313">
        <f t="shared" si="132"/>
        <v>3.223698540622958</v>
      </c>
      <c r="J150" s="499">
        <v>0.36</v>
      </c>
      <c r="K150" s="127">
        <v>0.37</v>
      </c>
      <c r="L150" s="93">
        <f t="shared" si="142"/>
        <v>2.77777777777779</v>
      </c>
      <c r="M150" s="156">
        <v>40850</v>
      </c>
      <c r="N150" s="31">
        <v>40854</v>
      </c>
      <c r="O150" s="32">
        <v>40865</v>
      </c>
      <c r="P150" s="104" t="s">
        <v>62</v>
      </c>
      <c r="Q150" s="26"/>
      <c r="R150" s="310">
        <f t="shared" si="134"/>
        <v>1.48</v>
      </c>
      <c r="S150" s="313">
        <f t="shared" si="140"/>
        <v>47.74193548387097</v>
      </c>
      <c r="T150" s="411">
        <f t="shared" si="149"/>
        <v>19.23627938920538</v>
      </c>
      <c r="U150" s="27">
        <f t="shared" si="141"/>
        <v>14.809677419354838</v>
      </c>
      <c r="V150" s="364">
        <v>12</v>
      </c>
      <c r="W150" s="166">
        <v>3.1</v>
      </c>
      <c r="X150" s="172">
        <v>3.4</v>
      </c>
      <c r="Y150" s="166">
        <v>4.77</v>
      </c>
      <c r="Z150" s="166">
        <v>2.16</v>
      </c>
      <c r="AA150" s="172">
        <v>3.1</v>
      </c>
      <c r="AB150" s="166">
        <v>3.27</v>
      </c>
      <c r="AC150" s="327">
        <f>(AB150/AA150-1)*100</f>
        <v>5.483870967741944</v>
      </c>
      <c r="AD150" s="444">
        <f>(H150/AA150)/X150</f>
        <v>4.355787476280835</v>
      </c>
      <c r="AE150" s="484">
        <v>9</v>
      </c>
      <c r="AF150" s="369">
        <v>1310</v>
      </c>
      <c r="AG150" s="522">
        <v>26.4</v>
      </c>
      <c r="AH150" s="522">
        <v>-19.4</v>
      </c>
      <c r="AI150" s="523">
        <v>5.56</v>
      </c>
      <c r="AJ150" s="524">
        <v>3.61</v>
      </c>
      <c r="AK150" s="335">
        <f t="shared" si="136"/>
        <v>0.3764250468512756</v>
      </c>
      <c r="AL150" s="324">
        <f t="shared" si="111"/>
        <v>0.694444444444442</v>
      </c>
      <c r="AM150" s="325">
        <f t="shared" si="112"/>
        <v>1.4186286808349546</v>
      </c>
      <c r="AN150" s="325">
        <f t="shared" si="113"/>
        <v>2.20800938152379</v>
      </c>
      <c r="AO150" s="327">
        <f t="shared" si="114"/>
        <v>5.865734493475849</v>
      </c>
      <c r="AP150" s="646">
        <v>1.45</v>
      </c>
      <c r="AQ150" s="634"/>
      <c r="AR150" s="282">
        <v>1.44</v>
      </c>
      <c r="AS150" s="282">
        <v>1.41</v>
      </c>
      <c r="AT150" s="28">
        <v>1.39</v>
      </c>
      <c r="AU150" s="275">
        <v>1.36</v>
      </c>
      <c r="AV150" s="28">
        <v>1.3</v>
      </c>
      <c r="AW150" s="28">
        <v>1.22</v>
      </c>
      <c r="AX150" s="28">
        <v>1.1</v>
      </c>
      <c r="AY150" s="28">
        <v>1</v>
      </c>
      <c r="AZ150" s="28">
        <v>0.9</v>
      </c>
      <c r="BA150" s="28">
        <v>0.82</v>
      </c>
      <c r="BB150" s="28">
        <v>0.74</v>
      </c>
      <c r="BC150" s="119">
        <v>0.66</v>
      </c>
      <c r="BD150" s="684">
        <f t="shared" si="146"/>
        <v>0.694444444444442</v>
      </c>
      <c r="BE150" s="684">
        <f t="shared" si="148"/>
        <v>2.127659574468077</v>
      </c>
      <c r="BF150" s="452">
        <f t="shared" si="147"/>
        <v>1.4388489208633004</v>
      </c>
      <c r="BG150" s="452">
        <f t="shared" si="147"/>
        <v>2.2058823529411686</v>
      </c>
      <c r="BH150" s="452">
        <f t="shared" si="147"/>
        <v>4.615384615384621</v>
      </c>
      <c r="BI150" s="452">
        <f t="shared" si="147"/>
        <v>6.557377049180335</v>
      </c>
      <c r="BJ150" s="452">
        <f t="shared" si="147"/>
        <v>10.90909090909089</v>
      </c>
      <c r="BK150" s="452">
        <f t="shared" si="147"/>
        <v>10.000000000000009</v>
      </c>
      <c r="BL150" s="452">
        <f t="shared" si="147"/>
        <v>11.111111111111116</v>
      </c>
      <c r="BM150" s="452">
        <f t="shared" si="147"/>
        <v>9.756097560975618</v>
      </c>
      <c r="BN150" s="452">
        <f t="shared" si="147"/>
        <v>10.81081081081081</v>
      </c>
      <c r="BO150" s="685">
        <f t="shared" si="147"/>
        <v>12.12121212121211</v>
      </c>
      <c r="BP150" s="676">
        <f t="shared" si="121"/>
        <v>6.862326622540208</v>
      </c>
      <c r="BQ150" s="676">
        <f t="shared" si="122"/>
        <v>4.209037382262454</v>
      </c>
      <c r="BR150" s="538">
        <f t="shared" si="143"/>
        <v>-9.37796949720809</v>
      </c>
      <c r="BS150" s="676">
        <f t="shared" si="144"/>
        <v>43.94812863198733</v>
      </c>
      <c r="BT150" s="696">
        <f t="shared" si="123"/>
        <v>1.529516129032258</v>
      </c>
      <c r="BU150" s="696">
        <f t="shared" si="150"/>
        <v>1.5961386010283405</v>
      </c>
      <c r="BV150" s="696">
        <f t="shared" si="150"/>
        <v>1.665663006316017</v>
      </c>
      <c r="BW150" s="696">
        <f t="shared" si="150"/>
        <v>1.7382157469421726</v>
      </c>
      <c r="BX150" s="696">
        <f t="shared" si="150"/>
        <v>1.813928730758221</v>
      </c>
      <c r="BY150" s="697">
        <f t="shared" si="125"/>
        <v>8.34346221407701</v>
      </c>
      <c r="BZ150" s="685">
        <f t="shared" si="126"/>
        <v>18.173518218420845</v>
      </c>
    </row>
    <row r="151" spans="1:78" ht="11.25" customHeight="1">
      <c r="A151" s="25" t="s">
        <v>2143</v>
      </c>
      <c r="B151" s="26" t="s">
        <v>2144</v>
      </c>
      <c r="C151" s="33" t="s">
        <v>1325</v>
      </c>
      <c r="D151" s="269">
        <v>11</v>
      </c>
      <c r="E151" s="136">
        <v>222</v>
      </c>
      <c r="F151" s="65" t="s">
        <v>1410</v>
      </c>
      <c r="G151" s="57" t="s">
        <v>1410</v>
      </c>
      <c r="H151" s="206">
        <v>38.03</v>
      </c>
      <c r="I151" s="313">
        <f t="shared" si="132"/>
        <v>3.8916644754141463</v>
      </c>
      <c r="J151" s="127">
        <v>0.35</v>
      </c>
      <c r="K151" s="127">
        <v>0.37</v>
      </c>
      <c r="L151" s="93">
        <f t="shared" si="142"/>
        <v>5.714285714285716</v>
      </c>
      <c r="M151" s="156">
        <v>40890</v>
      </c>
      <c r="N151" s="31">
        <v>40892</v>
      </c>
      <c r="O151" s="32">
        <v>40910</v>
      </c>
      <c r="P151" s="30" t="s">
        <v>1072</v>
      </c>
      <c r="Q151" s="26"/>
      <c r="R151" s="310">
        <f t="shared" si="134"/>
        <v>1.48</v>
      </c>
      <c r="S151" s="313">
        <f t="shared" si="140"/>
        <v>76.28865979381445</v>
      </c>
      <c r="T151" s="411">
        <f t="shared" si="149"/>
        <v>80.02901637068176</v>
      </c>
      <c r="U151" s="27">
        <f t="shared" si="141"/>
        <v>19.603092783505154</v>
      </c>
      <c r="V151" s="364">
        <v>12</v>
      </c>
      <c r="W151" s="166">
        <v>1.94</v>
      </c>
      <c r="X151" s="172" t="s">
        <v>1008</v>
      </c>
      <c r="Y151" s="166">
        <v>3.67</v>
      </c>
      <c r="Z151" s="166">
        <v>3.72</v>
      </c>
      <c r="AA151" s="172" t="s">
        <v>1008</v>
      </c>
      <c r="AB151" s="166" t="s">
        <v>1008</v>
      </c>
      <c r="AC151" s="327" t="s">
        <v>876</v>
      </c>
      <c r="AD151" s="444" t="s">
        <v>876</v>
      </c>
      <c r="AE151" s="484">
        <v>0</v>
      </c>
      <c r="AF151" s="369">
        <v>264</v>
      </c>
      <c r="AG151" s="522">
        <v>25.39</v>
      </c>
      <c r="AH151" s="522">
        <v>-8.03</v>
      </c>
      <c r="AI151" s="523">
        <v>4.36</v>
      </c>
      <c r="AJ151" s="524">
        <v>5.99</v>
      </c>
      <c r="AK151" s="335" t="s">
        <v>876</v>
      </c>
      <c r="AL151" s="324">
        <f t="shared" si="111"/>
        <v>4.545454545454541</v>
      </c>
      <c r="AM151" s="325">
        <f t="shared" si="112"/>
        <v>6.265856918261115</v>
      </c>
      <c r="AN151" s="325">
        <f t="shared" si="113"/>
        <v>26.860365757837947</v>
      </c>
      <c r="AO151" s="327" t="s">
        <v>876</v>
      </c>
      <c r="AP151" s="646">
        <v>1.38</v>
      </c>
      <c r="AQ151" s="634" t="s">
        <v>928</v>
      </c>
      <c r="AR151" s="282">
        <v>1.32</v>
      </c>
      <c r="AS151" s="282">
        <v>1.2</v>
      </c>
      <c r="AT151" s="28">
        <v>1.15</v>
      </c>
      <c r="AU151" s="28">
        <v>0.8</v>
      </c>
      <c r="AV151" s="28">
        <v>0.42</v>
      </c>
      <c r="AW151" s="28">
        <v>0.33</v>
      </c>
      <c r="AX151" s="28">
        <v>0.19</v>
      </c>
      <c r="AY151" s="28">
        <v>0.09</v>
      </c>
      <c r="AZ151" s="28">
        <v>0.02</v>
      </c>
      <c r="BA151" s="28">
        <v>0</v>
      </c>
      <c r="BB151" s="28">
        <v>0</v>
      </c>
      <c r="BC151" s="119">
        <v>0</v>
      </c>
      <c r="BD151" s="684">
        <f t="shared" si="146"/>
        <v>4.545454545454541</v>
      </c>
      <c r="BE151" s="684">
        <f t="shared" si="148"/>
        <v>10.000000000000009</v>
      </c>
      <c r="BF151" s="452">
        <f t="shared" si="147"/>
        <v>4.347826086956519</v>
      </c>
      <c r="BG151" s="452">
        <f t="shared" si="147"/>
        <v>43.74999999999998</v>
      </c>
      <c r="BH151" s="452">
        <f t="shared" si="147"/>
        <v>90.47619047619048</v>
      </c>
      <c r="BI151" s="452">
        <f t="shared" si="147"/>
        <v>27.27272727272727</v>
      </c>
      <c r="BJ151" s="452">
        <f t="shared" si="147"/>
        <v>73.6842105263158</v>
      </c>
      <c r="BK151" s="452">
        <f t="shared" si="147"/>
        <v>111.11111111111111</v>
      </c>
      <c r="BL151" s="452">
        <f t="shared" si="147"/>
        <v>350</v>
      </c>
      <c r="BM151" s="452">
        <f t="shared" si="147"/>
        <v>0</v>
      </c>
      <c r="BN151" s="452">
        <f t="shared" si="147"/>
        <v>0</v>
      </c>
      <c r="BO151" s="685">
        <f t="shared" si="147"/>
        <v>0</v>
      </c>
      <c r="BP151" s="676">
        <f t="shared" si="121"/>
        <v>59.59896000156298</v>
      </c>
      <c r="BQ151" s="676">
        <f t="shared" si="122"/>
        <v>95.1463694519751</v>
      </c>
      <c r="BR151" s="538">
        <f t="shared" si="143"/>
        <v>11.148937449746938</v>
      </c>
      <c r="BS151" s="676">
        <f t="shared" si="144"/>
        <v>35.163623331268724</v>
      </c>
      <c r="BT151" s="696">
        <f t="shared" si="123"/>
        <v>1.4214</v>
      </c>
      <c r="BU151" s="696">
        <f t="shared" si="150"/>
        <v>1.464042</v>
      </c>
      <c r="BV151" s="696">
        <f t="shared" si="150"/>
        <v>1.5079632600000001</v>
      </c>
      <c r="BW151" s="696">
        <f t="shared" si="150"/>
        <v>1.5532021578000001</v>
      </c>
      <c r="BX151" s="696">
        <f t="shared" si="150"/>
        <v>1.5997982225340002</v>
      </c>
      <c r="BY151" s="697">
        <f t="shared" si="125"/>
        <v>7.546405640334001</v>
      </c>
      <c r="BZ151" s="685">
        <f t="shared" si="126"/>
        <v>19.843296451049174</v>
      </c>
    </row>
    <row r="152" spans="1:78" ht="11.25" customHeight="1">
      <c r="A152" s="34" t="s">
        <v>1172</v>
      </c>
      <c r="B152" s="36" t="s">
        <v>1173</v>
      </c>
      <c r="C152" s="36" t="s">
        <v>1223</v>
      </c>
      <c r="D152" s="270">
        <v>15</v>
      </c>
      <c r="E152" s="136">
        <v>176</v>
      </c>
      <c r="F152" s="47" t="s">
        <v>860</v>
      </c>
      <c r="G152" s="47" t="s">
        <v>860</v>
      </c>
      <c r="H152" s="207">
        <v>17.93</v>
      </c>
      <c r="I152" s="54">
        <f t="shared" si="132"/>
        <v>2.9804796430563303</v>
      </c>
      <c r="J152" s="263">
        <v>0.131</v>
      </c>
      <c r="K152" s="263">
        <v>0.1336</v>
      </c>
      <c r="L152" s="600">
        <f t="shared" si="142"/>
        <v>1.984732824427482</v>
      </c>
      <c r="M152" s="49">
        <v>40906</v>
      </c>
      <c r="N152" s="50">
        <v>40908</v>
      </c>
      <c r="O152" s="49">
        <v>40925</v>
      </c>
      <c r="P152" s="594" t="s">
        <v>1156</v>
      </c>
      <c r="Q152" s="36"/>
      <c r="R152" s="39">
        <f t="shared" si="134"/>
        <v>0.5344</v>
      </c>
      <c r="S152" s="54">
        <f t="shared" si="140"/>
        <v>75.26760563380282</v>
      </c>
      <c r="T152" s="513">
        <f t="shared" si="149"/>
        <v>62.060673736199746</v>
      </c>
      <c r="U152" s="315">
        <f t="shared" si="141"/>
        <v>25.253521126760564</v>
      </c>
      <c r="V152" s="365">
        <v>12</v>
      </c>
      <c r="W152" s="175">
        <v>0.71</v>
      </c>
      <c r="X152" s="167">
        <v>3.73</v>
      </c>
      <c r="Y152" s="167">
        <v>5.48</v>
      </c>
      <c r="Z152" s="167">
        <v>2.34</v>
      </c>
      <c r="AA152" s="174">
        <v>0.74</v>
      </c>
      <c r="AB152" s="167">
        <v>0.78</v>
      </c>
      <c r="AC152" s="332">
        <f>(AB152/AA152-1)*100</f>
        <v>5.405405405405417</v>
      </c>
      <c r="AD152" s="331">
        <f>(H152/AA152)/X152</f>
        <v>6.495906093761322</v>
      </c>
      <c r="AE152" s="485">
        <v>4</v>
      </c>
      <c r="AF152" s="543">
        <v>229</v>
      </c>
      <c r="AG152" s="531">
        <v>13.41</v>
      </c>
      <c r="AH152" s="511">
        <v>-1.16</v>
      </c>
      <c r="AI152" s="519">
        <v>5.97</v>
      </c>
      <c r="AJ152" s="521">
        <v>5.91</v>
      </c>
      <c r="AK152" s="336">
        <f>AN152/AO152</f>
        <v>0.6879786924991178</v>
      </c>
      <c r="AL152" s="324">
        <f t="shared" si="111"/>
        <v>2.34375</v>
      </c>
      <c r="AM152" s="325">
        <f t="shared" si="112"/>
        <v>2.682233915315946</v>
      </c>
      <c r="AN152" s="325">
        <f t="shared" si="113"/>
        <v>3.1835949108617756</v>
      </c>
      <c r="AO152" s="327">
        <f t="shared" si="114"/>
        <v>4.627461497822272</v>
      </c>
      <c r="AP152" s="646">
        <v>0.524</v>
      </c>
      <c r="AQ152" s="468"/>
      <c r="AR152" s="141">
        <v>0.512</v>
      </c>
      <c r="AS152" s="282">
        <v>0.504</v>
      </c>
      <c r="AT152" s="28">
        <v>0.484</v>
      </c>
      <c r="AU152" s="28">
        <v>0.472</v>
      </c>
      <c r="AV152" s="28">
        <v>0.448</v>
      </c>
      <c r="AW152" s="28">
        <v>0.416</v>
      </c>
      <c r="AX152" s="28">
        <v>0.38667</v>
      </c>
      <c r="AY152" s="28">
        <v>0.36</v>
      </c>
      <c r="AZ152" s="28">
        <v>0.34667</v>
      </c>
      <c r="BA152" s="28">
        <v>0.33333</v>
      </c>
      <c r="BB152" s="28">
        <v>0.32</v>
      </c>
      <c r="BC152" s="119">
        <v>0.30667</v>
      </c>
      <c r="BD152" s="684">
        <f t="shared" si="146"/>
        <v>2.34375</v>
      </c>
      <c r="BE152" s="684">
        <f t="shared" si="148"/>
        <v>1.5873015873015817</v>
      </c>
      <c r="BF152" s="452">
        <f aca="true" t="shared" si="151" ref="BF152:BO153">IF(AT152=0,0,IF(AT152&gt;AS152,0,((AS152/AT152)-1)*100))</f>
        <v>4.132231404958686</v>
      </c>
      <c r="BG152" s="452">
        <f t="shared" si="151"/>
        <v>2.5423728813559254</v>
      </c>
      <c r="BH152" s="452">
        <f t="shared" si="151"/>
        <v>5.35714285714286</v>
      </c>
      <c r="BI152" s="452">
        <f t="shared" si="151"/>
        <v>7.692307692307709</v>
      </c>
      <c r="BJ152" s="452">
        <f t="shared" si="151"/>
        <v>7.585279437246228</v>
      </c>
      <c r="BK152" s="452">
        <f t="shared" si="151"/>
        <v>7.40833333333335</v>
      </c>
      <c r="BL152" s="452">
        <f t="shared" si="151"/>
        <v>3.8451553350448586</v>
      </c>
      <c r="BM152" s="452">
        <f t="shared" si="151"/>
        <v>4.002040020400188</v>
      </c>
      <c r="BN152" s="452">
        <f t="shared" si="151"/>
        <v>4.165624999999995</v>
      </c>
      <c r="BO152" s="685">
        <f t="shared" si="151"/>
        <v>4.346691883783871</v>
      </c>
      <c r="BP152" s="676">
        <f t="shared" si="121"/>
        <v>4.584019286072938</v>
      </c>
      <c r="BQ152" s="676">
        <f t="shared" si="122"/>
        <v>1.9733863208331142</v>
      </c>
      <c r="BR152" s="538">
        <f t="shared" si="143"/>
        <v>-19.08944657284246</v>
      </c>
      <c r="BS152" s="676">
        <f t="shared" si="144"/>
        <v>40.78411534711526</v>
      </c>
      <c r="BT152" s="696">
        <f t="shared" si="123"/>
        <v>0.5523243243243244</v>
      </c>
      <c r="BU152" s="696">
        <f t="shared" si="150"/>
        <v>0.5882027937654343</v>
      </c>
      <c r="BV152" s="696">
        <f t="shared" si="150"/>
        <v>0.6264118948893175</v>
      </c>
      <c r="BW152" s="696">
        <f t="shared" si="150"/>
        <v>0.6671030233414784</v>
      </c>
      <c r="BX152" s="696">
        <f t="shared" si="150"/>
        <v>0.7104374092863835</v>
      </c>
      <c r="BY152" s="697">
        <f t="shared" si="125"/>
        <v>3.1444794456069385</v>
      </c>
      <c r="BZ152" s="685">
        <f t="shared" si="126"/>
        <v>17.537531765794416</v>
      </c>
    </row>
    <row r="153" spans="1:78" ht="11.25" customHeight="1">
      <c r="A153" s="67" t="s">
        <v>1412</v>
      </c>
      <c r="B153" s="121">
        <f>COUNT(H7:H152)</f>
        <v>146</v>
      </c>
      <c r="C153" s="115" t="s">
        <v>906</v>
      </c>
      <c r="D153" s="76">
        <f>AVERAGE(D7:D152)</f>
        <v>15.123287671232877</v>
      </c>
      <c r="E153" s="214"/>
      <c r="F153" s="7"/>
      <c r="G153" s="7"/>
      <c r="H153" s="39">
        <f>AVERAGE(H7:H152)</f>
        <v>45.97286826187509</v>
      </c>
      <c r="I153" s="39">
        <f>AVERAGE(I7:I152)</f>
        <v>3.1414192419566107</v>
      </c>
      <c r="J153" s="7"/>
      <c r="K153" s="7"/>
      <c r="L153" s="39">
        <f>((SUM(K7:K152)/SUM(J7:J152))-1)*100</f>
        <v>8.471457059311959</v>
      </c>
      <c r="M153" s="8"/>
      <c r="N153" s="8"/>
      <c r="O153" s="8"/>
      <c r="P153" s="8"/>
      <c r="Q153" s="6"/>
      <c r="R153" s="6"/>
      <c r="S153" s="259">
        <f>AVERAGE(S7:S152)</f>
        <v>87.79363603780142</v>
      </c>
      <c r="T153" s="412">
        <f t="shared" si="149"/>
        <v>147.02438009153263</v>
      </c>
      <c r="U153" s="257">
        <f>AVERAGE(U7:U152)</f>
        <v>22.25203889892334</v>
      </c>
      <c r="V153" s="66"/>
      <c r="W153" s="39">
        <v>0.74</v>
      </c>
      <c r="X153" s="259">
        <v>3.69</v>
      </c>
      <c r="Y153" s="69">
        <v>5.11</v>
      </c>
      <c r="Z153" s="257">
        <v>2.21</v>
      </c>
      <c r="AA153" s="259">
        <v>0.75</v>
      </c>
      <c r="AB153" s="69">
        <v>0.8</v>
      </c>
      <c r="AC153" s="438">
        <f>AVERAGE(AC7:AC152)</f>
        <v>13.233500096521226</v>
      </c>
      <c r="AD153" s="445">
        <f>(H153/AA153)/X153</f>
        <v>16.61169584891602</v>
      </c>
      <c r="AE153" s="486">
        <f aca="true" t="shared" si="152" ref="AE153:AJ153">AVERAGE(AE7:AE152)</f>
        <v>10.383561643835616</v>
      </c>
      <c r="AF153" s="544">
        <f t="shared" si="152"/>
        <v>14246.280821917808</v>
      </c>
      <c r="AG153" s="519">
        <f t="shared" si="152"/>
        <v>24.612808219178085</v>
      </c>
      <c r="AH153" s="520">
        <f t="shared" si="152"/>
        <v>-12.403698630136994</v>
      </c>
      <c r="AI153" s="519">
        <f t="shared" si="152"/>
        <v>2.69945205479452</v>
      </c>
      <c r="AJ153" s="521">
        <f t="shared" si="152"/>
        <v>2.4549999999999996</v>
      </c>
      <c r="AK153" s="336">
        <f>AN153/AO153</f>
        <v>0.8747429297238363</v>
      </c>
      <c r="AL153" s="665">
        <f t="shared" si="111"/>
        <v>8.322625354294289</v>
      </c>
      <c r="AM153" s="666">
        <f t="shared" si="112"/>
        <v>7.272714911525324</v>
      </c>
      <c r="AN153" s="666">
        <f t="shared" si="113"/>
        <v>8.97905128505303</v>
      </c>
      <c r="AO153" s="667">
        <f t="shared" si="114"/>
        <v>10.264788636688715</v>
      </c>
      <c r="AP153" s="286">
        <f>AVERAGE(AP7:AP152)</f>
        <v>1.2351354760272535</v>
      </c>
      <c r="AQ153" s="668"/>
      <c r="AR153" s="286">
        <f aca="true" t="shared" si="153" ref="AR153:BC153">AVERAGE(AR7:AR152)</f>
        <v>1.1402377591823096</v>
      </c>
      <c r="AS153" s="286">
        <f t="shared" si="153"/>
        <v>1.067346057651865</v>
      </c>
      <c r="AT153" s="287">
        <f t="shared" si="153"/>
        <v>1.0005683924003845</v>
      </c>
      <c r="AU153" s="287">
        <f t="shared" si="153"/>
        <v>0.8988008679620106</v>
      </c>
      <c r="AV153" s="287">
        <f t="shared" si="153"/>
        <v>0.8035251631473642</v>
      </c>
      <c r="AW153" s="287">
        <f t="shared" si="153"/>
        <v>0.7244176735366777</v>
      </c>
      <c r="AX153" s="287">
        <f t="shared" si="153"/>
        <v>0.64993917147407</v>
      </c>
      <c r="AY153" s="287">
        <f t="shared" si="153"/>
        <v>0.5868045299111805</v>
      </c>
      <c r="AZ153" s="287">
        <f t="shared" si="153"/>
        <v>0.5370636717494789</v>
      </c>
      <c r="BA153" s="287">
        <f t="shared" si="153"/>
        <v>0.4648856093187307</v>
      </c>
      <c r="BB153" s="287">
        <f t="shared" si="153"/>
        <v>0.43276451175707786</v>
      </c>
      <c r="BC153" s="288">
        <f t="shared" si="153"/>
        <v>0.384561091601176</v>
      </c>
      <c r="BD153" s="690">
        <f t="shared" si="146"/>
        <v>8.322625354294289</v>
      </c>
      <c r="BE153" s="690">
        <f t="shared" si="148"/>
        <v>6.829247272511085</v>
      </c>
      <c r="BF153" s="669">
        <f t="shared" si="151"/>
        <v>6.673973089563567</v>
      </c>
      <c r="BG153" s="669">
        <f t="shared" si="151"/>
        <v>11.32258858061932</v>
      </c>
      <c r="BH153" s="669">
        <f t="shared" si="151"/>
        <v>11.857214830890506</v>
      </c>
      <c r="BI153" s="669">
        <f t="shared" si="151"/>
        <v>10.920149038396044</v>
      </c>
      <c r="BJ153" s="669">
        <f t="shared" si="151"/>
        <v>11.45930347507591</v>
      </c>
      <c r="BK153" s="669">
        <f t="shared" si="151"/>
        <v>10.759058314094073</v>
      </c>
      <c r="BL153" s="669">
        <f t="shared" si="151"/>
        <v>9.261631493277388</v>
      </c>
      <c r="BM153" s="669">
        <f t="shared" si="151"/>
        <v>15.525983378259856</v>
      </c>
      <c r="BN153" s="669">
        <f t="shared" si="151"/>
        <v>7.422303975720457</v>
      </c>
      <c r="BO153" s="691">
        <f t="shared" si="151"/>
        <v>12.534658655975806</v>
      </c>
      <c r="BP153" s="678">
        <f t="shared" si="121"/>
        <v>10.240728121556526</v>
      </c>
      <c r="BQ153" s="678">
        <f t="shared" si="122"/>
        <v>2.5188605685127006</v>
      </c>
      <c r="BR153" s="541">
        <f t="shared" si="143"/>
        <v>-10.131568371913701</v>
      </c>
      <c r="BS153" s="678">
        <f t="shared" si="144"/>
        <v>59.84471741860236</v>
      </c>
      <c r="BT153" s="703">
        <f t="shared" si="123"/>
        <v>1.3586490236299789</v>
      </c>
      <c r="BU153" s="703">
        <f t="shared" si="150"/>
        <v>1.494513925992977</v>
      </c>
      <c r="BV153" s="703">
        <f t="shared" si="150"/>
        <v>1.6439653185922747</v>
      </c>
      <c r="BW153" s="703">
        <f t="shared" si="150"/>
        <v>1.8083618504515022</v>
      </c>
      <c r="BX153" s="703">
        <f t="shared" si="150"/>
        <v>1.9891980354966525</v>
      </c>
      <c r="BY153" s="704">
        <f t="shared" si="125"/>
        <v>8.294688154163385</v>
      </c>
      <c r="BZ153" s="691">
        <f t="shared" si="126"/>
        <v>18.04257264722832</v>
      </c>
    </row>
    <row r="154" spans="1:78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447"/>
      <c r="AD154" s="447"/>
      <c r="AE154" s="447"/>
      <c r="AF154" s="6"/>
      <c r="AG154" s="529"/>
      <c r="AH154" s="529"/>
      <c r="AI154" s="529"/>
      <c r="AJ154" s="529"/>
      <c r="AK154" s="6"/>
      <c r="AL154" s="324"/>
      <c r="AM154" s="325"/>
      <c r="AN154" s="325"/>
      <c r="AO154" s="327"/>
      <c r="AP154" s="6"/>
      <c r="AQ154" s="455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84"/>
      <c r="BE154" s="455"/>
      <c r="BF154" s="455"/>
      <c r="BG154" s="455"/>
      <c r="BH154" s="455"/>
      <c r="BI154" s="455"/>
      <c r="BJ154" s="455"/>
      <c r="BK154" s="455"/>
      <c r="BL154" s="455"/>
      <c r="BM154" s="455"/>
      <c r="BN154" s="455"/>
      <c r="BO154" s="455"/>
      <c r="BP154" s="676"/>
      <c r="BQ154" s="676"/>
      <c r="BR154" s="522"/>
      <c r="BS154" s="616"/>
      <c r="BT154" s="696"/>
      <c r="BU154" s="696"/>
      <c r="BV154" s="696"/>
      <c r="BW154" s="696"/>
      <c r="BX154" s="696"/>
      <c r="BY154" s="697"/>
      <c r="BZ154" s="685"/>
    </row>
    <row r="155" spans="1:78" ht="12.75">
      <c r="A155" s="396" t="s">
        <v>1412</v>
      </c>
      <c r="B155" s="190">
        <f>COUNT(H7:H152)+COUNT(Champions!H7:H108)</f>
        <v>248</v>
      </c>
      <c r="C155" s="59" t="s">
        <v>1385</v>
      </c>
      <c r="D155" s="89">
        <f>(SUM(Champions!D7:D108)+SUM(Contenders!D7:D152))/$B155</f>
        <v>24.822580645161292</v>
      </c>
      <c r="E155" s="6"/>
      <c r="F155" s="6"/>
      <c r="G155" s="6"/>
      <c r="H155" s="90">
        <f>(SUM(Champions!H7:H108)+SUM(Contenders!H7:H152))/$B155</f>
        <v>47.51397543988268</v>
      </c>
      <c r="I155" s="90">
        <f>(SUM(Champions!I7:I108)+SUM(Contenders!I7:I152))/$B155</f>
        <v>3.072194927998146</v>
      </c>
      <c r="J155" s="6"/>
      <c r="K155" s="6"/>
      <c r="L155" s="90">
        <f>(((SUM(K7:K152)+(SUM(Champions!K7:K108)))/(SUM(J7:J152)+(SUM(Champions!J7:J108)))-1)*100)</f>
        <v>7.9725357549421005</v>
      </c>
      <c r="M155" s="6"/>
      <c r="N155" s="6"/>
      <c r="O155" s="6"/>
      <c r="P155" s="6"/>
      <c r="Q155" s="6"/>
      <c r="R155" s="6"/>
      <c r="S155" s="90">
        <f>(SUM(Champions!S7:S108)+SUM(Contenders!S7:S152))/$B155</f>
        <v>76.39227651062885</v>
      </c>
      <c r="T155" s="414">
        <f>(H155/SQRT(22.5*W155*(H155/Z155))-1)*100</f>
        <v>27.153973779830665</v>
      </c>
      <c r="U155" s="90">
        <f>(SUM(Champions!U7:U108)+SUM(Contenders!U7:U152))/$B155</f>
        <v>21.844331660900988</v>
      </c>
      <c r="V155" s="6"/>
      <c r="W155" s="397">
        <f>(SUM(Champions!W7:W108)+SUM(Contenders!W7:W152))/$B155</f>
        <v>3.47408837801983</v>
      </c>
      <c r="X155" s="397">
        <f>(SUM(Champions!X7:X108)+SUM(Contenders!X7:X152))/$B155</f>
        <v>2.8441935483870964</v>
      </c>
      <c r="Y155" s="91">
        <f>(SUM(Champions!Y7:Y108)+SUM(Contenders!Y7:Y152))/$B155</f>
        <v>2.258306451612903</v>
      </c>
      <c r="Z155" s="398">
        <f>(SUM(Champions!Z7:Z108)+SUM(Contenders!Z7:Z152))/$B155</f>
        <v>2.659879032258065</v>
      </c>
      <c r="AA155" s="91">
        <f>(SUM(Champions!AA7:AA108)+SUM(Contenders!AA7:AA152))/$B155</f>
        <v>2.9710675883256537</v>
      </c>
      <c r="AB155" s="91">
        <f>(SUM(Champions!AB7:AB108)+SUM(Contenders!AB7:AB152))/$B155</f>
        <v>3.3642223502304156</v>
      </c>
      <c r="AC155" s="448">
        <f>(SUM(Champions!AC7:AC108)+SUM(Contenders!AC7:AC152))/$B155</f>
        <v>12.029124659145598</v>
      </c>
      <c r="AD155" s="446">
        <f>(H155/AA155)/X155</f>
        <v>5.622761860059484</v>
      </c>
      <c r="AE155" s="487">
        <f>(SUM(Champions!AE7:AE108)+SUM(Contenders!AE7:AE152))/$B155</f>
        <v>11.14516129032258</v>
      </c>
      <c r="AF155" s="399">
        <f>(SUM(Champions!AF7:AF108)+SUM(Contenders!AF7:AF152))/$B155</f>
        <v>18131.391129032258</v>
      </c>
      <c r="AG155" s="530">
        <f>(SUM(Champions!AG7:AG108)+SUM(Contenders!AG7:AG152))/$B155</f>
        <v>25.168830645161293</v>
      </c>
      <c r="AH155" s="530">
        <f>(SUM(Champions!AH7:AH108)+SUM(Contenders!AH7:AH152))/$B155</f>
        <v>-11.835564516129036</v>
      </c>
      <c r="AI155" s="527">
        <f>(SUM(Champions!AI7:AI108)+SUM(Contenders!AI7:AI152))/$B155</f>
        <v>2.9299596774193555</v>
      </c>
      <c r="AJ155" s="528">
        <f>(SUM(Champions!AJ7:AJ108)+SUM(Contenders!AJ7:AJ152))/$B155</f>
        <v>3.0979032258064523</v>
      </c>
      <c r="AK155" s="333">
        <f>AN155/AO155</f>
        <v>0.9231071102198506</v>
      </c>
      <c r="AL155" s="665">
        <f t="shared" si="111"/>
        <v>7.797099460024537</v>
      </c>
      <c r="AM155" s="666">
        <f t="shared" si="112"/>
        <v>6.749757321749361</v>
      </c>
      <c r="AN155" s="666">
        <f t="shared" si="113"/>
        <v>8.381335197886841</v>
      </c>
      <c r="AO155" s="667">
        <f t="shared" si="114"/>
        <v>9.079482873759591</v>
      </c>
      <c r="AP155" s="401">
        <f>(SUM(Champions!AP7:AP108)+SUM(Contenders!AP7:AP152))/$B155</f>
        <v>1.2505430240974575</v>
      </c>
      <c r="AQ155" s="668"/>
      <c r="AR155" s="401">
        <f>(SUM(Champions!AR7:AR108)+SUM(Contenders!AR7:AR152))/$B155</f>
        <v>1.1600896780726542</v>
      </c>
      <c r="AS155" s="286">
        <f>(SUM(Champions!AS7:AS108)+SUM(Contenders!AS7:AS152))/$B155</f>
        <v>1.0930761808999887</v>
      </c>
      <c r="AT155" s="287">
        <f>(SUM(Champions!AT7:AT108)+SUM(Contenders!AT7:AT152))/$B155</f>
        <v>1.0280114425980091</v>
      </c>
      <c r="AU155" s="287">
        <f>(SUM(Champions!AU7:AU108)+SUM(Contenders!AU7:AU152))/$B155</f>
        <v>0.9281528282547351</v>
      </c>
      <c r="AV155" s="287">
        <f>(SUM(Champions!AV7:AV108)+SUM(Contenders!AV7:AV152))/$B155</f>
        <v>0.836230787749785</v>
      </c>
      <c r="AW155" s="287">
        <f>(SUM(Champions!AW7:AW108)+SUM(Contenders!AW7:AW152))/$B155</f>
        <v>0.7581237852673152</v>
      </c>
      <c r="AX155" s="287">
        <f>(SUM(Champions!AX7:AX108)+SUM(Contenders!AX7:AX152))/$B155</f>
        <v>0.6871456641647488</v>
      </c>
      <c r="AY155" s="287">
        <f>(SUM(Champions!AY7:AY108)+SUM(Contenders!AY7:AY152))/$B155</f>
        <v>0.6252600894551209</v>
      </c>
      <c r="AZ155" s="287">
        <f>(SUM(Champions!AZ7:AZ108)+SUM(Contenders!AZ7:AZ152))/$B155</f>
        <v>0.5787921254850622</v>
      </c>
      <c r="BA155" s="287">
        <f>(SUM(Champions!BA7:BA108)+SUM(Contenders!BA7:BA152))/$B155</f>
        <v>0.5244063408476521</v>
      </c>
      <c r="BB155" s="287">
        <f>(SUM(Champions!BB7:BB108)+SUM(Contenders!BB7:BB152))/$B155</f>
        <v>0.49330509560662017</v>
      </c>
      <c r="BC155" s="288">
        <f>(SUM(Champions!BC7:BC108)+SUM(Contenders!BC7:BC152))/$B155</f>
        <v>0.4514125999857926</v>
      </c>
      <c r="BD155" s="690">
        <f>IF(AR155=0,0,IF(AR155&gt;AP155,0,((AP155/AR155)-1)*100))</f>
        <v>7.797099460024537</v>
      </c>
      <c r="BE155" s="690">
        <f aca="true" t="shared" si="154" ref="BE155:BO155">((AR155/AS155)-1)*100</f>
        <v>6.130725226991007</v>
      </c>
      <c r="BF155" s="669">
        <f t="shared" si="154"/>
        <v>6.329184248917197</v>
      </c>
      <c r="BG155" s="669">
        <f t="shared" si="154"/>
        <v>10.75885471695912</v>
      </c>
      <c r="BH155" s="669">
        <f t="shared" si="154"/>
        <v>10.992424800849943</v>
      </c>
      <c r="BI155" s="669">
        <f t="shared" si="154"/>
        <v>10.302671410702313</v>
      </c>
      <c r="BJ155" s="669">
        <f t="shared" si="154"/>
        <v>10.329414097204982</v>
      </c>
      <c r="BK155" s="669">
        <f t="shared" si="154"/>
        <v>9.897573146489758</v>
      </c>
      <c r="BL155" s="669">
        <f t="shared" si="154"/>
        <v>8.028437486276395</v>
      </c>
      <c r="BM155" s="669">
        <f t="shared" si="154"/>
        <v>10.370924300705564</v>
      </c>
      <c r="BN155" s="669">
        <f t="shared" si="154"/>
        <v>6.304667338330772</v>
      </c>
      <c r="BO155" s="691">
        <f t="shared" si="154"/>
        <v>9.280311542510344</v>
      </c>
      <c r="BP155" s="678">
        <f t="shared" si="121"/>
        <v>8.876857314663495</v>
      </c>
      <c r="BQ155" s="678">
        <f t="shared" si="122"/>
        <v>1.7825780331912344</v>
      </c>
      <c r="BR155" s="541">
        <f>IF(AN155="n/a","n/a",IF(U155&lt;0,"n/a",IF(U155="n/a","n/a",I155+AN155-U155)))</f>
        <v>-10.390801535016001</v>
      </c>
      <c r="BS155" s="678">
        <f>D155/10+(500-E155)/100+IF(F155="N",2,IF(F155="Y",1,0))+IF(G155="N",2,IF(G155="Y",1,0))+IF(L155&gt;10,5,L155/2)+IF(S155&gt;100,0,IF(S155&lt;0,0,(100-S155)/10))+IF(U155&gt;100,0,IF(U155&lt;0,0,(100-U155)/10))+IF(X155="-",0,IF(X155="N/A",0,IF(X155&gt;5,0,5-X155)))+IF(Y155&gt;5,0,5-Y155)+IF(Z155="N/A",0,IF(Z155&gt;5,0,5-Z155))+IF(W155&lt;0,0,IF(AA155="-",0,IF(AA155="N/A",0,IF(AA155&lt;W155,0,IF(AA155/W155&gt;1.1,5,(AA155/W155-1)*50)))))+IF(AC155="n/a",0,IF(AC155&lt;0,0,IF(AC155&gt;10,5,AC155/2)))+IF(AD155="n/a",0,IF(AD155&lt;0,0,IF(AD155&gt;10,5,AD155/2)))+AE155/10+IF(AF155&gt;100000,3,IF(AF155&gt;10000,2,IF(AF155&gt;1000,1,0)))+IF(AL155&gt;10,5,AL155/2)+IF(AM155="n/a",0,IF(AM155&gt;10,5,AM155/2))+IF(AN155="n/a",0,IF(AN155&gt;10,5,AN155/2))+IF(AO155="n/a",0,IF(AO155&lt;0,0,IF(AO155&gt;10,5,AO155/2)))+IF(BP155&gt;10,5,BP155/2)</f>
        <v>60.250649235680044</v>
      </c>
      <c r="BT155" s="703">
        <f t="shared" si="123"/>
        <v>1.3755973265072035</v>
      </c>
      <c r="BU155" s="703">
        <f>IF($AD155="n/a",1.03*BT155,IF($AD155&lt;0,1.01*BT155,IF($AD155&gt;10,1.1*BT155,(1+$AD155/100)*BT155)))</f>
        <v>1.4529438883300483</v>
      </c>
      <c r="BV155" s="703">
        <f>IF($AD155="n/a",1.03*BU155,IF($AD155&lt;0,1.01*BU155,IF($AD155&gt;10,1.1*BU155,(1+$AD155/100)*BU155)))</f>
        <v>1.5346394631311353</v>
      </c>
      <c r="BW155" s="703">
        <f>IF($AD155="n/a",1.03*BV155,IF($AD155&lt;0,1.01*BV155,IF($AD155&gt;10,1.1*BV155,(1+$AD155/100)*BV155)))</f>
        <v>1.6209285855534943</v>
      </c>
      <c r="BX155" s="703">
        <f>IF($AD155="n/a",1.03*BW155,IF($AD155&lt;0,1.01*BW155,IF($AD155&gt;10,1.1*BW155,(1+$AD155/100)*BW155)))</f>
        <v>1.7120695398407977</v>
      </c>
      <c r="BY155" s="704">
        <f t="shared" si="125"/>
        <v>7.696178803362679</v>
      </c>
      <c r="BZ155" s="691">
        <f t="shared" si="126"/>
        <v>16.19771600273758</v>
      </c>
    </row>
    <row r="156" ht="12.75">
      <c r="BD156" s="214"/>
    </row>
    <row r="157" ht="12.75">
      <c r="BD157" s="214"/>
    </row>
    <row r="158" ht="12.75">
      <c r="BD158" s="214"/>
    </row>
    <row r="159" ht="12.75">
      <c r="BD159" s="214"/>
    </row>
    <row r="160" ht="12.75">
      <c r="BD160" s="214"/>
    </row>
    <row r="161" ht="12.75">
      <c r="BD161" s="214"/>
    </row>
    <row r="162" ht="12.75">
      <c r="BD162" s="214"/>
    </row>
    <row r="163" ht="12.75">
      <c r="BD163" s="214"/>
    </row>
    <row r="164" ht="12.75">
      <c r="BD164" s="214"/>
    </row>
    <row r="165" ht="12.75">
      <c r="BD165" s="214"/>
    </row>
    <row r="166" ht="12.75">
      <c r="BD166" s="214"/>
    </row>
    <row r="167" ht="12.75">
      <c r="BD167" s="214"/>
    </row>
    <row r="168" ht="12.75">
      <c r="BD168" s="214"/>
    </row>
    <row r="169" ht="12.75">
      <c r="BD169" s="214"/>
    </row>
    <row r="170" ht="12.75">
      <c r="BD170" s="214"/>
    </row>
    <row r="171" ht="12.75">
      <c r="BD171" s="214"/>
    </row>
    <row r="172" ht="12.75">
      <c r="BD172" s="214"/>
    </row>
    <row r="173" ht="12.75">
      <c r="BD173" s="214"/>
    </row>
    <row r="174" ht="12.75">
      <c r="BD174" s="214"/>
    </row>
    <row r="175" ht="12.75">
      <c r="BD175" s="214"/>
    </row>
    <row r="176" ht="12.75">
      <c r="BD176" s="214"/>
    </row>
    <row r="177" ht="12.75">
      <c r="BD177" s="214"/>
    </row>
    <row r="178" ht="12.75">
      <c r="BD178" s="214"/>
    </row>
    <row r="179" ht="12.75">
      <c r="BD179" s="214"/>
    </row>
    <row r="180" ht="12.75">
      <c r="BD180" s="214"/>
    </row>
    <row r="181" ht="12.75">
      <c r="BD181" s="214"/>
    </row>
    <row r="182" ht="12.75">
      <c r="BD182" s="214"/>
    </row>
    <row r="183" ht="12.75">
      <c r="BD183" s="214"/>
    </row>
    <row r="184" ht="12.75">
      <c r="BD184" s="214"/>
    </row>
    <row r="185" ht="12.75">
      <c r="BD185" s="214"/>
    </row>
    <row r="186" ht="12.75">
      <c r="BD186" s="214"/>
    </row>
    <row r="187" ht="12.75">
      <c r="BD187" s="214"/>
    </row>
    <row r="188" ht="12.75">
      <c r="BD188" s="214"/>
    </row>
    <row r="189" ht="12.75">
      <c r="BD189" s="214"/>
    </row>
    <row r="190" ht="12.75">
      <c r="BD190" s="214"/>
    </row>
    <row r="191" ht="12.75">
      <c r="BD191" s="214"/>
    </row>
    <row r="192" ht="12.75">
      <c r="BD192" s="214"/>
    </row>
    <row r="193" ht="12.75">
      <c r="BD193" s="214"/>
    </row>
    <row r="194" ht="12.75">
      <c r="BD194" s="214"/>
    </row>
    <row r="195" ht="12.75">
      <c r="BD195" s="214"/>
    </row>
    <row r="196" ht="12.75">
      <c r="BD196" s="214"/>
    </row>
    <row r="197" ht="12.75">
      <c r="BD197" s="214"/>
    </row>
    <row r="198" ht="12.75">
      <c r="BD198" s="214"/>
    </row>
    <row r="199" ht="12.75">
      <c r="BD199" s="214"/>
    </row>
    <row r="200" ht="12.75">
      <c r="BD200" s="214"/>
    </row>
    <row r="201" ht="12.75">
      <c r="BD201" s="214"/>
    </row>
    <row r="202" ht="12.75">
      <c r="BD202" s="214"/>
    </row>
    <row r="203" ht="12.75">
      <c r="BD203" s="214"/>
    </row>
    <row r="204" ht="12.75">
      <c r="BD204" s="214"/>
    </row>
    <row r="205" ht="12.75">
      <c r="BD205" s="214"/>
    </row>
    <row r="206" ht="12.75">
      <c r="BD206" s="214"/>
    </row>
  </sheetData>
  <hyperlinks>
    <hyperlink ref="D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1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5.7109375" style="0" customWidth="1"/>
    <col min="29" max="30" width="6.28125" style="0" customWidth="1"/>
    <col min="31" max="31" width="2.7109375" style="0" customWidth="1"/>
    <col min="32" max="32" width="7.28125" style="0" customWidth="1"/>
    <col min="33" max="36" width="5.7109375" style="0" customWidth="1"/>
    <col min="37" max="37" width="6.28125" style="0" customWidth="1"/>
    <col min="38" max="41" width="5.00390625" style="0" customWidth="1"/>
    <col min="42" max="42" width="6.28125" style="0" customWidth="1"/>
    <col min="43" max="43" width="1.7109375" style="0" customWidth="1"/>
    <col min="44" max="55" width="6.28125" style="0" customWidth="1"/>
    <col min="56" max="69" width="4.7109375" style="0" customWidth="1"/>
    <col min="70" max="77" width="5.00390625" style="0" customWidth="1"/>
    <col min="78" max="78" width="4.7109375" style="0" customWidth="1"/>
  </cols>
  <sheetData>
    <row r="1" spans="1:78" ht="12.75">
      <c r="A1" s="393" t="s">
        <v>1310</v>
      </c>
      <c r="B1" s="291"/>
      <c r="C1" s="349" t="s">
        <v>1480</v>
      </c>
      <c r="D1" s="83" t="s">
        <v>1479</v>
      </c>
      <c r="E1" s="83"/>
      <c r="F1" s="85"/>
      <c r="G1" s="83"/>
      <c r="H1" s="84"/>
      <c r="I1" s="84"/>
      <c r="J1" s="343"/>
      <c r="K1" s="295"/>
      <c r="L1" s="294"/>
      <c r="M1" s="295"/>
      <c r="N1" s="294"/>
      <c r="O1" s="296"/>
      <c r="P1" s="296"/>
      <c r="Q1" s="350"/>
      <c r="R1" s="81" t="s">
        <v>897</v>
      </c>
      <c r="S1" s="81"/>
      <c r="T1" s="408"/>
      <c r="U1" s="100"/>
      <c r="V1" s="162"/>
      <c r="W1" s="161"/>
      <c r="X1" s="160" t="s">
        <v>1855</v>
      </c>
      <c r="Y1" s="161"/>
      <c r="Z1" s="161"/>
      <c r="AA1" s="161"/>
      <c r="AB1" s="161"/>
      <c r="AC1" s="161"/>
      <c r="AD1" s="161"/>
      <c r="AE1" s="161"/>
      <c r="AF1" s="161"/>
      <c r="AG1" s="514" t="s">
        <v>1594</v>
      </c>
      <c r="AH1" s="295"/>
      <c r="AI1" s="295"/>
      <c r="AJ1" s="350"/>
      <c r="AK1" s="352" t="s">
        <v>112</v>
      </c>
      <c r="AL1" s="353"/>
      <c r="AM1" s="353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3"/>
      <c r="BD1" s="426" t="s">
        <v>1356</v>
      </c>
      <c r="BE1" s="639"/>
      <c r="BF1" s="9"/>
      <c r="BG1" s="9"/>
      <c r="BH1" s="9"/>
      <c r="BI1" s="9"/>
      <c r="BJ1" s="9"/>
      <c r="BK1" s="9"/>
      <c r="BL1" s="9"/>
      <c r="BM1" s="9"/>
      <c r="BN1" s="9"/>
      <c r="BO1" s="9"/>
      <c r="BP1" s="162"/>
      <c r="BQ1" s="163"/>
      <c r="BR1" s="455"/>
      <c r="BT1" s="426" t="s">
        <v>741</v>
      </c>
      <c r="BU1" s="9"/>
      <c r="BV1" s="9"/>
      <c r="BW1" s="9"/>
      <c r="BX1" s="9"/>
      <c r="BY1" s="9"/>
      <c r="BZ1" s="24"/>
    </row>
    <row r="2" spans="1:78" ht="9" customHeight="1">
      <c r="A2" s="98" t="s">
        <v>28</v>
      </c>
      <c r="B2" s="292"/>
      <c r="C2" s="342"/>
      <c r="D2" s="295"/>
      <c r="E2" s="295"/>
      <c r="F2" s="338"/>
      <c r="G2" s="338"/>
      <c r="H2" s="338"/>
      <c r="I2" s="343"/>
      <c r="J2" s="347" t="s">
        <v>846</v>
      </c>
      <c r="K2" s="295"/>
      <c r="L2" s="294"/>
      <c r="M2" s="295"/>
      <c r="N2" s="294"/>
      <c r="O2" s="296"/>
      <c r="P2" s="11"/>
      <c r="Q2" s="351"/>
      <c r="R2" s="180"/>
      <c r="S2" s="111"/>
      <c r="T2" s="111"/>
      <c r="U2" s="184" t="s">
        <v>1859</v>
      </c>
      <c r="V2" s="184"/>
      <c r="W2" s="183" t="s">
        <v>1593</v>
      </c>
      <c r="X2" s="130"/>
      <c r="Y2" s="130"/>
      <c r="Z2" s="130"/>
      <c r="AA2" s="130"/>
      <c r="AB2" s="130"/>
      <c r="AC2" s="130"/>
      <c r="AD2" s="130"/>
      <c r="AE2" s="130"/>
      <c r="AF2" s="130"/>
      <c r="AG2" s="180" t="s">
        <v>1600</v>
      </c>
      <c r="AH2" s="2"/>
      <c r="AI2" s="2"/>
      <c r="AJ2" s="351"/>
      <c r="AK2" s="354" t="s">
        <v>1791</v>
      </c>
      <c r="AL2" s="355"/>
      <c r="AM2" s="355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5"/>
      <c r="BD2" s="354" t="s">
        <v>596</v>
      </c>
      <c r="BE2" s="355"/>
      <c r="BF2" s="7"/>
      <c r="BG2" s="7"/>
      <c r="BH2" s="7"/>
      <c r="BI2" s="7"/>
      <c r="BJ2" s="7"/>
      <c r="BK2" s="7"/>
      <c r="BL2" s="7"/>
      <c r="BM2" s="7"/>
      <c r="BN2" s="7"/>
      <c r="BO2" s="7"/>
      <c r="BP2" s="164"/>
      <c r="BQ2" s="165"/>
      <c r="BR2" s="455"/>
      <c r="BT2" s="354" t="s">
        <v>743</v>
      </c>
      <c r="BU2" s="7"/>
      <c r="BV2" s="7"/>
      <c r="BW2" s="7"/>
      <c r="BX2" s="7"/>
      <c r="BY2" s="7"/>
      <c r="BZ2" s="33"/>
    </row>
    <row r="3" spans="1:78" ht="9" customHeight="1">
      <c r="A3" s="289"/>
      <c r="B3" s="292"/>
      <c r="C3" s="344"/>
      <c r="D3" s="2"/>
      <c r="E3" s="2"/>
      <c r="F3" s="4"/>
      <c r="G3" s="4"/>
      <c r="H3" s="4"/>
      <c r="I3" s="345"/>
      <c r="J3" s="348" t="s">
        <v>1398</v>
      </c>
      <c r="K3" s="3"/>
      <c r="L3" s="3"/>
      <c r="M3" s="3"/>
      <c r="N3" s="3"/>
      <c r="O3" s="3"/>
      <c r="P3" s="1"/>
      <c r="Q3" s="381" t="s">
        <v>426</v>
      </c>
      <c r="R3" s="180"/>
      <c r="S3" s="111"/>
      <c r="T3" s="111"/>
      <c r="U3" s="184"/>
      <c r="V3" s="184"/>
      <c r="W3" s="183" t="s">
        <v>1592</v>
      </c>
      <c r="X3" s="181"/>
      <c r="Y3" s="181"/>
      <c r="Z3" s="181"/>
      <c r="AA3" s="181"/>
      <c r="AB3" s="181"/>
      <c r="AC3" s="181"/>
      <c r="AD3" s="181"/>
      <c r="AE3" s="181"/>
      <c r="AF3" s="181"/>
      <c r="AG3" s="180" t="s">
        <v>1599</v>
      </c>
      <c r="AH3" s="111"/>
      <c r="AI3" s="111"/>
      <c r="AJ3" s="182"/>
      <c r="AK3" s="159" t="s">
        <v>589</v>
      </c>
      <c r="AL3" s="356"/>
      <c r="AM3" s="356"/>
      <c r="AN3" s="164"/>
      <c r="AO3" s="164"/>
      <c r="AP3" s="164"/>
      <c r="AQ3" s="164"/>
      <c r="AR3" s="164"/>
      <c r="AS3" s="357"/>
      <c r="AT3" s="164"/>
      <c r="AU3" s="164"/>
      <c r="AV3" s="164"/>
      <c r="AW3" s="164"/>
      <c r="AX3" s="164"/>
      <c r="AY3" s="164"/>
      <c r="AZ3" s="164"/>
      <c r="BA3" s="164"/>
      <c r="BB3" s="164"/>
      <c r="BC3" s="165"/>
      <c r="BD3" s="640"/>
      <c r="BE3" s="641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62"/>
      <c r="BQ3" s="363"/>
      <c r="BR3" s="455"/>
      <c r="BT3" s="708" t="s">
        <v>744</v>
      </c>
      <c r="BU3" s="7"/>
      <c r="BV3" s="7"/>
      <c r="BW3" s="7"/>
      <c r="BX3" s="7"/>
      <c r="BY3" s="7"/>
      <c r="BZ3" s="33"/>
    </row>
    <row r="4" spans="1:78" ht="12.75">
      <c r="A4" s="158" t="s">
        <v>51</v>
      </c>
      <c r="B4" s="293"/>
      <c r="C4" s="346"/>
      <c r="D4" s="137"/>
      <c r="E4" s="137"/>
      <c r="F4" s="3"/>
      <c r="G4" s="3"/>
      <c r="H4" s="3"/>
      <c r="I4" s="1"/>
      <c r="J4" s="112" t="s">
        <v>1210</v>
      </c>
      <c r="K4" s="59"/>
      <c r="L4" s="59"/>
      <c r="M4" s="59"/>
      <c r="N4" s="59"/>
      <c r="O4" s="60"/>
      <c r="P4" s="24"/>
      <c r="Q4" s="182" t="s">
        <v>1011</v>
      </c>
      <c r="R4" s="308" t="s">
        <v>1858</v>
      </c>
      <c r="S4" s="308"/>
      <c r="T4" s="409"/>
      <c r="U4" s="35"/>
      <c r="V4" s="35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428" t="s">
        <v>1595</v>
      </c>
      <c r="AH4" s="59"/>
      <c r="AI4" s="59"/>
      <c r="AJ4" s="60"/>
      <c r="AK4" s="159" t="s">
        <v>1793</v>
      </c>
      <c r="AL4" s="356"/>
      <c r="AM4" s="356"/>
      <c r="AN4" s="164"/>
      <c r="AO4" s="164"/>
      <c r="AP4" s="164"/>
      <c r="AQ4" s="358" t="s">
        <v>188</v>
      </c>
      <c r="AR4" s="164"/>
      <c r="AS4" s="358"/>
      <c r="AT4" s="164"/>
      <c r="AU4" s="164"/>
      <c r="AV4" s="164"/>
      <c r="AW4" s="164"/>
      <c r="AX4" s="164"/>
      <c r="AY4" s="164"/>
      <c r="AZ4" s="164"/>
      <c r="BA4" s="164"/>
      <c r="BB4" s="164"/>
      <c r="BC4" s="165"/>
      <c r="BD4" s="416">
        <v>2011</v>
      </c>
      <c r="BE4" s="681">
        <v>2010</v>
      </c>
      <c r="BF4" s="682">
        <v>2009</v>
      </c>
      <c r="BG4" s="682">
        <v>2008</v>
      </c>
      <c r="BH4" s="682">
        <v>2007</v>
      </c>
      <c r="BI4" s="682">
        <v>2006</v>
      </c>
      <c r="BJ4" s="682">
        <v>2005</v>
      </c>
      <c r="BK4" s="682">
        <v>2004</v>
      </c>
      <c r="BL4" s="682">
        <v>2003</v>
      </c>
      <c r="BM4" s="682">
        <v>2002</v>
      </c>
      <c r="BN4" s="682">
        <v>2001</v>
      </c>
      <c r="BO4" s="341">
        <v>2000</v>
      </c>
      <c r="BP4" s="454" t="s">
        <v>597</v>
      </c>
      <c r="BQ4" s="683"/>
      <c r="BR4" s="455"/>
      <c r="BT4" s="681"/>
      <c r="BU4" s="682"/>
      <c r="BV4" s="682"/>
      <c r="BW4" s="682"/>
      <c r="BX4" s="682"/>
      <c r="BY4" s="693" t="s">
        <v>2021</v>
      </c>
      <c r="BZ4" s="516"/>
    </row>
    <row r="5" spans="1:78" ht="12.75">
      <c r="A5" s="290"/>
      <c r="B5" s="24"/>
      <c r="C5" s="25"/>
      <c r="D5" s="339" t="s">
        <v>1409</v>
      </c>
      <c r="E5" s="339"/>
      <c r="F5" s="340" t="s">
        <v>1414</v>
      </c>
      <c r="G5" s="341"/>
      <c r="H5" s="435">
        <f>Champions!H5</f>
        <v>40907</v>
      </c>
      <c r="I5" s="45"/>
      <c r="J5" s="34" t="s">
        <v>873</v>
      </c>
      <c r="K5" s="41"/>
      <c r="L5" s="61" t="s">
        <v>566</v>
      </c>
      <c r="M5" s="7"/>
      <c r="N5" s="17" t="s">
        <v>565</v>
      </c>
      <c r="O5" s="33"/>
      <c r="P5" s="33" t="s">
        <v>232</v>
      </c>
      <c r="Q5" s="381" t="s">
        <v>1010</v>
      </c>
      <c r="R5" s="416" t="s">
        <v>1405</v>
      </c>
      <c r="S5" s="42" t="s">
        <v>893</v>
      </c>
      <c r="T5" s="61" t="s">
        <v>241</v>
      </c>
      <c r="U5" s="43" t="s">
        <v>892</v>
      </c>
      <c r="V5" s="146" t="s">
        <v>1662</v>
      </c>
      <c r="W5" s="170" t="s">
        <v>892</v>
      </c>
      <c r="X5" s="169" t="s">
        <v>1151</v>
      </c>
      <c r="Y5" s="170" t="s">
        <v>892</v>
      </c>
      <c r="Z5" s="185" t="s">
        <v>794</v>
      </c>
      <c r="AA5" s="169" t="s">
        <v>895</v>
      </c>
      <c r="AB5" s="170" t="s">
        <v>896</v>
      </c>
      <c r="AC5" s="58" t="s">
        <v>592</v>
      </c>
      <c r="AD5" s="43" t="s">
        <v>591</v>
      </c>
      <c r="AE5" s="146" t="s">
        <v>860</v>
      </c>
      <c r="AF5" s="176" t="s">
        <v>728</v>
      </c>
      <c r="AG5" s="517" t="s">
        <v>1601</v>
      </c>
      <c r="AH5" s="517" t="s">
        <v>1601</v>
      </c>
      <c r="AI5" s="515" t="s">
        <v>1596</v>
      </c>
      <c r="AJ5" s="516" t="s">
        <v>1597</v>
      </c>
      <c r="AK5" s="359" t="s">
        <v>805</v>
      </c>
      <c r="AL5" s="322"/>
      <c r="AM5" s="322" t="s">
        <v>1792</v>
      </c>
      <c r="AN5" s="322"/>
      <c r="AO5" s="323"/>
      <c r="AP5" s="360"/>
      <c r="AQ5" s="360"/>
      <c r="AR5" s="361" t="s">
        <v>1790</v>
      </c>
      <c r="AS5" s="361"/>
      <c r="AT5" s="362"/>
      <c r="AU5" s="362"/>
      <c r="AV5" s="362"/>
      <c r="AW5" s="362"/>
      <c r="AX5" s="362"/>
      <c r="AY5" s="362"/>
      <c r="AZ5" s="362"/>
      <c r="BA5" s="362"/>
      <c r="BB5" s="362"/>
      <c r="BC5" s="363"/>
      <c r="BD5" s="454" t="s">
        <v>1353</v>
      </c>
      <c r="BE5" s="681" t="s">
        <v>1353</v>
      </c>
      <c r="BF5" s="682" t="s">
        <v>1353</v>
      </c>
      <c r="BG5" s="682" t="s">
        <v>1353</v>
      </c>
      <c r="BH5" s="682" t="s">
        <v>1353</v>
      </c>
      <c r="BI5" s="682" t="s">
        <v>1353</v>
      </c>
      <c r="BJ5" s="682" t="s">
        <v>1353</v>
      </c>
      <c r="BK5" s="682" t="s">
        <v>1353</v>
      </c>
      <c r="BL5" s="682" t="s">
        <v>1353</v>
      </c>
      <c r="BM5" s="682" t="s">
        <v>1353</v>
      </c>
      <c r="BN5" s="682" t="s">
        <v>1353</v>
      </c>
      <c r="BO5" s="341" t="s">
        <v>1353</v>
      </c>
      <c r="BP5" s="453" t="s">
        <v>598</v>
      </c>
      <c r="BQ5" s="341" t="s">
        <v>600</v>
      </c>
      <c r="BR5" s="416" t="s">
        <v>1354</v>
      </c>
      <c r="BS5" s="624" t="s">
        <v>2011</v>
      </c>
      <c r="BT5" s="709" t="s">
        <v>742</v>
      </c>
      <c r="BU5" s="694"/>
      <c r="BV5" s="695"/>
      <c r="BW5" s="695"/>
      <c r="BX5" s="695"/>
      <c r="BY5" s="159" t="s">
        <v>2022</v>
      </c>
      <c r="BZ5" s="341"/>
    </row>
    <row r="6" spans="1:78" ht="12.75">
      <c r="A6" s="113" t="s">
        <v>558</v>
      </c>
      <c r="B6" s="48" t="s">
        <v>559</v>
      </c>
      <c r="C6" s="46" t="s">
        <v>1216</v>
      </c>
      <c r="D6" s="129" t="s">
        <v>271</v>
      </c>
      <c r="E6" s="14" t="s">
        <v>274</v>
      </c>
      <c r="F6" s="13" t="s">
        <v>1407</v>
      </c>
      <c r="G6" s="73" t="s">
        <v>1408</v>
      </c>
      <c r="H6" s="47" t="s">
        <v>1211</v>
      </c>
      <c r="I6" s="48" t="s">
        <v>1212</v>
      </c>
      <c r="J6" s="46" t="s">
        <v>560</v>
      </c>
      <c r="K6" s="62" t="s">
        <v>561</v>
      </c>
      <c r="L6" s="62" t="s">
        <v>567</v>
      </c>
      <c r="M6" s="55" t="s">
        <v>562</v>
      </c>
      <c r="N6" s="63" t="s">
        <v>563</v>
      </c>
      <c r="O6" s="56" t="s">
        <v>564</v>
      </c>
      <c r="P6" s="64" t="s">
        <v>233</v>
      </c>
      <c r="Q6" s="229" t="s">
        <v>875</v>
      </c>
      <c r="R6" s="417" t="s">
        <v>1406</v>
      </c>
      <c r="S6" s="74" t="s">
        <v>1126</v>
      </c>
      <c r="T6" s="62" t="s">
        <v>240</v>
      </c>
      <c r="U6" s="48" t="s">
        <v>891</v>
      </c>
      <c r="V6" s="62" t="s">
        <v>1663</v>
      </c>
      <c r="W6" s="168" t="s">
        <v>890</v>
      </c>
      <c r="X6" s="171" t="s">
        <v>894</v>
      </c>
      <c r="Y6" s="193" t="s">
        <v>792</v>
      </c>
      <c r="Z6" s="194" t="s">
        <v>793</v>
      </c>
      <c r="AA6" s="171" t="s">
        <v>890</v>
      </c>
      <c r="AB6" s="168" t="s">
        <v>890</v>
      </c>
      <c r="AC6" s="48" t="s">
        <v>1860</v>
      </c>
      <c r="AD6" s="48" t="s">
        <v>1860</v>
      </c>
      <c r="AE6" s="62" t="s">
        <v>488</v>
      </c>
      <c r="AF6" s="368" t="s">
        <v>729</v>
      </c>
      <c r="AG6" s="518" t="s">
        <v>899</v>
      </c>
      <c r="AH6" s="518" t="s">
        <v>898</v>
      </c>
      <c r="AI6" s="13" t="s">
        <v>1598</v>
      </c>
      <c r="AJ6" s="73" t="s">
        <v>1598</v>
      </c>
      <c r="AK6" s="321" t="s">
        <v>580</v>
      </c>
      <c r="AL6" s="321" t="s">
        <v>803</v>
      </c>
      <c r="AM6" s="321" t="s">
        <v>804</v>
      </c>
      <c r="AN6" s="321" t="s">
        <v>1227</v>
      </c>
      <c r="AO6" s="321" t="s">
        <v>1226</v>
      </c>
      <c r="AP6" s="321">
        <v>2011</v>
      </c>
      <c r="AQ6" s="632" t="s">
        <v>928</v>
      </c>
      <c r="AR6" s="482">
        <v>2010</v>
      </c>
      <c r="AS6" s="55">
        <v>2009</v>
      </c>
      <c r="AT6" s="80">
        <v>2008</v>
      </c>
      <c r="AU6" s="80">
        <v>2007</v>
      </c>
      <c r="AV6" s="80">
        <v>2006</v>
      </c>
      <c r="AW6" s="80">
        <v>2005</v>
      </c>
      <c r="AX6" s="80">
        <v>2004</v>
      </c>
      <c r="AY6" s="80">
        <v>2003</v>
      </c>
      <c r="AZ6" s="80">
        <v>2002</v>
      </c>
      <c r="BA6" s="80">
        <v>2001</v>
      </c>
      <c r="BB6" s="80">
        <v>2000</v>
      </c>
      <c r="BC6" s="56">
        <v>1999</v>
      </c>
      <c r="BD6" s="417">
        <v>2010</v>
      </c>
      <c r="BE6" s="13">
        <v>2009</v>
      </c>
      <c r="BF6" s="518">
        <v>2008</v>
      </c>
      <c r="BG6" s="518">
        <v>2007</v>
      </c>
      <c r="BH6" s="518">
        <v>2006</v>
      </c>
      <c r="BI6" s="518">
        <v>2005</v>
      </c>
      <c r="BJ6" s="518">
        <v>2004</v>
      </c>
      <c r="BK6" s="518">
        <v>2003</v>
      </c>
      <c r="BL6" s="518">
        <v>2002</v>
      </c>
      <c r="BM6" s="518">
        <v>2001</v>
      </c>
      <c r="BN6" s="518">
        <v>2000</v>
      </c>
      <c r="BO6" s="73">
        <v>1999</v>
      </c>
      <c r="BP6" s="417" t="s">
        <v>599</v>
      </c>
      <c r="BQ6" s="73" t="s">
        <v>601</v>
      </c>
      <c r="BR6" s="417" t="s">
        <v>1355</v>
      </c>
      <c r="BS6" s="417" t="s">
        <v>1355</v>
      </c>
      <c r="BT6" s="518">
        <v>2012</v>
      </c>
      <c r="BU6" s="518">
        <v>2013</v>
      </c>
      <c r="BV6" s="518">
        <v>2014</v>
      </c>
      <c r="BW6" s="518">
        <v>2015</v>
      </c>
      <c r="BX6" s="518">
        <v>2016</v>
      </c>
      <c r="BY6" s="705" t="s">
        <v>2023</v>
      </c>
      <c r="BZ6" s="706" t="s">
        <v>566</v>
      </c>
    </row>
    <row r="7" spans="1:78" ht="11.25" customHeight="1">
      <c r="A7" s="501" t="s">
        <v>1112</v>
      </c>
      <c r="B7" s="492" t="s">
        <v>1113</v>
      </c>
      <c r="C7" s="502" t="s">
        <v>802</v>
      </c>
      <c r="D7" s="131">
        <v>9</v>
      </c>
      <c r="E7" s="16">
        <v>290</v>
      </c>
      <c r="F7" s="88" t="s">
        <v>1410</v>
      </c>
      <c r="G7" s="58" t="s">
        <v>1410</v>
      </c>
      <c r="H7" s="206">
        <v>26.28</v>
      </c>
      <c r="I7" s="432">
        <f aca="true" t="shared" si="0" ref="I7:I38">(R7/H7)*100</f>
        <v>0.228310502283105</v>
      </c>
      <c r="J7" s="142">
        <v>0.013</v>
      </c>
      <c r="K7" s="142">
        <v>0.015</v>
      </c>
      <c r="L7" s="107">
        <f aca="true" t="shared" si="1" ref="L7:L38">((K7/J7)-1)*100</f>
        <v>15.384615384615397</v>
      </c>
      <c r="M7" s="118">
        <v>40876</v>
      </c>
      <c r="N7" s="22">
        <v>40878</v>
      </c>
      <c r="O7" s="23">
        <v>40912</v>
      </c>
      <c r="P7" s="378" t="s">
        <v>249</v>
      </c>
      <c r="Q7" s="16"/>
      <c r="R7" s="311">
        <f>K7*4</f>
        <v>0.06</v>
      </c>
      <c r="S7" s="312">
        <f aca="true" t="shared" si="2" ref="S7:S38">R7/W7*100</f>
        <v>4.25531914893617</v>
      </c>
      <c r="T7" s="413">
        <f aca="true" t="shared" si="3" ref="T7:T24">(H7/SQRT(22.5*W7*(H7/Z7))-1)*100</f>
        <v>28.069130268224974</v>
      </c>
      <c r="U7" s="18">
        <f aca="true" t="shared" si="4" ref="U7:U38">H7/W7</f>
        <v>18.638297872340427</v>
      </c>
      <c r="V7" s="364">
        <v>12</v>
      </c>
      <c r="W7" s="188">
        <v>1.41</v>
      </c>
      <c r="X7" s="187">
        <v>1.08</v>
      </c>
      <c r="Y7" s="188">
        <v>0.94</v>
      </c>
      <c r="Z7" s="188">
        <v>1.98</v>
      </c>
      <c r="AA7" s="187">
        <v>1.75</v>
      </c>
      <c r="AB7" s="188">
        <v>1.96</v>
      </c>
      <c r="AC7" s="326">
        <f aca="true" t="shared" si="5" ref="AC7:AC27">(AB7/AA7-1)*100</f>
        <v>11.99999999999999</v>
      </c>
      <c r="AD7" s="443">
        <f>(H7/AA7)/X7</f>
        <v>13.904761904761905</v>
      </c>
      <c r="AE7" s="483">
        <v>12</v>
      </c>
      <c r="AF7" s="370">
        <v>1980</v>
      </c>
      <c r="AG7" s="512">
        <v>102.15</v>
      </c>
      <c r="AH7" s="512">
        <v>-0.64</v>
      </c>
      <c r="AI7" s="525">
        <v>9.23</v>
      </c>
      <c r="AJ7" s="526">
        <v>27.26</v>
      </c>
      <c r="AK7" s="334">
        <f>AN7/AO7</f>
        <v>0.43015172211708097</v>
      </c>
      <c r="AL7" s="328">
        <f>((AP7/AR7)^(1/1)-1)*100</f>
        <v>8.333333333333325</v>
      </c>
      <c r="AM7" s="329">
        <f>((AP7/AT7)^(1/3)-1)*100</f>
        <v>6.8161888760137845</v>
      </c>
      <c r="AN7" s="329">
        <f>((AP7/AV7)^(1/5)-1)*100</f>
        <v>6.851861037197171</v>
      </c>
      <c r="AO7" s="326">
        <f>((AP7/BA7)^(1/10)-1)*100</f>
        <v>15.928940150406268</v>
      </c>
      <c r="AP7" s="650">
        <v>0.052</v>
      </c>
      <c r="AQ7" s="633"/>
      <c r="AR7" s="279">
        <v>0.048</v>
      </c>
      <c r="AS7" s="279">
        <v>0.045333</v>
      </c>
      <c r="AT7" s="19">
        <v>0.042667</v>
      </c>
      <c r="AU7" s="19">
        <v>0.04</v>
      </c>
      <c r="AV7" s="280">
        <v>0.037333</v>
      </c>
      <c r="AW7" s="19">
        <v>0.035333</v>
      </c>
      <c r="AX7" s="19">
        <v>0.02645</v>
      </c>
      <c r="AY7" s="280">
        <v>0.01186</v>
      </c>
      <c r="AZ7" s="280">
        <v>0.01186</v>
      </c>
      <c r="BA7" s="280">
        <v>0.01186</v>
      </c>
      <c r="BB7" s="280">
        <v>0.01186</v>
      </c>
      <c r="BC7" s="273">
        <v>0.01186</v>
      </c>
      <c r="BD7" s="684">
        <f>IF(AR7=0,0,IF(AR7&gt;AP7,0,((AP7/AR7)-1)*100))</f>
        <v>8.333333333333325</v>
      </c>
      <c r="BE7" s="684">
        <f aca="true" t="shared" si="6" ref="BE7:BM11">IF(AS7=0,0,IF(AS7&gt;AR7,0,((AR7/AS7)-1)*100))</f>
        <v>5.8831314936139245</v>
      </c>
      <c r="BF7" s="452">
        <f t="shared" si="6"/>
        <v>6.248388684463402</v>
      </c>
      <c r="BG7" s="452">
        <f t="shared" si="6"/>
        <v>6.667499999999982</v>
      </c>
      <c r="BH7" s="452">
        <f t="shared" si="6"/>
        <v>7.143813784051645</v>
      </c>
      <c r="BI7" s="452">
        <f t="shared" si="6"/>
        <v>5.660430758780732</v>
      </c>
      <c r="BJ7" s="452">
        <f t="shared" si="6"/>
        <v>33.584120982986775</v>
      </c>
      <c r="BK7" s="452">
        <f t="shared" si="6"/>
        <v>123.0185497470489</v>
      </c>
      <c r="BL7" s="452">
        <f t="shared" si="6"/>
        <v>0</v>
      </c>
      <c r="BM7" s="452">
        <f t="shared" si="6"/>
        <v>0</v>
      </c>
      <c r="BN7" s="452">
        <f aca="true" t="shared" si="7" ref="BN7:BO11">IF(BB7=0,0,IF(BB7&gt;BA7,0,((BA7/BB7)-1)*100))</f>
        <v>0</v>
      </c>
      <c r="BO7" s="685">
        <f t="shared" si="7"/>
        <v>0</v>
      </c>
      <c r="BP7" s="684">
        <f>AVERAGE(BD7:BO7)</f>
        <v>16.37827239868989</v>
      </c>
      <c r="BQ7" s="675">
        <f>SQRT(AVERAGE((BD7-$BP7)^2,(BE7-$BP7)^2,(BF7-$BP7)^2,(BG7-$BP7)^2,(BH7-$BP7)^2,(BI7-$BP7)^2,(BJ7-$BP7)^2,(BK7-$BP7)^2,(BL7-$BP7)^2,(BM7-$BP7)^2,(BN7-$BP7)^2,(BO7-$BP7)^2))</f>
        <v>33.30804611583197</v>
      </c>
      <c r="BR7" s="538">
        <f aca="true" t="shared" si="8" ref="BR7:BR70">IF(AN7="n/a","n/a",IF(U7&lt;0,"n/a",IF(U7="n/a","n/a",I7+AN7-U7)))</f>
        <v>-11.558126332860152</v>
      </c>
      <c r="BS7" s="676">
        <f aca="true" t="shared" si="9" ref="BS7:BS70">D7/10+(500-E7)/100+IF(F7="N",2,IF(F7="Y",1,0))+IF(G7="N",2,IF(G7="Y",1,0))+IF(L7&gt;10,5,L7/2)+IF(S7&gt;100,0,IF(S7&lt;0,0,(100-S7)/10))+IF(U7&gt;100,0,IF(U7&lt;0,0,(100-U7)/10))+IF(X7="-",0,IF(X7="N/A",0,IF(X7&gt;5,0,5-X7)))+IF(Y7&gt;5,0,5-Y7)+IF(Z7="N/A",0,IF(Z7&gt;5,0,5-Z7))+IF(W7&lt;0,0,IF(AA7="-",0,IF(AA7="N/A",0,IF(AA7&lt;W7,0,IF(AA7/W7&gt;1.1,5,(AA7/W7-1)*50)))))+IF(AC7="n/a",0,IF(AC7&lt;0,0,IF(AC7&gt;10,5,AC7/2)))+IF(AD7="n/a",0,IF(AD7&lt;0,0,IF(AD7&gt;10,5,AD7/2)))+AE7/10+IF(AF7&gt;100000,3,IF(AF7&gt;10000,2,IF(AF7&gt;1000,1,0)))+IF(AL7&gt;10,5,AL7/2)+IF(AM7="n/a",0,IF(AM7&gt;10,5,AM7/2))+IF(AN7="n/a",0,IF(AN7&gt;10,5,AN7/2))+IF(AO7="n/a",0,IF(AO7&lt;0,0,IF(AO7&gt;10,5,AO7/2)))+IF(BP7&gt;10,5,BP7/2)</f>
        <v>74.91132992114449</v>
      </c>
      <c r="BT7" s="696">
        <f>IF(AC7="n/a",1.03*AP7,IF(AC7&lt;0,1.01*AP7,IF(AC7&gt;10,1.1*AP7,(1+AC7/100)*AP7)))</f>
        <v>0.0572</v>
      </c>
      <c r="BU7" s="696">
        <f>IF($AD7="n/a",1.03*BT7,IF($AD7&lt;0,1.01*BT7,IF($AD7&gt;10,1.1*BT7,(1+$AD7/100)*BT7)))</f>
        <v>0.06292</v>
      </c>
      <c r="BV7" s="696">
        <f>IF($AD7="n/a",1.03*BU7,IF($AD7&lt;0,1.01*BU7,IF($AD7&gt;10,1.1*BU7,(1+$AD7/100)*BU7)))</f>
        <v>0.06921200000000001</v>
      </c>
      <c r="BW7" s="696">
        <f>IF($AD7="n/a",1.03*BV7,IF($AD7&lt;0,1.01*BV7,IF($AD7&gt;10,1.1*BV7,(1+$AD7/100)*BV7)))</f>
        <v>0.07613320000000001</v>
      </c>
      <c r="BX7" s="696">
        <f>IF($AD7="n/a",1.03*BW7,IF($AD7&lt;0,1.01*BW7,IF($AD7&gt;10,1.1*BW7,(1+$AD7/100)*BW7)))</f>
        <v>0.08374652000000002</v>
      </c>
      <c r="BY7" s="697">
        <f>SUM(BT7:BX7)</f>
        <v>0.34921172</v>
      </c>
      <c r="BZ7" s="685">
        <f>(BY7/H7)*100</f>
        <v>1.3288117199391172</v>
      </c>
    </row>
    <row r="8" spans="1:78" ht="11.25" customHeight="1">
      <c r="A8" s="122" t="s">
        <v>1178</v>
      </c>
      <c r="B8" s="123" t="s">
        <v>1179</v>
      </c>
      <c r="C8" s="300" t="s">
        <v>1220</v>
      </c>
      <c r="D8" s="132">
        <v>6</v>
      </c>
      <c r="E8" s="26">
        <v>411</v>
      </c>
      <c r="F8" s="65" t="s">
        <v>1410</v>
      </c>
      <c r="G8" s="57" t="s">
        <v>1410</v>
      </c>
      <c r="H8" s="206">
        <v>57.93</v>
      </c>
      <c r="I8" s="313">
        <f t="shared" si="0"/>
        <v>2.330398757120663</v>
      </c>
      <c r="J8" s="141">
        <v>0.45</v>
      </c>
      <c r="K8" s="141">
        <v>0.675</v>
      </c>
      <c r="L8" s="93">
        <f t="shared" si="1"/>
        <v>50</v>
      </c>
      <c r="M8" s="156">
        <v>40823</v>
      </c>
      <c r="N8" s="31">
        <v>40827</v>
      </c>
      <c r="O8" s="32">
        <v>40862</v>
      </c>
      <c r="P8" s="30" t="s">
        <v>59</v>
      </c>
      <c r="Q8" s="102" t="s">
        <v>1012</v>
      </c>
      <c r="R8" s="310">
        <f>K8*2</f>
        <v>1.35</v>
      </c>
      <c r="S8" s="313">
        <f t="shared" si="2"/>
        <v>39.70588235294118</v>
      </c>
      <c r="T8" s="411">
        <f t="shared" si="3"/>
        <v>163.80243647509417</v>
      </c>
      <c r="U8" s="27">
        <f t="shared" si="4"/>
        <v>17.038235294117648</v>
      </c>
      <c r="V8" s="364">
        <v>8</v>
      </c>
      <c r="W8" s="166">
        <v>3.4</v>
      </c>
      <c r="X8" s="172">
        <v>1.34</v>
      </c>
      <c r="Y8" s="166">
        <v>1.3</v>
      </c>
      <c r="Z8" s="166">
        <v>9.19</v>
      </c>
      <c r="AA8" s="172">
        <v>3.83</v>
      </c>
      <c r="AB8" s="166">
        <v>4.23</v>
      </c>
      <c r="AC8" s="327">
        <f t="shared" si="5"/>
        <v>10.44386422976502</v>
      </c>
      <c r="AD8" s="327">
        <f>(H8/AA8)/X8</f>
        <v>11.287556993102372</v>
      </c>
      <c r="AE8" s="484">
        <v>18</v>
      </c>
      <c r="AF8" s="369">
        <v>37130</v>
      </c>
      <c r="AG8" s="522">
        <v>33.97</v>
      </c>
      <c r="AH8" s="522">
        <v>-9</v>
      </c>
      <c r="AI8" s="523">
        <v>0.85</v>
      </c>
      <c r="AJ8" s="524">
        <v>3.02</v>
      </c>
      <c r="AK8" s="335" t="s">
        <v>876</v>
      </c>
      <c r="AL8" s="324">
        <f aca="true" t="shared" si="10" ref="AL8:AL71">((AP8/AR8)^(1/1)-1)*100</f>
        <v>36.363636363636374</v>
      </c>
      <c r="AM8" s="325">
        <f aca="true" t="shared" si="11" ref="AM8:AM71">((AP8/AT8)^(1/3)-1)*100</f>
        <v>31.03706971044482</v>
      </c>
      <c r="AN8" s="325">
        <f aca="true" t="shared" si="12" ref="AN8:AN71">((AP8/AV8)^(1/5)-1)*100</f>
        <v>26.30393918952243</v>
      </c>
      <c r="AO8" s="327" t="s">
        <v>876</v>
      </c>
      <c r="AP8" s="646">
        <v>1.125</v>
      </c>
      <c r="AQ8" s="634"/>
      <c r="AR8" s="282">
        <v>0.825</v>
      </c>
      <c r="AS8" s="282">
        <v>0.75</v>
      </c>
      <c r="AT8" s="28">
        <v>0.5</v>
      </c>
      <c r="AU8" s="28">
        <v>0.42</v>
      </c>
      <c r="AV8" s="28">
        <v>0.35</v>
      </c>
      <c r="AW8" s="28">
        <v>0.3</v>
      </c>
      <c r="AX8" s="275">
        <v>0</v>
      </c>
      <c r="AY8" s="275">
        <v>0</v>
      </c>
      <c r="AZ8" s="275">
        <v>0</v>
      </c>
      <c r="BA8" s="275">
        <v>0</v>
      </c>
      <c r="BB8" s="275">
        <v>0</v>
      </c>
      <c r="BC8" s="277">
        <v>0</v>
      </c>
      <c r="BD8" s="684">
        <f aca="true" t="shared" si="13" ref="BD8:BD71">IF(AR8=0,0,IF(AR8&gt;AP8,0,((AP8/AR8)-1)*100))</f>
        <v>36.363636363636374</v>
      </c>
      <c r="BE8" s="684">
        <f t="shared" si="6"/>
        <v>9.999999999999986</v>
      </c>
      <c r="BF8" s="452">
        <f t="shared" si="6"/>
        <v>50</v>
      </c>
      <c r="BG8" s="452">
        <f t="shared" si="6"/>
        <v>19.047619047619047</v>
      </c>
      <c r="BH8" s="452">
        <f t="shared" si="6"/>
        <v>19.999999999999996</v>
      </c>
      <c r="BI8" s="452">
        <f t="shared" si="6"/>
        <v>16.666666666666675</v>
      </c>
      <c r="BJ8" s="452">
        <f t="shared" si="6"/>
        <v>0</v>
      </c>
      <c r="BK8" s="452">
        <f t="shared" si="6"/>
        <v>0</v>
      </c>
      <c r="BL8" s="452">
        <f t="shared" si="6"/>
        <v>0</v>
      </c>
      <c r="BM8" s="452">
        <f t="shared" si="6"/>
        <v>0</v>
      </c>
      <c r="BN8" s="452">
        <f t="shared" si="7"/>
        <v>0</v>
      </c>
      <c r="BO8" s="685">
        <f t="shared" si="7"/>
        <v>0</v>
      </c>
      <c r="BP8" s="684">
        <f aca="true" t="shared" si="14" ref="BP8:BP71">AVERAGE(BD8:BO8)</f>
        <v>12.673160173160175</v>
      </c>
      <c r="BQ8" s="676">
        <f aca="true" t="shared" si="15" ref="BQ8:BQ71">SQRT(AVERAGE((BD8-$BP8)^2,(BE8-$BP8)^2,(BF8-$BP8)^2,(BG8-$BP8)^2,(BH8-$BP8)^2,(BI8-$BP8)^2,(BJ8-$BP8)^2,(BK8-$BP8)^2,(BL8-$BP8)^2,(BM8-$BP8)^2,(BN8-$BP8)^2,(BO8-$BP8)^2))</f>
        <v>15.904914736890024</v>
      </c>
      <c r="BR8" s="538">
        <f t="shared" si="8"/>
        <v>11.596102652525445</v>
      </c>
      <c r="BS8" s="676">
        <f t="shared" si="9"/>
        <v>66.97558823529411</v>
      </c>
      <c r="BT8" s="696">
        <f>IF(AC8="n/a",1.03*AP8,IF(AC8&lt;0,1.01*AP8,IF(AC8&gt;10,1.1*AP8,(1+AC8/100)*AP8)))</f>
        <v>1.2375</v>
      </c>
      <c r="BU8" s="696">
        <f aca="true" t="shared" si="16" ref="BU8:BX11">IF($AD8="n/a",1.03*BT8,IF($AD8&lt;0,1.01*BT8,IF($AD8&gt;10,1.1*BT8,(1+$AD8/100)*BT8)))</f>
        <v>1.36125</v>
      </c>
      <c r="BV8" s="696">
        <f t="shared" si="16"/>
        <v>1.4973750000000001</v>
      </c>
      <c r="BW8" s="696">
        <f t="shared" si="16"/>
        <v>1.6471125000000002</v>
      </c>
      <c r="BX8" s="696">
        <f t="shared" si="16"/>
        <v>1.8118237500000003</v>
      </c>
      <c r="BY8" s="697">
        <f>SUM(BT8:BX8)</f>
        <v>7.5550612500000005</v>
      </c>
      <c r="BZ8" s="685">
        <f>(BY8/H8)*100</f>
        <v>13.04170766442258</v>
      </c>
    </row>
    <row r="9" spans="1:78" ht="11.25" customHeight="1">
      <c r="A9" s="122" t="s">
        <v>1419</v>
      </c>
      <c r="B9" s="123" t="s">
        <v>1420</v>
      </c>
      <c r="C9" s="300" t="s">
        <v>969</v>
      </c>
      <c r="D9" s="132">
        <v>8</v>
      </c>
      <c r="E9" s="26">
        <v>328</v>
      </c>
      <c r="F9" s="65" t="s">
        <v>1410</v>
      </c>
      <c r="G9" s="57" t="s">
        <v>1410</v>
      </c>
      <c r="H9" s="206">
        <v>9.6</v>
      </c>
      <c r="I9" s="313">
        <f t="shared" si="0"/>
        <v>2.916666666666667</v>
      </c>
      <c r="J9" s="141">
        <v>0.06</v>
      </c>
      <c r="K9" s="141">
        <v>0.07</v>
      </c>
      <c r="L9" s="93">
        <f t="shared" si="1"/>
        <v>16.666666666666675</v>
      </c>
      <c r="M9" s="156">
        <v>40815</v>
      </c>
      <c r="N9" s="31">
        <v>40819</v>
      </c>
      <c r="O9" s="32">
        <v>40840</v>
      </c>
      <c r="P9" s="104" t="s">
        <v>1933</v>
      </c>
      <c r="Q9" s="26"/>
      <c r="R9" s="310">
        <f aca="true" t="shared" si="17" ref="R9:R16">K9*4</f>
        <v>0.28</v>
      </c>
      <c r="S9" s="313">
        <f t="shared" si="2"/>
        <v>31.460674157303377</v>
      </c>
      <c r="T9" s="411">
        <f t="shared" si="3"/>
        <v>-27.712600234937156</v>
      </c>
      <c r="U9" s="27">
        <f t="shared" si="4"/>
        <v>10.786516853932584</v>
      </c>
      <c r="V9" s="364">
        <v>12</v>
      </c>
      <c r="W9" s="166">
        <v>0.89</v>
      </c>
      <c r="X9" s="172" t="s">
        <v>1008</v>
      </c>
      <c r="Y9" s="166">
        <v>0.43</v>
      </c>
      <c r="Z9" s="166">
        <v>1.09</v>
      </c>
      <c r="AA9" s="172">
        <v>0.95</v>
      </c>
      <c r="AB9" s="166">
        <v>1.12</v>
      </c>
      <c r="AC9" s="327">
        <f t="shared" si="5"/>
        <v>17.894736842105274</v>
      </c>
      <c r="AD9" s="327" t="s">
        <v>876</v>
      </c>
      <c r="AE9" s="484">
        <v>1</v>
      </c>
      <c r="AF9" s="306">
        <v>30</v>
      </c>
      <c r="AG9" s="522">
        <v>12.81</v>
      </c>
      <c r="AH9" s="522">
        <v>-12.89</v>
      </c>
      <c r="AI9" s="523">
        <v>2.24</v>
      </c>
      <c r="AJ9" s="524">
        <v>-0.1</v>
      </c>
      <c r="AK9" s="335" t="s">
        <v>876</v>
      </c>
      <c r="AL9" s="324">
        <f t="shared" si="10"/>
        <v>19.047619047619047</v>
      </c>
      <c r="AM9" s="325">
        <f t="shared" si="11"/>
        <v>13.718300976297648</v>
      </c>
      <c r="AN9" s="325">
        <f t="shared" si="12"/>
        <v>15.811517561929445</v>
      </c>
      <c r="AO9" s="327" t="s">
        <v>876</v>
      </c>
      <c r="AP9" s="646">
        <v>0.25</v>
      </c>
      <c r="AQ9" s="634"/>
      <c r="AR9" s="282">
        <v>0.21</v>
      </c>
      <c r="AS9" s="284">
        <v>0.2</v>
      </c>
      <c r="AT9" s="28">
        <v>0.17</v>
      </c>
      <c r="AU9" s="28">
        <v>0.15</v>
      </c>
      <c r="AV9" s="275">
        <v>0.12</v>
      </c>
      <c r="AW9" s="28">
        <v>0.1</v>
      </c>
      <c r="AX9" s="28">
        <v>0.04</v>
      </c>
      <c r="AY9" s="275">
        <v>0</v>
      </c>
      <c r="AZ9" s="275">
        <v>0</v>
      </c>
      <c r="BA9" s="275">
        <v>0</v>
      </c>
      <c r="BB9" s="275">
        <v>0</v>
      </c>
      <c r="BC9" s="277">
        <v>0</v>
      </c>
      <c r="BD9" s="684">
        <f t="shared" si="13"/>
        <v>19.047619047619047</v>
      </c>
      <c r="BE9" s="684">
        <f t="shared" si="6"/>
        <v>4.999999999999982</v>
      </c>
      <c r="BF9" s="452">
        <f t="shared" si="6"/>
        <v>17.647058823529417</v>
      </c>
      <c r="BG9" s="452">
        <f t="shared" si="6"/>
        <v>13.333333333333353</v>
      </c>
      <c r="BH9" s="452">
        <f t="shared" si="6"/>
        <v>25</v>
      </c>
      <c r="BI9" s="452">
        <f t="shared" si="6"/>
        <v>19.999999999999996</v>
      </c>
      <c r="BJ9" s="452">
        <f t="shared" si="6"/>
        <v>150</v>
      </c>
      <c r="BK9" s="452">
        <f t="shared" si="6"/>
        <v>0</v>
      </c>
      <c r="BL9" s="452">
        <f t="shared" si="6"/>
        <v>0</v>
      </c>
      <c r="BM9" s="452">
        <f t="shared" si="6"/>
        <v>0</v>
      </c>
      <c r="BN9" s="452">
        <f t="shared" si="7"/>
        <v>0</v>
      </c>
      <c r="BO9" s="685">
        <f t="shared" si="7"/>
        <v>0</v>
      </c>
      <c r="BP9" s="684">
        <f t="shared" si="14"/>
        <v>20.835667600373483</v>
      </c>
      <c r="BQ9" s="676">
        <f t="shared" si="15"/>
        <v>39.99219478227705</v>
      </c>
      <c r="BR9" s="538">
        <f t="shared" si="8"/>
        <v>7.941667374663529</v>
      </c>
      <c r="BS9" s="676">
        <f t="shared" si="9"/>
        <v>60.24606741573034</v>
      </c>
      <c r="BT9" s="696">
        <f>IF(AC9="n/a",1.03*AP9,IF(AC9&lt;0,1.01*AP9,IF(AC9&gt;10,1.1*AP9,(1+AC9/100)*AP9)))</f>
        <v>0.275</v>
      </c>
      <c r="BU9" s="696">
        <f t="shared" si="16"/>
        <v>0.28325000000000006</v>
      </c>
      <c r="BV9" s="696">
        <f t="shared" si="16"/>
        <v>0.29174750000000005</v>
      </c>
      <c r="BW9" s="696">
        <f t="shared" si="16"/>
        <v>0.30049992500000006</v>
      </c>
      <c r="BX9" s="696">
        <f t="shared" si="16"/>
        <v>0.3095149227500001</v>
      </c>
      <c r="BY9" s="697">
        <f>SUM(BT9:BX9)</f>
        <v>1.4600123477500002</v>
      </c>
      <c r="BZ9" s="685">
        <f>(BY9/H9)*100</f>
        <v>15.208461955729168</v>
      </c>
    </row>
    <row r="10" spans="1:78" ht="11.25" customHeight="1">
      <c r="A10" s="25" t="s">
        <v>2160</v>
      </c>
      <c r="B10" s="26" t="s">
        <v>867</v>
      </c>
      <c r="C10" s="33" t="s">
        <v>1327</v>
      </c>
      <c r="D10" s="132">
        <v>9</v>
      </c>
      <c r="E10" s="26">
        <v>255</v>
      </c>
      <c r="F10" s="44" t="s">
        <v>860</v>
      </c>
      <c r="G10" s="45" t="s">
        <v>860</v>
      </c>
      <c r="H10" s="206">
        <v>41.23</v>
      </c>
      <c r="I10" s="313">
        <f t="shared" si="0"/>
        <v>4.365753092408441</v>
      </c>
      <c r="J10" s="141">
        <v>0.44</v>
      </c>
      <c r="K10" s="141">
        <v>0.45</v>
      </c>
      <c r="L10" s="93">
        <f t="shared" si="1"/>
        <v>2.2727272727272707</v>
      </c>
      <c r="M10" s="156">
        <v>40590</v>
      </c>
      <c r="N10" s="31">
        <v>40592</v>
      </c>
      <c r="O10" s="32">
        <v>40603</v>
      </c>
      <c r="P10" s="30" t="s">
        <v>245</v>
      </c>
      <c r="Q10" s="272"/>
      <c r="R10" s="310">
        <f t="shared" si="17"/>
        <v>1.8</v>
      </c>
      <c r="S10" s="313">
        <f t="shared" si="2"/>
        <v>69.4980694980695</v>
      </c>
      <c r="T10" s="411">
        <f t="shared" si="3"/>
        <v>9.023511804225626</v>
      </c>
      <c r="U10" s="27">
        <f t="shared" si="4"/>
        <v>15.91891891891892</v>
      </c>
      <c r="V10" s="364">
        <v>12</v>
      </c>
      <c r="W10" s="166">
        <v>2.59</v>
      </c>
      <c r="X10" s="172">
        <v>3.46</v>
      </c>
      <c r="Y10" s="166">
        <v>1.41</v>
      </c>
      <c r="Z10" s="166">
        <v>1.68</v>
      </c>
      <c r="AA10" s="172">
        <v>2.94</v>
      </c>
      <c r="AB10" s="166">
        <v>3.15</v>
      </c>
      <c r="AC10" s="327">
        <f t="shared" si="5"/>
        <v>7.14285714285714</v>
      </c>
      <c r="AD10" s="327">
        <f aca="true" t="shared" si="18" ref="AD10:AD27">(H10/AA10)/X10</f>
        <v>4.053124139829342</v>
      </c>
      <c r="AE10" s="484">
        <v>8</v>
      </c>
      <c r="AF10" s="369">
        <v>3240</v>
      </c>
      <c r="AG10" s="522">
        <v>20.98</v>
      </c>
      <c r="AH10" s="522">
        <v>-5.63</v>
      </c>
      <c r="AI10" s="523">
        <v>0.51</v>
      </c>
      <c r="AJ10" s="524">
        <v>2.08</v>
      </c>
      <c r="AK10" s="335">
        <f>AN10/AO10</f>
        <v>0.7617916673500226</v>
      </c>
      <c r="AL10" s="324">
        <f t="shared" si="10"/>
        <v>2.2727272727272707</v>
      </c>
      <c r="AM10" s="325">
        <f t="shared" si="11"/>
        <v>2.3264108093813185</v>
      </c>
      <c r="AN10" s="325">
        <f t="shared" si="12"/>
        <v>3.9925333043306255</v>
      </c>
      <c r="AO10" s="327">
        <f aca="true" t="shared" si="19" ref="AO10:AO71">((AP10/BA10)^(1/10)-1)*100</f>
        <v>5.240977914892531</v>
      </c>
      <c r="AP10" s="646">
        <v>1.8</v>
      </c>
      <c r="AQ10" s="634"/>
      <c r="AR10" s="282">
        <v>1.76</v>
      </c>
      <c r="AS10" s="282">
        <v>1.72</v>
      </c>
      <c r="AT10" s="28">
        <v>1.68</v>
      </c>
      <c r="AU10" s="28">
        <v>1.64</v>
      </c>
      <c r="AV10" s="275">
        <v>1.48</v>
      </c>
      <c r="AW10" s="28">
        <v>1.3</v>
      </c>
      <c r="AX10" s="28">
        <v>1.15</v>
      </c>
      <c r="AY10" s="28">
        <v>1.11</v>
      </c>
      <c r="AZ10" s="275">
        <v>1.08</v>
      </c>
      <c r="BA10" s="275">
        <v>1.08</v>
      </c>
      <c r="BB10" s="275">
        <v>1.08</v>
      </c>
      <c r="BC10" s="277">
        <v>1.08</v>
      </c>
      <c r="BD10" s="684">
        <f t="shared" si="13"/>
        <v>2.2727272727272707</v>
      </c>
      <c r="BE10" s="684">
        <f t="shared" si="6"/>
        <v>2.3255813953488413</v>
      </c>
      <c r="BF10" s="452">
        <f t="shared" si="6"/>
        <v>2.3809523809523725</v>
      </c>
      <c r="BG10" s="452">
        <f t="shared" si="6"/>
        <v>2.4390243902439046</v>
      </c>
      <c r="BH10" s="452">
        <f t="shared" si="6"/>
        <v>10.81081081081081</v>
      </c>
      <c r="BI10" s="452">
        <f t="shared" si="6"/>
        <v>13.846153846153841</v>
      </c>
      <c r="BJ10" s="452">
        <f t="shared" si="6"/>
        <v>13.043478260869579</v>
      </c>
      <c r="BK10" s="452">
        <f t="shared" si="6"/>
        <v>3.603603603603589</v>
      </c>
      <c r="BL10" s="452">
        <f t="shared" si="6"/>
        <v>2.77777777777779</v>
      </c>
      <c r="BM10" s="452">
        <f t="shared" si="6"/>
        <v>0</v>
      </c>
      <c r="BN10" s="452">
        <f t="shared" si="7"/>
        <v>0</v>
      </c>
      <c r="BO10" s="685">
        <f t="shared" si="7"/>
        <v>0</v>
      </c>
      <c r="BP10" s="684">
        <f t="shared" si="14"/>
        <v>4.458342478207333</v>
      </c>
      <c r="BQ10" s="676">
        <f t="shared" si="15"/>
        <v>4.85706976682964</v>
      </c>
      <c r="BR10" s="538">
        <f t="shared" si="8"/>
        <v>-7.560632522179853</v>
      </c>
      <c r="BS10" s="676">
        <f t="shared" si="9"/>
        <v>49.938151325777554</v>
      </c>
      <c r="BT10" s="696">
        <f>IF(AC10="n/a",1.03*AP10,IF(AC10&lt;0,1.01*AP10,IF(AC10&gt;10,1.1*AP10,(1+AC10/100)*AP10)))</f>
        <v>1.9285714285714286</v>
      </c>
      <c r="BU10" s="696">
        <f t="shared" si="16"/>
        <v>2.006738822696709</v>
      </c>
      <c r="BV10" s="696">
        <f t="shared" si="16"/>
        <v>2.0880744383427565</v>
      </c>
      <c r="BW10" s="696">
        <f t="shared" si="16"/>
        <v>2.172706687460833</v>
      </c>
      <c r="BX10" s="696">
        <f t="shared" si="16"/>
        <v>2.2607691866979946</v>
      </c>
      <c r="BY10" s="697">
        <f>SUM(BT10:BX10)</f>
        <v>10.456860563769723</v>
      </c>
      <c r="BZ10" s="685">
        <f>(BY10/H10)*100</f>
        <v>25.362261857311967</v>
      </c>
    </row>
    <row r="11" spans="1:78" ht="11.25" customHeight="1">
      <c r="A11" s="34" t="s">
        <v>1046</v>
      </c>
      <c r="B11" s="36" t="s">
        <v>1047</v>
      </c>
      <c r="C11" s="41" t="s">
        <v>1344</v>
      </c>
      <c r="D11" s="133">
        <v>9</v>
      </c>
      <c r="E11" s="26">
        <v>276</v>
      </c>
      <c r="F11" s="74" t="s">
        <v>1410</v>
      </c>
      <c r="G11" s="75" t="s">
        <v>1410</v>
      </c>
      <c r="H11" s="207">
        <v>76.95</v>
      </c>
      <c r="I11" s="434">
        <f t="shared" si="0"/>
        <v>1.6634178037686809</v>
      </c>
      <c r="J11" s="140">
        <v>0.29</v>
      </c>
      <c r="K11" s="140">
        <v>0.32</v>
      </c>
      <c r="L11" s="94">
        <f t="shared" si="1"/>
        <v>10.344827586206918</v>
      </c>
      <c r="M11" s="298">
        <v>40799</v>
      </c>
      <c r="N11" s="50">
        <v>40801</v>
      </c>
      <c r="O11" s="40">
        <v>40816</v>
      </c>
      <c r="P11" s="375" t="s">
        <v>234</v>
      </c>
      <c r="Q11" s="102" t="s">
        <v>1921</v>
      </c>
      <c r="R11" s="259">
        <f t="shared" si="17"/>
        <v>1.28</v>
      </c>
      <c r="S11" s="313">
        <f t="shared" si="2"/>
        <v>38.670694864048336</v>
      </c>
      <c r="T11" s="412">
        <f t="shared" si="3"/>
        <v>90.16609054707334</v>
      </c>
      <c r="U11" s="37">
        <f t="shared" si="4"/>
        <v>23.24773413897281</v>
      </c>
      <c r="V11" s="365">
        <v>3</v>
      </c>
      <c r="W11" s="167">
        <v>3.31</v>
      </c>
      <c r="X11" s="174">
        <v>1.25</v>
      </c>
      <c r="Y11" s="167">
        <v>1.23</v>
      </c>
      <c r="Z11" s="167">
        <v>3.5</v>
      </c>
      <c r="AA11" s="174">
        <v>4.03</v>
      </c>
      <c r="AB11" s="167">
        <v>4.64</v>
      </c>
      <c r="AC11" s="332">
        <f t="shared" si="5"/>
        <v>15.136476426798984</v>
      </c>
      <c r="AD11" s="327">
        <f t="shared" si="18"/>
        <v>15.275434243176178</v>
      </c>
      <c r="AE11" s="484">
        <v>16</v>
      </c>
      <c r="AF11" s="371">
        <v>5840</v>
      </c>
      <c r="AG11" s="495">
        <v>32.67</v>
      </c>
      <c r="AH11" s="495">
        <v>3.64</v>
      </c>
      <c r="AI11" s="519">
        <v>9.79</v>
      </c>
      <c r="AJ11" s="521">
        <v>14.78</v>
      </c>
      <c r="AK11" s="335" t="s">
        <v>876</v>
      </c>
      <c r="AL11" s="324">
        <f t="shared" si="10"/>
        <v>29.78723404255319</v>
      </c>
      <c r="AM11" s="325">
        <f t="shared" si="11"/>
        <v>32.877718390303976</v>
      </c>
      <c r="AN11" s="325">
        <f t="shared" si="12"/>
        <v>35.20701140029925</v>
      </c>
      <c r="AO11" s="327" t="s">
        <v>876</v>
      </c>
      <c r="AP11" s="646">
        <v>1.22</v>
      </c>
      <c r="AQ11" s="634"/>
      <c r="AR11" s="282">
        <v>0.94</v>
      </c>
      <c r="AS11" s="282">
        <v>0.7</v>
      </c>
      <c r="AT11" s="28">
        <v>0.52</v>
      </c>
      <c r="AU11" s="28">
        <v>0.34</v>
      </c>
      <c r="AV11" s="28">
        <v>0.27</v>
      </c>
      <c r="AW11" s="28">
        <v>0.225</v>
      </c>
      <c r="AX11" s="28">
        <v>0.175</v>
      </c>
      <c r="AY11" s="28">
        <v>0.12</v>
      </c>
      <c r="AZ11" s="275">
        <v>0</v>
      </c>
      <c r="BA11" s="275">
        <v>0</v>
      </c>
      <c r="BB11" s="275">
        <v>0</v>
      </c>
      <c r="BC11" s="277">
        <v>0</v>
      </c>
      <c r="BD11" s="684">
        <f t="shared" si="13"/>
        <v>29.78723404255319</v>
      </c>
      <c r="BE11" s="684">
        <f t="shared" si="6"/>
        <v>34.2857142857143</v>
      </c>
      <c r="BF11" s="452">
        <f t="shared" si="6"/>
        <v>34.615384615384606</v>
      </c>
      <c r="BG11" s="452">
        <f t="shared" si="6"/>
        <v>52.941176470588225</v>
      </c>
      <c r="BH11" s="452">
        <f t="shared" si="6"/>
        <v>25.92592592592593</v>
      </c>
      <c r="BI11" s="452">
        <f t="shared" si="6"/>
        <v>19.999999999999996</v>
      </c>
      <c r="BJ11" s="452">
        <f t="shared" si="6"/>
        <v>28.57142857142858</v>
      </c>
      <c r="BK11" s="452">
        <f t="shared" si="6"/>
        <v>45.83333333333333</v>
      </c>
      <c r="BL11" s="452">
        <f t="shared" si="6"/>
        <v>0</v>
      </c>
      <c r="BM11" s="452">
        <f t="shared" si="6"/>
        <v>0</v>
      </c>
      <c r="BN11" s="452">
        <f t="shared" si="7"/>
        <v>0</v>
      </c>
      <c r="BO11" s="685">
        <f t="shared" si="7"/>
        <v>0</v>
      </c>
      <c r="BP11" s="684">
        <f t="shared" si="14"/>
        <v>22.66334977041068</v>
      </c>
      <c r="BQ11" s="676">
        <f t="shared" si="15"/>
        <v>18.003305415325922</v>
      </c>
      <c r="BR11" s="538">
        <f t="shared" si="8"/>
        <v>13.622695065095122</v>
      </c>
      <c r="BS11" s="676">
        <f t="shared" si="9"/>
        <v>68.56815709969788</v>
      </c>
      <c r="BT11" s="696">
        <f>IF(AC11="n/a",1.03*AP11,IF(AC11&lt;0,1.01*AP11,IF(AC11&gt;10,1.1*AP11,(1+AC11/100)*AP11)))</f>
        <v>1.342</v>
      </c>
      <c r="BU11" s="696">
        <f t="shared" si="16"/>
        <v>1.4762000000000002</v>
      </c>
      <c r="BV11" s="696">
        <f t="shared" si="16"/>
        <v>1.6238200000000003</v>
      </c>
      <c r="BW11" s="696">
        <f t="shared" si="16"/>
        <v>1.7862020000000005</v>
      </c>
      <c r="BX11" s="696">
        <f t="shared" si="16"/>
        <v>1.9648222000000006</v>
      </c>
      <c r="BY11" s="697">
        <f>SUM(BT11:BX11)</f>
        <v>8.193044200000001</v>
      </c>
      <c r="BZ11" s="685">
        <f>(BY11/H11)*100</f>
        <v>10.647230929174789</v>
      </c>
    </row>
    <row r="12" spans="1:78" ht="11.25" customHeight="1">
      <c r="A12" s="15" t="s">
        <v>581</v>
      </c>
      <c r="B12" s="16" t="s">
        <v>582</v>
      </c>
      <c r="C12" s="24" t="s">
        <v>1224</v>
      </c>
      <c r="D12" s="131">
        <v>6</v>
      </c>
      <c r="E12" s="26">
        <v>403</v>
      </c>
      <c r="F12" s="88" t="s">
        <v>1410</v>
      </c>
      <c r="G12" s="58" t="s">
        <v>1410</v>
      </c>
      <c r="H12" s="205">
        <v>29.64</v>
      </c>
      <c r="I12" s="312">
        <f t="shared" si="0"/>
        <v>4.183535762483131</v>
      </c>
      <c r="J12" s="142">
        <v>0.3</v>
      </c>
      <c r="K12" s="142">
        <v>0.31</v>
      </c>
      <c r="L12" s="107">
        <f t="shared" si="1"/>
        <v>3.3333333333333437</v>
      </c>
      <c r="M12" s="118">
        <v>40801</v>
      </c>
      <c r="N12" s="22">
        <v>40805</v>
      </c>
      <c r="O12" s="23">
        <v>40819</v>
      </c>
      <c r="P12" s="378" t="s">
        <v>1701</v>
      </c>
      <c r="Q12" s="16"/>
      <c r="R12" s="311">
        <f t="shared" si="17"/>
        <v>1.24</v>
      </c>
      <c r="S12" s="312">
        <f t="shared" si="2"/>
        <v>44.44444444444444</v>
      </c>
      <c r="T12" s="411">
        <f t="shared" si="3"/>
        <v>-33.02579893627507</v>
      </c>
      <c r="U12" s="18">
        <f t="shared" si="4"/>
        <v>10.623655913978494</v>
      </c>
      <c r="V12" s="364">
        <v>12</v>
      </c>
      <c r="W12" s="188">
        <v>2.79</v>
      </c>
      <c r="X12" s="187">
        <v>1.37</v>
      </c>
      <c r="Y12" s="188">
        <v>2.17</v>
      </c>
      <c r="Z12" s="188">
        <v>0.95</v>
      </c>
      <c r="AA12" s="187">
        <v>2.89</v>
      </c>
      <c r="AB12" s="188">
        <v>2.67</v>
      </c>
      <c r="AC12" s="326">
        <f t="shared" si="5"/>
        <v>-7.61245674740485</v>
      </c>
      <c r="AD12" s="443">
        <f t="shared" si="18"/>
        <v>7.486171798045108</v>
      </c>
      <c r="AE12" s="483">
        <v>2</v>
      </c>
      <c r="AF12" s="380">
        <v>141</v>
      </c>
      <c r="AG12" s="512">
        <v>14</v>
      </c>
      <c r="AH12" s="512">
        <v>-12.54</v>
      </c>
      <c r="AI12" s="525">
        <v>-0.9</v>
      </c>
      <c r="AJ12" s="526">
        <v>-0.27</v>
      </c>
      <c r="AK12" s="334">
        <f>AN12/AO12</f>
        <v>1.353163982657934</v>
      </c>
      <c r="AL12" s="328">
        <f t="shared" si="10"/>
        <v>6.140350877192979</v>
      </c>
      <c r="AM12" s="329">
        <f t="shared" si="11"/>
        <v>7.280247029297837</v>
      </c>
      <c r="AN12" s="329">
        <f t="shared" si="12"/>
        <v>6.820159852500063</v>
      </c>
      <c r="AO12" s="326">
        <f t="shared" si="19"/>
        <v>5.040157689612501</v>
      </c>
      <c r="AP12" s="650">
        <v>1.21</v>
      </c>
      <c r="AQ12" s="633"/>
      <c r="AR12" s="279">
        <v>1.14</v>
      </c>
      <c r="AS12" s="279">
        <v>1.06</v>
      </c>
      <c r="AT12" s="19">
        <v>0.98</v>
      </c>
      <c r="AU12" s="280">
        <v>0.88</v>
      </c>
      <c r="AV12" s="19">
        <v>0.87</v>
      </c>
      <c r="AW12" s="280">
        <v>0.84</v>
      </c>
      <c r="AX12" s="19">
        <v>0.84</v>
      </c>
      <c r="AY12" s="19">
        <v>0.83</v>
      </c>
      <c r="AZ12" s="19">
        <v>0.78</v>
      </c>
      <c r="BA12" s="19">
        <v>0.74</v>
      </c>
      <c r="BB12" s="19">
        <v>0.68334</v>
      </c>
      <c r="BC12" s="273">
        <v>0.33429</v>
      </c>
      <c r="BD12" s="686">
        <f t="shared" si="13"/>
        <v>6.140350877192979</v>
      </c>
      <c r="BE12" s="686">
        <f aca="true" t="shared" si="20" ref="BE12:BE43">IF(AS12=0,0,IF(AS12&gt;AR12,0,((AR12/AS12)-1)*100))</f>
        <v>7.547169811320731</v>
      </c>
      <c r="BF12" s="663">
        <f aca="true" t="shared" si="21" ref="BF12:BF21">IF(AT12=0,0,IF(AT12&gt;AS12,0,((AS12/AT12)-1)*100))</f>
        <v>8.163265306122458</v>
      </c>
      <c r="BG12" s="663">
        <f aca="true" t="shared" si="22" ref="BG12:BG21">IF(AU12=0,0,IF(AU12&gt;AT12,0,((AT12/AU12)-1)*100))</f>
        <v>11.363636363636353</v>
      </c>
      <c r="BH12" s="663">
        <f aca="true" t="shared" si="23" ref="BH12:BH21">IF(AV12=0,0,IF(AV12&gt;AU12,0,((AU12/AV12)-1)*100))</f>
        <v>1.1494252873563315</v>
      </c>
      <c r="BI12" s="663">
        <f aca="true" t="shared" si="24" ref="BI12:BI21">IF(AW12=0,0,IF(AW12&gt;AV12,0,((AV12/AW12)-1)*100))</f>
        <v>3.571428571428581</v>
      </c>
      <c r="BJ12" s="663">
        <f aca="true" t="shared" si="25" ref="BJ12:BJ21">IF(AX12=0,0,IF(AX12&gt;AW12,0,((AW12/AX12)-1)*100))</f>
        <v>0</v>
      </c>
      <c r="BK12" s="663">
        <f aca="true" t="shared" si="26" ref="BK12:BK21">IF(AY12=0,0,IF(AY12&gt;AX12,0,((AX12/AY12)-1)*100))</f>
        <v>1.2048192771084265</v>
      </c>
      <c r="BL12" s="663">
        <f aca="true" t="shared" si="27" ref="BL12:BL21">IF(AZ12=0,0,IF(AZ12&gt;AY12,0,((AY12/AZ12)-1)*100))</f>
        <v>6.41025641025641</v>
      </c>
      <c r="BM12" s="663">
        <f aca="true" t="shared" si="28" ref="BM12:BM21">IF(BA12=0,0,IF(BA12&gt;AZ12,0,((AZ12/BA12)-1)*100))</f>
        <v>5.405405405405417</v>
      </c>
      <c r="BN12" s="663">
        <f aca="true" t="shared" si="29" ref="BN12:BN21">IF(BB12=0,0,IF(BB12&gt;BA12,0,((BA12/BB12)-1)*100))</f>
        <v>8.291626423156861</v>
      </c>
      <c r="BO12" s="687">
        <f aca="true" t="shared" si="30" ref="BO12:BO21">IF(BC12=0,0,IF(BC12&gt;BB12,0,((BB12/BC12)-1)*100))</f>
        <v>104.41532800861526</v>
      </c>
      <c r="BP12" s="686">
        <f t="shared" si="14"/>
        <v>13.638559311799986</v>
      </c>
      <c r="BQ12" s="675">
        <f t="shared" si="15"/>
        <v>27.561235864364637</v>
      </c>
      <c r="BR12" s="540">
        <f t="shared" si="8"/>
        <v>0.38003970100469964</v>
      </c>
      <c r="BS12" s="675">
        <f t="shared" si="9"/>
        <v>51.61551494948914</v>
      </c>
      <c r="BT12" s="698">
        <f aca="true" t="shared" si="31" ref="BT12:BT75">IF(AC12="n/a",1.03*AP12,IF(AC12&lt;0,1.01*AP12,IF(AC12&gt;10,1.1*AP12,(1+AC12/100)*AP12)))</f>
        <v>1.2221</v>
      </c>
      <c r="BU12" s="698">
        <f aca="true" t="shared" si="32" ref="BU12:BX31">IF($AD12="n/a",1.03*BT12,IF($AD12&lt;0,1.01*BT12,IF($AD12&gt;10,1.1*BT12,(1+$AD12/100)*BT12)))</f>
        <v>1.3135885055439094</v>
      </c>
      <c r="BV12" s="698">
        <f t="shared" si="32"/>
        <v>1.4119259977882999</v>
      </c>
      <c r="BW12" s="698">
        <f t="shared" si="32"/>
        <v>1.5176252036439946</v>
      </c>
      <c r="BX12" s="698">
        <f t="shared" si="32"/>
        <v>1.631237233639216</v>
      </c>
      <c r="BY12" s="699">
        <f aca="true" t="shared" si="33" ref="BY12:BY75">SUM(BT12:BX12)</f>
        <v>7.09647694061542</v>
      </c>
      <c r="BZ12" s="687">
        <f aca="true" t="shared" si="34" ref="BZ12:BZ75">(BY12/H12)*100</f>
        <v>23.942229894114103</v>
      </c>
    </row>
    <row r="13" spans="1:78" ht="11.25" customHeight="1">
      <c r="A13" s="25" t="s">
        <v>1991</v>
      </c>
      <c r="B13" s="26" t="s">
        <v>1992</v>
      </c>
      <c r="C13" s="109" t="s">
        <v>1569</v>
      </c>
      <c r="D13" s="132">
        <v>6</v>
      </c>
      <c r="E13" s="26">
        <v>413</v>
      </c>
      <c r="F13" s="65" t="s">
        <v>1410</v>
      </c>
      <c r="G13" s="57" t="s">
        <v>1410</v>
      </c>
      <c r="H13" s="206">
        <v>50.68</v>
      </c>
      <c r="I13" s="313">
        <f t="shared" si="0"/>
        <v>4.814522494080506</v>
      </c>
      <c r="J13" s="141">
        <v>0.5825</v>
      </c>
      <c r="K13" s="141">
        <v>0.61</v>
      </c>
      <c r="L13" s="93">
        <f t="shared" si="1"/>
        <v>4.721030042918439</v>
      </c>
      <c r="M13" s="156">
        <v>40856</v>
      </c>
      <c r="N13" s="31">
        <v>40858</v>
      </c>
      <c r="O13" s="32">
        <v>40865</v>
      </c>
      <c r="P13" s="104" t="s">
        <v>62</v>
      </c>
      <c r="Q13" s="102" t="s">
        <v>1921</v>
      </c>
      <c r="R13" s="310">
        <f t="shared" si="17"/>
        <v>2.44</v>
      </c>
      <c r="S13" s="313">
        <f t="shared" si="2"/>
        <v>69.71428571428572</v>
      </c>
      <c r="T13" s="411">
        <f t="shared" si="3"/>
        <v>123.18422883349083</v>
      </c>
      <c r="U13" s="27">
        <f t="shared" si="4"/>
        <v>14.48</v>
      </c>
      <c r="V13" s="364">
        <v>12</v>
      </c>
      <c r="W13" s="166">
        <v>3.5</v>
      </c>
      <c r="X13" s="172">
        <v>0.97</v>
      </c>
      <c r="Y13" s="166">
        <v>1.67</v>
      </c>
      <c r="Z13" s="166">
        <v>7.74</v>
      </c>
      <c r="AA13" s="172">
        <v>3.54</v>
      </c>
      <c r="AB13" s="166">
        <v>3.81</v>
      </c>
      <c r="AC13" s="327">
        <f t="shared" si="5"/>
        <v>7.6271186440677985</v>
      </c>
      <c r="AD13" s="444">
        <f t="shared" si="18"/>
        <v>14.75915894926903</v>
      </c>
      <c r="AE13" s="484">
        <v>4</v>
      </c>
      <c r="AF13" s="369">
        <v>3030</v>
      </c>
      <c r="AG13" s="522">
        <v>25.94</v>
      </c>
      <c r="AH13" s="522">
        <v>-12.62</v>
      </c>
      <c r="AI13" s="523">
        <v>4.58</v>
      </c>
      <c r="AJ13" s="524">
        <v>7.01</v>
      </c>
      <c r="AK13" s="335" t="s">
        <v>876</v>
      </c>
      <c r="AL13" s="324">
        <f t="shared" si="10"/>
        <v>19.736842105263165</v>
      </c>
      <c r="AM13" s="325">
        <f t="shared" si="11"/>
        <v>19.971178685178526</v>
      </c>
      <c r="AN13" s="325">
        <f t="shared" si="12"/>
        <v>39.54124358832236</v>
      </c>
      <c r="AO13" s="327" t="s">
        <v>876</v>
      </c>
      <c r="AP13" s="646">
        <v>2.275</v>
      </c>
      <c r="AQ13" s="634"/>
      <c r="AR13" s="282">
        <v>1.9</v>
      </c>
      <c r="AS13" s="282">
        <v>1.685</v>
      </c>
      <c r="AT13" s="28">
        <v>1.3175</v>
      </c>
      <c r="AU13" s="28">
        <v>1.03</v>
      </c>
      <c r="AV13" s="28">
        <v>0.43</v>
      </c>
      <c r="AW13" s="275">
        <v>0</v>
      </c>
      <c r="AX13" s="275">
        <v>0</v>
      </c>
      <c r="AY13" s="275">
        <v>0</v>
      </c>
      <c r="AZ13" s="275">
        <v>0</v>
      </c>
      <c r="BA13" s="275">
        <v>0</v>
      </c>
      <c r="BB13" s="275">
        <v>0</v>
      </c>
      <c r="BC13" s="277">
        <v>0</v>
      </c>
      <c r="BD13" s="684">
        <f t="shared" si="13"/>
        <v>19.736842105263165</v>
      </c>
      <c r="BE13" s="684">
        <f t="shared" si="20"/>
        <v>12.759643916913932</v>
      </c>
      <c r="BF13" s="452">
        <f t="shared" si="21"/>
        <v>27.89373814041747</v>
      </c>
      <c r="BG13" s="452">
        <f t="shared" si="22"/>
        <v>27.912621359223277</v>
      </c>
      <c r="BH13" s="452">
        <f t="shared" si="23"/>
        <v>139.53488372093025</v>
      </c>
      <c r="BI13" s="452">
        <f t="shared" si="24"/>
        <v>0</v>
      </c>
      <c r="BJ13" s="452">
        <f t="shared" si="25"/>
        <v>0</v>
      </c>
      <c r="BK13" s="452">
        <f t="shared" si="26"/>
        <v>0</v>
      </c>
      <c r="BL13" s="452">
        <f t="shared" si="27"/>
        <v>0</v>
      </c>
      <c r="BM13" s="452">
        <f t="shared" si="28"/>
        <v>0</v>
      </c>
      <c r="BN13" s="452">
        <f t="shared" si="29"/>
        <v>0</v>
      </c>
      <c r="BO13" s="685">
        <f t="shared" si="30"/>
        <v>0</v>
      </c>
      <c r="BP13" s="684">
        <f t="shared" si="14"/>
        <v>18.986477436895672</v>
      </c>
      <c r="BQ13" s="676">
        <f t="shared" si="15"/>
        <v>37.91841502625145</v>
      </c>
      <c r="BR13" s="538">
        <f t="shared" si="8"/>
        <v>29.875766082402865</v>
      </c>
      <c r="BS13" s="676">
        <f t="shared" si="9"/>
        <v>53.55607434349311</v>
      </c>
      <c r="BT13" s="700">
        <f t="shared" si="31"/>
        <v>2.4485169491525425</v>
      </c>
      <c r="BU13" s="700">
        <f t="shared" si="32"/>
        <v>2.693368644067797</v>
      </c>
      <c r="BV13" s="700">
        <f t="shared" si="32"/>
        <v>2.962705508474577</v>
      </c>
      <c r="BW13" s="700">
        <f t="shared" si="32"/>
        <v>3.258976059322035</v>
      </c>
      <c r="BX13" s="700">
        <f t="shared" si="32"/>
        <v>3.584873665254239</v>
      </c>
      <c r="BY13" s="697">
        <f t="shared" si="33"/>
        <v>14.948440826271188</v>
      </c>
      <c r="BZ13" s="685">
        <f t="shared" si="34"/>
        <v>29.49573959406312</v>
      </c>
    </row>
    <row r="14" spans="1:78" ht="11.25" customHeight="1">
      <c r="A14" s="25" t="s">
        <v>985</v>
      </c>
      <c r="B14" s="26" t="s">
        <v>986</v>
      </c>
      <c r="C14" s="109" t="s">
        <v>1569</v>
      </c>
      <c r="D14" s="132">
        <v>9</v>
      </c>
      <c r="E14" s="26">
        <v>283</v>
      </c>
      <c r="F14" s="65" t="s">
        <v>1410</v>
      </c>
      <c r="G14" s="57" t="s">
        <v>1410</v>
      </c>
      <c r="H14" s="206">
        <v>71.45</v>
      </c>
      <c r="I14" s="313">
        <f t="shared" si="0"/>
        <v>5.346396081175646</v>
      </c>
      <c r="J14" s="141">
        <v>0.9225</v>
      </c>
      <c r="K14" s="141">
        <v>0.955</v>
      </c>
      <c r="L14" s="93">
        <f t="shared" si="1"/>
        <v>3.5230352303523116</v>
      </c>
      <c r="M14" s="156">
        <v>40850</v>
      </c>
      <c r="N14" s="31">
        <v>40854</v>
      </c>
      <c r="O14" s="32">
        <v>40861</v>
      </c>
      <c r="P14" s="104" t="s">
        <v>262</v>
      </c>
      <c r="Q14" s="102" t="s">
        <v>1921</v>
      </c>
      <c r="R14" s="310">
        <f t="shared" si="17"/>
        <v>3.82</v>
      </c>
      <c r="S14" s="313">
        <f t="shared" si="2"/>
        <v>47.690387016229714</v>
      </c>
      <c r="T14" s="411">
        <f t="shared" si="3"/>
        <v>8.144542435288615</v>
      </c>
      <c r="U14" s="27">
        <f t="shared" si="4"/>
        <v>8.920099875156055</v>
      </c>
      <c r="V14" s="364">
        <v>12</v>
      </c>
      <c r="W14" s="166">
        <v>8.01</v>
      </c>
      <c r="X14" s="172">
        <v>0.76</v>
      </c>
      <c r="Y14" s="166">
        <v>1.46</v>
      </c>
      <c r="Z14" s="166">
        <v>2.95</v>
      </c>
      <c r="AA14" s="172">
        <v>7.99</v>
      </c>
      <c r="AB14" s="166">
        <v>8.25</v>
      </c>
      <c r="AC14" s="327">
        <f t="shared" si="5"/>
        <v>3.254067584480591</v>
      </c>
      <c r="AD14" s="444">
        <f t="shared" si="18"/>
        <v>11.766352677689218</v>
      </c>
      <c r="AE14" s="484">
        <v>9</v>
      </c>
      <c r="AF14" s="369">
        <v>2630</v>
      </c>
      <c r="AG14" s="522">
        <v>23.19</v>
      </c>
      <c r="AH14" s="522">
        <v>-15.04</v>
      </c>
      <c r="AI14" s="523">
        <v>-0.58</v>
      </c>
      <c r="AJ14" s="524">
        <v>-0.53</v>
      </c>
      <c r="AK14" s="335">
        <f>AN14/AO14</f>
        <v>0.986688200566621</v>
      </c>
      <c r="AL14" s="324">
        <f t="shared" si="10"/>
        <v>13.18252730109204</v>
      </c>
      <c r="AM14" s="325">
        <f t="shared" si="11"/>
        <v>12.761877930574727</v>
      </c>
      <c r="AN14" s="325">
        <f t="shared" si="12"/>
        <v>13.569375711041864</v>
      </c>
      <c r="AO14" s="327">
        <f t="shared" si="19"/>
        <v>13.752445507354238</v>
      </c>
      <c r="AP14" s="646">
        <v>3.6275</v>
      </c>
      <c r="AQ14" s="634"/>
      <c r="AR14" s="282">
        <v>3.205</v>
      </c>
      <c r="AS14" s="282">
        <v>2.95</v>
      </c>
      <c r="AT14" s="28">
        <v>2.53</v>
      </c>
      <c r="AU14" s="28">
        <v>2.2</v>
      </c>
      <c r="AV14" s="28">
        <v>1.92</v>
      </c>
      <c r="AW14" s="28">
        <v>1.575</v>
      </c>
      <c r="AX14" s="28">
        <v>1.244</v>
      </c>
      <c r="AY14" s="28">
        <v>1.05</v>
      </c>
      <c r="AZ14" s="275">
        <v>1</v>
      </c>
      <c r="BA14" s="275">
        <v>1</v>
      </c>
      <c r="BB14" s="28">
        <v>1</v>
      </c>
      <c r="BC14" s="119">
        <v>0.115</v>
      </c>
      <c r="BD14" s="684">
        <f t="shared" si="13"/>
        <v>13.18252730109204</v>
      </c>
      <c r="BE14" s="684">
        <f t="shared" si="20"/>
        <v>8.644067796610155</v>
      </c>
      <c r="BF14" s="452">
        <f t="shared" si="21"/>
        <v>16.600790513834006</v>
      </c>
      <c r="BG14" s="452">
        <f t="shared" si="22"/>
        <v>14.999999999999991</v>
      </c>
      <c r="BH14" s="452">
        <f t="shared" si="23"/>
        <v>14.583333333333348</v>
      </c>
      <c r="BI14" s="452">
        <f t="shared" si="24"/>
        <v>21.904761904761894</v>
      </c>
      <c r="BJ14" s="452">
        <f t="shared" si="25"/>
        <v>26.607717041800647</v>
      </c>
      <c r="BK14" s="452">
        <f t="shared" si="26"/>
        <v>18.476190476190467</v>
      </c>
      <c r="BL14" s="452">
        <f t="shared" si="27"/>
        <v>5.000000000000004</v>
      </c>
      <c r="BM14" s="452">
        <f t="shared" si="28"/>
        <v>0</v>
      </c>
      <c r="BN14" s="452">
        <f t="shared" si="29"/>
        <v>0</v>
      </c>
      <c r="BO14" s="685">
        <f t="shared" si="30"/>
        <v>769.5652173913043</v>
      </c>
      <c r="BP14" s="684">
        <f t="shared" si="14"/>
        <v>75.79705047991057</v>
      </c>
      <c r="BQ14" s="676">
        <f t="shared" si="15"/>
        <v>209.32515119760077</v>
      </c>
      <c r="BR14" s="538">
        <f t="shared" si="8"/>
        <v>9.995671917061458</v>
      </c>
      <c r="BS14" s="676">
        <f t="shared" si="9"/>
        <v>62.52750271827787</v>
      </c>
      <c r="BT14" s="700">
        <f t="shared" si="31"/>
        <v>3.7455413016270334</v>
      </c>
      <c r="BU14" s="700">
        <f t="shared" si="32"/>
        <v>4.120095431789737</v>
      </c>
      <c r="BV14" s="700">
        <f t="shared" si="32"/>
        <v>4.5321049749687115</v>
      </c>
      <c r="BW14" s="700">
        <f t="shared" si="32"/>
        <v>4.985315472465583</v>
      </c>
      <c r="BX14" s="700">
        <f t="shared" si="32"/>
        <v>5.483847019712142</v>
      </c>
      <c r="BY14" s="697">
        <f t="shared" si="33"/>
        <v>22.866904200563205</v>
      </c>
      <c r="BZ14" s="685">
        <f t="shared" si="34"/>
        <v>32.00406466139007</v>
      </c>
    </row>
    <row r="15" spans="1:78" ht="11.25" customHeight="1">
      <c r="A15" s="25" t="s">
        <v>171</v>
      </c>
      <c r="B15" s="26" t="s">
        <v>172</v>
      </c>
      <c r="C15" s="33" t="s">
        <v>1342</v>
      </c>
      <c r="D15" s="132">
        <v>9</v>
      </c>
      <c r="E15" s="26">
        <v>297</v>
      </c>
      <c r="F15" s="44" t="s">
        <v>860</v>
      </c>
      <c r="G15" s="45" t="s">
        <v>860</v>
      </c>
      <c r="H15" s="206">
        <v>42.21</v>
      </c>
      <c r="I15" s="313">
        <f t="shared" si="0"/>
        <v>4.264392324093817</v>
      </c>
      <c r="J15" s="141">
        <v>0.425</v>
      </c>
      <c r="K15" s="141">
        <v>0.45</v>
      </c>
      <c r="L15" s="93">
        <f t="shared" si="1"/>
        <v>5.882352941176472</v>
      </c>
      <c r="M15" s="156">
        <v>40935</v>
      </c>
      <c r="N15" s="31">
        <v>40939</v>
      </c>
      <c r="O15" s="32">
        <v>40954</v>
      </c>
      <c r="P15" s="104" t="s">
        <v>255</v>
      </c>
      <c r="Q15" s="272" t="s">
        <v>1395</v>
      </c>
      <c r="R15" s="310">
        <f t="shared" si="17"/>
        <v>1.8</v>
      </c>
      <c r="S15" s="313">
        <f t="shared" si="2"/>
        <v>67.41573033707866</v>
      </c>
      <c r="T15" s="411">
        <f t="shared" si="3"/>
        <v>3.34336063466254</v>
      </c>
      <c r="U15" s="27">
        <f t="shared" si="4"/>
        <v>15.808988764044944</v>
      </c>
      <c r="V15" s="364">
        <v>12</v>
      </c>
      <c r="W15" s="166">
        <v>2.67</v>
      </c>
      <c r="X15" s="172">
        <v>2.92</v>
      </c>
      <c r="Y15" s="166">
        <v>1.26</v>
      </c>
      <c r="Z15" s="166">
        <v>1.52</v>
      </c>
      <c r="AA15" s="172">
        <v>2.82</v>
      </c>
      <c r="AB15" s="166">
        <v>2.97</v>
      </c>
      <c r="AC15" s="327">
        <f t="shared" si="5"/>
        <v>5.319148936170226</v>
      </c>
      <c r="AD15" s="444">
        <f t="shared" si="18"/>
        <v>5.126056543281842</v>
      </c>
      <c r="AE15" s="484">
        <v>10</v>
      </c>
      <c r="AF15" s="369">
        <v>4680</v>
      </c>
      <c r="AG15" s="522">
        <v>24.48</v>
      </c>
      <c r="AH15" s="522">
        <v>-0.54</v>
      </c>
      <c r="AI15" s="523">
        <v>3.08</v>
      </c>
      <c r="AJ15" s="524">
        <v>5.66</v>
      </c>
      <c r="AK15" s="335">
        <f>AN15/AO15</f>
        <v>-5.043874128255492</v>
      </c>
      <c r="AL15" s="324">
        <f t="shared" si="10"/>
        <v>7.594936708860756</v>
      </c>
      <c r="AM15" s="325">
        <f t="shared" si="11"/>
        <v>6.685884434218181</v>
      </c>
      <c r="AN15" s="325">
        <f t="shared" si="12"/>
        <v>8.130999208865752</v>
      </c>
      <c r="AO15" s="327">
        <f t="shared" si="19"/>
        <v>-1.6120543459473669</v>
      </c>
      <c r="AP15" s="646">
        <v>1.7</v>
      </c>
      <c r="AQ15" s="634"/>
      <c r="AR15" s="282">
        <v>1.58</v>
      </c>
      <c r="AS15" s="282">
        <v>1.5</v>
      </c>
      <c r="AT15" s="28">
        <v>1.4</v>
      </c>
      <c r="AU15" s="28">
        <v>1.27</v>
      </c>
      <c r="AV15" s="28">
        <v>1.15</v>
      </c>
      <c r="AW15" s="275">
        <v>1.05</v>
      </c>
      <c r="AX15" s="28">
        <v>1.0125</v>
      </c>
      <c r="AY15" s="275">
        <v>1</v>
      </c>
      <c r="AZ15" s="275">
        <v>2</v>
      </c>
      <c r="BA15" s="275">
        <v>2</v>
      </c>
      <c r="BB15" s="275">
        <v>2</v>
      </c>
      <c r="BC15" s="277">
        <v>2</v>
      </c>
      <c r="BD15" s="684">
        <f t="shared" si="13"/>
        <v>7.594936708860756</v>
      </c>
      <c r="BE15" s="684">
        <f t="shared" si="20"/>
        <v>5.3333333333333455</v>
      </c>
      <c r="BF15" s="452">
        <f t="shared" si="21"/>
        <v>7.14285714285714</v>
      </c>
      <c r="BG15" s="452">
        <f t="shared" si="22"/>
        <v>10.236220472440927</v>
      </c>
      <c r="BH15" s="452">
        <f t="shared" si="23"/>
        <v>10.43478260869566</v>
      </c>
      <c r="BI15" s="452">
        <f t="shared" si="24"/>
        <v>9.523809523809511</v>
      </c>
      <c r="BJ15" s="452">
        <f t="shared" si="25"/>
        <v>3.70370370370372</v>
      </c>
      <c r="BK15" s="452">
        <f t="shared" si="26"/>
        <v>1.2499999999999956</v>
      </c>
      <c r="BL15" s="452">
        <f t="shared" si="27"/>
        <v>0</v>
      </c>
      <c r="BM15" s="452">
        <f t="shared" si="28"/>
        <v>0</v>
      </c>
      <c r="BN15" s="452">
        <f t="shared" si="29"/>
        <v>0</v>
      </c>
      <c r="BO15" s="685">
        <f t="shared" si="30"/>
        <v>0</v>
      </c>
      <c r="BP15" s="684">
        <f t="shared" si="14"/>
        <v>4.601636957808421</v>
      </c>
      <c r="BQ15" s="676">
        <f t="shared" si="15"/>
        <v>4.109895888213795</v>
      </c>
      <c r="BR15" s="538">
        <f t="shared" si="8"/>
        <v>-3.413597231085376</v>
      </c>
      <c r="BS15" s="676">
        <f t="shared" si="9"/>
        <v>54.38702471912341</v>
      </c>
      <c r="BT15" s="700">
        <f t="shared" si="31"/>
        <v>1.7904255319148938</v>
      </c>
      <c r="BU15" s="700">
        <f t="shared" si="32"/>
        <v>1.882203757046206</v>
      </c>
      <c r="BV15" s="700">
        <f t="shared" si="32"/>
        <v>1.9786865858921698</v>
      </c>
      <c r="BW15" s="700">
        <f t="shared" si="32"/>
        <v>2.0801151790993355</v>
      </c>
      <c r="BX15" s="700">
        <f t="shared" si="32"/>
        <v>2.1867430593453556</v>
      </c>
      <c r="BY15" s="697">
        <f t="shared" si="33"/>
        <v>9.918174113297962</v>
      </c>
      <c r="BZ15" s="685">
        <f t="shared" si="34"/>
        <v>23.497214198763235</v>
      </c>
    </row>
    <row r="16" spans="1:78" ht="11.25" customHeight="1">
      <c r="A16" s="34" t="s">
        <v>1279</v>
      </c>
      <c r="B16" s="36" t="s">
        <v>1280</v>
      </c>
      <c r="C16" s="120" t="s">
        <v>1575</v>
      </c>
      <c r="D16" s="133">
        <v>5</v>
      </c>
      <c r="E16" s="26">
        <v>432</v>
      </c>
      <c r="F16" s="74" t="s">
        <v>1410</v>
      </c>
      <c r="G16" s="75" t="s">
        <v>1410</v>
      </c>
      <c r="H16" s="207">
        <v>37.67</v>
      </c>
      <c r="I16" s="434">
        <f t="shared" si="0"/>
        <v>0.8494823466949828</v>
      </c>
      <c r="J16" s="283">
        <v>0.06</v>
      </c>
      <c r="K16" s="140">
        <v>0.08</v>
      </c>
      <c r="L16" s="94">
        <f t="shared" si="1"/>
        <v>33.33333333333335</v>
      </c>
      <c r="M16" s="298">
        <v>40763</v>
      </c>
      <c r="N16" s="50">
        <v>40765</v>
      </c>
      <c r="O16" s="40">
        <v>40787</v>
      </c>
      <c r="P16" s="49" t="s">
        <v>245</v>
      </c>
      <c r="Q16" s="36"/>
      <c r="R16" s="259">
        <f t="shared" si="17"/>
        <v>0.32</v>
      </c>
      <c r="S16" s="315">
        <f t="shared" si="2"/>
        <v>12.260536398467433</v>
      </c>
      <c r="T16" s="411">
        <f t="shared" si="3"/>
        <v>59.1786602904701</v>
      </c>
      <c r="U16" s="37">
        <f t="shared" si="4"/>
        <v>14.432950191570882</v>
      </c>
      <c r="V16" s="365">
        <v>12</v>
      </c>
      <c r="W16" s="167">
        <v>2.61</v>
      </c>
      <c r="X16" s="174">
        <v>0.96</v>
      </c>
      <c r="Y16" s="167">
        <v>5.18</v>
      </c>
      <c r="Z16" s="167">
        <v>3.95</v>
      </c>
      <c r="AA16" s="174">
        <v>2.37</v>
      </c>
      <c r="AB16" s="167">
        <v>2.21</v>
      </c>
      <c r="AC16" s="332">
        <f t="shared" si="5"/>
        <v>-6.7510548523206815</v>
      </c>
      <c r="AD16" s="445">
        <f t="shared" si="18"/>
        <v>16.556786216596343</v>
      </c>
      <c r="AE16" s="485">
        <v>28</v>
      </c>
      <c r="AF16" s="371">
        <v>12090</v>
      </c>
      <c r="AG16" s="495">
        <v>23.96</v>
      </c>
      <c r="AH16" s="495">
        <v>-24.04</v>
      </c>
      <c r="AI16" s="519">
        <v>3.35</v>
      </c>
      <c r="AJ16" s="521">
        <v>-4.29</v>
      </c>
      <c r="AK16" s="336" t="s">
        <v>876</v>
      </c>
      <c r="AL16" s="330">
        <f t="shared" si="10"/>
        <v>27.272727272727295</v>
      </c>
      <c r="AM16" s="331">
        <f t="shared" si="11"/>
        <v>13.798047356553855</v>
      </c>
      <c r="AN16" s="331" t="s">
        <v>876</v>
      </c>
      <c r="AO16" s="332" t="s">
        <v>876</v>
      </c>
      <c r="AP16" s="652">
        <v>0.28</v>
      </c>
      <c r="AQ16" s="635"/>
      <c r="AR16" s="283">
        <v>0.22</v>
      </c>
      <c r="AS16" s="285">
        <v>0.2</v>
      </c>
      <c r="AT16" s="38">
        <v>0.19</v>
      </c>
      <c r="AU16" s="38">
        <v>0.12</v>
      </c>
      <c r="AV16" s="276">
        <v>0</v>
      </c>
      <c r="AW16" s="276">
        <v>0</v>
      </c>
      <c r="AX16" s="276">
        <v>0</v>
      </c>
      <c r="AY16" s="276">
        <v>0</v>
      </c>
      <c r="AZ16" s="276">
        <v>0</v>
      </c>
      <c r="BA16" s="276">
        <v>0</v>
      </c>
      <c r="BB16" s="276">
        <v>0</v>
      </c>
      <c r="BC16" s="304">
        <v>0</v>
      </c>
      <c r="BD16" s="688">
        <f t="shared" si="13"/>
        <v>27.272727272727295</v>
      </c>
      <c r="BE16" s="688">
        <f t="shared" si="20"/>
        <v>9.999999999999986</v>
      </c>
      <c r="BF16" s="664">
        <f t="shared" si="21"/>
        <v>5.263157894736836</v>
      </c>
      <c r="BG16" s="664">
        <f t="shared" si="22"/>
        <v>58.33333333333335</v>
      </c>
      <c r="BH16" s="664">
        <f t="shared" si="23"/>
        <v>0</v>
      </c>
      <c r="BI16" s="664">
        <f t="shared" si="24"/>
        <v>0</v>
      </c>
      <c r="BJ16" s="664">
        <f t="shared" si="25"/>
        <v>0</v>
      </c>
      <c r="BK16" s="664">
        <f t="shared" si="26"/>
        <v>0</v>
      </c>
      <c r="BL16" s="664">
        <f t="shared" si="27"/>
        <v>0</v>
      </c>
      <c r="BM16" s="664">
        <f t="shared" si="28"/>
        <v>0</v>
      </c>
      <c r="BN16" s="664">
        <f t="shared" si="29"/>
        <v>0</v>
      </c>
      <c r="BO16" s="689">
        <f t="shared" si="30"/>
        <v>0</v>
      </c>
      <c r="BP16" s="688">
        <f t="shared" si="14"/>
        <v>8.40576820839979</v>
      </c>
      <c r="BQ16" s="677">
        <f t="shared" si="15"/>
        <v>16.8977241850669</v>
      </c>
      <c r="BR16" s="539" t="str">
        <f t="shared" si="8"/>
        <v>n/a</v>
      </c>
      <c r="BS16" s="677">
        <f t="shared" si="9"/>
        <v>52.60353544519606</v>
      </c>
      <c r="BT16" s="701">
        <f t="shared" si="31"/>
        <v>0.28280000000000005</v>
      </c>
      <c r="BU16" s="701">
        <f t="shared" si="32"/>
        <v>0.3110800000000001</v>
      </c>
      <c r="BV16" s="701">
        <f t="shared" si="32"/>
        <v>0.3421880000000001</v>
      </c>
      <c r="BW16" s="701">
        <f t="shared" si="32"/>
        <v>0.37640680000000015</v>
      </c>
      <c r="BX16" s="701">
        <f t="shared" si="32"/>
        <v>0.4140474800000002</v>
      </c>
      <c r="BY16" s="702">
        <f t="shared" si="33"/>
        <v>1.7265222800000006</v>
      </c>
      <c r="BZ16" s="689">
        <f t="shared" si="34"/>
        <v>4.583281868861165</v>
      </c>
    </row>
    <row r="17" spans="1:78" ht="11.25" customHeight="1">
      <c r="A17" s="15" t="s">
        <v>2049</v>
      </c>
      <c r="B17" s="16" t="s">
        <v>2050</v>
      </c>
      <c r="C17" s="575" t="s">
        <v>1221</v>
      </c>
      <c r="D17" s="131">
        <v>9</v>
      </c>
      <c r="E17" s="26">
        <v>288</v>
      </c>
      <c r="F17" s="88" t="s">
        <v>1410</v>
      </c>
      <c r="G17" s="58" t="s">
        <v>1410</v>
      </c>
      <c r="H17" s="205">
        <v>11.06</v>
      </c>
      <c r="I17" s="433">
        <f t="shared" si="0"/>
        <v>1.0849909584086799</v>
      </c>
      <c r="J17" s="142">
        <v>0.1</v>
      </c>
      <c r="K17" s="142">
        <v>0.12</v>
      </c>
      <c r="L17" s="107">
        <f t="shared" si="1"/>
        <v>19.999999999999996</v>
      </c>
      <c r="M17" s="118">
        <v>40877</v>
      </c>
      <c r="N17" s="22">
        <v>40879</v>
      </c>
      <c r="O17" s="23">
        <v>40893</v>
      </c>
      <c r="P17" s="378" t="s">
        <v>1071</v>
      </c>
      <c r="Q17" s="16" t="s">
        <v>1446</v>
      </c>
      <c r="R17" s="311">
        <f>K17</f>
        <v>0.12</v>
      </c>
      <c r="S17" s="313">
        <f t="shared" si="2"/>
        <v>16.666666666666664</v>
      </c>
      <c r="T17" s="413">
        <f t="shared" si="3"/>
        <v>-45.19169207789798</v>
      </c>
      <c r="U17" s="18">
        <f t="shared" si="4"/>
        <v>15.361111111111112</v>
      </c>
      <c r="V17" s="364">
        <v>12</v>
      </c>
      <c r="W17" s="188">
        <v>0.72</v>
      </c>
      <c r="X17" s="187">
        <v>0.64</v>
      </c>
      <c r="Y17" s="188">
        <v>0.5</v>
      </c>
      <c r="Z17" s="188">
        <v>0.44</v>
      </c>
      <c r="AA17" s="187">
        <v>2.07</v>
      </c>
      <c r="AB17" s="188">
        <v>2.03</v>
      </c>
      <c r="AC17" s="326">
        <f t="shared" si="5"/>
        <v>-1.9323671497584516</v>
      </c>
      <c r="AD17" s="327">
        <f t="shared" si="18"/>
        <v>8.348429951690822</v>
      </c>
      <c r="AE17" s="484">
        <v>6</v>
      </c>
      <c r="AF17" s="370">
        <v>636</v>
      </c>
      <c r="AG17" s="512">
        <v>38.08</v>
      </c>
      <c r="AH17" s="512">
        <v>-20.6</v>
      </c>
      <c r="AI17" s="525">
        <v>3.46</v>
      </c>
      <c r="AJ17" s="526">
        <v>0.82</v>
      </c>
      <c r="AK17" s="335" t="s">
        <v>876</v>
      </c>
      <c r="AL17" s="324">
        <f t="shared" si="10"/>
        <v>19.999999999999996</v>
      </c>
      <c r="AM17" s="325">
        <f t="shared" si="11"/>
        <v>19.681696117715084</v>
      </c>
      <c r="AN17" s="325">
        <f t="shared" si="12"/>
        <v>19.13578981670916</v>
      </c>
      <c r="AO17" s="327" t="s">
        <v>876</v>
      </c>
      <c r="AP17" s="646">
        <v>0.12</v>
      </c>
      <c r="AQ17" s="634"/>
      <c r="AR17" s="282">
        <v>0.1</v>
      </c>
      <c r="AS17" s="282">
        <v>0.08</v>
      </c>
      <c r="AT17" s="28">
        <v>0.07</v>
      </c>
      <c r="AU17" s="28">
        <v>0.06</v>
      </c>
      <c r="AV17" s="28">
        <v>0.05</v>
      </c>
      <c r="AW17" s="28">
        <v>0.04</v>
      </c>
      <c r="AX17" s="28">
        <v>0.02</v>
      </c>
      <c r="AY17" s="28">
        <v>0.01</v>
      </c>
      <c r="AZ17" s="275">
        <v>0</v>
      </c>
      <c r="BA17" s="275">
        <v>0</v>
      </c>
      <c r="BB17" s="275">
        <v>0</v>
      </c>
      <c r="BC17" s="277">
        <v>0</v>
      </c>
      <c r="BD17" s="684">
        <f t="shared" si="13"/>
        <v>19.999999999999996</v>
      </c>
      <c r="BE17" s="684">
        <f t="shared" si="20"/>
        <v>25</v>
      </c>
      <c r="BF17" s="452">
        <f t="shared" si="21"/>
        <v>14.28571428571428</v>
      </c>
      <c r="BG17" s="452">
        <f t="shared" si="22"/>
        <v>16.666666666666675</v>
      </c>
      <c r="BH17" s="452">
        <f t="shared" si="23"/>
        <v>19.999999999999996</v>
      </c>
      <c r="BI17" s="452">
        <f t="shared" si="24"/>
        <v>25</v>
      </c>
      <c r="BJ17" s="452">
        <f t="shared" si="25"/>
        <v>100</v>
      </c>
      <c r="BK17" s="452">
        <f t="shared" si="26"/>
        <v>100</v>
      </c>
      <c r="BL17" s="452">
        <f t="shared" si="27"/>
        <v>0</v>
      </c>
      <c r="BM17" s="452">
        <f t="shared" si="28"/>
        <v>0</v>
      </c>
      <c r="BN17" s="452">
        <f t="shared" si="29"/>
        <v>0</v>
      </c>
      <c r="BO17" s="685">
        <f t="shared" si="30"/>
        <v>0</v>
      </c>
      <c r="BP17" s="684">
        <f t="shared" si="14"/>
        <v>26.746031746031747</v>
      </c>
      <c r="BQ17" s="676">
        <f t="shared" si="15"/>
        <v>34.092590642388835</v>
      </c>
      <c r="BR17" s="538">
        <f t="shared" si="8"/>
        <v>4.859669664006725</v>
      </c>
      <c r="BS17" s="676">
        <f t="shared" si="9"/>
        <v>68.01143719806763</v>
      </c>
      <c r="BT17" s="696">
        <f t="shared" si="31"/>
        <v>0.1212</v>
      </c>
      <c r="BU17" s="696">
        <f t="shared" si="32"/>
        <v>0.1313182971014493</v>
      </c>
      <c r="BV17" s="696">
        <f t="shared" si="32"/>
        <v>0.14228131314871703</v>
      </c>
      <c r="BW17" s="696">
        <f t="shared" si="32"/>
        <v>0.15415956891128355</v>
      </c>
      <c r="BX17" s="696">
        <f t="shared" si="32"/>
        <v>0.1670294725356706</v>
      </c>
      <c r="BY17" s="697">
        <f t="shared" si="33"/>
        <v>0.7159886516971204</v>
      </c>
      <c r="BZ17" s="685">
        <f t="shared" si="34"/>
        <v>6.473676778454977</v>
      </c>
    </row>
    <row r="18" spans="1:78" ht="11.25" customHeight="1">
      <c r="A18" s="25" t="s">
        <v>1116</v>
      </c>
      <c r="B18" s="26" t="s">
        <v>1117</v>
      </c>
      <c r="C18" s="33" t="s">
        <v>1221</v>
      </c>
      <c r="D18" s="132">
        <v>6</v>
      </c>
      <c r="E18" s="26">
        <v>406</v>
      </c>
      <c r="F18" s="65" t="s">
        <v>1410</v>
      </c>
      <c r="G18" s="57" t="s">
        <v>1410</v>
      </c>
      <c r="H18" s="206">
        <v>36</v>
      </c>
      <c r="I18" s="433">
        <f t="shared" si="0"/>
        <v>1.9444444444444444</v>
      </c>
      <c r="J18" s="141">
        <v>0.1625</v>
      </c>
      <c r="K18" s="141">
        <v>0.175</v>
      </c>
      <c r="L18" s="93">
        <f t="shared" si="1"/>
        <v>7.692307692307687</v>
      </c>
      <c r="M18" s="156">
        <v>40828</v>
      </c>
      <c r="N18" s="31">
        <v>40830</v>
      </c>
      <c r="O18" s="32">
        <v>40841</v>
      </c>
      <c r="P18" s="30" t="s">
        <v>61</v>
      </c>
      <c r="Q18" s="26"/>
      <c r="R18" s="310">
        <f aca="true" t="shared" si="35" ref="R18:R26">K18*4</f>
        <v>0.7</v>
      </c>
      <c r="S18" s="313">
        <f t="shared" si="2"/>
        <v>20.11494252873563</v>
      </c>
      <c r="T18" s="411">
        <f t="shared" si="3"/>
        <v>-40.88779420827523</v>
      </c>
      <c r="U18" s="27">
        <f t="shared" si="4"/>
        <v>10.344827586206897</v>
      </c>
      <c r="V18" s="364">
        <v>12</v>
      </c>
      <c r="W18" s="166">
        <v>3.48</v>
      </c>
      <c r="X18" s="172">
        <v>1.23</v>
      </c>
      <c r="Y18" s="166">
        <v>0.75</v>
      </c>
      <c r="Z18" s="166">
        <v>0.76</v>
      </c>
      <c r="AA18" s="172">
        <v>3.44</v>
      </c>
      <c r="AB18" s="166">
        <v>3.67</v>
      </c>
      <c r="AC18" s="327">
        <f t="shared" si="5"/>
        <v>6.686046511627897</v>
      </c>
      <c r="AD18" s="327">
        <f t="shared" si="18"/>
        <v>8.508224617129892</v>
      </c>
      <c r="AE18" s="484">
        <v>4</v>
      </c>
      <c r="AF18" s="369">
        <v>3550</v>
      </c>
      <c r="AG18" s="522">
        <v>22.24</v>
      </c>
      <c r="AH18" s="522">
        <v>-2.73</v>
      </c>
      <c r="AI18" s="523">
        <v>3.18</v>
      </c>
      <c r="AJ18" s="524">
        <v>6.38</v>
      </c>
      <c r="AK18" s="660">
        <f>AN18/AO18</f>
        <v>-198.4530996525986</v>
      </c>
      <c r="AL18" s="324">
        <f t="shared" si="10"/>
        <v>15.217391304347828</v>
      </c>
      <c r="AM18" s="325">
        <f t="shared" si="11"/>
        <v>9.834461751387092</v>
      </c>
      <c r="AN18" s="325">
        <f t="shared" si="12"/>
        <v>12.478007081721088</v>
      </c>
      <c r="AO18" s="327">
        <f t="shared" si="19"/>
        <v>-0.06287635266752911</v>
      </c>
      <c r="AP18" s="646">
        <v>0.6625</v>
      </c>
      <c r="AQ18" s="634"/>
      <c r="AR18" s="282">
        <v>0.575</v>
      </c>
      <c r="AS18" s="282">
        <v>0.52</v>
      </c>
      <c r="AT18" s="28">
        <v>0.5</v>
      </c>
      <c r="AU18" s="28">
        <v>0.4</v>
      </c>
      <c r="AV18" s="28">
        <v>0.368</v>
      </c>
      <c r="AW18" s="275">
        <v>0.33332</v>
      </c>
      <c r="AX18" s="275">
        <v>0.33332</v>
      </c>
      <c r="AY18" s="275">
        <v>0.33332</v>
      </c>
      <c r="AZ18" s="275">
        <v>0.33332</v>
      </c>
      <c r="BA18" s="275">
        <v>0.66668</v>
      </c>
      <c r="BB18" s="275">
        <v>0.66668</v>
      </c>
      <c r="BC18" s="277">
        <v>0.66668</v>
      </c>
      <c r="BD18" s="684">
        <f t="shared" si="13"/>
        <v>15.217391304347828</v>
      </c>
      <c r="BE18" s="684">
        <f t="shared" si="20"/>
        <v>10.576923076923062</v>
      </c>
      <c r="BF18" s="452">
        <f t="shared" si="21"/>
        <v>4.0000000000000036</v>
      </c>
      <c r="BG18" s="452">
        <f t="shared" si="22"/>
        <v>25</v>
      </c>
      <c r="BH18" s="452">
        <f t="shared" si="23"/>
        <v>8.69565217391306</v>
      </c>
      <c r="BI18" s="452">
        <f t="shared" si="24"/>
        <v>10.404416176647068</v>
      </c>
      <c r="BJ18" s="452">
        <f t="shared" si="25"/>
        <v>0</v>
      </c>
      <c r="BK18" s="452">
        <f t="shared" si="26"/>
        <v>0</v>
      </c>
      <c r="BL18" s="452">
        <f t="shared" si="27"/>
        <v>0</v>
      </c>
      <c r="BM18" s="452">
        <f t="shared" si="28"/>
        <v>0</v>
      </c>
      <c r="BN18" s="452">
        <f t="shared" si="29"/>
        <v>0</v>
      </c>
      <c r="BO18" s="685">
        <f t="shared" si="30"/>
        <v>0</v>
      </c>
      <c r="BP18" s="684">
        <f t="shared" si="14"/>
        <v>6.157865227652586</v>
      </c>
      <c r="BQ18" s="676">
        <f t="shared" si="15"/>
        <v>7.709706504617781</v>
      </c>
      <c r="BR18" s="538">
        <f t="shared" si="8"/>
        <v>4.077623939958636</v>
      </c>
      <c r="BS18" s="676">
        <f t="shared" si="9"/>
        <v>61.59347588855833</v>
      </c>
      <c r="BT18" s="696">
        <f t="shared" si="31"/>
        <v>0.7067950581395348</v>
      </c>
      <c r="BU18" s="696">
        <f t="shared" si="32"/>
        <v>0.7669307692688203</v>
      </c>
      <c r="BV18" s="696">
        <f t="shared" si="32"/>
        <v>0.8321829617760937</v>
      </c>
      <c r="BW18" s="696">
        <f t="shared" si="32"/>
        <v>0.9029869573894881</v>
      </c>
      <c r="BX18" s="696">
        <f t="shared" si="32"/>
        <v>0.9798151159875728</v>
      </c>
      <c r="BY18" s="697">
        <f t="shared" si="33"/>
        <v>4.18871086256151</v>
      </c>
      <c r="BZ18" s="685">
        <f t="shared" si="34"/>
        <v>11.63530795155975</v>
      </c>
    </row>
    <row r="19" spans="1:78" ht="11.25" customHeight="1">
      <c r="A19" s="25" t="s">
        <v>2146</v>
      </c>
      <c r="B19" s="26" t="s">
        <v>2147</v>
      </c>
      <c r="C19" s="300" t="s">
        <v>1220</v>
      </c>
      <c r="D19" s="132">
        <v>8</v>
      </c>
      <c r="E19" s="26">
        <v>309</v>
      </c>
      <c r="F19" s="44" t="s">
        <v>860</v>
      </c>
      <c r="G19" s="45" t="s">
        <v>860</v>
      </c>
      <c r="H19" s="206">
        <v>16.99</v>
      </c>
      <c r="I19" s="313">
        <f t="shared" si="0"/>
        <v>3.5314891112419073</v>
      </c>
      <c r="J19" s="141">
        <v>0.14</v>
      </c>
      <c r="K19" s="141">
        <v>0.15</v>
      </c>
      <c r="L19" s="93">
        <f t="shared" si="1"/>
        <v>7.14285714285714</v>
      </c>
      <c r="M19" s="156">
        <v>40640</v>
      </c>
      <c r="N19" s="31">
        <v>40644</v>
      </c>
      <c r="O19" s="32">
        <v>40654</v>
      </c>
      <c r="P19" s="104" t="s">
        <v>60</v>
      </c>
      <c r="Q19" s="26"/>
      <c r="R19" s="310">
        <f t="shared" si="35"/>
        <v>0.6</v>
      </c>
      <c r="S19" s="313">
        <f t="shared" si="2"/>
        <v>26.431718061674008</v>
      </c>
      <c r="T19" s="411">
        <f t="shared" si="3"/>
        <v>-46.825677570517584</v>
      </c>
      <c r="U19" s="27">
        <f t="shared" si="4"/>
        <v>7.484581497797356</v>
      </c>
      <c r="V19" s="364">
        <v>2</v>
      </c>
      <c r="W19" s="166">
        <v>2.27</v>
      </c>
      <c r="X19" s="172">
        <v>0.61</v>
      </c>
      <c r="Y19" s="166">
        <v>0.42</v>
      </c>
      <c r="Z19" s="166">
        <v>0.85</v>
      </c>
      <c r="AA19" s="172">
        <v>2.65</v>
      </c>
      <c r="AB19" s="166">
        <v>2.9</v>
      </c>
      <c r="AC19" s="327">
        <f t="shared" si="5"/>
        <v>9.433962264150942</v>
      </c>
      <c r="AD19" s="327">
        <f t="shared" si="18"/>
        <v>10.510361892978656</v>
      </c>
      <c r="AE19" s="484">
        <v>1</v>
      </c>
      <c r="AF19" s="306">
        <v>678</v>
      </c>
      <c r="AG19" s="522">
        <v>11.78</v>
      </c>
      <c r="AH19" s="522">
        <v>-31.6</v>
      </c>
      <c r="AI19" s="523">
        <v>3.28</v>
      </c>
      <c r="AJ19" s="524">
        <v>-15.85</v>
      </c>
      <c r="AK19" s="335">
        <f>AN19/AO19</f>
        <v>3.284332553335536</v>
      </c>
      <c r="AL19" s="324">
        <f t="shared" si="10"/>
        <v>9.259259259259256</v>
      </c>
      <c r="AM19" s="325">
        <f t="shared" si="11"/>
        <v>8.65041595912115</v>
      </c>
      <c r="AN19" s="325">
        <f t="shared" si="12"/>
        <v>13.016123481340781</v>
      </c>
      <c r="AO19" s="327">
        <f t="shared" si="19"/>
        <v>3.9630954752501335</v>
      </c>
      <c r="AP19" s="646">
        <v>0.59</v>
      </c>
      <c r="AQ19" s="634" t="s">
        <v>928</v>
      </c>
      <c r="AR19" s="282">
        <v>0.54</v>
      </c>
      <c r="AS19" s="284">
        <v>0.48</v>
      </c>
      <c r="AT19" s="28">
        <v>0.46</v>
      </c>
      <c r="AU19" s="28">
        <v>0.38</v>
      </c>
      <c r="AV19" s="275">
        <v>0.32</v>
      </c>
      <c r="AW19" s="28">
        <v>0.3</v>
      </c>
      <c r="AX19" s="28">
        <v>0.06</v>
      </c>
      <c r="AY19" s="275">
        <v>0</v>
      </c>
      <c r="AZ19" s="275">
        <v>0</v>
      </c>
      <c r="BA19" s="275">
        <v>0.4</v>
      </c>
      <c r="BB19" s="275">
        <v>0.82</v>
      </c>
      <c r="BC19" s="277">
        <v>0.78</v>
      </c>
      <c r="BD19" s="684">
        <f t="shared" si="13"/>
        <v>9.259259259259256</v>
      </c>
      <c r="BE19" s="684">
        <f t="shared" si="20"/>
        <v>12.500000000000021</v>
      </c>
      <c r="BF19" s="452">
        <f t="shared" si="21"/>
        <v>4.347826086956519</v>
      </c>
      <c r="BG19" s="452">
        <f t="shared" si="22"/>
        <v>21.052631578947366</v>
      </c>
      <c r="BH19" s="452">
        <f t="shared" si="23"/>
        <v>18.75</v>
      </c>
      <c r="BI19" s="452">
        <f t="shared" si="24"/>
        <v>6.666666666666665</v>
      </c>
      <c r="BJ19" s="452">
        <f t="shared" si="25"/>
        <v>400</v>
      </c>
      <c r="BK19" s="452">
        <f t="shared" si="26"/>
        <v>0</v>
      </c>
      <c r="BL19" s="452">
        <f t="shared" si="27"/>
        <v>0</v>
      </c>
      <c r="BM19" s="452">
        <f t="shared" si="28"/>
        <v>0</v>
      </c>
      <c r="BN19" s="452">
        <f t="shared" si="29"/>
        <v>0</v>
      </c>
      <c r="BO19" s="685">
        <f t="shared" si="30"/>
        <v>5.12820512820511</v>
      </c>
      <c r="BP19" s="684">
        <f t="shared" si="14"/>
        <v>39.80871572666958</v>
      </c>
      <c r="BQ19" s="676">
        <f t="shared" si="15"/>
        <v>108.82309804935385</v>
      </c>
      <c r="BR19" s="538">
        <f t="shared" si="8"/>
        <v>9.063031094785332</v>
      </c>
      <c r="BS19" s="676">
        <f t="shared" si="9"/>
        <v>75.76316509437217</v>
      </c>
      <c r="BT19" s="696">
        <f t="shared" si="31"/>
        <v>0.6456603773584905</v>
      </c>
      <c r="BU19" s="696">
        <f t="shared" si="32"/>
        <v>0.7102264150943396</v>
      </c>
      <c r="BV19" s="696">
        <f t="shared" si="32"/>
        <v>0.7812490566037736</v>
      </c>
      <c r="BW19" s="696">
        <f t="shared" si="32"/>
        <v>0.8593739622641511</v>
      </c>
      <c r="BX19" s="696">
        <f t="shared" si="32"/>
        <v>0.9453113584905662</v>
      </c>
      <c r="BY19" s="697">
        <f t="shared" si="33"/>
        <v>3.941821169811321</v>
      </c>
      <c r="BZ19" s="685">
        <f t="shared" si="34"/>
        <v>23.200830899419195</v>
      </c>
    </row>
    <row r="20" spans="1:78" ht="11.25" customHeight="1">
      <c r="A20" s="25" t="s">
        <v>1139</v>
      </c>
      <c r="B20" s="26" t="s">
        <v>1140</v>
      </c>
      <c r="C20" s="109" t="s">
        <v>1568</v>
      </c>
      <c r="D20" s="132">
        <v>7</v>
      </c>
      <c r="E20" s="26">
        <v>354</v>
      </c>
      <c r="F20" s="65" t="s">
        <v>1410</v>
      </c>
      <c r="G20" s="57" t="s">
        <v>1410</v>
      </c>
      <c r="H20" s="206">
        <v>43.88</v>
      </c>
      <c r="I20" s="313">
        <f t="shared" si="0"/>
        <v>6.74567000911577</v>
      </c>
      <c r="J20" s="141">
        <v>0.705</v>
      </c>
      <c r="K20" s="141">
        <v>0.74</v>
      </c>
      <c r="L20" s="93">
        <f t="shared" si="1"/>
        <v>4.964539007092195</v>
      </c>
      <c r="M20" s="156">
        <v>40669</v>
      </c>
      <c r="N20" s="31">
        <v>40673</v>
      </c>
      <c r="O20" s="32">
        <v>40681</v>
      </c>
      <c r="P20" s="30" t="s">
        <v>62</v>
      </c>
      <c r="Q20" s="26"/>
      <c r="R20" s="310">
        <f t="shared" si="35"/>
        <v>2.96</v>
      </c>
      <c r="S20" s="313">
        <f t="shared" si="2"/>
        <v>128.69565217391306</v>
      </c>
      <c r="T20" s="411">
        <f t="shared" si="3"/>
        <v>152.1789104952092</v>
      </c>
      <c r="U20" s="27">
        <f t="shared" si="4"/>
        <v>19.07826086956522</v>
      </c>
      <c r="V20" s="364">
        <v>12</v>
      </c>
      <c r="W20" s="166">
        <v>2.3</v>
      </c>
      <c r="X20" s="172">
        <v>2.23</v>
      </c>
      <c r="Y20" s="166">
        <v>0.99</v>
      </c>
      <c r="Z20" s="166">
        <v>7.5</v>
      </c>
      <c r="AA20" s="172">
        <v>2.21</v>
      </c>
      <c r="AB20" s="166">
        <v>2.84</v>
      </c>
      <c r="AC20" s="327">
        <f t="shared" si="5"/>
        <v>28.50678733031673</v>
      </c>
      <c r="AD20" s="327">
        <f t="shared" si="18"/>
        <v>8.903678753322646</v>
      </c>
      <c r="AE20" s="484">
        <v>7</v>
      </c>
      <c r="AF20" s="369">
        <v>2510</v>
      </c>
      <c r="AG20" s="522">
        <v>19.37</v>
      </c>
      <c r="AH20" s="522">
        <v>-14.8</v>
      </c>
      <c r="AI20" s="523">
        <v>-0.63</v>
      </c>
      <c r="AJ20" s="524">
        <v>0.14</v>
      </c>
      <c r="AK20" s="335">
        <f>AN20/AO20</f>
        <v>1.7046028411215088</v>
      </c>
      <c r="AL20" s="324">
        <f t="shared" si="10"/>
        <v>5.026929982046657</v>
      </c>
      <c r="AM20" s="325">
        <f t="shared" si="11"/>
        <v>4.954673776253782</v>
      </c>
      <c r="AN20" s="325">
        <f t="shared" si="12"/>
        <v>4.925151964895091</v>
      </c>
      <c r="AO20" s="327">
        <f t="shared" si="19"/>
        <v>2.8893252117629276</v>
      </c>
      <c r="AP20" s="646">
        <v>2.925</v>
      </c>
      <c r="AQ20" s="634"/>
      <c r="AR20" s="282">
        <v>2.785</v>
      </c>
      <c r="AS20" s="282">
        <v>2.65</v>
      </c>
      <c r="AT20" s="28">
        <v>2.53</v>
      </c>
      <c r="AU20" s="28">
        <v>2.41</v>
      </c>
      <c r="AV20" s="28">
        <v>2.3</v>
      </c>
      <c r="AW20" s="28">
        <v>2.23</v>
      </c>
      <c r="AX20" s="275">
        <v>2.2</v>
      </c>
      <c r="AY20" s="275">
        <v>2.2</v>
      </c>
      <c r="AZ20" s="275">
        <v>2.2</v>
      </c>
      <c r="BA20" s="275">
        <v>2.2</v>
      </c>
      <c r="BB20" s="275">
        <v>2.2</v>
      </c>
      <c r="BC20" s="277">
        <v>2.2</v>
      </c>
      <c r="BD20" s="684">
        <f t="shared" si="13"/>
        <v>5.026929982046657</v>
      </c>
      <c r="BE20" s="684">
        <f t="shared" si="20"/>
        <v>5.094339622641519</v>
      </c>
      <c r="BF20" s="452">
        <f t="shared" si="21"/>
        <v>4.743083003952564</v>
      </c>
      <c r="BG20" s="452">
        <f t="shared" si="22"/>
        <v>4.979253112033177</v>
      </c>
      <c r="BH20" s="452">
        <f t="shared" si="23"/>
        <v>4.782608695652191</v>
      </c>
      <c r="BI20" s="452">
        <f t="shared" si="24"/>
        <v>3.139013452914785</v>
      </c>
      <c r="BJ20" s="452">
        <f t="shared" si="25"/>
        <v>1.3636363636363447</v>
      </c>
      <c r="BK20" s="452">
        <f t="shared" si="26"/>
        <v>0</v>
      </c>
      <c r="BL20" s="452">
        <f t="shared" si="27"/>
        <v>0</v>
      </c>
      <c r="BM20" s="452">
        <f t="shared" si="28"/>
        <v>0</v>
      </c>
      <c r="BN20" s="452">
        <f t="shared" si="29"/>
        <v>0</v>
      </c>
      <c r="BO20" s="685">
        <f t="shared" si="30"/>
        <v>0</v>
      </c>
      <c r="BP20" s="684">
        <f t="shared" si="14"/>
        <v>2.4274053527397697</v>
      </c>
      <c r="BQ20" s="676">
        <f t="shared" si="15"/>
        <v>2.2801829922675387</v>
      </c>
      <c r="BR20" s="538">
        <f t="shared" si="8"/>
        <v>-7.407438895554359</v>
      </c>
      <c r="BS20" s="676">
        <f t="shared" si="9"/>
        <v>40.77802593710001</v>
      </c>
      <c r="BT20" s="696">
        <f t="shared" si="31"/>
        <v>3.2175000000000002</v>
      </c>
      <c r="BU20" s="696">
        <f t="shared" si="32"/>
        <v>3.5039758638881566</v>
      </c>
      <c r="BV20" s="696">
        <f t="shared" si="32"/>
        <v>3.8159586184027203</v>
      </c>
      <c r="BW20" s="696">
        <f t="shared" si="32"/>
        <v>4.155719315145028</v>
      </c>
      <c r="BX20" s="696">
        <f t="shared" si="32"/>
        <v>4.525731212855321</v>
      </c>
      <c r="BY20" s="697">
        <f t="shared" si="33"/>
        <v>19.218885010291224</v>
      </c>
      <c r="BZ20" s="685">
        <f t="shared" si="34"/>
        <v>43.79873521032639</v>
      </c>
    </row>
    <row r="21" spans="1:78" ht="11.25" customHeight="1">
      <c r="A21" s="34" t="s">
        <v>1067</v>
      </c>
      <c r="B21" s="36" t="s">
        <v>1068</v>
      </c>
      <c r="C21" s="41" t="s">
        <v>1325</v>
      </c>
      <c r="D21" s="133">
        <v>8</v>
      </c>
      <c r="E21" s="26">
        <v>355</v>
      </c>
      <c r="F21" s="46" t="s">
        <v>827</v>
      </c>
      <c r="G21" s="48" t="s">
        <v>827</v>
      </c>
      <c r="H21" s="207">
        <v>45.91</v>
      </c>
      <c r="I21" s="313">
        <f t="shared" si="0"/>
        <v>2.4395556523633197</v>
      </c>
      <c r="J21" s="140">
        <v>0.23</v>
      </c>
      <c r="K21" s="140">
        <v>0.28</v>
      </c>
      <c r="L21" s="94">
        <f t="shared" si="1"/>
        <v>21.739130434782616</v>
      </c>
      <c r="M21" s="298">
        <v>40947</v>
      </c>
      <c r="N21" s="50">
        <v>40949</v>
      </c>
      <c r="O21" s="40">
        <v>40963</v>
      </c>
      <c r="P21" s="49" t="s">
        <v>1069</v>
      </c>
      <c r="Q21" s="267"/>
      <c r="R21" s="259">
        <f t="shared" si="35"/>
        <v>1.12</v>
      </c>
      <c r="S21" s="313">
        <f t="shared" si="2"/>
        <v>25.62929061784897</v>
      </c>
      <c r="T21" s="412">
        <f t="shared" si="3"/>
        <v>-33.3985826556932</v>
      </c>
      <c r="U21" s="37">
        <f t="shared" si="4"/>
        <v>10.505720823798626</v>
      </c>
      <c r="V21" s="365">
        <v>12</v>
      </c>
      <c r="W21" s="167">
        <v>4.37</v>
      </c>
      <c r="X21" s="174">
        <v>0.68</v>
      </c>
      <c r="Y21" s="167">
        <v>0.91</v>
      </c>
      <c r="Z21" s="167">
        <v>0.95</v>
      </c>
      <c r="AA21" s="174">
        <v>5.03</v>
      </c>
      <c r="AB21" s="167">
        <v>5.95</v>
      </c>
      <c r="AC21" s="332">
        <f t="shared" si="5"/>
        <v>18.290258449304165</v>
      </c>
      <c r="AD21" s="327">
        <f t="shared" si="18"/>
        <v>13.422406736054258</v>
      </c>
      <c r="AE21" s="484">
        <v>13</v>
      </c>
      <c r="AF21" s="371">
        <v>10390</v>
      </c>
      <c r="AG21" s="495">
        <v>27.53</v>
      </c>
      <c r="AH21" s="495">
        <v>-29.5</v>
      </c>
      <c r="AI21" s="519">
        <v>3.68</v>
      </c>
      <c r="AJ21" s="521">
        <v>-5.84</v>
      </c>
      <c r="AK21" s="336" t="s">
        <v>876</v>
      </c>
      <c r="AL21" s="324">
        <f t="shared" si="10"/>
        <v>22.535211267605646</v>
      </c>
      <c r="AM21" s="325">
        <f t="shared" si="11"/>
        <v>9.645742373189425</v>
      </c>
      <c r="AN21" s="325">
        <f t="shared" si="12"/>
        <v>14.607572864030116</v>
      </c>
      <c r="AO21" s="327" t="s">
        <v>876</v>
      </c>
      <c r="AP21" s="646">
        <v>0.87</v>
      </c>
      <c r="AQ21" s="634"/>
      <c r="AR21" s="282">
        <v>0.71</v>
      </c>
      <c r="AS21" s="284">
        <v>0.68</v>
      </c>
      <c r="AT21" s="28">
        <v>0.66</v>
      </c>
      <c r="AU21" s="28">
        <v>0.56</v>
      </c>
      <c r="AV21" s="275">
        <v>0.44</v>
      </c>
      <c r="AW21" s="28">
        <v>0.11</v>
      </c>
      <c r="AX21" s="275">
        <v>0</v>
      </c>
      <c r="AY21" s="275">
        <v>0</v>
      </c>
      <c r="AZ21" s="275">
        <v>0</v>
      </c>
      <c r="BA21" s="275">
        <v>0</v>
      </c>
      <c r="BB21" s="275">
        <v>0</v>
      </c>
      <c r="BC21" s="277">
        <v>0</v>
      </c>
      <c r="BD21" s="684">
        <f t="shared" si="13"/>
        <v>22.535211267605646</v>
      </c>
      <c r="BE21" s="684">
        <f t="shared" si="20"/>
        <v>4.411764705882337</v>
      </c>
      <c r="BF21" s="452">
        <f t="shared" si="21"/>
        <v>3.0303030303030276</v>
      </c>
      <c r="BG21" s="452">
        <f t="shared" si="22"/>
        <v>17.85714285714286</v>
      </c>
      <c r="BH21" s="452">
        <f t="shared" si="23"/>
        <v>27.272727272727295</v>
      </c>
      <c r="BI21" s="452">
        <f t="shared" si="24"/>
        <v>300</v>
      </c>
      <c r="BJ21" s="452">
        <f t="shared" si="25"/>
        <v>0</v>
      </c>
      <c r="BK21" s="452">
        <f t="shared" si="26"/>
        <v>0</v>
      </c>
      <c r="BL21" s="452">
        <f t="shared" si="27"/>
        <v>0</v>
      </c>
      <c r="BM21" s="452">
        <f t="shared" si="28"/>
        <v>0</v>
      </c>
      <c r="BN21" s="452">
        <f t="shared" si="29"/>
        <v>0</v>
      </c>
      <c r="BO21" s="685">
        <f t="shared" si="30"/>
        <v>0</v>
      </c>
      <c r="BP21" s="684">
        <f t="shared" si="14"/>
        <v>31.258929094471764</v>
      </c>
      <c r="BQ21" s="676">
        <f t="shared" si="15"/>
        <v>81.585187369535</v>
      </c>
      <c r="BR21" s="538">
        <f t="shared" si="8"/>
        <v>6.5414076925948095</v>
      </c>
      <c r="BS21" s="676">
        <f t="shared" si="9"/>
        <v>76.21937004242994</v>
      </c>
      <c r="BT21" s="696">
        <f t="shared" si="31"/>
        <v>0.9570000000000001</v>
      </c>
      <c r="BU21" s="696">
        <f t="shared" si="32"/>
        <v>1.0527000000000002</v>
      </c>
      <c r="BV21" s="696">
        <f t="shared" si="32"/>
        <v>1.1579700000000004</v>
      </c>
      <c r="BW21" s="696">
        <f t="shared" si="32"/>
        <v>1.2737670000000005</v>
      </c>
      <c r="BX21" s="696">
        <f t="shared" si="32"/>
        <v>1.4011437000000007</v>
      </c>
      <c r="BY21" s="697">
        <f t="shared" si="33"/>
        <v>5.842580700000002</v>
      </c>
      <c r="BZ21" s="685">
        <f t="shared" si="34"/>
        <v>12.726161402744504</v>
      </c>
    </row>
    <row r="22" spans="1:78" ht="11.25" customHeight="1">
      <c r="A22" s="15" t="s">
        <v>1108</v>
      </c>
      <c r="B22" s="16" t="s">
        <v>1109</v>
      </c>
      <c r="C22" s="24" t="s">
        <v>1219</v>
      </c>
      <c r="D22" s="131">
        <v>7</v>
      </c>
      <c r="E22" s="26">
        <v>380</v>
      </c>
      <c r="F22" s="88" t="s">
        <v>1410</v>
      </c>
      <c r="G22" s="58" t="s">
        <v>1410</v>
      </c>
      <c r="H22" s="205">
        <v>37.15</v>
      </c>
      <c r="I22" s="432">
        <f t="shared" si="0"/>
        <v>1.3997308209959625</v>
      </c>
      <c r="J22" s="279">
        <v>0.115</v>
      </c>
      <c r="K22" s="142">
        <v>0.13</v>
      </c>
      <c r="L22" s="107">
        <f t="shared" si="1"/>
        <v>13.043478260869556</v>
      </c>
      <c r="M22" s="118">
        <v>40864</v>
      </c>
      <c r="N22" s="22">
        <v>40868</v>
      </c>
      <c r="O22" s="23">
        <v>40882</v>
      </c>
      <c r="P22" s="378" t="s">
        <v>401</v>
      </c>
      <c r="Q22" s="144" t="s">
        <v>1921</v>
      </c>
      <c r="R22" s="311">
        <f t="shared" si="35"/>
        <v>0.52</v>
      </c>
      <c r="S22" s="312">
        <f t="shared" si="2"/>
        <v>20.47244094488189</v>
      </c>
      <c r="T22" s="411">
        <f t="shared" si="3"/>
        <v>46.6848592868637</v>
      </c>
      <c r="U22" s="18">
        <f t="shared" si="4"/>
        <v>14.625984251968504</v>
      </c>
      <c r="V22" s="364">
        <v>9</v>
      </c>
      <c r="W22" s="188">
        <v>2.54</v>
      </c>
      <c r="X22" s="187">
        <v>0.99</v>
      </c>
      <c r="Y22" s="188">
        <v>0.12</v>
      </c>
      <c r="Z22" s="188">
        <v>3.31</v>
      </c>
      <c r="AA22" s="187">
        <v>2.81</v>
      </c>
      <c r="AB22" s="188">
        <v>3.17</v>
      </c>
      <c r="AC22" s="326">
        <f t="shared" si="5"/>
        <v>12.811387900355875</v>
      </c>
      <c r="AD22" s="443">
        <f t="shared" si="18"/>
        <v>13.354182393328301</v>
      </c>
      <c r="AE22" s="483">
        <v>19</v>
      </c>
      <c r="AF22" s="370">
        <v>9600</v>
      </c>
      <c r="AG22" s="512">
        <v>19.57</v>
      </c>
      <c r="AH22" s="512">
        <v>-14.54</v>
      </c>
      <c r="AI22" s="525">
        <v>-4.01</v>
      </c>
      <c r="AJ22" s="526">
        <v>-5.73</v>
      </c>
      <c r="AK22" s="334">
        <f>AN22/AO22</f>
        <v>0.9136025959798442</v>
      </c>
      <c r="AL22" s="328">
        <f t="shared" si="10"/>
        <v>35.29411764705881</v>
      </c>
      <c r="AM22" s="329">
        <f t="shared" si="11"/>
        <v>41.46038056818515</v>
      </c>
      <c r="AN22" s="329">
        <f t="shared" si="12"/>
        <v>49.06495827757069</v>
      </c>
      <c r="AO22" s="326">
        <f t="shared" si="19"/>
        <v>53.70492432209897</v>
      </c>
      <c r="AP22" s="650">
        <v>0.46</v>
      </c>
      <c r="AQ22" s="633"/>
      <c r="AR22" s="279">
        <v>0.34</v>
      </c>
      <c r="AS22" s="279">
        <v>0.24</v>
      </c>
      <c r="AT22" s="19">
        <v>0.1625</v>
      </c>
      <c r="AU22" s="19">
        <v>0.1125</v>
      </c>
      <c r="AV22" s="19">
        <v>0.0625</v>
      </c>
      <c r="AW22" s="19">
        <v>0.03125</v>
      </c>
      <c r="AX22" s="280">
        <v>0.025</v>
      </c>
      <c r="AY22" s="280">
        <v>0.025</v>
      </c>
      <c r="AZ22" s="280">
        <v>0.025</v>
      </c>
      <c r="BA22" s="280">
        <v>0.00625</v>
      </c>
      <c r="BB22" s="280">
        <v>0</v>
      </c>
      <c r="BC22" s="281">
        <v>0</v>
      </c>
      <c r="BD22" s="686">
        <f t="shared" si="13"/>
        <v>35.29411764705881</v>
      </c>
      <c r="BE22" s="686">
        <f t="shared" si="20"/>
        <v>41.66666666666667</v>
      </c>
      <c r="BF22" s="663">
        <f aca="true" t="shared" si="36" ref="BF22:BF41">IF(AT22=0,0,IF(AT22&gt;AS22,0,((AS22/AT22)-1)*100))</f>
        <v>47.69230769230768</v>
      </c>
      <c r="BG22" s="663">
        <f aca="true" t="shared" si="37" ref="BG22:BG41">IF(AU22=0,0,IF(AU22&gt;AT22,0,((AT22/AU22)-1)*100))</f>
        <v>44.44444444444444</v>
      </c>
      <c r="BH22" s="663">
        <f aca="true" t="shared" si="38" ref="BH22:BH41">IF(AV22=0,0,IF(AV22&gt;AU22,0,((AU22/AV22)-1)*100))</f>
        <v>80</v>
      </c>
      <c r="BI22" s="663">
        <f aca="true" t="shared" si="39" ref="BI22:BI41">IF(AW22=0,0,IF(AW22&gt;AV22,0,((AV22/AW22)-1)*100))</f>
        <v>100</v>
      </c>
      <c r="BJ22" s="663">
        <f aca="true" t="shared" si="40" ref="BJ22:BJ41">IF(AX22=0,0,IF(AX22&gt;AW22,0,((AW22/AX22)-1)*100))</f>
        <v>25</v>
      </c>
      <c r="BK22" s="663">
        <f aca="true" t="shared" si="41" ref="BK22:BK41">IF(AY22=0,0,IF(AY22&gt;AX22,0,((AX22/AY22)-1)*100))</f>
        <v>0</v>
      </c>
      <c r="BL22" s="663">
        <f aca="true" t="shared" si="42" ref="BL22:BL41">IF(AZ22=0,0,IF(AZ22&gt;AY22,0,((AY22/AZ22)-1)*100))</f>
        <v>0</v>
      </c>
      <c r="BM22" s="663">
        <f aca="true" t="shared" si="43" ref="BM22:BM41">IF(BA22=0,0,IF(BA22&gt;AZ22,0,((AZ22/BA22)-1)*100))</f>
        <v>300</v>
      </c>
      <c r="BN22" s="663">
        <f aca="true" t="shared" si="44" ref="BN22:BN41">IF(BB22=0,0,IF(BB22&gt;BA22,0,((BA22/BB22)-1)*100))</f>
        <v>0</v>
      </c>
      <c r="BO22" s="687">
        <f aca="true" t="shared" si="45" ref="BO22:BO41">IF(BC22=0,0,IF(BC22&gt;BB22,0,((BB22/BC22)-1)*100))</f>
        <v>0</v>
      </c>
      <c r="BP22" s="686">
        <f t="shared" si="14"/>
        <v>56.17479470420647</v>
      </c>
      <c r="BQ22" s="675">
        <f t="shared" si="15"/>
        <v>79.78583833502434</v>
      </c>
      <c r="BR22" s="540">
        <f t="shared" si="8"/>
        <v>35.83870484659815</v>
      </c>
      <c r="BS22" s="675">
        <f t="shared" si="9"/>
        <v>76.87015748031496</v>
      </c>
      <c r="BT22" s="698">
        <f t="shared" si="31"/>
        <v>0.5060000000000001</v>
      </c>
      <c r="BU22" s="698">
        <f t="shared" si="32"/>
        <v>0.5566000000000002</v>
      </c>
      <c r="BV22" s="698">
        <f t="shared" si="32"/>
        <v>0.6122600000000002</v>
      </c>
      <c r="BW22" s="698">
        <f t="shared" si="32"/>
        <v>0.6734860000000004</v>
      </c>
      <c r="BX22" s="698">
        <f t="shared" si="32"/>
        <v>0.7408346000000005</v>
      </c>
      <c r="BY22" s="699">
        <f t="shared" si="33"/>
        <v>3.089180600000001</v>
      </c>
      <c r="BZ22" s="687">
        <f t="shared" si="34"/>
        <v>8.315425572005388</v>
      </c>
    </row>
    <row r="23" spans="1:78" ht="11.25" customHeight="1">
      <c r="A23" s="25" t="s">
        <v>1135</v>
      </c>
      <c r="B23" s="26" t="s">
        <v>1136</v>
      </c>
      <c r="C23" s="33" t="s">
        <v>1325</v>
      </c>
      <c r="D23" s="132">
        <v>5</v>
      </c>
      <c r="E23" s="26">
        <v>436</v>
      </c>
      <c r="F23" s="65" t="s">
        <v>1410</v>
      </c>
      <c r="G23" s="57" t="s">
        <v>1410</v>
      </c>
      <c r="H23" s="206">
        <v>26.51</v>
      </c>
      <c r="I23" s="433">
        <f t="shared" si="0"/>
        <v>1.3579781214635984</v>
      </c>
      <c r="J23" s="141">
        <v>0.08</v>
      </c>
      <c r="K23" s="141">
        <v>0.09</v>
      </c>
      <c r="L23" s="93">
        <f t="shared" si="1"/>
        <v>12.5</v>
      </c>
      <c r="M23" s="156">
        <v>40815</v>
      </c>
      <c r="N23" s="31">
        <v>40819</v>
      </c>
      <c r="O23" s="32">
        <v>40833</v>
      </c>
      <c r="P23" s="104" t="s">
        <v>1156</v>
      </c>
      <c r="Q23" s="102" t="s">
        <v>1921</v>
      </c>
      <c r="R23" s="310">
        <f t="shared" si="35"/>
        <v>0.36</v>
      </c>
      <c r="S23" s="313">
        <f t="shared" si="2"/>
        <v>13.432835820895523</v>
      </c>
      <c r="T23" s="411">
        <f t="shared" si="3"/>
        <v>-10.549679333553996</v>
      </c>
      <c r="U23" s="27">
        <f t="shared" si="4"/>
        <v>9.89179104477612</v>
      </c>
      <c r="V23" s="364">
        <v>12</v>
      </c>
      <c r="W23" s="166">
        <v>2.68</v>
      </c>
      <c r="X23" s="172">
        <v>0.6</v>
      </c>
      <c r="Y23" s="166">
        <v>1.22</v>
      </c>
      <c r="Z23" s="166">
        <v>1.82</v>
      </c>
      <c r="AA23" s="172">
        <v>2.89</v>
      </c>
      <c r="AB23" s="166">
        <v>2.88</v>
      </c>
      <c r="AC23" s="327">
        <f t="shared" si="5"/>
        <v>-0.34602076124568004</v>
      </c>
      <c r="AD23" s="444">
        <f t="shared" si="18"/>
        <v>15.288350634371398</v>
      </c>
      <c r="AE23" s="484">
        <v>7</v>
      </c>
      <c r="AF23" s="369">
        <v>1590</v>
      </c>
      <c r="AG23" s="522">
        <v>65.07</v>
      </c>
      <c r="AH23" s="522">
        <v>-4.05</v>
      </c>
      <c r="AI23" s="523">
        <v>5.07</v>
      </c>
      <c r="AJ23" s="524">
        <v>14.61</v>
      </c>
      <c r="AK23" s="335" t="s">
        <v>876</v>
      </c>
      <c r="AL23" s="324">
        <f t="shared" si="10"/>
        <v>22.22222222222221</v>
      </c>
      <c r="AM23" s="325">
        <f t="shared" si="11"/>
        <v>24.744576465260405</v>
      </c>
      <c r="AN23" s="325" t="s">
        <v>876</v>
      </c>
      <c r="AO23" s="327" t="s">
        <v>876</v>
      </c>
      <c r="AP23" s="646">
        <v>0.33</v>
      </c>
      <c r="AQ23" s="634"/>
      <c r="AR23" s="282">
        <v>0.27</v>
      </c>
      <c r="AS23" s="282">
        <v>0.22</v>
      </c>
      <c r="AT23" s="28">
        <v>0.17</v>
      </c>
      <c r="AU23" s="28">
        <v>0.09</v>
      </c>
      <c r="AV23" s="275">
        <v>0</v>
      </c>
      <c r="AW23" s="275">
        <v>0</v>
      </c>
      <c r="AX23" s="275">
        <v>0</v>
      </c>
      <c r="AY23" s="275">
        <v>0</v>
      </c>
      <c r="AZ23" s="275">
        <v>0</v>
      </c>
      <c r="BA23" s="275">
        <v>0</v>
      </c>
      <c r="BB23" s="275">
        <v>0</v>
      </c>
      <c r="BC23" s="277">
        <v>0</v>
      </c>
      <c r="BD23" s="684">
        <f t="shared" si="13"/>
        <v>22.22222222222221</v>
      </c>
      <c r="BE23" s="684">
        <f t="shared" si="20"/>
        <v>22.72727272727273</v>
      </c>
      <c r="BF23" s="452">
        <f t="shared" si="36"/>
        <v>29.411764705882337</v>
      </c>
      <c r="BG23" s="452">
        <f t="shared" si="37"/>
        <v>88.8888888888889</v>
      </c>
      <c r="BH23" s="452">
        <f t="shared" si="38"/>
        <v>0</v>
      </c>
      <c r="BI23" s="452">
        <f t="shared" si="39"/>
        <v>0</v>
      </c>
      <c r="BJ23" s="452">
        <f t="shared" si="40"/>
        <v>0</v>
      </c>
      <c r="BK23" s="452">
        <f t="shared" si="41"/>
        <v>0</v>
      </c>
      <c r="BL23" s="452">
        <f t="shared" si="42"/>
        <v>0</v>
      </c>
      <c r="BM23" s="452">
        <f t="shared" si="43"/>
        <v>0</v>
      </c>
      <c r="BN23" s="452">
        <f t="shared" si="44"/>
        <v>0</v>
      </c>
      <c r="BO23" s="685">
        <f t="shared" si="45"/>
        <v>0</v>
      </c>
      <c r="BP23" s="684">
        <f t="shared" si="14"/>
        <v>13.604179045355515</v>
      </c>
      <c r="BQ23" s="676">
        <f t="shared" si="15"/>
        <v>25.09275842939553</v>
      </c>
      <c r="BR23" s="538" t="str">
        <f t="shared" si="8"/>
        <v>n/a</v>
      </c>
      <c r="BS23" s="676">
        <f t="shared" si="9"/>
        <v>60.785447761194035</v>
      </c>
      <c r="BT23" s="700">
        <f t="shared" si="31"/>
        <v>0.33330000000000004</v>
      </c>
      <c r="BU23" s="700">
        <f t="shared" si="32"/>
        <v>0.36663000000000007</v>
      </c>
      <c r="BV23" s="700">
        <f t="shared" si="32"/>
        <v>0.4032930000000001</v>
      </c>
      <c r="BW23" s="700">
        <f t="shared" si="32"/>
        <v>0.4436223000000002</v>
      </c>
      <c r="BX23" s="700">
        <f t="shared" si="32"/>
        <v>0.48798453000000025</v>
      </c>
      <c r="BY23" s="697">
        <f t="shared" si="33"/>
        <v>2.0348298300000005</v>
      </c>
      <c r="BZ23" s="685">
        <f t="shared" si="34"/>
        <v>7.675706639004151</v>
      </c>
    </row>
    <row r="24" spans="1:78" ht="11.25" customHeight="1">
      <c r="A24" s="25" t="s">
        <v>1690</v>
      </c>
      <c r="B24" s="26" t="s">
        <v>1691</v>
      </c>
      <c r="C24" s="109" t="s">
        <v>1575</v>
      </c>
      <c r="D24" s="132">
        <v>9</v>
      </c>
      <c r="E24" s="26">
        <v>264</v>
      </c>
      <c r="F24" s="65" t="s">
        <v>1410</v>
      </c>
      <c r="G24" s="57" t="s">
        <v>1410</v>
      </c>
      <c r="H24" s="206">
        <v>34.86</v>
      </c>
      <c r="I24" s="313">
        <f t="shared" si="0"/>
        <v>2.8686173264486516</v>
      </c>
      <c r="J24" s="282">
        <v>0.22</v>
      </c>
      <c r="K24" s="141">
        <v>0.25</v>
      </c>
      <c r="L24" s="93">
        <f t="shared" si="1"/>
        <v>13.636363636363647</v>
      </c>
      <c r="M24" s="156">
        <v>40688</v>
      </c>
      <c r="N24" s="31">
        <v>40690</v>
      </c>
      <c r="O24" s="32">
        <v>40709</v>
      </c>
      <c r="P24" s="104" t="s">
        <v>246</v>
      </c>
      <c r="Q24" s="26"/>
      <c r="R24" s="310">
        <f t="shared" si="35"/>
        <v>1</v>
      </c>
      <c r="S24" s="313">
        <f t="shared" si="2"/>
        <v>35.587188612099645</v>
      </c>
      <c r="T24" s="411">
        <f t="shared" si="3"/>
        <v>19.500343711194866</v>
      </c>
      <c r="U24" s="27">
        <f t="shared" si="4"/>
        <v>12.405693950177936</v>
      </c>
      <c r="V24" s="364">
        <v>10</v>
      </c>
      <c r="W24" s="166">
        <v>2.81</v>
      </c>
      <c r="X24" s="172">
        <v>1.71</v>
      </c>
      <c r="Y24" s="166">
        <v>3.28</v>
      </c>
      <c r="Z24" s="166">
        <v>2.59</v>
      </c>
      <c r="AA24" s="172">
        <v>2.28</v>
      </c>
      <c r="AB24" s="166">
        <v>2.75</v>
      </c>
      <c r="AC24" s="327">
        <f t="shared" si="5"/>
        <v>20.61403508771931</v>
      </c>
      <c r="AD24" s="444">
        <f t="shared" si="18"/>
        <v>8.94121268082487</v>
      </c>
      <c r="AE24" s="484">
        <v>22</v>
      </c>
      <c r="AF24" s="369">
        <v>10390</v>
      </c>
      <c r="AG24" s="522">
        <v>19.26</v>
      </c>
      <c r="AH24" s="522">
        <v>-19.45</v>
      </c>
      <c r="AI24" s="523">
        <v>-1.66</v>
      </c>
      <c r="AJ24" s="524">
        <v>-1.78</v>
      </c>
      <c r="AK24" s="335" t="s">
        <v>876</v>
      </c>
      <c r="AL24" s="324">
        <f t="shared" si="10"/>
        <v>12.790697674418606</v>
      </c>
      <c r="AM24" s="325">
        <f t="shared" si="11"/>
        <v>7.537279115895723</v>
      </c>
      <c r="AN24" s="325">
        <f t="shared" si="12"/>
        <v>10.083973415839221</v>
      </c>
      <c r="AO24" s="327" t="s">
        <v>876</v>
      </c>
      <c r="AP24" s="646">
        <v>0.97</v>
      </c>
      <c r="AQ24" s="634"/>
      <c r="AR24" s="282">
        <v>0.86</v>
      </c>
      <c r="AS24" s="284">
        <v>0.8</v>
      </c>
      <c r="AT24" s="28">
        <v>0.78</v>
      </c>
      <c r="AU24" s="28">
        <v>0.72</v>
      </c>
      <c r="AV24" s="28">
        <v>0.6</v>
      </c>
      <c r="AW24" s="28">
        <v>0.36</v>
      </c>
      <c r="AX24" s="28">
        <v>0.22</v>
      </c>
      <c r="AY24" s="28">
        <v>0.04</v>
      </c>
      <c r="AZ24" s="275">
        <v>0</v>
      </c>
      <c r="BA24" s="275">
        <v>0</v>
      </c>
      <c r="BB24" s="275">
        <v>0</v>
      </c>
      <c r="BC24" s="277">
        <v>0</v>
      </c>
      <c r="BD24" s="684">
        <f t="shared" si="13"/>
        <v>12.790697674418606</v>
      </c>
      <c r="BE24" s="684">
        <f t="shared" si="20"/>
        <v>7.499999999999996</v>
      </c>
      <c r="BF24" s="452">
        <f t="shared" si="36"/>
        <v>2.564102564102577</v>
      </c>
      <c r="BG24" s="452">
        <f t="shared" si="37"/>
        <v>8.333333333333348</v>
      </c>
      <c r="BH24" s="452">
        <f t="shared" si="38"/>
        <v>19.999999999999996</v>
      </c>
      <c r="BI24" s="452">
        <f t="shared" si="39"/>
        <v>66.66666666666667</v>
      </c>
      <c r="BJ24" s="452">
        <f t="shared" si="40"/>
        <v>63.636363636363626</v>
      </c>
      <c r="BK24" s="452">
        <f t="shared" si="41"/>
        <v>450</v>
      </c>
      <c r="BL24" s="452">
        <f t="shared" si="42"/>
        <v>0</v>
      </c>
      <c r="BM24" s="452">
        <f t="shared" si="43"/>
        <v>0</v>
      </c>
      <c r="BN24" s="452">
        <f t="shared" si="44"/>
        <v>0</v>
      </c>
      <c r="BO24" s="685">
        <f t="shared" si="45"/>
        <v>0</v>
      </c>
      <c r="BP24" s="684">
        <f t="shared" si="14"/>
        <v>52.6242636562404</v>
      </c>
      <c r="BQ24" s="676">
        <f t="shared" si="15"/>
        <v>121.94880918182022</v>
      </c>
      <c r="BR24" s="538">
        <f t="shared" si="8"/>
        <v>0.546896792109937</v>
      </c>
      <c r="BS24" s="676">
        <f t="shared" si="9"/>
        <v>63.31995764213254</v>
      </c>
      <c r="BT24" s="700">
        <f t="shared" si="31"/>
        <v>1.067</v>
      </c>
      <c r="BU24" s="700">
        <f t="shared" si="32"/>
        <v>1.1624027393044012</v>
      </c>
      <c r="BV24" s="700">
        <f t="shared" si="32"/>
        <v>1.266335640433342</v>
      </c>
      <c r="BW24" s="700">
        <f t="shared" si="32"/>
        <v>1.3795614032975725</v>
      </c>
      <c r="BX24" s="700">
        <f t="shared" si="32"/>
        <v>1.5029109224289805</v>
      </c>
      <c r="BY24" s="697">
        <f t="shared" si="33"/>
        <v>6.378210705464295</v>
      </c>
      <c r="BZ24" s="685">
        <f t="shared" si="34"/>
        <v>18.296645741435157</v>
      </c>
    </row>
    <row r="25" spans="1:78" ht="11.25" customHeight="1">
      <c r="A25" s="25" t="s">
        <v>335</v>
      </c>
      <c r="B25" s="26" t="s">
        <v>336</v>
      </c>
      <c r="C25" s="33" t="s">
        <v>970</v>
      </c>
      <c r="D25" s="132">
        <v>8</v>
      </c>
      <c r="E25" s="26">
        <v>316</v>
      </c>
      <c r="F25" s="44" t="s">
        <v>827</v>
      </c>
      <c r="G25" s="45" t="s">
        <v>827</v>
      </c>
      <c r="H25" s="206">
        <v>16.39</v>
      </c>
      <c r="I25" s="313">
        <f t="shared" si="0"/>
        <v>2.684563758389262</v>
      </c>
      <c r="J25" s="141">
        <v>0.1</v>
      </c>
      <c r="K25" s="141">
        <v>0.11</v>
      </c>
      <c r="L25" s="93">
        <f t="shared" si="1"/>
        <v>9.999999999999986</v>
      </c>
      <c r="M25" s="156">
        <v>40690</v>
      </c>
      <c r="N25" s="31">
        <v>40695</v>
      </c>
      <c r="O25" s="32">
        <v>40709</v>
      </c>
      <c r="P25" s="30" t="s">
        <v>246</v>
      </c>
      <c r="Q25" s="26"/>
      <c r="R25" s="310">
        <f t="shared" si="35"/>
        <v>0.44</v>
      </c>
      <c r="S25" s="313">
        <f t="shared" si="2"/>
        <v>60.273972602739725</v>
      </c>
      <c r="T25" s="411">
        <f aca="true" t="shared" si="46" ref="T25:T71">(H25/SQRT(22.5*W25*(H25/Z25))-1)*100</f>
        <v>-6.825640934779642</v>
      </c>
      <c r="U25" s="27">
        <f t="shared" si="4"/>
        <v>22.45205479452055</v>
      </c>
      <c r="V25" s="364">
        <v>12</v>
      </c>
      <c r="W25" s="166">
        <v>0.73</v>
      </c>
      <c r="X25" s="172">
        <v>0.3</v>
      </c>
      <c r="Y25" s="166">
        <v>0.81</v>
      </c>
      <c r="Z25" s="166">
        <v>0.87</v>
      </c>
      <c r="AA25" s="172">
        <v>1.2</v>
      </c>
      <c r="AB25" s="166">
        <v>2.64</v>
      </c>
      <c r="AC25" s="327">
        <f t="shared" si="5"/>
        <v>120.00000000000001</v>
      </c>
      <c r="AD25" s="444">
        <f t="shared" si="18"/>
        <v>45.527777777777786</v>
      </c>
      <c r="AE25" s="484">
        <v>22</v>
      </c>
      <c r="AF25" s="369">
        <v>3470</v>
      </c>
      <c r="AG25" s="522">
        <v>25.21</v>
      </c>
      <c r="AH25" s="522">
        <v>-55.69</v>
      </c>
      <c r="AI25" s="523">
        <v>-1.09</v>
      </c>
      <c r="AJ25" s="524">
        <v>-23.09</v>
      </c>
      <c r="AK25" s="335">
        <f>AN25/AO25</f>
        <v>1.0245650474161434</v>
      </c>
      <c r="AL25" s="324">
        <f t="shared" si="10"/>
        <v>10.256410256410241</v>
      </c>
      <c r="AM25" s="325">
        <f t="shared" si="11"/>
        <v>8.142526799205418</v>
      </c>
      <c r="AN25" s="325">
        <f t="shared" si="12"/>
        <v>14.342887420949847</v>
      </c>
      <c r="AO25" s="327">
        <f t="shared" si="19"/>
        <v>13.99900129047078</v>
      </c>
      <c r="AP25" s="646">
        <v>0.43</v>
      </c>
      <c r="AQ25" s="634"/>
      <c r="AR25" s="282">
        <v>0.39</v>
      </c>
      <c r="AS25" s="284">
        <v>0.36</v>
      </c>
      <c r="AT25" s="28">
        <v>0.34</v>
      </c>
      <c r="AU25" s="28">
        <v>0.27</v>
      </c>
      <c r="AV25" s="28">
        <v>0.22</v>
      </c>
      <c r="AW25" s="275">
        <v>0.16</v>
      </c>
      <c r="AX25" s="28">
        <v>0.149</v>
      </c>
      <c r="AY25" s="275">
        <v>0.116</v>
      </c>
      <c r="AZ25" s="275">
        <v>0.116</v>
      </c>
      <c r="BA25" s="275">
        <v>0.116</v>
      </c>
      <c r="BB25" s="275">
        <v>0.116</v>
      </c>
      <c r="BC25" s="277">
        <v>0.23</v>
      </c>
      <c r="BD25" s="684">
        <f t="shared" si="13"/>
        <v>10.256410256410241</v>
      </c>
      <c r="BE25" s="684">
        <f t="shared" si="20"/>
        <v>8.333333333333348</v>
      </c>
      <c r="BF25" s="452">
        <f t="shared" si="36"/>
        <v>5.88235294117645</v>
      </c>
      <c r="BG25" s="452">
        <f t="shared" si="37"/>
        <v>25.92592592592593</v>
      </c>
      <c r="BH25" s="452">
        <f t="shared" si="38"/>
        <v>22.72727272727273</v>
      </c>
      <c r="BI25" s="452">
        <f t="shared" si="39"/>
        <v>37.5</v>
      </c>
      <c r="BJ25" s="452">
        <f t="shared" si="40"/>
        <v>7.38255033557047</v>
      </c>
      <c r="BK25" s="452">
        <f t="shared" si="41"/>
        <v>28.44827586206895</v>
      </c>
      <c r="BL25" s="452">
        <f t="shared" si="42"/>
        <v>0</v>
      </c>
      <c r="BM25" s="452">
        <f t="shared" si="43"/>
        <v>0</v>
      </c>
      <c r="BN25" s="452">
        <f t="shared" si="44"/>
        <v>0</v>
      </c>
      <c r="BO25" s="685">
        <f t="shared" si="45"/>
        <v>0</v>
      </c>
      <c r="BP25" s="684">
        <f t="shared" si="14"/>
        <v>12.204676781813177</v>
      </c>
      <c r="BQ25" s="676">
        <f t="shared" si="15"/>
        <v>12.51841928736909</v>
      </c>
      <c r="BR25" s="538">
        <f t="shared" si="8"/>
        <v>-5.424603615181439</v>
      </c>
      <c r="BS25" s="676">
        <f t="shared" si="9"/>
        <v>76.65866065987669</v>
      </c>
      <c r="BT25" s="700">
        <f t="shared" si="31"/>
        <v>0.47300000000000003</v>
      </c>
      <c r="BU25" s="700">
        <f t="shared" si="32"/>
        <v>0.5203000000000001</v>
      </c>
      <c r="BV25" s="700">
        <f t="shared" si="32"/>
        <v>0.5723300000000001</v>
      </c>
      <c r="BW25" s="700">
        <f t="shared" si="32"/>
        <v>0.6295630000000002</v>
      </c>
      <c r="BX25" s="700">
        <f t="shared" si="32"/>
        <v>0.6925193000000003</v>
      </c>
      <c r="BY25" s="697">
        <f t="shared" si="33"/>
        <v>2.8877123000000005</v>
      </c>
      <c r="BZ25" s="685">
        <f t="shared" si="34"/>
        <v>17.618744966442957</v>
      </c>
    </row>
    <row r="26" spans="1:78" ht="11.25" customHeight="1">
      <c r="A26" s="34" t="s">
        <v>1129</v>
      </c>
      <c r="B26" s="36" t="s">
        <v>1130</v>
      </c>
      <c r="C26" s="41" t="s">
        <v>1221</v>
      </c>
      <c r="D26" s="133">
        <v>8</v>
      </c>
      <c r="E26" s="26">
        <v>314</v>
      </c>
      <c r="F26" s="74" t="s">
        <v>1410</v>
      </c>
      <c r="G26" s="75" t="s">
        <v>1410</v>
      </c>
      <c r="H26" s="207">
        <v>39.24</v>
      </c>
      <c r="I26" s="434">
        <f t="shared" si="0"/>
        <v>1.8348623853211006</v>
      </c>
      <c r="J26" s="140">
        <v>0.16</v>
      </c>
      <c r="K26" s="140">
        <v>0.18</v>
      </c>
      <c r="L26" s="94">
        <f t="shared" si="1"/>
        <v>12.5</v>
      </c>
      <c r="M26" s="298">
        <v>40682</v>
      </c>
      <c r="N26" s="50">
        <v>40686</v>
      </c>
      <c r="O26" s="40">
        <v>40701</v>
      </c>
      <c r="P26" s="375" t="s">
        <v>1433</v>
      </c>
      <c r="Q26" s="36"/>
      <c r="R26" s="259">
        <f t="shared" si="35"/>
        <v>0.72</v>
      </c>
      <c r="S26" s="315">
        <f t="shared" si="2"/>
        <v>36.54822335025381</v>
      </c>
      <c r="T26" s="411">
        <f aca="true" t="shared" si="47" ref="T26:T31">(H26/SQRT(22.5*W26*(H26/Z26))-1)*100</f>
        <v>-21.843577385226464</v>
      </c>
      <c r="U26" s="37">
        <f t="shared" si="4"/>
        <v>19.918781725888326</v>
      </c>
      <c r="V26" s="365">
        <v>12</v>
      </c>
      <c r="W26" s="167">
        <v>1.97</v>
      </c>
      <c r="X26" s="174">
        <v>0.82</v>
      </c>
      <c r="Y26" s="167">
        <v>0.42</v>
      </c>
      <c r="Z26" s="167">
        <v>0.69</v>
      </c>
      <c r="AA26" s="174">
        <v>4.26</v>
      </c>
      <c r="AB26" s="167">
        <v>5.5</v>
      </c>
      <c r="AC26" s="332">
        <f t="shared" si="5"/>
        <v>29.107981220657276</v>
      </c>
      <c r="AD26" s="445">
        <f t="shared" si="18"/>
        <v>11.2332531776022</v>
      </c>
      <c r="AE26" s="485">
        <v>10</v>
      </c>
      <c r="AF26" s="371">
        <v>3610</v>
      </c>
      <c r="AG26" s="495">
        <v>28.03</v>
      </c>
      <c r="AH26" s="495">
        <v>-6.35</v>
      </c>
      <c r="AI26" s="519">
        <v>3.56</v>
      </c>
      <c r="AJ26" s="521">
        <v>9.76</v>
      </c>
      <c r="AK26" s="335" t="s">
        <v>876</v>
      </c>
      <c r="AL26" s="330">
        <f t="shared" si="10"/>
        <v>11.111111111111093</v>
      </c>
      <c r="AM26" s="331">
        <f t="shared" si="11"/>
        <v>9.035543672952983</v>
      </c>
      <c r="AN26" s="331">
        <f t="shared" si="12"/>
        <v>12.995952835136615</v>
      </c>
      <c r="AO26" s="332" t="s">
        <v>876</v>
      </c>
      <c r="AP26" s="652">
        <v>0.7</v>
      </c>
      <c r="AQ26" s="635"/>
      <c r="AR26" s="283">
        <v>0.63</v>
      </c>
      <c r="AS26" s="283">
        <v>0.59</v>
      </c>
      <c r="AT26" s="38">
        <v>0.54</v>
      </c>
      <c r="AU26" s="38">
        <v>0.46</v>
      </c>
      <c r="AV26" s="38">
        <v>0.38</v>
      </c>
      <c r="AW26" s="38">
        <v>0.31</v>
      </c>
      <c r="AX26" s="38">
        <v>0.21</v>
      </c>
      <c r="AY26" s="276">
        <v>0</v>
      </c>
      <c r="AZ26" s="276">
        <v>0</v>
      </c>
      <c r="BA26" s="276">
        <v>0</v>
      </c>
      <c r="BB26" s="276">
        <v>0</v>
      </c>
      <c r="BC26" s="304">
        <v>0</v>
      </c>
      <c r="BD26" s="688">
        <f t="shared" si="13"/>
        <v>11.111111111111093</v>
      </c>
      <c r="BE26" s="688">
        <f t="shared" si="20"/>
        <v>6.779661016949157</v>
      </c>
      <c r="BF26" s="664">
        <f t="shared" si="36"/>
        <v>9.259259259259256</v>
      </c>
      <c r="BG26" s="664">
        <f t="shared" si="37"/>
        <v>17.391304347826097</v>
      </c>
      <c r="BH26" s="664">
        <f t="shared" si="38"/>
        <v>21.052631578947366</v>
      </c>
      <c r="BI26" s="664">
        <f t="shared" si="39"/>
        <v>22.580645161290324</v>
      </c>
      <c r="BJ26" s="664">
        <f t="shared" si="40"/>
        <v>47.61904761904763</v>
      </c>
      <c r="BK26" s="664">
        <f t="shared" si="41"/>
        <v>0</v>
      </c>
      <c r="BL26" s="664">
        <f t="shared" si="42"/>
        <v>0</v>
      </c>
      <c r="BM26" s="664">
        <f t="shared" si="43"/>
        <v>0</v>
      </c>
      <c r="BN26" s="664">
        <f t="shared" si="44"/>
        <v>0</v>
      </c>
      <c r="BO26" s="689">
        <f t="shared" si="45"/>
        <v>0</v>
      </c>
      <c r="BP26" s="688">
        <f t="shared" si="14"/>
        <v>11.316138341202576</v>
      </c>
      <c r="BQ26" s="677">
        <f t="shared" si="15"/>
        <v>13.667554729889785</v>
      </c>
      <c r="BR26" s="539">
        <f t="shared" si="8"/>
        <v>-5.087966505430611</v>
      </c>
      <c r="BS26" s="677">
        <f t="shared" si="9"/>
        <v>71.60107132886228</v>
      </c>
      <c r="BT26" s="701">
        <f t="shared" si="31"/>
        <v>0.77</v>
      </c>
      <c r="BU26" s="701">
        <f t="shared" si="32"/>
        <v>0.8470000000000001</v>
      </c>
      <c r="BV26" s="701">
        <f t="shared" si="32"/>
        <v>0.9317000000000002</v>
      </c>
      <c r="BW26" s="701">
        <f t="shared" si="32"/>
        <v>1.0248700000000004</v>
      </c>
      <c r="BX26" s="701">
        <f t="shared" si="32"/>
        <v>1.1273570000000006</v>
      </c>
      <c r="BY26" s="702">
        <f t="shared" si="33"/>
        <v>4.700927000000001</v>
      </c>
      <c r="BZ26" s="689">
        <f t="shared" si="34"/>
        <v>11.979936289500511</v>
      </c>
    </row>
    <row r="27" spans="1:78" ht="11.25" customHeight="1">
      <c r="A27" s="15" t="s">
        <v>923</v>
      </c>
      <c r="B27" s="16" t="s">
        <v>924</v>
      </c>
      <c r="C27" s="24" t="s">
        <v>1219</v>
      </c>
      <c r="D27" s="131">
        <v>8</v>
      </c>
      <c r="E27" s="26">
        <v>325</v>
      </c>
      <c r="F27" s="42" t="s">
        <v>827</v>
      </c>
      <c r="G27" s="43" t="s">
        <v>827</v>
      </c>
      <c r="H27" s="205">
        <v>45.98</v>
      </c>
      <c r="I27" s="313">
        <f t="shared" si="0"/>
        <v>5.872118312309701</v>
      </c>
      <c r="J27" s="142">
        <v>1.275</v>
      </c>
      <c r="K27" s="142">
        <v>1.35</v>
      </c>
      <c r="L27" s="107">
        <f t="shared" si="1"/>
        <v>5.882352941176494</v>
      </c>
      <c r="M27" s="118">
        <v>40759</v>
      </c>
      <c r="N27" s="22">
        <v>40763</v>
      </c>
      <c r="O27" s="23">
        <v>40798</v>
      </c>
      <c r="P27" s="378" t="s">
        <v>122</v>
      </c>
      <c r="Q27" s="144" t="s">
        <v>1013</v>
      </c>
      <c r="R27" s="311">
        <f>K27*2</f>
        <v>2.7</v>
      </c>
      <c r="S27" s="313">
        <f t="shared" si="2"/>
        <v>37.24137931034483</v>
      </c>
      <c r="T27" s="413">
        <f t="shared" si="47"/>
        <v>-16.391571306123677</v>
      </c>
      <c r="U27" s="18">
        <f t="shared" si="4"/>
        <v>6.342068965517241</v>
      </c>
      <c r="V27" s="364">
        <v>12</v>
      </c>
      <c r="W27" s="188">
        <v>7.25</v>
      </c>
      <c r="X27" s="187">
        <v>8.11</v>
      </c>
      <c r="Y27" s="188">
        <v>1.77</v>
      </c>
      <c r="Z27" s="188">
        <v>2.48</v>
      </c>
      <c r="AA27" s="187">
        <v>7.32</v>
      </c>
      <c r="AB27" s="188">
        <v>6.27</v>
      </c>
      <c r="AC27" s="326">
        <f t="shared" si="5"/>
        <v>-14.344262295081977</v>
      </c>
      <c r="AD27" s="327">
        <f t="shared" si="18"/>
        <v>0.7745278378578696</v>
      </c>
      <c r="AE27" s="484">
        <v>8</v>
      </c>
      <c r="AF27" s="370">
        <v>61150</v>
      </c>
      <c r="AG27" s="512">
        <v>12.45</v>
      </c>
      <c r="AH27" s="512">
        <v>-12.49</v>
      </c>
      <c r="AI27" s="525">
        <v>-1.1</v>
      </c>
      <c r="AJ27" s="526">
        <v>-3.06</v>
      </c>
      <c r="AK27" s="334">
        <f>AN27/AO27</f>
        <v>1.047176257696008</v>
      </c>
      <c r="AL27" s="324">
        <f t="shared" si="10"/>
        <v>12.03319502074689</v>
      </c>
      <c r="AM27" s="325">
        <f t="shared" si="11"/>
        <v>12.426853035294648</v>
      </c>
      <c r="AN27" s="325">
        <f t="shared" si="12"/>
        <v>13.875141675620807</v>
      </c>
      <c r="AO27" s="327">
        <f t="shared" si="19"/>
        <v>13.250053726531984</v>
      </c>
      <c r="AP27" s="646">
        <v>2.7</v>
      </c>
      <c r="AQ27" s="634"/>
      <c r="AR27" s="282">
        <v>2.41</v>
      </c>
      <c r="AS27" s="282">
        <v>2.09</v>
      </c>
      <c r="AT27" s="28">
        <v>1.9</v>
      </c>
      <c r="AU27" s="28">
        <v>1.75</v>
      </c>
      <c r="AV27" s="28">
        <v>1.41</v>
      </c>
      <c r="AW27" s="28">
        <v>1.025</v>
      </c>
      <c r="AX27" s="28">
        <v>0.835</v>
      </c>
      <c r="AY27" s="275">
        <v>0.777</v>
      </c>
      <c r="AZ27" s="275">
        <v>0.778</v>
      </c>
      <c r="BA27" s="275">
        <v>0.778</v>
      </c>
      <c r="BB27" s="275">
        <v>0.778</v>
      </c>
      <c r="BC27" s="277">
        <v>0.606</v>
      </c>
      <c r="BD27" s="684">
        <f t="shared" si="13"/>
        <v>12.03319502074689</v>
      </c>
      <c r="BE27" s="684">
        <f t="shared" si="20"/>
        <v>15.311004784689008</v>
      </c>
      <c r="BF27" s="452">
        <f t="shared" si="36"/>
        <v>9.999999999999986</v>
      </c>
      <c r="BG27" s="452">
        <f t="shared" si="37"/>
        <v>8.571428571428562</v>
      </c>
      <c r="BH27" s="452">
        <f t="shared" si="38"/>
        <v>24.113475177304977</v>
      </c>
      <c r="BI27" s="452">
        <f t="shared" si="39"/>
        <v>37.560975609756106</v>
      </c>
      <c r="BJ27" s="452">
        <f t="shared" si="40"/>
        <v>22.754491017964074</v>
      </c>
      <c r="BK27" s="452">
        <f t="shared" si="41"/>
        <v>7.4646074646074645</v>
      </c>
      <c r="BL27" s="452">
        <f t="shared" si="42"/>
        <v>0</v>
      </c>
      <c r="BM27" s="452">
        <f t="shared" si="43"/>
        <v>0</v>
      </c>
      <c r="BN27" s="452">
        <f t="shared" si="44"/>
        <v>0</v>
      </c>
      <c r="BO27" s="685">
        <f t="shared" si="45"/>
        <v>28.38283828382839</v>
      </c>
      <c r="BP27" s="684">
        <f t="shared" si="14"/>
        <v>13.849334660860457</v>
      </c>
      <c r="BQ27" s="676">
        <f t="shared" si="15"/>
        <v>11.627569608884674</v>
      </c>
      <c r="BR27" s="538">
        <f t="shared" si="8"/>
        <v>13.405191022413268</v>
      </c>
      <c r="BS27" s="676">
        <f t="shared" si="9"/>
        <v>57.552854182620635</v>
      </c>
      <c r="BT27" s="696">
        <f t="shared" si="31"/>
        <v>2.7270000000000003</v>
      </c>
      <c r="BU27" s="696">
        <f t="shared" si="32"/>
        <v>2.7481213741383845</v>
      </c>
      <c r="BV27" s="696">
        <f t="shared" si="32"/>
        <v>2.7694063391992088</v>
      </c>
      <c r="BW27" s="696">
        <f t="shared" si="32"/>
        <v>2.7908561622397072</v>
      </c>
      <c r="BX27" s="696">
        <f t="shared" si="32"/>
        <v>2.812472120130826</v>
      </c>
      <c r="BY27" s="697">
        <f t="shared" si="33"/>
        <v>13.847855995708127</v>
      </c>
      <c r="BZ27" s="685">
        <f t="shared" si="34"/>
        <v>30.11712917726865</v>
      </c>
    </row>
    <row r="28" spans="1:78" ht="11.25" customHeight="1">
      <c r="A28" s="25" t="s">
        <v>1965</v>
      </c>
      <c r="B28" s="26" t="s">
        <v>1966</v>
      </c>
      <c r="C28" s="109" t="s">
        <v>1575</v>
      </c>
      <c r="D28" s="132">
        <v>7</v>
      </c>
      <c r="E28" s="26">
        <v>339</v>
      </c>
      <c r="F28" s="65" t="s">
        <v>1410</v>
      </c>
      <c r="G28" s="57" t="s">
        <v>1410</v>
      </c>
      <c r="H28" s="206">
        <v>7.99</v>
      </c>
      <c r="I28" s="313">
        <f t="shared" si="0"/>
        <v>3.504380475594494</v>
      </c>
      <c r="J28" s="141">
        <v>0.06</v>
      </c>
      <c r="K28" s="141">
        <v>0.07</v>
      </c>
      <c r="L28" s="93">
        <f t="shared" si="1"/>
        <v>16.666666666666675</v>
      </c>
      <c r="M28" s="297">
        <v>40254</v>
      </c>
      <c r="N28" s="71">
        <v>40256</v>
      </c>
      <c r="O28" s="72">
        <v>40270</v>
      </c>
      <c r="P28" s="30" t="s">
        <v>1072</v>
      </c>
      <c r="Q28" s="26"/>
      <c r="R28" s="310">
        <f aca="true" t="shared" si="48" ref="R28:R34">K28*4</f>
        <v>0.28</v>
      </c>
      <c r="S28" s="313">
        <f t="shared" si="2"/>
        <v>73.6842105263158</v>
      </c>
      <c r="T28" s="411">
        <f t="shared" si="47"/>
        <v>-1.4158714125000582</v>
      </c>
      <c r="U28" s="27">
        <f t="shared" si="4"/>
        <v>21.026315789473685</v>
      </c>
      <c r="V28" s="364">
        <v>1</v>
      </c>
      <c r="W28" s="166">
        <v>0.38</v>
      </c>
      <c r="X28" s="172" t="s">
        <v>1410</v>
      </c>
      <c r="Y28" s="166">
        <v>0.75</v>
      </c>
      <c r="Z28" s="166">
        <v>1.04</v>
      </c>
      <c r="AA28" s="172" t="s">
        <v>1410</v>
      </c>
      <c r="AB28" s="166" t="s">
        <v>1410</v>
      </c>
      <c r="AC28" s="327" t="s">
        <v>876</v>
      </c>
      <c r="AD28" s="327" t="s">
        <v>876</v>
      </c>
      <c r="AE28" s="484">
        <v>0</v>
      </c>
      <c r="AF28" s="306">
        <v>59</v>
      </c>
      <c r="AG28" s="522">
        <v>24.07</v>
      </c>
      <c r="AH28" s="522">
        <v>-12.39</v>
      </c>
      <c r="AI28" s="523">
        <v>4.31</v>
      </c>
      <c r="AJ28" s="524">
        <v>3.36</v>
      </c>
      <c r="AK28" s="335">
        <f>AN28/AO28</f>
        <v>1.0066213900219148</v>
      </c>
      <c r="AL28" s="324">
        <f t="shared" si="10"/>
        <v>3.703703703703698</v>
      </c>
      <c r="AM28" s="325">
        <f t="shared" si="11"/>
        <v>6.776758314981257</v>
      </c>
      <c r="AN28" s="325">
        <f t="shared" si="12"/>
        <v>9.238846414037315</v>
      </c>
      <c r="AO28" s="327">
        <f t="shared" si="19"/>
        <v>9.178074801128734</v>
      </c>
      <c r="AP28" s="649">
        <v>0.28</v>
      </c>
      <c r="AQ28" s="634"/>
      <c r="AR28" s="282">
        <v>0.27</v>
      </c>
      <c r="AS28" s="284">
        <v>0.24</v>
      </c>
      <c r="AT28" s="28">
        <v>0.23</v>
      </c>
      <c r="AU28" s="275">
        <v>0.2</v>
      </c>
      <c r="AV28" s="28">
        <v>0.18</v>
      </c>
      <c r="AW28" s="275">
        <v>0.128</v>
      </c>
      <c r="AX28" s="28">
        <v>0.12218000000000001</v>
      </c>
      <c r="AY28" s="275">
        <v>0.11636</v>
      </c>
      <c r="AZ28" s="275">
        <v>0.11636</v>
      </c>
      <c r="BA28" s="275">
        <v>0.11636</v>
      </c>
      <c r="BB28" s="275">
        <v>0.11636</v>
      </c>
      <c r="BC28" s="277">
        <v>0.11636</v>
      </c>
      <c r="BD28" s="684">
        <f t="shared" si="13"/>
        <v>3.703703703703698</v>
      </c>
      <c r="BE28" s="684">
        <f t="shared" si="20"/>
        <v>12.500000000000021</v>
      </c>
      <c r="BF28" s="452">
        <f t="shared" si="36"/>
        <v>4.347826086956519</v>
      </c>
      <c r="BG28" s="452">
        <f t="shared" si="37"/>
        <v>14.999999999999991</v>
      </c>
      <c r="BH28" s="452">
        <f t="shared" si="38"/>
        <v>11.111111111111116</v>
      </c>
      <c r="BI28" s="452">
        <f t="shared" si="39"/>
        <v>40.625</v>
      </c>
      <c r="BJ28" s="452">
        <f t="shared" si="40"/>
        <v>4.763463742019969</v>
      </c>
      <c r="BK28" s="452">
        <f t="shared" si="41"/>
        <v>5.001718803712629</v>
      </c>
      <c r="BL28" s="452">
        <f t="shared" si="42"/>
        <v>0</v>
      </c>
      <c r="BM28" s="452">
        <f t="shared" si="43"/>
        <v>0</v>
      </c>
      <c r="BN28" s="452">
        <f t="shared" si="44"/>
        <v>0</v>
      </c>
      <c r="BO28" s="685">
        <f t="shared" si="45"/>
        <v>0</v>
      </c>
      <c r="BP28" s="684">
        <f t="shared" si="14"/>
        <v>8.087735287291995</v>
      </c>
      <c r="BQ28" s="676">
        <f t="shared" si="15"/>
        <v>10.994273739906452</v>
      </c>
      <c r="BR28" s="538">
        <f t="shared" si="8"/>
        <v>-8.283088899841875</v>
      </c>
      <c r="BS28" s="676">
        <f t="shared" si="9"/>
        <v>44.54150662899255</v>
      </c>
      <c r="BT28" s="696">
        <f t="shared" si="31"/>
        <v>0.28840000000000005</v>
      </c>
      <c r="BU28" s="696">
        <f t="shared" si="32"/>
        <v>0.29705200000000004</v>
      </c>
      <c r="BV28" s="696">
        <f t="shared" si="32"/>
        <v>0.30596356</v>
      </c>
      <c r="BW28" s="696">
        <f t="shared" si="32"/>
        <v>0.3151424668</v>
      </c>
      <c r="BX28" s="696">
        <f t="shared" si="32"/>
        <v>0.32459674080400003</v>
      </c>
      <c r="BY28" s="697">
        <f t="shared" si="33"/>
        <v>1.5311547676040003</v>
      </c>
      <c r="BZ28" s="685">
        <f t="shared" si="34"/>
        <v>19.163388831088866</v>
      </c>
    </row>
    <row r="29" spans="1:78" ht="11.25" customHeight="1">
      <c r="A29" s="25" t="s">
        <v>1122</v>
      </c>
      <c r="B29" s="26" t="s">
        <v>1123</v>
      </c>
      <c r="C29" s="33" t="s">
        <v>1230</v>
      </c>
      <c r="D29" s="132">
        <v>9</v>
      </c>
      <c r="E29" s="26">
        <v>277</v>
      </c>
      <c r="F29" s="65" t="s">
        <v>1410</v>
      </c>
      <c r="G29" s="57" t="s">
        <v>1410</v>
      </c>
      <c r="H29" s="206">
        <v>242.82</v>
      </c>
      <c r="I29" s="433">
        <f t="shared" si="0"/>
        <v>0.8071822749361668</v>
      </c>
      <c r="J29" s="282">
        <v>0.42</v>
      </c>
      <c r="K29" s="141">
        <v>0.49</v>
      </c>
      <c r="L29" s="93">
        <f t="shared" si="1"/>
        <v>16.666666666666675</v>
      </c>
      <c r="M29" s="156">
        <v>40799</v>
      </c>
      <c r="N29" s="31">
        <v>40801</v>
      </c>
      <c r="O29" s="32">
        <v>40816</v>
      </c>
      <c r="P29" s="30" t="s">
        <v>234</v>
      </c>
      <c r="Q29" s="26"/>
      <c r="R29" s="310">
        <f t="shared" si="48"/>
        <v>1.96</v>
      </c>
      <c r="S29" s="313">
        <f t="shared" si="2"/>
        <v>15.264797507788161</v>
      </c>
      <c r="T29" s="411">
        <f t="shared" si="47"/>
        <v>71.02440116659533</v>
      </c>
      <c r="U29" s="27">
        <f t="shared" si="4"/>
        <v>18.911214953271028</v>
      </c>
      <c r="V29" s="364">
        <v>12</v>
      </c>
      <c r="W29" s="166">
        <v>12.84</v>
      </c>
      <c r="X29" s="172" t="s">
        <v>1008</v>
      </c>
      <c r="Y29" s="166">
        <v>3.92</v>
      </c>
      <c r="Z29" s="166">
        <v>3.48</v>
      </c>
      <c r="AA29" s="172" t="s">
        <v>1008</v>
      </c>
      <c r="AB29" s="166" t="s">
        <v>1008</v>
      </c>
      <c r="AC29" s="327" t="s">
        <v>876</v>
      </c>
      <c r="AD29" s="327" t="s">
        <v>876</v>
      </c>
      <c r="AE29" s="484">
        <v>0</v>
      </c>
      <c r="AF29" s="306">
        <v>489</v>
      </c>
      <c r="AG29" s="522">
        <v>48.9</v>
      </c>
      <c r="AH29" s="522">
        <v>2.9</v>
      </c>
      <c r="AI29" s="523">
        <v>7.35</v>
      </c>
      <c r="AJ29" s="524">
        <v>19.12</v>
      </c>
      <c r="AK29" s="335" t="s">
        <v>876</v>
      </c>
      <c r="AL29" s="324">
        <f t="shared" si="10"/>
        <v>16.666666666666675</v>
      </c>
      <c r="AM29" s="325">
        <f t="shared" si="11"/>
        <v>19.000616365359278</v>
      </c>
      <c r="AN29" s="325">
        <f t="shared" si="12"/>
        <v>19.720337823752953</v>
      </c>
      <c r="AO29" s="327" t="s">
        <v>876</v>
      </c>
      <c r="AP29" s="646">
        <v>1.82</v>
      </c>
      <c r="AQ29" s="634"/>
      <c r="AR29" s="282">
        <v>1.56</v>
      </c>
      <c r="AS29" s="282">
        <v>1.32</v>
      </c>
      <c r="AT29" s="28">
        <v>1.08</v>
      </c>
      <c r="AU29" s="28">
        <v>0.88</v>
      </c>
      <c r="AV29" s="28">
        <v>0.74</v>
      </c>
      <c r="AW29" s="28">
        <v>0.62</v>
      </c>
      <c r="AX29" s="28">
        <v>0.52</v>
      </c>
      <c r="AY29" s="28">
        <v>0.24</v>
      </c>
      <c r="AZ29" s="275">
        <v>0</v>
      </c>
      <c r="BA29" s="275">
        <v>0</v>
      </c>
      <c r="BB29" s="275">
        <v>0</v>
      </c>
      <c r="BC29" s="277">
        <v>0</v>
      </c>
      <c r="BD29" s="684">
        <f t="shared" si="13"/>
        <v>16.666666666666675</v>
      </c>
      <c r="BE29" s="684">
        <f t="shared" si="20"/>
        <v>18.181818181818187</v>
      </c>
      <c r="BF29" s="452">
        <f t="shared" si="36"/>
        <v>22.22222222222221</v>
      </c>
      <c r="BG29" s="452">
        <f t="shared" si="37"/>
        <v>22.72727272727273</v>
      </c>
      <c r="BH29" s="452">
        <f t="shared" si="38"/>
        <v>18.918918918918926</v>
      </c>
      <c r="BI29" s="452">
        <f t="shared" si="39"/>
        <v>19.354838709677423</v>
      </c>
      <c r="BJ29" s="452">
        <f t="shared" si="40"/>
        <v>19.23076923076923</v>
      </c>
      <c r="BK29" s="452">
        <f t="shared" si="41"/>
        <v>116.6666666666667</v>
      </c>
      <c r="BL29" s="452">
        <f t="shared" si="42"/>
        <v>0</v>
      </c>
      <c r="BM29" s="452">
        <f t="shared" si="43"/>
        <v>0</v>
      </c>
      <c r="BN29" s="452">
        <f t="shared" si="44"/>
        <v>0</v>
      </c>
      <c r="BO29" s="685">
        <f t="shared" si="45"/>
        <v>0</v>
      </c>
      <c r="BP29" s="684">
        <f t="shared" si="14"/>
        <v>21.164097777001007</v>
      </c>
      <c r="BQ29" s="676">
        <f t="shared" si="15"/>
        <v>30.217479531129968</v>
      </c>
      <c r="BR29" s="538">
        <f t="shared" si="8"/>
        <v>1.6163051454180923</v>
      </c>
      <c r="BS29" s="676">
        <f t="shared" si="9"/>
        <v>47.31239875389409</v>
      </c>
      <c r="BT29" s="696">
        <f t="shared" si="31"/>
        <v>1.8746</v>
      </c>
      <c r="BU29" s="696">
        <f t="shared" si="32"/>
        <v>1.930838</v>
      </c>
      <c r="BV29" s="696">
        <f t="shared" si="32"/>
        <v>1.98876314</v>
      </c>
      <c r="BW29" s="696">
        <f t="shared" si="32"/>
        <v>2.0484260342000002</v>
      </c>
      <c r="BX29" s="696">
        <f t="shared" si="32"/>
        <v>2.109878815226</v>
      </c>
      <c r="BY29" s="697">
        <f t="shared" si="33"/>
        <v>9.952505989426001</v>
      </c>
      <c r="BZ29" s="685">
        <f t="shared" si="34"/>
        <v>4.098717564214645</v>
      </c>
    </row>
    <row r="30" spans="1:78" ht="11.25" customHeight="1">
      <c r="A30" s="25" t="s">
        <v>2154</v>
      </c>
      <c r="B30" s="26" t="s">
        <v>2155</v>
      </c>
      <c r="C30" s="33" t="s">
        <v>1342</v>
      </c>
      <c r="D30" s="132">
        <v>9</v>
      </c>
      <c r="E30" s="26">
        <v>257</v>
      </c>
      <c r="F30" s="44" t="s">
        <v>860</v>
      </c>
      <c r="G30" s="45" t="s">
        <v>860</v>
      </c>
      <c r="H30" s="206">
        <v>25</v>
      </c>
      <c r="I30" s="313">
        <f t="shared" si="0"/>
        <v>4.4</v>
      </c>
      <c r="J30" s="141">
        <v>0.25</v>
      </c>
      <c r="K30" s="141">
        <v>0.275</v>
      </c>
      <c r="L30" s="93">
        <f t="shared" si="1"/>
        <v>10.000000000000009</v>
      </c>
      <c r="M30" s="156">
        <v>40590</v>
      </c>
      <c r="N30" s="31">
        <v>40592</v>
      </c>
      <c r="O30" s="32">
        <v>40617</v>
      </c>
      <c r="P30" s="30" t="s">
        <v>246</v>
      </c>
      <c r="Q30" s="26"/>
      <c r="R30" s="310">
        <f t="shared" si="48"/>
        <v>1.1</v>
      </c>
      <c r="S30" s="313">
        <f t="shared" si="2"/>
        <v>62.85714285714287</v>
      </c>
      <c r="T30" s="411">
        <f t="shared" si="47"/>
        <v>-12.712843905603055</v>
      </c>
      <c r="U30" s="27">
        <f t="shared" si="4"/>
        <v>14.285714285714286</v>
      </c>
      <c r="V30" s="364">
        <v>12</v>
      </c>
      <c r="W30" s="166">
        <v>1.75</v>
      </c>
      <c r="X30" s="172">
        <v>3</v>
      </c>
      <c r="Y30" s="166">
        <v>0.9</v>
      </c>
      <c r="Z30" s="166">
        <v>1.2</v>
      </c>
      <c r="AA30" s="172">
        <v>1.76</v>
      </c>
      <c r="AB30" s="166">
        <v>1.77</v>
      </c>
      <c r="AC30" s="327">
        <f>(AB30/AA30-1)*100</f>
        <v>0.5681818181818121</v>
      </c>
      <c r="AD30" s="327">
        <f>(H30/AA30)/X30</f>
        <v>4.734848484848485</v>
      </c>
      <c r="AE30" s="484">
        <v>6</v>
      </c>
      <c r="AF30" s="369">
        <v>1460</v>
      </c>
      <c r="AG30" s="522">
        <v>18.32</v>
      </c>
      <c r="AH30" s="522">
        <v>-5.77</v>
      </c>
      <c r="AI30" s="523">
        <v>1.26</v>
      </c>
      <c r="AJ30" s="524">
        <v>1.54</v>
      </c>
      <c r="AK30" s="335">
        <f>AN30/AO30</f>
        <v>1.6252143142614102</v>
      </c>
      <c r="AL30" s="324">
        <f t="shared" si="10"/>
        <v>10.000000000000009</v>
      </c>
      <c r="AM30" s="325">
        <f t="shared" si="11"/>
        <v>16.819281688603738</v>
      </c>
      <c r="AN30" s="325">
        <f t="shared" si="12"/>
        <v>14.05217345436849</v>
      </c>
      <c r="AO30" s="327">
        <f t="shared" si="19"/>
        <v>8.64635102648268</v>
      </c>
      <c r="AP30" s="646">
        <v>1.1</v>
      </c>
      <c r="AQ30" s="634"/>
      <c r="AR30" s="282">
        <v>1</v>
      </c>
      <c r="AS30" s="282">
        <v>0.81</v>
      </c>
      <c r="AT30" s="28">
        <v>0.69</v>
      </c>
      <c r="AU30" s="28">
        <v>0.595</v>
      </c>
      <c r="AV30" s="28">
        <v>0.57</v>
      </c>
      <c r="AW30" s="28">
        <v>0.545</v>
      </c>
      <c r="AX30" s="28">
        <v>0.515</v>
      </c>
      <c r="AY30" s="28">
        <v>0.49</v>
      </c>
      <c r="AZ30" s="275">
        <v>0.48</v>
      </c>
      <c r="BA30" s="275">
        <v>0.48</v>
      </c>
      <c r="BB30" s="275">
        <v>0.48</v>
      </c>
      <c r="BC30" s="277">
        <v>0.48</v>
      </c>
      <c r="BD30" s="684">
        <f t="shared" si="13"/>
        <v>10.000000000000009</v>
      </c>
      <c r="BE30" s="684">
        <f t="shared" si="20"/>
        <v>23.456790123456784</v>
      </c>
      <c r="BF30" s="452">
        <f t="shared" si="36"/>
        <v>17.391304347826097</v>
      </c>
      <c r="BG30" s="452">
        <f t="shared" si="37"/>
        <v>15.966386554621836</v>
      </c>
      <c r="BH30" s="452">
        <f t="shared" si="38"/>
        <v>4.385964912280715</v>
      </c>
      <c r="BI30" s="452">
        <f t="shared" si="39"/>
        <v>4.587155963302725</v>
      </c>
      <c r="BJ30" s="452">
        <f t="shared" si="40"/>
        <v>5.825242718446599</v>
      </c>
      <c r="BK30" s="452">
        <f t="shared" si="41"/>
        <v>5.102040816326525</v>
      </c>
      <c r="BL30" s="452">
        <f t="shared" si="42"/>
        <v>2.083333333333326</v>
      </c>
      <c r="BM30" s="452">
        <f t="shared" si="43"/>
        <v>0</v>
      </c>
      <c r="BN30" s="452">
        <f t="shared" si="44"/>
        <v>0</v>
      </c>
      <c r="BO30" s="685">
        <f t="shared" si="45"/>
        <v>0</v>
      </c>
      <c r="BP30" s="684">
        <f t="shared" si="14"/>
        <v>7.399851564132884</v>
      </c>
      <c r="BQ30" s="676">
        <f t="shared" si="15"/>
        <v>7.388581113297403</v>
      </c>
      <c r="BR30" s="538">
        <f t="shared" si="8"/>
        <v>4.166459168654205</v>
      </c>
      <c r="BS30" s="676">
        <f t="shared" si="9"/>
        <v>62.07604501825152</v>
      </c>
      <c r="BT30" s="696">
        <f t="shared" si="31"/>
        <v>1.10625</v>
      </c>
      <c r="BU30" s="696">
        <f t="shared" si="32"/>
        <v>1.1586292613636364</v>
      </c>
      <c r="BV30" s="696">
        <f t="shared" si="32"/>
        <v>1.2134886013903237</v>
      </c>
      <c r="BW30" s="696">
        <f t="shared" si="32"/>
        <v>1.2709454480470626</v>
      </c>
      <c r="BX30" s="696">
        <f t="shared" si="32"/>
        <v>1.3311227893371698</v>
      </c>
      <c r="BY30" s="697">
        <f t="shared" si="33"/>
        <v>6.080436100138192</v>
      </c>
      <c r="BZ30" s="685">
        <f t="shared" si="34"/>
        <v>24.321744400552767</v>
      </c>
    </row>
    <row r="31" spans="1:78" ht="11.25" customHeight="1">
      <c r="A31" s="34" t="s">
        <v>1798</v>
      </c>
      <c r="B31" s="36" t="s">
        <v>1799</v>
      </c>
      <c r="C31" s="41" t="s">
        <v>1224</v>
      </c>
      <c r="D31" s="133">
        <v>7</v>
      </c>
      <c r="E31" s="26">
        <v>376</v>
      </c>
      <c r="F31" s="74" t="s">
        <v>1410</v>
      </c>
      <c r="G31" s="75" t="s">
        <v>1410</v>
      </c>
      <c r="H31" s="207">
        <v>36.92</v>
      </c>
      <c r="I31" s="433">
        <f t="shared" si="0"/>
        <v>1.8418201516793065</v>
      </c>
      <c r="J31" s="140">
        <v>0.16</v>
      </c>
      <c r="K31" s="140">
        <v>0.17</v>
      </c>
      <c r="L31" s="94">
        <f t="shared" si="1"/>
        <v>6.25</v>
      </c>
      <c r="M31" s="298">
        <v>40848</v>
      </c>
      <c r="N31" s="50">
        <v>40850</v>
      </c>
      <c r="O31" s="40">
        <v>40861</v>
      </c>
      <c r="P31" s="375" t="s">
        <v>262</v>
      </c>
      <c r="Q31" s="36"/>
      <c r="R31" s="259">
        <f t="shared" si="48"/>
        <v>0.68</v>
      </c>
      <c r="S31" s="313">
        <f t="shared" si="2"/>
        <v>22.74247491638796</v>
      </c>
      <c r="T31" s="412">
        <f t="shared" si="47"/>
        <v>-11.722878153250305</v>
      </c>
      <c r="U31" s="37">
        <f t="shared" si="4"/>
        <v>12.347826086956522</v>
      </c>
      <c r="V31" s="365">
        <v>12</v>
      </c>
      <c r="W31" s="167">
        <v>2.99</v>
      </c>
      <c r="X31" s="174">
        <v>1.16</v>
      </c>
      <c r="Y31" s="167">
        <v>3.02</v>
      </c>
      <c r="Z31" s="167">
        <v>1.42</v>
      </c>
      <c r="AA31" s="174">
        <v>3.05</v>
      </c>
      <c r="AB31" s="167">
        <v>3.26</v>
      </c>
      <c r="AC31" s="332">
        <f aca="true" t="shared" si="49" ref="AC31:AC36">(AB31/AA31-1)*100</f>
        <v>6.8852459016393475</v>
      </c>
      <c r="AD31" s="327">
        <f>(H31/AA31)/X31</f>
        <v>10.435274166195592</v>
      </c>
      <c r="AE31" s="484">
        <v>7</v>
      </c>
      <c r="AF31" s="307">
        <v>196</v>
      </c>
      <c r="AG31" s="495">
        <v>16.1</v>
      </c>
      <c r="AH31" s="495">
        <v>-7.35</v>
      </c>
      <c r="AI31" s="519">
        <v>4.06</v>
      </c>
      <c r="AJ31" s="521">
        <v>4</v>
      </c>
      <c r="AK31" s="336" t="s">
        <v>876</v>
      </c>
      <c r="AL31" s="324">
        <f t="shared" si="10"/>
        <v>6.557377049180335</v>
      </c>
      <c r="AM31" s="325">
        <f t="shared" si="11"/>
        <v>5.093319477438452</v>
      </c>
      <c r="AN31" s="325">
        <f t="shared" si="12"/>
        <v>7.3827664761188405</v>
      </c>
      <c r="AO31" s="327" t="s">
        <v>876</v>
      </c>
      <c r="AP31" s="646">
        <v>0.65</v>
      </c>
      <c r="AQ31" s="634"/>
      <c r="AR31" s="282">
        <v>0.61</v>
      </c>
      <c r="AS31" s="282">
        <v>0.57</v>
      </c>
      <c r="AT31" s="28">
        <v>0.56</v>
      </c>
      <c r="AU31" s="28">
        <v>0.51</v>
      </c>
      <c r="AV31" s="28">
        <v>0.45524</v>
      </c>
      <c r="AW31" s="28">
        <v>0.19048</v>
      </c>
      <c r="AX31" s="275">
        <v>0</v>
      </c>
      <c r="AY31" s="275">
        <v>0</v>
      </c>
      <c r="AZ31" s="275">
        <v>0</v>
      </c>
      <c r="BA31" s="275">
        <v>0</v>
      </c>
      <c r="BB31" s="275">
        <v>0</v>
      </c>
      <c r="BC31" s="277">
        <v>0</v>
      </c>
      <c r="BD31" s="684">
        <f t="shared" si="13"/>
        <v>6.557377049180335</v>
      </c>
      <c r="BE31" s="684">
        <f t="shared" si="20"/>
        <v>7.017543859649122</v>
      </c>
      <c r="BF31" s="452">
        <f t="shared" si="36"/>
        <v>1.7857142857142572</v>
      </c>
      <c r="BG31" s="452">
        <f t="shared" si="37"/>
        <v>9.80392156862746</v>
      </c>
      <c r="BH31" s="452">
        <f t="shared" si="38"/>
        <v>12.028819963096392</v>
      </c>
      <c r="BI31" s="452">
        <f t="shared" si="39"/>
        <v>138.99622007559844</v>
      </c>
      <c r="BJ31" s="452">
        <f t="shared" si="40"/>
        <v>0</v>
      </c>
      <c r="BK31" s="452">
        <f t="shared" si="41"/>
        <v>0</v>
      </c>
      <c r="BL31" s="452">
        <f t="shared" si="42"/>
        <v>0</v>
      </c>
      <c r="BM31" s="452">
        <f t="shared" si="43"/>
        <v>0</v>
      </c>
      <c r="BN31" s="452">
        <f t="shared" si="44"/>
        <v>0</v>
      </c>
      <c r="BO31" s="685">
        <f t="shared" si="45"/>
        <v>0</v>
      </c>
      <c r="BP31" s="684">
        <f t="shared" si="14"/>
        <v>14.6824664001555</v>
      </c>
      <c r="BQ31" s="676">
        <f t="shared" si="15"/>
        <v>37.71526507831374</v>
      </c>
      <c r="BR31" s="538">
        <f t="shared" si="8"/>
        <v>-3.123239459158375</v>
      </c>
      <c r="BS31" s="676">
        <f t="shared" si="9"/>
        <v>55.61866883345939</v>
      </c>
      <c r="BT31" s="696">
        <f t="shared" si="31"/>
        <v>0.6947540983606558</v>
      </c>
      <c r="BU31" s="696">
        <f t="shared" si="32"/>
        <v>0.7642295081967214</v>
      </c>
      <c r="BV31" s="696">
        <f t="shared" si="32"/>
        <v>0.8406524590163936</v>
      </c>
      <c r="BW31" s="696">
        <f t="shared" si="32"/>
        <v>0.9247177049180331</v>
      </c>
      <c r="BX31" s="696">
        <f t="shared" si="32"/>
        <v>1.0171894754098365</v>
      </c>
      <c r="BY31" s="697">
        <f t="shared" si="33"/>
        <v>4.2415432459016404</v>
      </c>
      <c r="BZ31" s="685">
        <f t="shared" si="34"/>
        <v>11.48847033017779</v>
      </c>
    </row>
    <row r="32" spans="1:78" ht="11.25" customHeight="1">
      <c r="A32" s="15" t="s">
        <v>272</v>
      </c>
      <c r="B32" s="16" t="s">
        <v>273</v>
      </c>
      <c r="C32" s="24" t="s">
        <v>1224</v>
      </c>
      <c r="D32" s="131">
        <v>8</v>
      </c>
      <c r="E32" s="26">
        <v>334</v>
      </c>
      <c r="F32" s="42" t="s">
        <v>827</v>
      </c>
      <c r="G32" s="43" t="s">
        <v>827</v>
      </c>
      <c r="H32" s="205">
        <v>28.55</v>
      </c>
      <c r="I32" s="312">
        <f t="shared" si="0"/>
        <v>3.9229422066549917</v>
      </c>
      <c r="J32" s="142">
        <v>0.275</v>
      </c>
      <c r="K32" s="142">
        <v>0.28</v>
      </c>
      <c r="L32" s="128">
        <f t="shared" si="1"/>
        <v>1.81818181818183</v>
      </c>
      <c r="M32" s="118">
        <v>40861</v>
      </c>
      <c r="N32" s="22">
        <v>40863</v>
      </c>
      <c r="O32" s="23">
        <v>40892</v>
      </c>
      <c r="P32" s="21" t="s">
        <v>246</v>
      </c>
      <c r="Q32" s="144" t="s">
        <v>1921</v>
      </c>
      <c r="R32" s="68">
        <f t="shared" si="48"/>
        <v>1.12</v>
      </c>
      <c r="S32" s="312">
        <f t="shared" si="2"/>
        <v>40.72727272727273</v>
      </c>
      <c r="T32" s="411">
        <f t="shared" si="46"/>
        <v>-34.14187271647538</v>
      </c>
      <c r="U32" s="18">
        <f t="shared" si="4"/>
        <v>10.381818181818183</v>
      </c>
      <c r="V32" s="364">
        <v>12</v>
      </c>
      <c r="W32" s="188">
        <v>2.75</v>
      </c>
      <c r="X32" s="187" t="s">
        <v>1008</v>
      </c>
      <c r="Y32" s="188">
        <v>2.9</v>
      </c>
      <c r="Z32" s="188">
        <v>0.94</v>
      </c>
      <c r="AA32" s="187">
        <v>2.93</v>
      </c>
      <c r="AB32" s="188">
        <v>2.95</v>
      </c>
      <c r="AC32" s="326">
        <f t="shared" si="49"/>
        <v>0.6825938566553003</v>
      </c>
      <c r="AD32" s="443" t="s">
        <v>876</v>
      </c>
      <c r="AE32" s="483">
        <v>2</v>
      </c>
      <c r="AF32" s="380">
        <v>111</v>
      </c>
      <c r="AG32" s="512">
        <v>5.55</v>
      </c>
      <c r="AH32" s="512">
        <v>-8.9</v>
      </c>
      <c r="AI32" s="525">
        <v>0.95</v>
      </c>
      <c r="AJ32" s="526">
        <v>0.46</v>
      </c>
      <c r="AK32" s="335">
        <f>AN32/AO32</f>
        <v>1.0445364640427068</v>
      </c>
      <c r="AL32" s="328">
        <f t="shared" si="10"/>
        <v>4.784688995215314</v>
      </c>
      <c r="AM32" s="329">
        <f t="shared" si="11"/>
        <v>2.393247151578204</v>
      </c>
      <c r="AN32" s="329">
        <f t="shared" si="12"/>
        <v>3.8850631206986064</v>
      </c>
      <c r="AO32" s="326">
        <f t="shared" si="19"/>
        <v>3.719413591041243</v>
      </c>
      <c r="AP32" s="650">
        <v>1.095</v>
      </c>
      <c r="AQ32" s="633"/>
      <c r="AR32" s="279">
        <v>1.045</v>
      </c>
      <c r="AS32" s="317">
        <v>1.04</v>
      </c>
      <c r="AT32" s="19">
        <v>1.02</v>
      </c>
      <c r="AU32" s="19">
        <v>0.955</v>
      </c>
      <c r="AV32" s="19">
        <v>0.905</v>
      </c>
      <c r="AW32" s="19">
        <v>0.84</v>
      </c>
      <c r="AX32" s="19">
        <v>0.8</v>
      </c>
      <c r="AY32" s="280">
        <v>0.76</v>
      </c>
      <c r="AZ32" s="280">
        <v>0.76</v>
      </c>
      <c r="BA32" s="280">
        <v>0.76</v>
      </c>
      <c r="BB32" s="19">
        <v>0.76</v>
      </c>
      <c r="BC32" s="273">
        <v>0.72</v>
      </c>
      <c r="BD32" s="686">
        <f t="shared" si="13"/>
        <v>4.784688995215314</v>
      </c>
      <c r="BE32" s="686">
        <f t="shared" si="20"/>
        <v>0.48076923076922906</v>
      </c>
      <c r="BF32" s="663">
        <f t="shared" si="36"/>
        <v>1.9607843137254832</v>
      </c>
      <c r="BG32" s="663">
        <f t="shared" si="37"/>
        <v>6.806282722513091</v>
      </c>
      <c r="BH32" s="663">
        <f t="shared" si="38"/>
        <v>5.524861878453025</v>
      </c>
      <c r="BI32" s="663">
        <f t="shared" si="39"/>
        <v>7.738095238095255</v>
      </c>
      <c r="BJ32" s="663">
        <f t="shared" si="40"/>
        <v>4.999999999999982</v>
      </c>
      <c r="BK32" s="663">
        <f t="shared" si="41"/>
        <v>5.263157894736836</v>
      </c>
      <c r="BL32" s="663">
        <f t="shared" si="42"/>
        <v>0</v>
      </c>
      <c r="BM32" s="663">
        <f t="shared" si="43"/>
        <v>0</v>
      </c>
      <c r="BN32" s="663">
        <f t="shared" si="44"/>
        <v>0</v>
      </c>
      <c r="BO32" s="687">
        <f t="shared" si="45"/>
        <v>5.555555555555558</v>
      </c>
      <c r="BP32" s="686">
        <f t="shared" si="14"/>
        <v>3.592849652421981</v>
      </c>
      <c r="BQ32" s="675">
        <f t="shared" si="15"/>
        <v>2.7742712136797714</v>
      </c>
      <c r="BR32" s="540">
        <f t="shared" si="8"/>
        <v>-2.5738128544645846</v>
      </c>
      <c r="BS32" s="675">
        <f t="shared" si="9"/>
        <v>39.419837274714425</v>
      </c>
      <c r="BT32" s="698">
        <f t="shared" si="31"/>
        <v>1.1024744027303754</v>
      </c>
      <c r="BU32" s="698">
        <f aca="true" t="shared" si="50" ref="BU32:BX51">IF($AD32="n/a",1.03*BT32,IF($AD32&lt;0,1.01*BT32,IF($AD32&gt;10,1.1*BT32,(1+$AD32/100)*BT32)))</f>
        <v>1.1355486348122867</v>
      </c>
      <c r="BV32" s="698">
        <f t="shared" si="50"/>
        <v>1.1696150938566554</v>
      </c>
      <c r="BW32" s="698">
        <f t="shared" si="50"/>
        <v>1.204703546672355</v>
      </c>
      <c r="BX32" s="698">
        <f t="shared" si="50"/>
        <v>1.2408446530725257</v>
      </c>
      <c r="BY32" s="699">
        <f t="shared" si="33"/>
        <v>5.853186331144198</v>
      </c>
      <c r="BZ32" s="687">
        <f t="shared" si="34"/>
        <v>20.50152830523362</v>
      </c>
    </row>
    <row r="33" spans="1:78" ht="11.25" customHeight="1">
      <c r="A33" s="25" t="s">
        <v>1286</v>
      </c>
      <c r="B33" s="26" t="s">
        <v>1251</v>
      </c>
      <c r="C33" s="33" t="s">
        <v>1219</v>
      </c>
      <c r="D33" s="132">
        <v>5</v>
      </c>
      <c r="E33" s="26">
        <v>448</v>
      </c>
      <c r="F33" s="44" t="s">
        <v>860</v>
      </c>
      <c r="G33" s="45" t="s">
        <v>860</v>
      </c>
      <c r="H33" s="206">
        <v>51.66</v>
      </c>
      <c r="I33" s="313">
        <f t="shared" si="0"/>
        <v>2.5938830816879603</v>
      </c>
      <c r="J33" s="141">
        <v>0.31</v>
      </c>
      <c r="K33" s="141">
        <v>0.335</v>
      </c>
      <c r="L33" s="93">
        <f t="shared" si="1"/>
        <v>8.064516129032274</v>
      </c>
      <c r="M33" s="156">
        <v>40884</v>
      </c>
      <c r="N33" s="31">
        <v>40886</v>
      </c>
      <c r="O33" s="32">
        <v>40912</v>
      </c>
      <c r="P33" s="104" t="s">
        <v>249</v>
      </c>
      <c r="Q33" s="102"/>
      <c r="R33" s="66">
        <f t="shared" si="48"/>
        <v>1.34</v>
      </c>
      <c r="S33" s="313">
        <f t="shared" si="2"/>
        <v>35.449735449735456</v>
      </c>
      <c r="T33" s="411">
        <f aca="true" t="shared" si="51" ref="T33:T38">(H33/SQRT(22.5*W33*(H33/Z33))-1)*100</f>
        <v>55.87269259333494</v>
      </c>
      <c r="U33" s="27">
        <f t="shared" si="4"/>
        <v>13.666666666666666</v>
      </c>
      <c r="V33" s="364">
        <v>12</v>
      </c>
      <c r="W33" s="166">
        <v>3.78</v>
      </c>
      <c r="X33" s="172">
        <v>1.13</v>
      </c>
      <c r="Y33" s="166">
        <v>2.02</v>
      </c>
      <c r="Z33" s="166">
        <v>4</v>
      </c>
      <c r="AA33" s="172">
        <v>4.31</v>
      </c>
      <c r="AB33" s="166">
        <v>4.67</v>
      </c>
      <c r="AC33" s="327">
        <f t="shared" si="49"/>
        <v>8.352668213457083</v>
      </c>
      <c r="AD33" s="444">
        <f>(H33/AA33)/X33</f>
        <v>10.607149456912307</v>
      </c>
      <c r="AE33" s="484">
        <v>18</v>
      </c>
      <c r="AF33" s="369">
        <v>29130</v>
      </c>
      <c r="AG33" s="522">
        <v>8.32</v>
      </c>
      <c r="AH33" s="522">
        <v>-17.34</v>
      </c>
      <c r="AI33" s="523">
        <v>-3.28</v>
      </c>
      <c r="AJ33" s="524">
        <v>-7.93</v>
      </c>
      <c r="AK33" s="335">
        <f>AN33/AO33</f>
        <v>2.078481191629659</v>
      </c>
      <c r="AL33" s="324">
        <f t="shared" si="10"/>
        <v>6.896551724137945</v>
      </c>
      <c r="AM33" s="325">
        <f t="shared" si="11"/>
        <v>12.110512440831279</v>
      </c>
      <c r="AN33" s="325">
        <f t="shared" si="12"/>
        <v>16.312168069892795</v>
      </c>
      <c r="AO33" s="327">
        <f t="shared" si="19"/>
        <v>7.848119162965839</v>
      </c>
      <c r="AP33" s="646">
        <v>1.24</v>
      </c>
      <c r="AQ33" s="634"/>
      <c r="AR33" s="282">
        <v>1.16</v>
      </c>
      <c r="AS33" s="282">
        <v>1.04</v>
      </c>
      <c r="AT33" s="28">
        <v>0.88</v>
      </c>
      <c r="AU33" s="28">
        <v>0.68</v>
      </c>
      <c r="AV33" s="275">
        <v>0.5825</v>
      </c>
      <c r="AW33" s="275">
        <v>0.5825</v>
      </c>
      <c r="AX33" s="275">
        <v>0.5825</v>
      </c>
      <c r="AY33" s="275">
        <v>0.5825</v>
      </c>
      <c r="AZ33" s="275">
        <v>0.5825</v>
      </c>
      <c r="BA33" s="275">
        <v>0.5825</v>
      </c>
      <c r="BB33" s="275">
        <v>0.29</v>
      </c>
      <c r="BC33" s="277">
        <v>1.16</v>
      </c>
      <c r="BD33" s="684">
        <f t="shared" si="13"/>
        <v>6.896551724137945</v>
      </c>
      <c r="BE33" s="684">
        <f t="shared" si="20"/>
        <v>11.538461538461519</v>
      </c>
      <c r="BF33" s="452">
        <f t="shared" si="36"/>
        <v>18.181818181818187</v>
      </c>
      <c r="BG33" s="452">
        <f t="shared" si="37"/>
        <v>29.411764705882337</v>
      </c>
      <c r="BH33" s="452">
        <f t="shared" si="38"/>
        <v>16.73819742489271</v>
      </c>
      <c r="BI33" s="452">
        <f t="shared" si="39"/>
        <v>0</v>
      </c>
      <c r="BJ33" s="452">
        <f t="shared" si="40"/>
        <v>0</v>
      </c>
      <c r="BK33" s="452">
        <f t="shared" si="41"/>
        <v>0</v>
      </c>
      <c r="BL33" s="452">
        <f t="shared" si="42"/>
        <v>0</v>
      </c>
      <c r="BM33" s="452">
        <f t="shared" si="43"/>
        <v>0</v>
      </c>
      <c r="BN33" s="452">
        <f t="shared" si="44"/>
        <v>100.86206896551727</v>
      </c>
      <c r="BO33" s="685">
        <f t="shared" si="45"/>
        <v>0</v>
      </c>
      <c r="BP33" s="684">
        <f t="shared" si="14"/>
        <v>15.302405211725832</v>
      </c>
      <c r="BQ33" s="676">
        <f t="shared" si="15"/>
        <v>27.416068709399767</v>
      </c>
      <c r="BR33" s="538">
        <f t="shared" si="8"/>
        <v>5.239384484914089</v>
      </c>
      <c r="BS33" s="676">
        <f t="shared" si="9"/>
        <v>72.33928740315636</v>
      </c>
      <c r="BT33" s="700">
        <f t="shared" si="31"/>
        <v>1.3435730858468677</v>
      </c>
      <c r="BU33" s="700">
        <f t="shared" si="50"/>
        <v>1.4779303944315547</v>
      </c>
      <c r="BV33" s="700">
        <f t="shared" si="50"/>
        <v>1.6257234338747104</v>
      </c>
      <c r="BW33" s="700">
        <f t="shared" si="50"/>
        <v>1.7882957772621817</v>
      </c>
      <c r="BX33" s="700">
        <f t="shared" si="50"/>
        <v>1.9671253549884</v>
      </c>
      <c r="BY33" s="697">
        <f t="shared" si="33"/>
        <v>8.202648046403715</v>
      </c>
      <c r="BZ33" s="685">
        <f t="shared" si="34"/>
        <v>15.878141785527905</v>
      </c>
    </row>
    <row r="34" spans="1:78" ht="11.25" customHeight="1">
      <c r="A34" s="25" t="s">
        <v>760</v>
      </c>
      <c r="B34" s="26" t="s">
        <v>761</v>
      </c>
      <c r="C34" s="109" t="s">
        <v>1585</v>
      </c>
      <c r="D34" s="132">
        <v>9</v>
      </c>
      <c r="E34" s="26">
        <v>280</v>
      </c>
      <c r="F34" s="44" t="s">
        <v>827</v>
      </c>
      <c r="G34" s="45" t="s">
        <v>827</v>
      </c>
      <c r="H34" s="206">
        <v>27.09</v>
      </c>
      <c r="I34" s="313">
        <f t="shared" si="0"/>
        <v>2.3624953857511994</v>
      </c>
      <c r="J34" s="141">
        <v>0.15</v>
      </c>
      <c r="K34" s="141">
        <v>0.16</v>
      </c>
      <c r="L34" s="93">
        <f t="shared" si="1"/>
        <v>6.666666666666665</v>
      </c>
      <c r="M34" s="156">
        <v>40816</v>
      </c>
      <c r="N34" s="31">
        <v>40820</v>
      </c>
      <c r="O34" s="32">
        <v>40841</v>
      </c>
      <c r="P34" s="30" t="s">
        <v>1074</v>
      </c>
      <c r="Q34" s="26"/>
      <c r="R34" s="66">
        <f t="shared" si="48"/>
        <v>0.64</v>
      </c>
      <c r="S34" s="313">
        <f t="shared" si="2"/>
        <v>21.40468227424749</v>
      </c>
      <c r="T34" s="411">
        <f t="shared" si="51"/>
        <v>-17.99583989670103</v>
      </c>
      <c r="U34" s="27">
        <f t="shared" si="4"/>
        <v>9.06020066889632</v>
      </c>
      <c r="V34" s="364">
        <v>2</v>
      </c>
      <c r="W34" s="166">
        <v>2.99</v>
      </c>
      <c r="X34" s="172">
        <v>0.95</v>
      </c>
      <c r="Y34" s="166">
        <v>0.2</v>
      </c>
      <c r="Z34" s="166">
        <v>1.67</v>
      </c>
      <c r="AA34" s="172">
        <v>3.45</v>
      </c>
      <c r="AB34" s="166">
        <v>3.9</v>
      </c>
      <c r="AC34" s="327">
        <f t="shared" si="49"/>
        <v>13.043478260869556</v>
      </c>
      <c r="AD34" s="444">
        <f>(H34/AA34)/X34</f>
        <v>8.265446224256292</v>
      </c>
      <c r="AE34" s="484">
        <v>24</v>
      </c>
      <c r="AF34" s="369">
        <v>9810</v>
      </c>
      <c r="AG34" s="522">
        <v>24.32</v>
      </c>
      <c r="AH34" s="522">
        <v>-38.08</v>
      </c>
      <c r="AI34" s="523">
        <v>2.15</v>
      </c>
      <c r="AJ34" s="524">
        <v>-1.17</v>
      </c>
      <c r="AK34" s="335" t="s">
        <v>876</v>
      </c>
      <c r="AL34" s="324">
        <f t="shared" si="10"/>
        <v>7.017543859649122</v>
      </c>
      <c r="AM34" s="325">
        <f t="shared" si="11"/>
        <v>4.797596367065293</v>
      </c>
      <c r="AN34" s="325">
        <f t="shared" si="12"/>
        <v>12.401002212316282</v>
      </c>
      <c r="AO34" s="327" t="s">
        <v>876</v>
      </c>
      <c r="AP34" s="646">
        <v>0.61</v>
      </c>
      <c r="AQ34" s="634"/>
      <c r="AR34" s="282">
        <v>0.57</v>
      </c>
      <c r="AS34" s="284">
        <v>0.56</v>
      </c>
      <c r="AT34" s="28">
        <v>0.53</v>
      </c>
      <c r="AU34" s="28">
        <v>0.43</v>
      </c>
      <c r="AV34" s="28">
        <v>0.34</v>
      </c>
      <c r="AW34" s="28">
        <v>0.29999000000000003</v>
      </c>
      <c r="AX34" s="28">
        <v>0.27334</v>
      </c>
      <c r="AY34" s="28">
        <v>0.2</v>
      </c>
      <c r="AZ34" s="275">
        <v>0</v>
      </c>
      <c r="BA34" s="275">
        <v>0</v>
      </c>
      <c r="BB34" s="275">
        <v>0</v>
      </c>
      <c r="BC34" s="277">
        <v>0</v>
      </c>
      <c r="BD34" s="684">
        <f t="shared" si="13"/>
        <v>7.017543859649122</v>
      </c>
      <c r="BE34" s="684">
        <f t="shared" si="20"/>
        <v>1.7857142857142572</v>
      </c>
      <c r="BF34" s="452">
        <f t="shared" si="36"/>
        <v>5.660377358490565</v>
      </c>
      <c r="BG34" s="452">
        <f t="shared" si="37"/>
        <v>23.255813953488392</v>
      </c>
      <c r="BH34" s="452">
        <f t="shared" si="38"/>
        <v>26.470588235294112</v>
      </c>
      <c r="BI34" s="452">
        <f t="shared" si="39"/>
        <v>13.33711123704122</v>
      </c>
      <c r="BJ34" s="452">
        <f t="shared" si="40"/>
        <v>9.749762200921941</v>
      </c>
      <c r="BK34" s="452">
        <f t="shared" si="41"/>
        <v>36.67</v>
      </c>
      <c r="BL34" s="452">
        <f t="shared" si="42"/>
        <v>0</v>
      </c>
      <c r="BM34" s="452">
        <f t="shared" si="43"/>
        <v>0</v>
      </c>
      <c r="BN34" s="452">
        <f t="shared" si="44"/>
        <v>0</v>
      </c>
      <c r="BO34" s="685">
        <f t="shared" si="45"/>
        <v>0</v>
      </c>
      <c r="BP34" s="684">
        <f t="shared" si="14"/>
        <v>10.328909260883302</v>
      </c>
      <c r="BQ34" s="676">
        <f t="shared" si="15"/>
        <v>11.773516871293456</v>
      </c>
      <c r="BR34" s="538">
        <f t="shared" si="8"/>
        <v>5.703296929171161</v>
      </c>
      <c r="BS34" s="676">
        <f t="shared" si="9"/>
        <v>71.0071382645043</v>
      </c>
      <c r="BT34" s="700">
        <f t="shared" si="31"/>
        <v>0.671</v>
      </c>
      <c r="BU34" s="700">
        <f t="shared" si="50"/>
        <v>0.7264611441647597</v>
      </c>
      <c r="BV34" s="700">
        <f t="shared" si="50"/>
        <v>0.7865063993758149</v>
      </c>
      <c r="BW34" s="700">
        <f t="shared" si="50"/>
        <v>0.8515146628665573</v>
      </c>
      <c r="BX34" s="700">
        <f t="shared" si="50"/>
        <v>0.9218961494174498</v>
      </c>
      <c r="BY34" s="697">
        <f t="shared" si="33"/>
        <v>3.957378355824582</v>
      </c>
      <c r="BZ34" s="685">
        <f t="shared" si="34"/>
        <v>14.60826266454257</v>
      </c>
    </row>
    <row r="35" spans="1:78" ht="11.25" customHeight="1">
      <c r="A35" s="96" t="s">
        <v>333</v>
      </c>
      <c r="B35" s="26" t="s">
        <v>334</v>
      </c>
      <c r="C35" s="33" t="s">
        <v>971</v>
      </c>
      <c r="D35" s="132">
        <v>9</v>
      </c>
      <c r="E35" s="26">
        <v>274</v>
      </c>
      <c r="F35" s="44" t="s">
        <v>860</v>
      </c>
      <c r="G35" s="45" t="s">
        <v>827</v>
      </c>
      <c r="H35" s="206">
        <v>75.17</v>
      </c>
      <c r="I35" s="313">
        <f t="shared" si="0"/>
        <v>2.6872422508979645</v>
      </c>
      <c r="J35" s="141">
        <v>0.87</v>
      </c>
      <c r="K35" s="141">
        <v>1.01</v>
      </c>
      <c r="L35" s="93">
        <f t="shared" si="1"/>
        <v>16.09195402298851</v>
      </c>
      <c r="M35" s="156">
        <v>40793</v>
      </c>
      <c r="N35" s="31">
        <v>40795</v>
      </c>
      <c r="O35" s="32">
        <v>40815</v>
      </c>
      <c r="P35" s="30" t="s">
        <v>122</v>
      </c>
      <c r="Q35" s="102" t="s">
        <v>1015</v>
      </c>
      <c r="R35" s="66">
        <f>K35*2</f>
        <v>2.02</v>
      </c>
      <c r="S35" s="313">
        <f t="shared" si="2"/>
        <v>23.653395784543328</v>
      </c>
      <c r="T35" s="411">
        <f t="shared" si="51"/>
        <v>13.10347724620784</v>
      </c>
      <c r="U35" s="27">
        <f t="shared" si="4"/>
        <v>8.802107728337237</v>
      </c>
      <c r="V35" s="364">
        <v>6</v>
      </c>
      <c r="W35" s="166">
        <v>8.54</v>
      </c>
      <c r="X35" s="172">
        <v>0.67</v>
      </c>
      <c r="Y35" s="166">
        <v>2.57</v>
      </c>
      <c r="Z35" s="166">
        <v>3.27</v>
      </c>
      <c r="AA35" s="172">
        <v>6.41</v>
      </c>
      <c r="AB35" s="166">
        <v>5.87</v>
      </c>
      <c r="AC35" s="327">
        <f t="shared" si="49"/>
        <v>-8.42433697347894</v>
      </c>
      <c r="AD35" s="444">
        <f>(H35/AA35)/X35</f>
        <v>17.502968775467437</v>
      </c>
      <c r="AE35" s="484">
        <v>4</v>
      </c>
      <c r="AF35" s="369">
        <v>200050</v>
      </c>
      <c r="AG35" s="522">
        <v>20.2</v>
      </c>
      <c r="AH35" s="522">
        <v>-28.13</v>
      </c>
      <c r="AI35" s="523">
        <v>-0.16</v>
      </c>
      <c r="AJ35" s="524">
        <v>-9</v>
      </c>
      <c r="AK35" s="335">
        <f>AN35/AO35</f>
        <v>1.0085811483342741</v>
      </c>
      <c r="AL35" s="324">
        <f t="shared" si="10"/>
        <v>16.09195402298851</v>
      </c>
      <c r="AM35" s="325">
        <f t="shared" si="11"/>
        <v>12.998959524111676</v>
      </c>
      <c r="AN35" s="325">
        <f t="shared" si="12"/>
        <v>22.914685595283334</v>
      </c>
      <c r="AO35" s="327">
        <f t="shared" si="19"/>
        <v>22.719724271198373</v>
      </c>
      <c r="AP35" s="646">
        <v>2.02</v>
      </c>
      <c r="AQ35" s="634"/>
      <c r="AR35" s="282">
        <v>1.74</v>
      </c>
      <c r="AS35" s="284">
        <v>1.64</v>
      </c>
      <c r="AT35" s="28">
        <v>1.4</v>
      </c>
      <c r="AU35" s="28">
        <v>0.94</v>
      </c>
      <c r="AV35" s="28">
        <v>0.72</v>
      </c>
      <c r="AW35" s="28">
        <v>0.56</v>
      </c>
      <c r="AX35" s="28">
        <v>0.36</v>
      </c>
      <c r="AY35" s="28">
        <v>0.31</v>
      </c>
      <c r="AZ35" s="275">
        <v>0.26</v>
      </c>
      <c r="BA35" s="275">
        <v>0.26074</v>
      </c>
      <c r="BB35" s="28">
        <v>0.4208</v>
      </c>
      <c r="BC35" s="119">
        <v>0.31233999999999995</v>
      </c>
      <c r="BD35" s="684">
        <f t="shared" si="13"/>
        <v>16.09195402298851</v>
      </c>
      <c r="BE35" s="684">
        <f t="shared" si="20"/>
        <v>6.0975609756097615</v>
      </c>
      <c r="BF35" s="452">
        <f t="shared" si="36"/>
        <v>17.14285714285715</v>
      </c>
      <c r="BG35" s="452">
        <f t="shared" si="37"/>
        <v>48.93617021276595</v>
      </c>
      <c r="BH35" s="452">
        <f t="shared" si="38"/>
        <v>30.555555555555557</v>
      </c>
      <c r="BI35" s="452">
        <f t="shared" si="39"/>
        <v>28.57142857142856</v>
      </c>
      <c r="BJ35" s="452">
        <f t="shared" si="40"/>
        <v>55.55555555555558</v>
      </c>
      <c r="BK35" s="452">
        <f t="shared" si="41"/>
        <v>16.129032258064502</v>
      </c>
      <c r="BL35" s="452">
        <f t="shared" si="42"/>
        <v>19.23076923076923</v>
      </c>
      <c r="BM35" s="452">
        <f t="shared" si="43"/>
        <v>0</v>
      </c>
      <c r="BN35" s="452">
        <f t="shared" si="44"/>
        <v>0</v>
      </c>
      <c r="BO35" s="685">
        <f t="shared" si="45"/>
        <v>34.724979189344964</v>
      </c>
      <c r="BP35" s="684">
        <f t="shared" si="14"/>
        <v>22.752988559578313</v>
      </c>
      <c r="BQ35" s="676">
        <f t="shared" si="15"/>
        <v>16.942442476985082</v>
      </c>
      <c r="BR35" s="538">
        <f t="shared" si="8"/>
        <v>16.79982011784406</v>
      </c>
      <c r="BS35" s="676">
        <f t="shared" si="9"/>
        <v>69.80444964871194</v>
      </c>
      <c r="BT35" s="700">
        <f t="shared" si="31"/>
        <v>2.0402</v>
      </c>
      <c r="BU35" s="700">
        <f t="shared" si="50"/>
        <v>2.2442200000000003</v>
      </c>
      <c r="BV35" s="700">
        <f t="shared" si="50"/>
        <v>2.4686420000000004</v>
      </c>
      <c r="BW35" s="700">
        <f t="shared" si="50"/>
        <v>2.7155062000000005</v>
      </c>
      <c r="BX35" s="700">
        <f t="shared" si="50"/>
        <v>2.9870568200000007</v>
      </c>
      <c r="BY35" s="697">
        <f t="shared" si="33"/>
        <v>12.455625020000003</v>
      </c>
      <c r="BZ35" s="685">
        <f t="shared" si="34"/>
        <v>16.56994149261674</v>
      </c>
    </row>
    <row r="36" spans="1:78" ht="11.25" customHeight="1">
      <c r="A36" s="34" t="s">
        <v>328</v>
      </c>
      <c r="B36" s="36" t="s">
        <v>329</v>
      </c>
      <c r="C36" s="41" t="s">
        <v>971</v>
      </c>
      <c r="D36" s="133">
        <v>9</v>
      </c>
      <c r="E36" s="26">
        <v>275</v>
      </c>
      <c r="F36" s="46" t="s">
        <v>860</v>
      </c>
      <c r="G36" s="48" t="s">
        <v>827</v>
      </c>
      <c r="H36" s="207">
        <v>61.75</v>
      </c>
      <c r="I36" s="315">
        <f t="shared" si="0"/>
        <v>3.2712550607287447</v>
      </c>
      <c r="J36" s="140">
        <v>0.87</v>
      </c>
      <c r="K36" s="140">
        <v>1.01</v>
      </c>
      <c r="L36" s="94">
        <f t="shared" si="1"/>
        <v>16.09195402298851</v>
      </c>
      <c r="M36" s="298">
        <v>40793</v>
      </c>
      <c r="N36" s="50">
        <v>40795</v>
      </c>
      <c r="O36" s="40">
        <v>40815</v>
      </c>
      <c r="P36" s="49" t="s">
        <v>122</v>
      </c>
      <c r="Q36" s="208" t="s">
        <v>1013</v>
      </c>
      <c r="R36" s="69">
        <f>K36*2</f>
        <v>2.02</v>
      </c>
      <c r="S36" s="315">
        <f t="shared" si="2"/>
        <v>23.653395784543328</v>
      </c>
      <c r="T36" s="411">
        <f t="shared" si="51"/>
        <v>-7.543147462957245</v>
      </c>
      <c r="U36" s="37">
        <f t="shared" si="4"/>
        <v>7.230679156908666</v>
      </c>
      <c r="V36" s="365">
        <v>6</v>
      </c>
      <c r="W36" s="167">
        <v>8.54</v>
      </c>
      <c r="X36" s="174">
        <v>0.98</v>
      </c>
      <c r="Y36" s="167">
        <v>2.1</v>
      </c>
      <c r="Z36" s="167">
        <v>2.66</v>
      </c>
      <c r="AA36" s="174">
        <v>6.66</v>
      </c>
      <c r="AB36" s="167">
        <v>6.46</v>
      </c>
      <c r="AC36" s="332">
        <f t="shared" si="49"/>
        <v>-3.003003003003002</v>
      </c>
      <c r="AD36" s="327">
        <f>(H36/AA36)/X36</f>
        <v>9.460991603848747</v>
      </c>
      <c r="AE36" s="484">
        <v>3</v>
      </c>
      <c r="AF36" s="371">
        <v>164330</v>
      </c>
      <c r="AG36" s="495">
        <v>23.75</v>
      </c>
      <c r="AH36" s="495">
        <v>-28.99</v>
      </c>
      <c r="AI36" s="519">
        <v>1.18</v>
      </c>
      <c r="AJ36" s="521">
        <v>-8.14</v>
      </c>
      <c r="AK36" s="335" t="s">
        <v>876</v>
      </c>
      <c r="AL36" s="330">
        <f t="shared" si="10"/>
        <v>16.09195402298851</v>
      </c>
      <c r="AM36" s="331">
        <f t="shared" si="11"/>
        <v>12.998959524111676</v>
      </c>
      <c r="AN36" s="331">
        <f t="shared" si="12"/>
        <v>22.914685595283334</v>
      </c>
      <c r="AO36" s="332" t="s">
        <v>876</v>
      </c>
      <c r="AP36" s="652">
        <v>2.02</v>
      </c>
      <c r="AQ36" s="635"/>
      <c r="AR36" s="283">
        <v>1.74</v>
      </c>
      <c r="AS36" s="285">
        <v>1.64</v>
      </c>
      <c r="AT36" s="38">
        <v>1.4</v>
      </c>
      <c r="AU36" s="38">
        <v>0.94</v>
      </c>
      <c r="AV36" s="38">
        <v>0.72</v>
      </c>
      <c r="AW36" s="38">
        <v>0.56</v>
      </c>
      <c r="AX36" s="38">
        <v>0.36</v>
      </c>
      <c r="AY36" s="38">
        <v>0.16</v>
      </c>
      <c r="AZ36" s="276">
        <v>0</v>
      </c>
      <c r="BA36" s="276">
        <v>0</v>
      </c>
      <c r="BB36" s="276">
        <v>0</v>
      </c>
      <c r="BC36" s="304">
        <v>0</v>
      </c>
      <c r="BD36" s="688">
        <f t="shared" si="13"/>
        <v>16.09195402298851</v>
      </c>
      <c r="BE36" s="688">
        <f t="shared" si="20"/>
        <v>6.0975609756097615</v>
      </c>
      <c r="BF36" s="664">
        <f t="shared" si="36"/>
        <v>17.14285714285715</v>
      </c>
      <c r="BG36" s="664">
        <f t="shared" si="37"/>
        <v>48.93617021276595</v>
      </c>
      <c r="BH36" s="664">
        <f t="shared" si="38"/>
        <v>30.555555555555557</v>
      </c>
      <c r="BI36" s="664">
        <f t="shared" si="39"/>
        <v>28.57142857142856</v>
      </c>
      <c r="BJ36" s="664">
        <f t="shared" si="40"/>
        <v>55.55555555555558</v>
      </c>
      <c r="BK36" s="664">
        <f t="shared" si="41"/>
        <v>125</v>
      </c>
      <c r="BL36" s="664">
        <f t="shared" si="42"/>
        <v>0</v>
      </c>
      <c r="BM36" s="664">
        <f t="shared" si="43"/>
        <v>0</v>
      </c>
      <c r="BN36" s="664">
        <f t="shared" si="44"/>
        <v>0</v>
      </c>
      <c r="BO36" s="689">
        <f t="shared" si="45"/>
        <v>0</v>
      </c>
      <c r="BP36" s="688">
        <f t="shared" si="14"/>
        <v>27.329256836396755</v>
      </c>
      <c r="BQ36" s="677">
        <f t="shared" si="15"/>
        <v>34.74128961396045</v>
      </c>
      <c r="BR36" s="539">
        <f t="shared" si="8"/>
        <v>18.955261499103415</v>
      </c>
      <c r="BS36" s="677">
        <f t="shared" si="9"/>
        <v>65.35208830777917</v>
      </c>
      <c r="BT36" s="701">
        <f t="shared" si="31"/>
        <v>2.0402</v>
      </c>
      <c r="BU36" s="701">
        <f t="shared" si="50"/>
        <v>2.233223150701722</v>
      </c>
      <c r="BV36" s="701">
        <f t="shared" si="50"/>
        <v>2.4445082054848184</v>
      </c>
      <c r="BW36" s="701">
        <f t="shared" si="50"/>
        <v>2.675782921561131</v>
      </c>
      <c r="BX36" s="701">
        <f t="shared" si="50"/>
        <v>2.928938519107248</v>
      </c>
      <c r="BY36" s="702">
        <f t="shared" si="33"/>
        <v>12.32265279685492</v>
      </c>
      <c r="BZ36" s="689">
        <f t="shared" si="34"/>
        <v>19.955713031344</v>
      </c>
    </row>
    <row r="37" spans="1:78" ht="11.25" customHeight="1">
      <c r="A37" s="15" t="s">
        <v>1963</v>
      </c>
      <c r="B37" s="16" t="s">
        <v>1964</v>
      </c>
      <c r="C37" s="24" t="s">
        <v>972</v>
      </c>
      <c r="D37" s="131">
        <v>8</v>
      </c>
      <c r="E37" s="26">
        <v>318</v>
      </c>
      <c r="F37" s="88" t="s">
        <v>1410</v>
      </c>
      <c r="G37" s="58" t="s">
        <v>1410</v>
      </c>
      <c r="H37" s="205">
        <v>16.33</v>
      </c>
      <c r="I37" s="313">
        <f t="shared" si="0"/>
        <v>5.388854868340479</v>
      </c>
      <c r="J37" s="141">
        <v>0.2</v>
      </c>
      <c r="K37" s="141">
        <v>0.22</v>
      </c>
      <c r="L37" s="107">
        <f t="shared" si="1"/>
        <v>9.999999999999986</v>
      </c>
      <c r="M37" s="118">
        <v>40716</v>
      </c>
      <c r="N37" s="22">
        <v>40718</v>
      </c>
      <c r="O37" s="23">
        <v>40732</v>
      </c>
      <c r="P37" s="378" t="s">
        <v>250</v>
      </c>
      <c r="Q37" s="26"/>
      <c r="R37" s="311">
        <f aca="true" t="shared" si="52" ref="R37:R45">K37*4</f>
        <v>0.88</v>
      </c>
      <c r="S37" s="313">
        <f t="shared" si="2"/>
        <v>127.53623188405798</v>
      </c>
      <c r="T37" s="413">
        <f t="shared" si="51"/>
        <v>100.97539926844554</v>
      </c>
      <c r="U37" s="18">
        <f t="shared" si="4"/>
        <v>23.666666666666664</v>
      </c>
      <c r="V37" s="364">
        <v>12</v>
      </c>
      <c r="W37" s="188">
        <v>0.69</v>
      </c>
      <c r="X37" s="187" t="s">
        <v>1410</v>
      </c>
      <c r="Y37" s="188">
        <v>0.46</v>
      </c>
      <c r="Z37" s="188">
        <v>3.84</v>
      </c>
      <c r="AA37" s="187" t="s">
        <v>1410</v>
      </c>
      <c r="AB37" s="188" t="s">
        <v>1410</v>
      </c>
      <c r="AC37" s="326" t="s">
        <v>876</v>
      </c>
      <c r="AD37" s="443" t="s">
        <v>876</v>
      </c>
      <c r="AE37" s="483">
        <v>0</v>
      </c>
      <c r="AF37" s="380">
        <v>30</v>
      </c>
      <c r="AG37" s="512">
        <v>6.73</v>
      </c>
      <c r="AH37" s="512">
        <v>-25.74</v>
      </c>
      <c r="AI37" s="525">
        <v>-6.42</v>
      </c>
      <c r="AJ37" s="526">
        <v>-11.49</v>
      </c>
      <c r="AK37" s="334" t="s">
        <v>876</v>
      </c>
      <c r="AL37" s="324">
        <f t="shared" si="10"/>
        <v>9.090909090909083</v>
      </c>
      <c r="AM37" s="325">
        <f t="shared" si="11"/>
        <v>8.37067626618271</v>
      </c>
      <c r="AN37" s="325">
        <f t="shared" si="12"/>
        <v>11.382417860287909</v>
      </c>
      <c r="AO37" s="327" t="s">
        <v>876</v>
      </c>
      <c r="AP37" s="646">
        <v>0.84</v>
      </c>
      <c r="AQ37" s="634"/>
      <c r="AR37" s="282">
        <v>0.77</v>
      </c>
      <c r="AS37" s="284">
        <v>0.68</v>
      </c>
      <c r="AT37" s="28">
        <v>0.66</v>
      </c>
      <c r="AU37" s="28">
        <v>0.58</v>
      </c>
      <c r="AV37" s="28">
        <v>0.49</v>
      </c>
      <c r="AW37" s="28">
        <v>0.3375</v>
      </c>
      <c r="AX37" s="28">
        <v>0.1125</v>
      </c>
      <c r="AY37" s="275">
        <v>0</v>
      </c>
      <c r="AZ37" s="275">
        <v>0</v>
      </c>
      <c r="BA37" s="275">
        <v>0</v>
      </c>
      <c r="BB37" s="275">
        <v>0</v>
      </c>
      <c r="BC37" s="277">
        <v>0</v>
      </c>
      <c r="BD37" s="684">
        <f t="shared" si="13"/>
        <v>9.090909090909083</v>
      </c>
      <c r="BE37" s="684">
        <f t="shared" si="20"/>
        <v>13.235294117647056</v>
      </c>
      <c r="BF37" s="452">
        <f t="shared" si="36"/>
        <v>3.0303030303030276</v>
      </c>
      <c r="BG37" s="452">
        <f t="shared" si="37"/>
        <v>13.793103448275868</v>
      </c>
      <c r="BH37" s="452">
        <f t="shared" si="38"/>
        <v>18.36734693877551</v>
      </c>
      <c r="BI37" s="452">
        <f t="shared" si="39"/>
        <v>45.185185185185176</v>
      </c>
      <c r="BJ37" s="452">
        <f t="shared" si="40"/>
        <v>200</v>
      </c>
      <c r="BK37" s="452">
        <f t="shared" si="41"/>
        <v>0</v>
      </c>
      <c r="BL37" s="452">
        <f t="shared" si="42"/>
        <v>0</v>
      </c>
      <c r="BM37" s="452">
        <f t="shared" si="43"/>
        <v>0</v>
      </c>
      <c r="BN37" s="452">
        <f t="shared" si="44"/>
        <v>0</v>
      </c>
      <c r="BO37" s="685">
        <f t="shared" si="45"/>
        <v>0</v>
      </c>
      <c r="BP37" s="684">
        <f t="shared" si="14"/>
        <v>25.225178484257977</v>
      </c>
      <c r="BQ37" s="676">
        <f t="shared" si="15"/>
        <v>54.16071371137545</v>
      </c>
      <c r="BR37" s="538">
        <f t="shared" si="8"/>
        <v>-6.895393938038275</v>
      </c>
      <c r="BS37" s="676">
        <f t="shared" si="9"/>
        <v>39.68412601187922</v>
      </c>
      <c r="BT37" s="696">
        <f t="shared" si="31"/>
        <v>0.8652</v>
      </c>
      <c r="BU37" s="696">
        <f t="shared" si="50"/>
        <v>0.891156</v>
      </c>
      <c r="BV37" s="696">
        <f t="shared" si="50"/>
        <v>0.91789068</v>
      </c>
      <c r="BW37" s="696">
        <f t="shared" si="50"/>
        <v>0.9454274004</v>
      </c>
      <c r="BX37" s="696">
        <f t="shared" si="50"/>
        <v>0.973790222412</v>
      </c>
      <c r="BY37" s="697">
        <f t="shared" si="33"/>
        <v>4.5934643028119995</v>
      </c>
      <c r="BZ37" s="685">
        <f t="shared" si="34"/>
        <v>28.128991444041638</v>
      </c>
    </row>
    <row r="38" spans="1:78" ht="11.25" customHeight="1">
      <c r="A38" s="25" t="s">
        <v>1985</v>
      </c>
      <c r="B38" s="26" t="s">
        <v>1986</v>
      </c>
      <c r="C38" s="109" t="s">
        <v>1570</v>
      </c>
      <c r="D38" s="132">
        <v>6</v>
      </c>
      <c r="E38" s="26">
        <v>412</v>
      </c>
      <c r="F38" s="65" t="s">
        <v>1410</v>
      </c>
      <c r="G38" s="57" t="s">
        <v>1410</v>
      </c>
      <c r="H38" s="206">
        <v>25.96</v>
      </c>
      <c r="I38" s="313">
        <f t="shared" si="0"/>
        <v>8.12788906009245</v>
      </c>
      <c r="J38" s="141">
        <v>0.525</v>
      </c>
      <c r="K38" s="141">
        <v>0.5275</v>
      </c>
      <c r="L38" s="116">
        <f t="shared" si="1"/>
        <v>0.4761904761904745</v>
      </c>
      <c r="M38" s="156">
        <v>40855</v>
      </c>
      <c r="N38" s="31">
        <v>40857</v>
      </c>
      <c r="O38" s="32">
        <v>40864</v>
      </c>
      <c r="P38" s="104" t="s">
        <v>263</v>
      </c>
      <c r="Q38" s="102" t="s">
        <v>1921</v>
      </c>
      <c r="R38" s="310">
        <f t="shared" si="52"/>
        <v>2.11</v>
      </c>
      <c r="S38" s="313">
        <f t="shared" si="2"/>
        <v>197.19626168224295</v>
      </c>
      <c r="T38" s="411">
        <f t="shared" si="51"/>
        <v>32.168117240707005</v>
      </c>
      <c r="U38" s="27">
        <f t="shared" si="4"/>
        <v>24.261682242990652</v>
      </c>
      <c r="V38" s="364">
        <v>12</v>
      </c>
      <c r="W38" s="166">
        <v>1.07</v>
      </c>
      <c r="X38" s="172">
        <v>6.41</v>
      </c>
      <c r="Y38" s="166">
        <v>4.52</v>
      </c>
      <c r="Z38" s="166">
        <v>1.62</v>
      </c>
      <c r="AA38" s="172">
        <v>1.33</v>
      </c>
      <c r="AB38" s="166">
        <v>1.44</v>
      </c>
      <c r="AC38" s="327">
        <f aca="true" t="shared" si="53" ref="AC38:AC44">(AB38/AA38-1)*100</f>
        <v>8.270676691729317</v>
      </c>
      <c r="AD38" s="327">
        <f aca="true" t="shared" si="54" ref="AD38:AD44">(H38/AA38)/X38</f>
        <v>3.0450541329923873</v>
      </c>
      <c r="AE38" s="484">
        <v>12</v>
      </c>
      <c r="AF38" s="369">
        <v>5160</v>
      </c>
      <c r="AG38" s="522">
        <v>10.28</v>
      </c>
      <c r="AH38" s="522">
        <v>-22.51</v>
      </c>
      <c r="AI38" s="523">
        <v>-4.49</v>
      </c>
      <c r="AJ38" s="524">
        <v>-4.42</v>
      </c>
      <c r="AK38" s="335" t="s">
        <v>876</v>
      </c>
      <c r="AL38" s="324">
        <f t="shared" si="10"/>
        <v>3.2019704433497775</v>
      </c>
      <c r="AM38" s="325">
        <f t="shared" si="11"/>
        <v>3.8597980002291976</v>
      </c>
      <c r="AN38" s="325">
        <f t="shared" si="12"/>
        <v>9.695256086002546</v>
      </c>
      <c r="AO38" s="327" t="s">
        <v>876</v>
      </c>
      <c r="AP38" s="646">
        <v>2.095</v>
      </c>
      <c r="AQ38" s="634"/>
      <c r="AR38" s="282">
        <v>2.03</v>
      </c>
      <c r="AS38" s="282">
        <v>1.95</v>
      </c>
      <c r="AT38" s="28">
        <v>1.87</v>
      </c>
      <c r="AU38" s="28">
        <v>1.735</v>
      </c>
      <c r="AV38" s="28">
        <v>1.3190000000000002</v>
      </c>
      <c r="AW38" s="275">
        <v>0</v>
      </c>
      <c r="AX38" s="275">
        <v>0</v>
      </c>
      <c r="AY38" s="275">
        <v>0</v>
      </c>
      <c r="AZ38" s="275">
        <v>0</v>
      </c>
      <c r="BA38" s="275">
        <v>0</v>
      </c>
      <c r="BB38" s="275">
        <v>0</v>
      </c>
      <c r="BC38" s="277">
        <v>0</v>
      </c>
      <c r="BD38" s="684">
        <f t="shared" si="13"/>
        <v>3.2019704433497775</v>
      </c>
      <c r="BE38" s="684">
        <f t="shared" si="20"/>
        <v>4.102564102564088</v>
      </c>
      <c r="BF38" s="452">
        <f t="shared" si="36"/>
        <v>4.278074866310155</v>
      </c>
      <c r="BG38" s="452">
        <f t="shared" si="37"/>
        <v>7.78097982708934</v>
      </c>
      <c r="BH38" s="452">
        <f t="shared" si="38"/>
        <v>31.53904473085669</v>
      </c>
      <c r="BI38" s="452">
        <f t="shared" si="39"/>
        <v>0</v>
      </c>
      <c r="BJ38" s="452">
        <f t="shared" si="40"/>
        <v>0</v>
      </c>
      <c r="BK38" s="452">
        <f t="shared" si="41"/>
        <v>0</v>
      </c>
      <c r="BL38" s="452">
        <f t="shared" si="42"/>
        <v>0</v>
      </c>
      <c r="BM38" s="452">
        <f t="shared" si="43"/>
        <v>0</v>
      </c>
      <c r="BN38" s="452">
        <f t="shared" si="44"/>
        <v>0</v>
      </c>
      <c r="BO38" s="685">
        <f t="shared" si="45"/>
        <v>0</v>
      </c>
      <c r="BP38" s="684">
        <f t="shared" si="14"/>
        <v>4.241886164180838</v>
      </c>
      <c r="BQ38" s="676">
        <f t="shared" si="15"/>
        <v>8.586410689492691</v>
      </c>
      <c r="BR38" s="538">
        <f t="shared" si="8"/>
        <v>-6.438537096895658</v>
      </c>
      <c r="BS38" s="676">
        <f t="shared" si="9"/>
        <v>36.509247773038204</v>
      </c>
      <c r="BT38" s="696">
        <f t="shared" si="31"/>
        <v>2.2682706766917295</v>
      </c>
      <c r="BU38" s="696">
        <f t="shared" si="50"/>
        <v>2.3373407466797853</v>
      </c>
      <c r="BV38" s="696">
        <f t="shared" si="50"/>
        <v>2.4085140376886733</v>
      </c>
      <c r="BW38" s="696">
        <f t="shared" si="50"/>
        <v>2.481854593937014</v>
      </c>
      <c r="BX38" s="696">
        <f t="shared" si="50"/>
        <v>2.5574284098245545</v>
      </c>
      <c r="BY38" s="697">
        <f t="shared" si="33"/>
        <v>12.053408464821757</v>
      </c>
      <c r="BZ38" s="685">
        <f t="shared" si="34"/>
        <v>46.43069516495284</v>
      </c>
    </row>
    <row r="39" spans="1:78" ht="11.25" customHeight="1">
      <c r="A39" s="25" t="s">
        <v>1524</v>
      </c>
      <c r="B39" s="26" t="s">
        <v>1525</v>
      </c>
      <c r="C39" s="33" t="s">
        <v>1350</v>
      </c>
      <c r="D39" s="132">
        <v>6</v>
      </c>
      <c r="E39" s="26">
        <v>401</v>
      </c>
      <c r="F39" s="44" t="s">
        <v>827</v>
      </c>
      <c r="G39" s="45" t="s">
        <v>827</v>
      </c>
      <c r="H39" s="206">
        <v>33.48</v>
      </c>
      <c r="I39" s="313">
        <f aca="true" t="shared" si="55" ref="I39:I70">(R39/H39)*100</f>
        <v>2.9868578255675033</v>
      </c>
      <c r="J39" s="141">
        <v>0.2</v>
      </c>
      <c r="K39" s="141">
        <v>0.25</v>
      </c>
      <c r="L39" s="93">
        <f aca="true" t="shared" si="56" ref="L39:L70">((K39/J39)-1)*100</f>
        <v>25</v>
      </c>
      <c r="M39" s="156">
        <v>40787</v>
      </c>
      <c r="N39" s="31">
        <v>40792</v>
      </c>
      <c r="O39" s="32">
        <v>40805</v>
      </c>
      <c r="P39" s="104" t="s">
        <v>989</v>
      </c>
      <c r="Q39" s="26"/>
      <c r="R39" s="310">
        <f t="shared" si="52"/>
        <v>1</v>
      </c>
      <c r="S39" s="313">
        <f aca="true" t="shared" si="57" ref="S39:S70">R39/W39*100</f>
        <v>47.16981132075471</v>
      </c>
      <c r="T39" s="411">
        <f t="shared" si="46"/>
        <v>0.18473502522962093</v>
      </c>
      <c r="U39" s="27">
        <f aca="true" t="shared" si="58" ref="U39:U70">H39/W39</f>
        <v>15.792452830188678</v>
      </c>
      <c r="V39" s="364">
        <v>4</v>
      </c>
      <c r="W39" s="166">
        <v>2.12</v>
      </c>
      <c r="X39" s="172">
        <v>1.44</v>
      </c>
      <c r="Y39" s="166">
        <v>0.57</v>
      </c>
      <c r="Z39" s="166">
        <v>1.43</v>
      </c>
      <c r="AA39" s="172">
        <v>2.37</v>
      </c>
      <c r="AB39" s="166">
        <v>2.63</v>
      </c>
      <c r="AC39" s="327">
        <f t="shared" si="53"/>
        <v>10.970464135021096</v>
      </c>
      <c r="AD39" s="327">
        <f t="shared" si="54"/>
        <v>9.81012658227848</v>
      </c>
      <c r="AE39" s="484">
        <v>7</v>
      </c>
      <c r="AF39" s="369">
        <v>991</v>
      </c>
      <c r="AG39" s="522">
        <v>22.15</v>
      </c>
      <c r="AH39" s="522">
        <v>-9.46</v>
      </c>
      <c r="AI39" s="523">
        <v>4.01</v>
      </c>
      <c r="AJ39" s="524">
        <v>4.62</v>
      </c>
      <c r="AK39" s="335">
        <f>AN39/AO39</f>
        <v>1.2474026655192814</v>
      </c>
      <c r="AL39" s="324">
        <f t="shared" si="10"/>
        <v>18.421052631578938</v>
      </c>
      <c r="AM39" s="325">
        <f t="shared" si="11"/>
        <v>15.772347264219455</v>
      </c>
      <c r="AN39" s="325">
        <f t="shared" si="12"/>
        <v>11.595795704392353</v>
      </c>
      <c r="AO39" s="327">
        <f t="shared" si="19"/>
        <v>9.295952321510503</v>
      </c>
      <c r="AP39" s="646">
        <v>0.9</v>
      </c>
      <c r="AQ39" s="634"/>
      <c r="AR39" s="282">
        <v>0.76</v>
      </c>
      <c r="AS39" s="282">
        <v>0.66</v>
      </c>
      <c r="AT39" s="28">
        <v>0.58</v>
      </c>
      <c r="AU39" s="275">
        <v>0.56</v>
      </c>
      <c r="AV39" s="28">
        <v>0.52</v>
      </c>
      <c r="AW39" s="275">
        <v>0.48</v>
      </c>
      <c r="AX39" s="28">
        <v>0.48</v>
      </c>
      <c r="AY39" s="28">
        <v>0.46</v>
      </c>
      <c r="AZ39" s="28">
        <v>0.42</v>
      </c>
      <c r="BA39" s="28">
        <v>0.37</v>
      </c>
      <c r="BB39" s="275">
        <v>0.36</v>
      </c>
      <c r="BC39" s="277">
        <v>0.36</v>
      </c>
      <c r="BD39" s="684">
        <f t="shared" si="13"/>
        <v>18.421052631578938</v>
      </c>
      <c r="BE39" s="684">
        <f t="shared" si="20"/>
        <v>15.151515151515138</v>
      </c>
      <c r="BF39" s="452">
        <f t="shared" si="36"/>
        <v>13.793103448275868</v>
      </c>
      <c r="BG39" s="452">
        <f t="shared" si="37"/>
        <v>3.5714285714285587</v>
      </c>
      <c r="BH39" s="452">
        <f t="shared" si="38"/>
        <v>7.692307692307709</v>
      </c>
      <c r="BI39" s="452">
        <f t="shared" si="39"/>
        <v>8.333333333333348</v>
      </c>
      <c r="BJ39" s="452">
        <f t="shared" si="40"/>
        <v>0</v>
      </c>
      <c r="BK39" s="452">
        <f t="shared" si="41"/>
        <v>4.347826086956519</v>
      </c>
      <c r="BL39" s="452">
        <f t="shared" si="42"/>
        <v>9.523809523809534</v>
      </c>
      <c r="BM39" s="452">
        <f t="shared" si="43"/>
        <v>13.513513513513509</v>
      </c>
      <c r="BN39" s="452">
        <f t="shared" si="44"/>
        <v>2.77777777777779</v>
      </c>
      <c r="BO39" s="685">
        <f t="shared" si="45"/>
        <v>0</v>
      </c>
      <c r="BP39" s="684">
        <f t="shared" si="14"/>
        <v>8.093805644208073</v>
      </c>
      <c r="BQ39" s="676">
        <f t="shared" si="15"/>
        <v>5.876122566593198</v>
      </c>
      <c r="BR39" s="538">
        <f t="shared" si="8"/>
        <v>-1.2097993002288217</v>
      </c>
      <c r="BS39" s="676">
        <f t="shared" si="9"/>
        <v>73.15371585890418</v>
      </c>
      <c r="BT39" s="696">
        <f t="shared" si="31"/>
        <v>0.9900000000000001</v>
      </c>
      <c r="BU39" s="696">
        <f t="shared" si="50"/>
        <v>1.0871202531645572</v>
      </c>
      <c r="BV39" s="696">
        <f t="shared" si="50"/>
        <v>1.1937681261015867</v>
      </c>
      <c r="BW39" s="696">
        <f t="shared" si="50"/>
        <v>1.3108782903710463</v>
      </c>
      <c r="BX39" s="696">
        <f t="shared" si="50"/>
        <v>1.4394771099960542</v>
      </c>
      <c r="BY39" s="697">
        <f t="shared" si="33"/>
        <v>6.021243779633244</v>
      </c>
      <c r="BZ39" s="685">
        <f t="shared" si="34"/>
        <v>17.984599102847206</v>
      </c>
    </row>
    <row r="40" spans="1:78" ht="11.25" customHeight="1">
      <c r="A40" s="25" t="s">
        <v>1137</v>
      </c>
      <c r="B40" s="26" t="s">
        <v>1138</v>
      </c>
      <c r="C40" s="33" t="s">
        <v>1224</v>
      </c>
      <c r="D40" s="132">
        <v>7</v>
      </c>
      <c r="E40" s="26">
        <v>378</v>
      </c>
      <c r="F40" s="44" t="s">
        <v>860</v>
      </c>
      <c r="G40" s="45" t="s">
        <v>860</v>
      </c>
      <c r="H40" s="206">
        <v>54.85</v>
      </c>
      <c r="I40" s="313">
        <f t="shared" si="55"/>
        <v>2.406563354603464</v>
      </c>
      <c r="J40" s="141">
        <v>0.275</v>
      </c>
      <c r="K40" s="141">
        <v>0.33</v>
      </c>
      <c r="L40" s="93">
        <f t="shared" si="56"/>
        <v>19.999999999999996</v>
      </c>
      <c r="M40" s="156">
        <v>40861</v>
      </c>
      <c r="N40" s="31">
        <v>40863</v>
      </c>
      <c r="O40" s="32">
        <v>40877</v>
      </c>
      <c r="P40" s="104" t="s">
        <v>277</v>
      </c>
      <c r="Q40" s="102" t="s">
        <v>1921</v>
      </c>
      <c r="R40" s="310">
        <f t="shared" si="52"/>
        <v>1.32</v>
      </c>
      <c r="S40" s="313">
        <f t="shared" si="57"/>
        <v>32.592592592592595</v>
      </c>
      <c r="T40" s="411">
        <f t="shared" si="46"/>
        <v>-11.541163774062756</v>
      </c>
      <c r="U40" s="27">
        <f t="shared" si="58"/>
        <v>13.54320987654321</v>
      </c>
      <c r="V40" s="364">
        <v>12</v>
      </c>
      <c r="W40" s="166">
        <v>4.05</v>
      </c>
      <c r="X40" s="172">
        <v>1.41</v>
      </c>
      <c r="Y40" s="166">
        <v>2.93</v>
      </c>
      <c r="Z40" s="166">
        <v>1.3</v>
      </c>
      <c r="AA40" s="172">
        <v>4.28</v>
      </c>
      <c r="AB40" s="166">
        <v>4.32</v>
      </c>
      <c r="AC40" s="327">
        <f t="shared" si="53"/>
        <v>0.9345794392523477</v>
      </c>
      <c r="AD40" s="327">
        <f t="shared" si="54"/>
        <v>9.088950752303308</v>
      </c>
      <c r="AE40" s="484">
        <v>9</v>
      </c>
      <c r="AF40" s="369">
        <v>3730</v>
      </c>
      <c r="AG40" s="522">
        <v>25.31</v>
      </c>
      <c r="AH40" s="522">
        <v>-3.06</v>
      </c>
      <c r="AI40" s="523">
        <v>6.61</v>
      </c>
      <c r="AJ40" s="524">
        <v>8.14</v>
      </c>
      <c r="AK40" s="335" t="s">
        <v>876</v>
      </c>
      <c r="AL40" s="324">
        <f t="shared" si="10"/>
        <v>14.14141414141412</v>
      </c>
      <c r="AM40" s="325">
        <f t="shared" si="11"/>
        <v>8.898892619546128</v>
      </c>
      <c r="AN40" s="325">
        <f t="shared" si="12"/>
        <v>15.489672766139527</v>
      </c>
      <c r="AO40" s="327" t="s">
        <v>876</v>
      </c>
      <c r="AP40" s="646">
        <v>1.13</v>
      </c>
      <c r="AQ40" s="634"/>
      <c r="AR40" s="282">
        <v>0.99</v>
      </c>
      <c r="AS40" s="282">
        <v>0.945</v>
      </c>
      <c r="AT40" s="28">
        <v>0.875</v>
      </c>
      <c r="AU40" s="28">
        <v>0.75</v>
      </c>
      <c r="AV40" s="28">
        <v>0.55</v>
      </c>
      <c r="AW40" s="28">
        <v>0.3</v>
      </c>
      <c r="AX40" s="275">
        <v>0</v>
      </c>
      <c r="AY40" s="275">
        <v>0</v>
      </c>
      <c r="AZ40" s="275">
        <v>0</v>
      </c>
      <c r="BA40" s="275">
        <v>0</v>
      </c>
      <c r="BB40" s="275">
        <v>0</v>
      </c>
      <c r="BC40" s="277">
        <v>0</v>
      </c>
      <c r="BD40" s="684">
        <f t="shared" si="13"/>
        <v>14.14141414141412</v>
      </c>
      <c r="BE40" s="684">
        <f t="shared" si="20"/>
        <v>4.761904761904767</v>
      </c>
      <c r="BF40" s="452">
        <f t="shared" si="36"/>
        <v>7.999999999999985</v>
      </c>
      <c r="BG40" s="452">
        <f t="shared" si="37"/>
        <v>16.666666666666675</v>
      </c>
      <c r="BH40" s="452">
        <f t="shared" si="38"/>
        <v>36.36363636363635</v>
      </c>
      <c r="BI40" s="452">
        <f t="shared" si="39"/>
        <v>83.33333333333334</v>
      </c>
      <c r="BJ40" s="452">
        <f t="shared" si="40"/>
        <v>0</v>
      </c>
      <c r="BK40" s="452">
        <f t="shared" si="41"/>
        <v>0</v>
      </c>
      <c r="BL40" s="452">
        <f t="shared" si="42"/>
        <v>0</v>
      </c>
      <c r="BM40" s="452">
        <f t="shared" si="43"/>
        <v>0</v>
      </c>
      <c r="BN40" s="452">
        <f t="shared" si="44"/>
        <v>0</v>
      </c>
      <c r="BO40" s="685">
        <f t="shared" si="45"/>
        <v>0</v>
      </c>
      <c r="BP40" s="684">
        <f t="shared" si="14"/>
        <v>13.605579605579605</v>
      </c>
      <c r="BQ40" s="676">
        <f t="shared" si="15"/>
        <v>23.469572581401856</v>
      </c>
      <c r="BR40" s="538">
        <f t="shared" si="8"/>
        <v>4.35302624419978</v>
      </c>
      <c r="BS40" s="676">
        <f t="shared" si="9"/>
        <v>64.86713733147683</v>
      </c>
      <c r="BT40" s="696">
        <f t="shared" si="31"/>
        <v>1.1405607476635513</v>
      </c>
      <c r="BU40" s="696">
        <f t="shared" si="50"/>
        <v>1.244225752318794</v>
      </c>
      <c r="BV40" s="696">
        <f t="shared" si="50"/>
        <v>1.3573128181945247</v>
      </c>
      <c r="BW40" s="696">
        <f t="shared" si="50"/>
        <v>1.4806783117949252</v>
      </c>
      <c r="BX40" s="696">
        <f t="shared" si="50"/>
        <v>1.6152564343540021</v>
      </c>
      <c r="BY40" s="697">
        <f t="shared" si="33"/>
        <v>6.8380340643257975</v>
      </c>
      <c r="BZ40" s="685">
        <f t="shared" si="34"/>
        <v>12.46678954298231</v>
      </c>
    </row>
    <row r="41" spans="1:78" ht="11.25" customHeight="1">
      <c r="A41" s="260" t="s">
        <v>1287</v>
      </c>
      <c r="B41" s="36" t="s">
        <v>1253</v>
      </c>
      <c r="C41" s="41" t="s">
        <v>1325</v>
      </c>
      <c r="D41" s="133">
        <v>5</v>
      </c>
      <c r="E41" s="26">
        <v>434</v>
      </c>
      <c r="F41" s="74" t="s">
        <v>1410</v>
      </c>
      <c r="G41" s="75" t="s">
        <v>1410</v>
      </c>
      <c r="H41" s="207">
        <v>22.57</v>
      </c>
      <c r="I41" s="313">
        <f t="shared" si="55"/>
        <v>2.8356225077536554</v>
      </c>
      <c r="J41" s="140">
        <v>0.15</v>
      </c>
      <c r="K41" s="140">
        <v>0.16</v>
      </c>
      <c r="L41" s="94">
        <f t="shared" si="56"/>
        <v>6.666666666666665</v>
      </c>
      <c r="M41" s="298">
        <v>40799</v>
      </c>
      <c r="N41" s="50">
        <v>40801</v>
      </c>
      <c r="O41" s="40">
        <v>40818</v>
      </c>
      <c r="P41" s="49" t="s">
        <v>1072</v>
      </c>
      <c r="Q41" s="36"/>
      <c r="R41" s="259">
        <f t="shared" si="52"/>
        <v>0.64</v>
      </c>
      <c r="S41" s="313">
        <f t="shared" si="57"/>
        <v>47.05882352941176</v>
      </c>
      <c r="T41" s="412">
        <f t="shared" si="46"/>
        <v>57.89319630024752</v>
      </c>
      <c r="U41" s="37">
        <f t="shared" si="58"/>
        <v>16.595588235294116</v>
      </c>
      <c r="V41" s="365">
        <v>12</v>
      </c>
      <c r="W41" s="167">
        <v>1.36</v>
      </c>
      <c r="X41" s="174">
        <v>1.5</v>
      </c>
      <c r="Y41" s="167">
        <v>1.21</v>
      </c>
      <c r="Z41" s="167">
        <v>3.38</v>
      </c>
      <c r="AA41" s="174">
        <v>1.57</v>
      </c>
      <c r="AB41" s="167">
        <v>1.89</v>
      </c>
      <c r="AC41" s="332">
        <f t="shared" si="53"/>
        <v>20.382165605095537</v>
      </c>
      <c r="AD41" s="327">
        <f t="shared" si="54"/>
        <v>9.583864118895965</v>
      </c>
      <c r="AE41" s="484">
        <v>5</v>
      </c>
      <c r="AF41" s="371">
        <v>2800</v>
      </c>
      <c r="AG41" s="495">
        <v>18.73</v>
      </c>
      <c r="AH41" s="495">
        <v>-9.14</v>
      </c>
      <c r="AI41" s="519">
        <v>3.58</v>
      </c>
      <c r="AJ41" s="521">
        <v>2.97</v>
      </c>
      <c r="AK41" s="336" t="s">
        <v>876</v>
      </c>
      <c r="AL41" s="324">
        <f t="shared" si="10"/>
        <v>7.017543859649122</v>
      </c>
      <c r="AM41" s="325">
        <f t="shared" si="11"/>
        <v>34.62630994530578</v>
      </c>
      <c r="AN41" s="325" t="s">
        <v>876</v>
      </c>
      <c r="AO41" s="327" t="s">
        <v>876</v>
      </c>
      <c r="AP41" s="646">
        <v>0.61</v>
      </c>
      <c r="AQ41" s="634"/>
      <c r="AR41" s="282">
        <v>0.57</v>
      </c>
      <c r="AS41" s="282">
        <v>0.35</v>
      </c>
      <c r="AT41" s="28">
        <v>0.25</v>
      </c>
      <c r="AU41" s="28">
        <v>0.12</v>
      </c>
      <c r="AV41" s="275">
        <v>0</v>
      </c>
      <c r="AW41" s="275">
        <v>0</v>
      </c>
      <c r="AX41" s="275">
        <v>0</v>
      </c>
      <c r="AY41" s="275">
        <v>0</v>
      </c>
      <c r="AZ41" s="275">
        <v>0</v>
      </c>
      <c r="BA41" s="275">
        <v>0</v>
      </c>
      <c r="BB41" s="275">
        <v>0</v>
      </c>
      <c r="BC41" s="277">
        <v>0</v>
      </c>
      <c r="BD41" s="684">
        <f t="shared" si="13"/>
        <v>7.017543859649122</v>
      </c>
      <c r="BE41" s="684">
        <f t="shared" si="20"/>
        <v>62.857142857142854</v>
      </c>
      <c r="BF41" s="452">
        <f t="shared" si="36"/>
        <v>39.99999999999999</v>
      </c>
      <c r="BG41" s="452">
        <f t="shared" si="37"/>
        <v>108.33333333333334</v>
      </c>
      <c r="BH41" s="452">
        <f t="shared" si="38"/>
        <v>0</v>
      </c>
      <c r="BI41" s="452">
        <f t="shared" si="39"/>
        <v>0</v>
      </c>
      <c r="BJ41" s="452">
        <f t="shared" si="40"/>
        <v>0</v>
      </c>
      <c r="BK41" s="452">
        <f t="shared" si="41"/>
        <v>0</v>
      </c>
      <c r="BL41" s="452">
        <f t="shared" si="42"/>
        <v>0</v>
      </c>
      <c r="BM41" s="452">
        <f t="shared" si="43"/>
        <v>0</v>
      </c>
      <c r="BN41" s="452">
        <f t="shared" si="44"/>
        <v>0</v>
      </c>
      <c r="BO41" s="685">
        <f t="shared" si="45"/>
        <v>0</v>
      </c>
      <c r="BP41" s="684">
        <f t="shared" si="14"/>
        <v>18.184001670843774</v>
      </c>
      <c r="BQ41" s="676">
        <f t="shared" si="15"/>
        <v>33.37724079857596</v>
      </c>
      <c r="BR41" s="538" t="str">
        <f t="shared" si="8"/>
        <v>n/a</v>
      </c>
      <c r="BS41" s="676">
        <f t="shared" si="9"/>
        <v>56.83859614613528</v>
      </c>
      <c r="BT41" s="696">
        <f t="shared" si="31"/>
        <v>0.671</v>
      </c>
      <c r="BU41" s="696">
        <f t="shared" si="50"/>
        <v>0.7353077282377919</v>
      </c>
      <c r="BV41" s="696">
        <f t="shared" si="50"/>
        <v>0.8057786217678427</v>
      </c>
      <c r="BW41" s="696">
        <f t="shared" si="50"/>
        <v>0.8830033499771853</v>
      </c>
      <c r="BX41" s="696">
        <f t="shared" si="50"/>
        <v>0.9676291912042981</v>
      </c>
      <c r="BY41" s="697">
        <f t="shared" si="33"/>
        <v>4.062718891187118</v>
      </c>
      <c r="BZ41" s="685">
        <f t="shared" si="34"/>
        <v>18.000526766447134</v>
      </c>
    </row>
    <row r="42" spans="1:78" ht="11.25" customHeight="1">
      <c r="A42" s="15" t="s">
        <v>1180</v>
      </c>
      <c r="B42" s="16" t="s">
        <v>1181</v>
      </c>
      <c r="C42" s="24" t="s">
        <v>1346</v>
      </c>
      <c r="D42" s="131">
        <v>7</v>
      </c>
      <c r="E42" s="26">
        <v>343</v>
      </c>
      <c r="F42" s="42" t="s">
        <v>827</v>
      </c>
      <c r="G42" s="43" t="s">
        <v>827</v>
      </c>
      <c r="H42" s="205">
        <v>32.6</v>
      </c>
      <c r="I42" s="312">
        <f t="shared" si="55"/>
        <v>3.5582822085889565</v>
      </c>
      <c r="J42" s="142">
        <v>0.275</v>
      </c>
      <c r="K42" s="142">
        <v>0.29</v>
      </c>
      <c r="L42" s="107">
        <f t="shared" si="56"/>
        <v>5.454545454545445</v>
      </c>
      <c r="M42" s="595">
        <v>40535</v>
      </c>
      <c r="N42" s="394">
        <v>40539</v>
      </c>
      <c r="O42" s="596">
        <v>40574</v>
      </c>
      <c r="P42" s="21" t="s">
        <v>281</v>
      </c>
      <c r="Q42" s="16"/>
      <c r="R42" s="311">
        <f t="shared" si="52"/>
        <v>1.16</v>
      </c>
      <c r="S42" s="312">
        <f t="shared" si="57"/>
        <v>48.132780082987544</v>
      </c>
      <c r="T42" s="411">
        <f t="shared" si="46"/>
        <v>129.61952614387477</v>
      </c>
      <c r="U42" s="18">
        <f t="shared" si="58"/>
        <v>13.526970954356846</v>
      </c>
      <c r="V42" s="364">
        <v>7</v>
      </c>
      <c r="W42" s="188">
        <v>2.41</v>
      </c>
      <c r="X42" s="187">
        <v>2.83</v>
      </c>
      <c r="Y42" s="188">
        <v>1.33</v>
      </c>
      <c r="Z42" s="188">
        <v>8.77</v>
      </c>
      <c r="AA42" s="187">
        <v>2.37</v>
      </c>
      <c r="AB42" s="188">
        <v>2.52</v>
      </c>
      <c r="AC42" s="326">
        <f t="shared" si="53"/>
        <v>6.329113924050622</v>
      </c>
      <c r="AD42" s="443">
        <f t="shared" si="54"/>
        <v>4.860520940495892</v>
      </c>
      <c r="AE42" s="483">
        <v>19</v>
      </c>
      <c r="AF42" s="370">
        <v>10430</v>
      </c>
      <c r="AG42" s="512">
        <v>9.8</v>
      </c>
      <c r="AH42" s="512">
        <v>-8.58</v>
      </c>
      <c r="AI42" s="525">
        <v>-1.84</v>
      </c>
      <c r="AJ42" s="526">
        <v>-1.06</v>
      </c>
      <c r="AK42" s="335">
        <f>AN42/AO42</f>
        <v>2.7888726307265603</v>
      </c>
      <c r="AL42" s="328">
        <f t="shared" si="10"/>
        <v>5.454545454545445</v>
      </c>
      <c r="AM42" s="329">
        <f t="shared" si="11"/>
        <v>8.427355500504706</v>
      </c>
      <c r="AN42" s="329">
        <f t="shared" si="12"/>
        <v>9.407036350794119</v>
      </c>
      <c r="AO42" s="326">
        <f t="shared" si="19"/>
        <v>3.3730605862568153</v>
      </c>
      <c r="AP42" s="650">
        <v>1.16</v>
      </c>
      <c r="AQ42" s="633"/>
      <c r="AR42" s="279">
        <v>1.1</v>
      </c>
      <c r="AS42" s="317">
        <v>1</v>
      </c>
      <c r="AT42" s="19">
        <v>0.91</v>
      </c>
      <c r="AU42" s="19">
        <v>0.82</v>
      </c>
      <c r="AV42" s="19">
        <v>0.74</v>
      </c>
      <c r="AW42" s="19">
        <v>0.69</v>
      </c>
      <c r="AX42" s="19">
        <v>0.6425</v>
      </c>
      <c r="AY42" s="280">
        <v>0.63</v>
      </c>
      <c r="AZ42" s="280">
        <v>0.63</v>
      </c>
      <c r="BA42" s="280">
        <v>0.8325</v>
      </c>
      <c r="BB42" s="280">
        <v>0.9</v>
      </c>
      <c r="BC42" s="281">
        <v>0.9</v>
      </c>
      <c r="BD42" s="686">
        <f t="shared" si="13"/>
        <v>5.454545454545445</v>
      </c>
      <c r="BE42" s="686">
        <f t="shared" si="20"/>
        <v>10.000000000000009</v>
      </c>
      <c r="BF42" s="663">
        <f aca="true" t="shared" si="59" ref="BF42:BF81">IF(AT42=0,0,IF(AT42&gt;AS42,0,((AS42/AT42)-1)*100))</f>
        <v>9.890109890109876</v>
      </c>
      <c r="BG42" s="663">
        <f aca="true" t="shared" si="60" ref="BG42:BG81">IF(AU42=0,0,IF(AU42&gt;AT42,0,((AT42/AU42)-1)*100))</f>
        <v>10.97560975609757</v>
      </c>
      <c r="BH42" s="663">
        <f aca="true" t="shared" si="61" ref="BH42:BH81">IF(AV42=0,0,IF(AV42&gt;AU42,0,((AU42/AV42)-1)*100))</f>
        <v>10.81081081081081</v>
      </c>
      <c r="BI42" s="663">
        <f aca="true" t="shared" si="62" ref="BI42:BI81">IF(AW42=0,0,IF(AW42&gt;AV42,0,((AV42/AW42)-1)*100))</f>
        <v>7.246376811594213</v>
      </c>
      <c r="BJ42" s="663">
        <f aca="true" t="shared" si="63" ref="BJ42:BJ81">IF(AX42=0,0,IF(AX42&gt;AW42,0,((AW42/AX42)-1)*100))</f>
        <v>7.392996108949412</v>
      </c>
      <c r="BK42" s="663">
        <f aca="true" t="shared" si="64" ref="BK42:BK81">IF(AY42=0,0,IF(AY42&gt;AX42,0,((AX42/AY42)-1)*100))</f>
        <v>1.984126984126977</v>
      </c>
      <c r="BL42" s="663">
        <f aca="true" t="shared" si="65" ref="BL42:BL81">IF(AZ42=0,0,IF(AZ42&gt;AY42,0,((AY42/AZ42)-1)*100))</f>
        <v>0</v>
      </c>
      <c r="BM42" s="663">
        <f aca="true" t="shared" si="66" ref="BM42:BM81">IF(BA42=0,0,IF(BA42&gt;AZ42,0,((AZ42/BA42)-1)*100))</f>
        <v>0</v>
      </c>
      <c r="BN42" s="663">
        <f aca="true" t="shared" si="67" ref="BN42:BN81">IF(BB42=0,0,IF(BB42&gt;BA42,0,((BA42/BB42)-1)*100))</f>
        <v>0</v>
      </c>
      <c r="BO42" s="687">
        <f aca="true" t="shared" si="68" ref="BO42:BO81">IF(BC42=0,0,IF(BC42&gt;BB42,0,((BB42/BC42)-1)*100))</f>
        <v>0</v>
      </c>
      <c r="BP42" s="686">
        <f t="shared" si="14"/>
        <v>5.312881318019525</v>
      </c>
      <c r="BQ42" s="675">
        <f t="shared" si="15"/>
        <v>4.446783604648058</v>
      </c>
      <c r="BR42" s="540">
        <f t="shared" si="8"/>
        <v>-0.5616523949737715</v>
      </c>
      <c r="BS42" s="675">
        <f t="shared" si="9"/>
        <v>52.15355466087184</v>
      </c>
      <c r="BT42" s="698">
        <f t="shared" si="31"/>
        <v>1.2334177215189872</v>
      </c>
      <c r="BU42" s="698">
        <f t="shared" si="50"/>
        <v>1.2933682481572049</v>
      </c>
      <c r="BV42" s="698">
        <f t="shared" si="50"/>
        <v>1.3562326826966107</v>
      </c>
      <c r="BW42" s="698">
        <f t="shared" si="50"/>
        <v>1.4221526562409286</v>
      </c>
      <c r="BX42" s="698">
        <f t="shared" si="50"/>
        <v>1.4912766839033376</v>
      </c>
      <c r="BY42" s="699">
        <f t="shared" si="33"/>
        <v>6.796447992517069</v>
      </c>
      <c r="BZ42" s="687">
        <f t="shared" si="34"/>
        <v>20.84799997704622</v>
      </c>
    </row>
    <row r="43" spans="1:78" ht="11.25" customHeight="1">
      <c r="A43" s="25" t="s">
        <v>2167</v>
      </c>
      <c r="B43" s="26" t="s">
        <v>2171</v>
      </c>
      <c r="C43" s="33" t="s">
        <v>1342</v>
      </c>
      <c r="D43" s="132">
        <v>6</v>
      </c>
      <c r="E43" s="26">
        <v>388</v>
      </c>
      <c r="F43" s="44" t="s">
        <v>860</v>
      </c>
      <c r="G43" s="45" t="s">
        <v>860</v>
      </c>
      <c r="H43" s="206">
        <v>19.9</v>
      </c>
      <c r="I43" s="313">
        <f t="shared" si="55"/>
        <v>3.969849246231156</v>
      </c>
      <c r="J43" s="141">
        <v>0.195</v>
      </c>
      <c r="K43" s="141">
        <v>0.1975</v>
      </c>
      <c r="L43" s="116">
        <f t="shared" si="56"/>
        <v>1.2820512820512775</v>
      </c>
      <c r="M43" s="156">
        <v>40588</v>
      </c>
      <c r="N43" s="31">
        <v>40590</v>
      </c>
      <c r="O43" s="32">
        <v>40612</v>
      </c>
      <c r="P43" s="30" t="s">
        <v>238</v>
      </c>
      <c r="Q43" s="26"/>
      <c r="R43" s="310">
        <f t="shared" si="52"/>
        <v>0.79</v>
      </c>
      <c r="S43" s="313">
        <f t="shared" si="57"/>
        <v>24.842767295597483</v>
      </c>
      <c r="T43" s="411">
        <f t="shared" si="46"/>
        <v>-26.355719272590882</v>
      </c>
      <c r="U43" s="27">
        <f t="shared" si="58"/>
        <v>6.257861635220125</v>
      </c>
      <c r="V43" s="364">
        <v>12</v>
      </c>
      <c r="W43" s="166">
        <v>3.18</v>
      </c>
      <c r="X43" s="172">
        <v>2.65</v>
      </c>
      <c r="Y43" s="166">
        <v>0.97</v>
      </c>
      <c r="Z43" s="166">
        <v>1.95</v>
      </c>
      <c r="AA43" s="172">
        <v>1.14</v>
      </c>
      <c r="AB43" s="166">
        <v>1.21</v>
      </c>
      <c r="AC43" s="327">
        <f t="shared" si="53"/>
        <v>6.140350877192979</v>
      </c>
      <c r="AD43" s="444">
        <f t="shared" si="54"/>
        <v>6.587222773915921</v>
      </c>
      <c r="AE43" s="484">
        <v>15</v>
      </c>
      <c r="AF43" s="369">
        <v>8480</v>
      </c>
      <c r="AG43" s="522">
        <v>31.88</v>
      </c>
      <c r="AH43" s="522">
        <v>-7.31</v>
      </c>
      <c r="AI43" s="523">
        <v>-0.7</v>
      </c>
      <c r="AJ43" s="524">
        <v>2.05</v>
      </c>
      <c r="AK43" s="335">
        <f>AN43/AO43</f>
        <v>-0.9107348420411623</v>
      </c>
      <c r="AL43" s="324">
        <f t="shared" si="10"/>
        <v>1.2820512820512775</v>
      </c>
      <c r="AM43" s="325">
        <f t="shared" si="11"/>
        <v>2.6679153188025717</v>
      </c>
      <c r="AN43" s="325">
        <f t="shared" si="12"/>
        <v>5.656244096870955</v>
      </c>
      <c r="AO43" s="327">
        <f t="shared" si="19"/>
        <v>-6.210637647500161</v>
      </c>
      <c r="AP43" s="646">
        <v>0.79</v>
      </c>
      <c r="AQ43" s="634"/>
      <c r="AR43" s="282">
        <v>0.78</v>
      </c>
      <c r="AS43" s="282">
        <v>0.76</v>
      </c>
      <c r="AT43" s="28">
        <v>0.73</v>
      </c>
      <c r="AU43" s="28">
        <v>0.68</v>
      </c>
      <c r="AV43" s="28">
        <v>0.6</v>
      </c>
      <c r="AW43" s="275">
        <v>0.3</v>
      </c>
      <c r="AX43" s="275">
        <v>0.4</v>
      </c>
      <c r="AY43" s="275">
        <v>0.7925</v>
      </c>
      <c r="AZ43" s="275">
        <v>1.07</v>
      </c>
      <c r="BA43" s="275">
        <v>1.5</v>
      </c>
      <c r="BB43" s="275">
        <v>1.5</v>
      </c>
      <c r="BC43" s="277">
        <v>1.5</v>
      </c>
      <c r="BD43" s="684">
        <f t="shared" si="13"/>
        <v>1.2820512820512775</v>
      </c>
      <c r="BE43" s="684">
        <f t="shared" si="20"/>
        <v>2.6315789473684292</v>
      </c>
      <c r="BF43" s="452">
        <f t="shared" si="59"/>
        <v>4.109589041095885</v>
      </c>
      <c r="BG43" s="452">
        <f t="shared" si="60"/>
        <v>7.352941176470584</v>
      </c>
      <c r="BH43" s="452">
        <f t="shared" si="61"/>
        <v>13.333333333333353</v>
      </c>
      <c r="BI43" s="452">
        <f t="shared" si="62"/>
        <v>100</v>
      </c>
      <c r="BJ43" s="452">
        <f t="shared" si="63"/>
        <v>0</v>
      </c>
      <c r="BK43" s="452">
        <f t="shared" si="64"/>
        <v>0</v>
      </c>
      <c r="BL43" s="452">
        <f t="shared" si="65"/>
        <v>0</v>
      </c>
      <c r="BM43" s="452">
        <f t="shared" si="66"/>
        <v>0</v>
      </c>
      <c r="BN43" s="452">
        <f t="shared" si="67"/>
        <v>0</v>
      </c>
      <c r="BO43" s="685">
        <f t="shared" si="68"/>
        <v>0</v>
      </c>
      <c r="BP43" s="684">
        <f t="shared" si="14"/>
        <v>10.72579114835996</v>
      </c>
      <c r="BQ43" s="676">
        <f t="shared" si="15"/>
        <v>27.198023760861</v>
      </c>
      <c r="BR43" s="538">
        <f t="shared" si="8"/>
        <v>3.3682317078819866</v>
      </c>
      <c r="BS43" s="676">
        <f t="shared" si="9"/>
        <v>51.34785492236073</v>
      </c>
      <c r="BT43" s="700">
        <f t="shared" si="31"/>
        <v>0.8385087719298245</v>
      </c>
      <c r="BU43" s="700">
        <f t="shared" si="50"/>
        <v>0.8937432127156687</v>
      </c>
      <c r="BV43" s="700">
        <f t="shared" si="50"/>
        <v>0.9526160691640031</v>
      </c>
      <c r="BW43" s="700">
        <f t="shared" si="50"/>
        <v>1.015367011819957</v>
      </c>
      <c r="BX43" s="700">
        <f t="shared" si="50"/>
        <v>1.0822514988613907</v>
      </c>
      <c r="BY43" s="697">
        <f t="shared" si="33"/>
        <v>4.782486564490844</v>
      </c>
      <c r="BZ43" s="685">
        <f t="shared" si="34"/>
        <v>24.03259580146153</v>
      </c>
    </row>
    <row r="44" spans="1:78" ht="11.25" customHeight="1">
      <c r="A44" s="96" t="s">
        <v>852</v>
      </c>
      <c r="B44" s="26" t="s">
        <v>2195</v>
      </c>
      <c r="C44" s="33" t="s">
        <v>1327</v>
      </c>
      <c r="D44" s="132">
        <v>8</v>
      </c>
      <c r="E44" s="26">
        <v>317</v>
      </c>
      <c r="F44" s="44" t="s">
        <v>860</v>
      </c>
      <c r="G44" s="45" t="s">
        <v>860</v>
      </c>
      <c r="H44" s="206">
        <v>42.99</v>
      </c>
      <c r="I44" s="313">
        <f t="shared" si="55"/>
        <v>3.2100488485694343</v>
      </c>
      <c r="J44" s="282">
        <v>0.33</v>
      </c>
      <c r="K44" s="141">
        <v>0.345</v>
      </c>
      <c r="L44" s="93">
        <f t="shared" si="56"/>
        <v>4.545454545454541</v>
      </c>
      <c r="M44" s="156">
        <v>40707</v>
      </c>
      <c r="N44" s="31">
        <v>40709</v>
      </c>
      <c r="O44" s="32">
        <v>40729</v>
      </c>
      <c r="P44" s="104" t="s">
        <v>260</v>
      </c>
      <c r="Q44" s="26"/>
      <c r="R44" s="310">
        <f t="shared" si="52"/>
        <v>1.38</v>
      </c>
      <c r="S44" s="313">
        <f t="shared" si="57"/>
        <v>49.64028776978417</v>
      </c>
      <c r="T44" s="411">
        <f t="shared" si="46"/>
        <v>7.454524428447806</v>
      </c>
      <c r="U44" s="27">
        <f t="shared" si="58"/>
        <v>15.464028776978418</v>
      </c>
      <c r="V44" s="364">
        <v>12</v>
      </c>
      <c r="W44" s="166">
        <v>2.78</v>
      </c>
      <c r="X44" s="172">
        <v>1.23</v>
      </c>
      <c r="Y44" s="166">
        <v>0.93</v>
      </c>
      <c r="Z44" s="166">
        <v>1.68</v>
      </c>
      <c r="AA44" s="172">
        <v>2.76</v>
      </c>
      <c r="AB44" s="166">
        <v>2.96</v>
      </c>
      <c r="AC44" s="327">
        <f t="shared" si="53"/>
        <v>7.246376811594213</v>
      </c>
      <c r="AD44" s="444">
        <f t="shared" si="54"/>
        <v>12.663485330505482</v>
      </c>
      <c r="AE44" s="484">
        <v>3</v>
      </c>
      <c r="AF44" s="306">
        <v>411</v>
      </c>
      <c r="AG44" s="522">
        <v>19.42</v>
      </c>
      <c r="AH44" s="522">
        <v>-1.51</v>
      </c>
      <c r="AI44" s="523">
        <v>3.84</v>
      </c>
      <c r="AJ44" s="524">
        <v>7.56</v>
      </c>
      <c r="AK44" s="335">
        <f>AN44/AO44</f>
        <v>1.5071005201907863</v>
      </c>
      <c r="AL44" s="324">
        <f t="shared" si="10"/>
        <v>4.651162790697683</v>
      </c>
      <c r="AM44" s="325">
        <f t="shared" si="11"/>
        <v>4.0041911525952045</v>
      </c>
      <c r="AN44" s="325">
        <f t="shared" si="12"/>
        <v>3.2588266169875757</v>
      </c>
      <c r="AO44" s="327">
        <f t="shared" si="19"/>
        <v>2.1623153687021723</v>
      </c>
      <c r="AP44" s="646">
        <v>1.35</v>
      </c>
      <c r="AQ44" s="634"/>
      <c r="AR44" s="282">
        <v>1.29</v>
      </c>
      <c r="AS44" s="282">
        <v>1.24</v>
      </c>
      <c r="AT44" s="28">
        <v>1.2</v>
      </c>
      <c r="AU44" s="28">
        <v>1.17</v>
      </c>
      <c r="AV44" s="28">
        <v>1.15</v>
      </c>
      <c r="AW44" s="28">
        <v>1.13</v>
      </c>
      <c r="AX44" s="28">
        <v>1.11</v>
      </c>
      <c r="AY44" s="275">
        <v>1.1</v>
      </c>
      <c r="AZ44" s="275">
        <v>1.1</v>
      </c>
      <c r="BA44" s="28">
        <v>1.09</v>
      </c>
      <c r="BB44" s="28">
        <v>1.06</v>
      </c>
      <c r="BC44" s="119">
        <v>1.02</v>
      </c>
      <c r="BD44" s="684">
        <f t="shared" si="13"/>
        <v>4.651162790697683</v>
      </c>
      <c r="BE44" s="684">
        <f aca="true" t="shared" si="69" ref="BE44:BE75">IF(AS44=0,0,IF(AS44&gt;AR44,0,((AR44/AS44)-1)*100))</f>
        <v>4.0322580645161255</v>
      </c>
      <c r="BF44" s="452">
        <f t="shared" si="59"/>
        <v>3.3333333333333437</v>
      </c>
      <c r="BG44" s="452">
        <f t="shared" si="60"/>
        <v>2.564102564102577</v>
      </c>
      <c r="BH44" s="452">
        <f t="shared" si="61"/>
        <v>1.7391304347826209</v>
      </c>
      <c r="BI44" s="452">
        <f t="shared" si="62"/>
        <v>1.7699115044247815</v>
      </c>
      <c r="BJ44" s="452">
        <f t="shared" si="63"/>
        <v>1.8018018018017834</v>
      </c>
      <c r="BK44" s="452">
        <f t="shared" si="64"/>
        <v>0.9090909090909038</v>
      </c>
      <c r="BL44" s="452">
        <f t="shared" si="65"/>
        <v>0</v>
      </c>
      <c r="BM44" s="452">
        <f t="shared" si="66"/>
        <v>0.917431192660545</v>
      </c>
      <c r="BN44" s="452">
        <f t="shared" si="67"/>
        <v>2.8301886792452935</v>
      </c>
      <c r="BO44" s="685">
        <f t="shared" si="68"/>
        <v>3.9215686274509887</v>
      </c>
      <c r="BP44" s="684">
        <f t="shared" si="14"/>
        <v>2.3724983251755534</v>
      </c>
      <c r="BQ44" s="676">
        <f t="shared" si="15"/>
        <v>1.3691122339280584</v>
      </c>
      <c r="BR44" s="538">
        <f t="shared" si="8"/>
        <v>-8.995153311421408</v>
      </c>
      <c r="BS44" s="676">
        <f t="shared" si="9"/>
        <v>50.6999811509272</v>
      </c>
      <c r="BT44" s="700">
        <f t="shared" si="31"/>
        <v>1.447826086956522</v>
      </c>
      <c r="BU44" s="700">
        <f t="shared" si="50"/>
        <v>1.5926086956521743</v>
      </c>
      <c r="BV44" s="700">
        <f t="shared" si="50"/>
        <v>1.751869565217392</v>
      </c>
      <c r="BW44" s="700">
        <f t="shared" si="50"/>
        <v>1.9270565217391313</v>
      </c>
      <c r="BX44" s="700">
        <f t="shared" si="50"/>
        <v>2.1197621739130446</v>
      </c>
      <c r="BY44" s="697">
        <f t="shared" si="33"/>
        <v>8.839123043478263</v>
      </c>
      <c r="BZ44" s="685">
        <f t="shared" si="34"/>
        <v>20.560881701507938</v>
      </c>
    </row>
    <row r="45" spans="1:78" ht="11.25" customHeight="1">
      <c r="A45" s="25" t="s">
        <v>357</v>
      </c>
      <c r="B45" s="26" t="s">
        <v>358</v>
      </c>
      <c r="C45" s="33" t="s">
        <v>1224</v>
      </c>
      <c r="D45" s="132">
        <v>8</v>
      </c>
      <c r="E45" s="26">
        <v>307</v>
      </c>
      <c r="F45" s="65" t="s">
        <v>1410</v>
      </c>
      <c r="G45" s="57" t="s">
        <v>1410</v>
      </c>
      <c r="H45" s="206">
        <v>8.43</v>
      </c>
      <c r="I45" s="313">
        <f t="shared" si="55"/>
        <v>5.6939501779359425</v>
      </c>
      <c r="J45" s="141">
        <v>0.11</v>
      </c>
      <c r="K45" s="141">
        <v>0.12</v>
      </c>
      <c r="L45" s="93">
        <f t="shared" si="56"/>
        <v>9.090909090909083</v>
      </c>
      <c r="M45" s="156">
        <v>40613</v>
      </c>
      <c r="N45" s="31">
        <v>40617</v>
      </c>
      <c r="O45" s="32">
        <v>40633</v>
      </c>
      <c r="P45" s="30" t="s">
        <v>248</v>
      </c>
      <c r="Q45" s="26"/>
      <c r="R45" s="310">
        <f t="shared" si="52"/>
        <v>0.48</v>
      </c>
      <c r="S45" s="313">
        <f t="shared" si="57"/>
        <v>154.83870967741936</v>
      </c>
      <c r="T45" s="411">
        <f t="shared" si="46"/>
        <v>9.936443026761355</v>
      </c>
      <c r="U45" s="27">
        <f t="shared" si="58"/>
        <v>27.193548387096772</v>
      </c>
      <c r="V45" s="364">
        <v>12</v>
      </c>
      <c r="W45" s="166">
        <v>0.31</v>
      </c>
      <c r="X45" s="172" t="s">
        <v>1008</v>
      </c>
      <c r="Y45" s="166">
        <v>4.47</v>
      </c>
      <c r="Z45" s="166">
        <v>1</v>
      </c>
      <c r="AA45" s="172" t="s">
        <v>1008</v>
      </c>
      <c r="AB45" s="166" t="s">
        <v>1008</v>
      </c>
      <c r="AC45" s="327" t="s">
        <v>876</v>
      </c>
      <c r="AD45" s="444" t="s">
        <v>876</v>
      </c>
      <c r="AE45" s="484">
        <v>1</v>
      </c>
      <c r="AF45" s="306">
        <v>75</v>
      </c>
      <c r="AG45" s="522">
        <v>11.66</v>
      </c>
      <c r="AH45" s="522">
        <v>-11.26</v>
      </c>
      <c r="AI45" s="523">
        <v>1.44</v>
      </c>
      <c r="AJ45" s="524">
        <v>-2.77</v>
      </c>
      <c r="AK45" s="335" t="s">
        <v>876</v>
      </c>
      <c r="AL45" s="324">
        <f t="shared" si="10"/>
        <v>9.090909090909083</v>
      </c>
      <c r="AM45" s="325">
        <f t="shared" si="11"/>
        <v>10.064241629820891</v>
      </c>
      <c r="AN45" s="325">
        <f t="shared" si="12"/>
        <v>11.382417860287886</v>
      </c>
      <c r="AO45" s="327" t="s">
        <v>876</v>
      </c>
      <c r="AP45" s="646">
        <v>0.48</v>
      </c>
      <c r="AQ45" s="634"/>
      <c r="AR45" s="282">
        <v>0.44</v>
      </c>
      <c r="AS45" s="282">
        <v>0.4</v>
      </c>
      <c r="AT45" s="28">
        <v>0.36</v>
      </c>
      <c r="AU45" s="28">
        <v>0.32</v>
      </c>
      <c r="AV45" s="28">
        <v>0.28</v>
      </c>
      <c r="AW45" s="28">
        <v>0.24</v>
      </c>
      <c r="AX45" s="28">
        <v>0.2</v>
      </c>
      <c r="AY45" s="275">
        <v>0</v>
      </c>
      <c r="AZ45" s="275">
        <v>0</v>
      </c>
      <c r="BA45" s="275">
        <v>0</v>
      </c>
      <c r="BB45" s="275">
        <v>0</v>
      </c>
      <c r="BC45" s="277">
        <v>0</v>
      </c>
      <c r="BD45" s="684">
        <f t="shared" si="13"/>
        <v>9.090909090909083</v>
      </c>
      <c r="BE45" s="684">
        <f t="shared" si="69"/>
        <v>9.999999999999986</v>
      </c>
      <c r="BF45" s="452">
        <f t="shared" si="59"/>
        <v>11.111111111111116</v>
      </c>
      <c r="BG45" s="452">
        <f t="shared" si="60"/>
        <v>12.5</v>
      </c>
      <c r="BH45" s="452">
        <f t="shared" si="61"/>
        <v>14.28571428571428</v>
      </c>
      <c r="BI45" s="452">
        <f t="shared" si="62"/>
        <v>16.666666666666675</v>
      </c>
      <c r="BJ45" s="452">
        <f t="shared" si="63"/>
        <v>19.999999999999996</v>
      </c>
      <c r="BK45" s="452">
        <f t="shared" si="64"/>
        <v>0</v>
      </c>
      <c r="BL45" s="452">
        <f t="shared" si="65"/>
        <v>0</v>
      </c>
      <c r="BM45" s="452">
        <f t="shared" si="66"/>
        <v>0</v>
      </c>
      <c r="BN45" s="452">
        <f t="shared" si="67"/>
        <v>0</v>
      </c>
      <c r="BO45" s="685">
        <f t="shared" si="68"/>
        <v>0</v>
      </c>
      <c r="BP45" s="684">
        <f t="shared" si="14"/>
        <v>7.8045334295334285</v>
      </c>
      <c r="BQ45" s="676">
        <f t="shared" si="15"/>
        <v>7.148903902120305</v>
      </c>
      <c r="BR45" s="538">
        <f t="shared" si="8"/>
        <v>-10.117180348872946</v>
      </c>
      <c r="BS45" s="676">
        <f t="shared" si="9"/>
        <v>37.63382096696613</v>
      </c>
      <c r="BT45" s="700">
        <f t="shared" si="31"/>
        <v>0.4944</v>
      </c>
      <c r="BU45" s="700">
        <f t="shared" si="50"/>
        <v>0.509232</v>
      </c>
      <c r="BV45" s="700">
        <f t="shared" si="50"/>
        <v>0.52450896</v>
      </c>
      <c r="BW45" s="700">
        <f t="shared" si="50"/>
        <v>0.5402442288</v>
      </c>
      <c r="BX45" s="700">
        <f t="shared" si="50"/>
        <v>0.5564515556640001</v>
      </c>
      <c r="BY45" s="697">
        <f t="shared" si="33"/>
        <v>2.624836744464</v>
      </c>
      <c r="BZ45" s="685">
        <f t="shared" si="34"/>
        <v>31.136853433736654</v>
      </c>
    </row>
    <row r="46" spans="1:78" ht="11.25" customHeight="1">
      <c r="A46" s="34" t="s">
        <v>1608</v>
      </c>
      <c r="B46" s="36" t="s">
        <v>1609</v>
      </c>
      <c r="C46" s="41" t="s">
        <v>1225</v>
      </c>
      <c r="D46" s="133">
        <v>6</v>
      </c>
      <c r="E46" s="26">
        <v>405</v>
      </c>
      <c r="F46" s="74" t="s">
        <v>1410</v>
      </c>
      <c r="G46" s="75" t="s">
        <v>1410</v>
      </c>
      <c r="H46" s="207">
        <v>49.67</v>
      </c>
      <c r="I46" s="315">
        <f t="shared" si="55"/>
        <v>4.101469700020132</v>
      </c>
      <c r="J46" s="140">
        <v>0.925</v>
      </c>
      <c r="K46" s="140">
        <v>1.0186</v>
      </c>
      <c r="L46" s="94">
        <f t="shared" si="56"/>
        <v>10.118918918918919</v>
      </c>
      <c r="M46" s="298">
        <v>40792</v>
      </c>
      <c r="N46" s="50">
        <v>40794</v>
      </c>
      <c r="O46" s="40">
        <v>40827</v>
      </c>
      <c r="P46" s="49" t="s">
        <v>1745</v>
      </c>
      <c r="Q46" s="615" t="s">
        <v>1017</v>
      </c>
      <c r="R46" s="259">
        <f>K46*2</f>
        <v>2.0372</v>
      </c>
      <c r="S46" s="315">
        <f t="shared" si="57"/>
        <v>42.88842105263158</v>
      </c>
      <c r="T46" s="411">
        <f t="shared" si="46"/>
        <v>-3.108718308424374</v>
      </c>
      <c r="U46" s="37">
        <f t="shared" si="58"/>
        <v>10.456842105263158</v>
      </c>
      <c r="V46" s="365">
        <v>12</v>
      </c>
      <c r="W46" s="167">
        <v>4.75</v>
      </c>
      <c r="X46" s="174" t="s">
        <v>1008</v>
      </c>
      <c r="Y46" s="167">
        <v>2.44</v>
      </c>
      <c r="Z46" s="167">
        <v>2.02</v>
      </c>
      <c r="AA46" s="174" t="s">
        <v>1008</v>
      </c>
      <c r="AB46" s="167" t="s">
        <v>1008</v>
      </c>
      <c r="AC46" s="332" t="s">
        <v>876</v>
      </c>
      <c r="AD46" s="445" t="s">
        <v>876</v>
      </c>
      <c r="AE46" s="485">
        <v>5</v>
      </c>
      <c r="AF46" s="371">
        <v>199350</v>
      </c>
      <c r="AG46" s="495">
        <v>14.16</v>
      </c>
      <c r="AH46" s="495">
        <v>-4.44</v>
      </c>
      <c r="AI46" s="519">
        <v>2.39</v>
      </c>
      <c r="AJ46" s="521">
        <v>3.72</v>
      </c>
      <c r="AK46" s="335" t="s">
        <v>876</v>
      </c>
      <c r="AL46" s="330">
        <f t="shared" si="10"/>
        <v>10.118918918918919</v>
      </c>
      <c r="AM46" s="331">
        <f t="shared" si="11"/>
        <v>8.115893885201796</v>
      </c>
      <c r="AN46" s="331">
        <f t="shared" si="12"/>
        <v>19.84537844873646</v>
      </c>
      <c r="AO46" s="332" t="s">
        <v>876</v>
      </c>
      <c r="AP46" s="652">
        <v>2.0372</v>
      </c>
      <c r="AQ46" s="635"/>
      <c r="AR46" s="283">
        <v>1.85</v>
      </c>
      <c r="AS46" s="283">
        <v>1.774</v>
      </c>
      <c r="AT46" s="38">
        <v>1.612</v>
      </c>
      <c r="AU46" s="38">
        <v>1.123</v>
      </c>
      <c r="AV46" s="38">
        <v>0.8240000000000001</v>
      </c>
      <c r="AW46" s="276">
        <v>0</v>
      </c>
      <c r="AX46" s="38">
        <v>0.256</v>
      </c>
      <c r="AY46" s="38">
        <v>0.308</v>
      </c>
      <c r="AZ46" s="276">
        <v>0</v>
      </c>
      <c r="BA46" s="276">
        <v>0</v>
      </c>
      <c r="BB46" s="276">
        <v>0</v>
      </c>
      <c r="BC46" s="304">
        <v>0</v>
      </c>
      <c r="BD46" s="688">
        <f t="shared" si="13"/>
        <v>10.118918918918919</v>
      </c>
      <c r="BE46" s="688">
        <f t="shared" si="69"/>
        <v>4.284103720405863</v>
      </c>
      <c r="BF46" s="664">
        <f t="shared" si="59"/>
        <v>10.049627791563264</v>
      </c>
      <c r="BG46" s="664">
        <f t="shared" si="60"/>
        <v>43.544078361531625</v>
      </c>
      <c r="BH46" s="664">
        <f t="shared" si="61"/>
        <v>36.28640776699028</v>
      </c>
      <c r="BI46" s="664">
        <f t="shared" si="62"/>
        <v>0</v>
      </c>
      <c r="BJ46" s="664">
        <f t="shared" si="63"/>
        <v>0</v>
      </c>
      <c r="BK46" s="664">
        <f t="shared" si="64"/>
        <v>0</v>
      </c>
      <c r="BL46" s="664">
        <f t="shared" si="65"/>
        <v>0</v>
      </c>
      <c r="BM46" s="664">
        <f t="shared" si="66"/>
        <v>0</v>
      </c>
      <c r="BN46" s="664">
        <f t="shared" si="67"/>
        <v>0</v>
      </c>
      <c r="BO46" s="689">
        <f t="shared" si="68"/>
        <v>0</v>
      </c>
      <c r="BP46" s="684">
        <f t="shared" si="14"/>
        <v>8.69026137995083</v>
      </c>
      <c r="BQ46" s="677">
        <f t="shared" si="15"/>
        <v>14.5151745835434</v>
      </c>
      <c r="BR46" s="539">
        <f t="shared" si="8"/>
        <v>13.490006043493436</v>
      </c>
      <c r="BS46" s="677">
        <f t="shared" si="9"/>
        <v>48.65855131678684</v>
      </c>
      <c r="BT46" s="701">
        <f t="shared" si="31"/>
        <v>2.098316</v>
      </c>
      <c r="BU46" s="701">
        <f t="shared" si="50"/>
        <v>2.16126548</v>
      </c>
      <c r="BV46" s="701">
        <f t="shared" si="50"/>
        <v>2.2261034444</v>
      </c>
      <c r="BW46" s="701">
        <f t="shared" si="50"/>
        <v>2.292886547732</v>
      </c>
      <c r="BX46" s="701">
        <f t="shared" si="50"/>
        <v>2.36167314416396</v>
      </c>
      <c r="BY46" s="702">
        <f t="shared" si="33"/>
        <v>11.14024461629596</v>
      </c>
      <c r="BZ46" s="689">
        <f t="shared" si="34"/>
        <v>22.428517447747048</v>
      </c>
    </row>
    <row r="47" spans="1:78" ht="11.25" customHeight="1">
      <c r="A47" s="15" t="s">
        <v>1288</v>
      </c>
      <c r="B47" s="16" t="s">
        <v>1265</v>
      </c>
      <c r="C47" s="24" t="s">
        <v>981</v>
      </c>
      <c r="D47" s="131">
        <v>5</v>
      </c>
      <c r="E47" s="26">
        <v>421</v>
      </c>
      <c r="F47" s="42" t="s">
        <v>860</v>
      </c>
      <c r="G47" s="43" t="s">
        <v>860</v>
      </c>
      <c r="H47" s="205">
        <v>20.92</v>
      </c>
      <c r="I47" s="313">
        <f t="shared" si="55"/>
        <v>4.015296367112811</v>
      </c>
      <c r="J47" s="142">
        <v>0.15</v>
      </c>
      <c r="K47" s="142">
        <v>0.21</v>
      </c>
      <c r="L47" s="107">
        <f t="shared" si="56"/>
        <v>39.99999999999999</v>
      </c>
      <c r="M47" s="595">
        <v>40485</v>
      </c>
      <c r="N47" s="394">
        <v>40487</v>
      </c>
      <c r="O47" s="596">
        <v>40512</v>
      </c>
      <c r="P47" s="378" t="s">
        <v>277</v>
      </c>
      <c r="Q47" s="16"/>
      <c r="R47" s="311">
        <f>K47*4</f>
        <v>0.84</v>
      </c>
      <c r="S47" s="313">
        <f t="shared" si="57"/>
        <v>55.263157894736835</v>
      </c>
      <c r="T47" s="413">
        <f t="shared" si="46"/>
        <v>1.6742878938104333</v>
      </c>
      <c r="U47" s="18">
        <f t="shared" si="58"/>
        <v>13.763157894736842</v>
      </c>
      <c r="V47" s="364">
        <v>12</v>
      </c>
      <c r="W47" s="188">
        <v>1.52</v>
      </c>
      <c r="X47" s="187">
        <v>2.33</v>
      </c>
      <c r="Y47" s="188">
        <v>0.78</v>
      </c>
      <c r="Z47" s="188">
        <v>1.69</v>
      </c>
      <c r="AA47" s="187">
        <v>1.45</v>
      </c>
      <c r="AB47" s="188">
        <v>1.55</v>
      </c>
      <c r="AC47" s="326">
        <f aca="true" t="shared" si="70" ref="AC47:AC69">(AB47/AA47-1)*100</f>
        <v>6.896551724137945</v>
      </c>
      <c r="AD47" s="327">
        <f>(H47/AA47)/X47</f>
        <v>6.192097084504958</v>
      </c>
      <c r="AE47" s="484">
        <v>16</v>
      </c>
      <c r="AF47" s="551">
        <v>5270</v>
      </c>
      <c r="AG47" s="512">
        <v>23.35</v>
      </c>
      <c r="AH47" s="512">
        <v>-3.06</v>
      </c>
      <c r="AI47" s="525">
        <v>1.75</v>
      </c>
      <c r="AJ47" s="526">
        <v>5.82</v>
      </c>
      <c r="AK47" s="334" t="s">
        <v>876</v>
      </c>
      <c r="AL47" s="324">
        <f t="shared" si="10"/>
        <v>27.27272727272727</v>
      </c>
      <c r="AM47" s="325">
        <f t="shared" si="11"/>
        <v>32.63524026321307</v>
      </c>
      <c r="AN47" s="325" t="s">
        <v>876</v>
      </c>
      <c r="AO47" s="327">
        <f t="shared" si="19"/>
        <v>-5.377886780765994</v>
      </c>
      <c r="AP47" s="649">
        <v>0.84</v>
      </c>
      <c r="AQ47" s="634"/>
      <c r="AR47" s="282">
        <v>0.66</v>
      </c>
      <c r="AS47" s="282">
        <v>0.5</v>
      </c>
      <c r="AT47" s="28">
        <v>0.36</v>
      </c>
      <c r="AU47" s="28">
        <v>0.2</v>
      </c>
      <c r="AV47" s="275">
        <v>0</v>
      </c>
      <c r="AW47" s="275">
        <v>0</v>
      </c>
      <c r="AX47" s="275">
        <v>0</v>
      </c>
      <c r="AY47" s="275">
        <v>0</v>
      </c>
      <c r="AZ47" s="275">
        <v>1.09</v>
      </c>
      <c r="BA47" s="275">
        <v>1.46</v>
      </c>
      <c r="BB47" s="275">
        <v>1.46</v>
      </c>
      <c r="BC47" s="277">
        <v>1.39</v>
      </c>
      <c r="BD47" s="684">
        <f t="shared" si="13"/>
        <v>27.27272727272727</v>
      </c>
      <c r="BE47" s="684">
        <f t="shared" si="69"/>
        <v>32.00000000000001</v>
      </c>
      <c r="BF47" s="452">
        <f t="shared" si="59"/>
        <v>38.888888888888886</v>
      </c>
      <c r="BG47" s="452">
        <f t="shared" si="60"/>
        <v>79.99999999999999</v>
      </c>
      <c r="BH47" s="452">
        <f t="shared" si="61"/>
        <v>0</v>
      </c>
      <c r="BI47" s="452">
        <f t="shared" si="62"/>
        <v>0</v>
      </c>
      <c r="BJ47" s="452">
        <f t="shared" si="63"/>
        <v>0</v>
      </c>
      <c r="BK47" s="452">
        <f t="shared" si="64"/>
        <v>0</v>
      </c>
      <c r="BL47" s="452">
        <f t="shared" si="65"/>
        <v>0</v>
      </c>
      <c r="BM47" s="452">
        <f t="shared" si="66"/>
        <v>0</v>
      </c>
      <c r="BN47" s="452">
        <f t="shared" si="67"/>
        <v>0</v>
      </c>
      <c r="BO47" s="452">
        <f t="shared" si="68"/>
        <v>5.035971223021596</v>
      </c>
      <c r="BP47" s="675">
        <f t="shared" si="14"/>
        <v>15.26646561538648</v>
      </c>
      <c r="BQ47" s="685">
        <f t="shared" si="15"/>
        <v>23.99431993450859</v>
      </c>
      <c r="BR47" s="538" t="str">
        <f t="shared" si="8"/>
        <v>n/a</v>
      </c>
      <c r="BS47" s="676">
        <f t="shared" si="9"/>
        <v>57.73169282537409</v>
      </c>
      <c r="BT47" s="696">
        <f t="shared" si="31"/>
        <v>0.8979310344827587</v>
      </c>
      <c r="BU47" s="696">
        <f t="shared" si="50"/>
        <v>0.9535317958898308</v>
      </c>
      <c r="BV47" s="696">
        <f t="shared" si="50"/>
        <v>1.012575410422953</v>
      </c>
      <c r="BW47" s="696">
        <f t="shared" si="50"/>
        <v>1.0752750628901668</v>
      </c>
      <c r="BX47" s="696">
        <f t="shared" si="50"/>
        <v>1.1418571387097978</v>
      </c>
      <c r="BY47" s="697">
        <f t="shared" si="33"/>
        <v>5.081170442395507</v>
      </c>
      <c r="BZ47" s="685">
        <f t="shared" si="34"/>
        <v>24.288577640513896</v>
      </c>
    </row>
    <row r="48" spans="1:78" ht="11.25" customHeight="1">
      <c r="A48" s="25" t="s">
        <v>554</v>
      </c>
      <c r="B48" s="26" t="s">
        <v>555</v>
      </c>
      <c r="C48" s="33" t="s">
        <v>973</v>
      </c>
      <c r="D48" s="132">
        <v>6</v>
      </c>
      <c r="E48" s="26">
        <v>404</v>
      </c>
      <c r="F48" s="44" t="s">
        <v>827</v>
      </c>
      <c r="G48" s="45" t="s">
        <v>827</v>
      </c>
      <c r="H48" s="206">
        <v>193.32</v>
      </c>
      <c r="I48" s="313">
        <f t="shared" si="55"/>
        <v>3.3185909373060216</v>
      </c>
      <c r="J48" s="141">
        <v>2.638</v>
      </c>
      <c r="K48" s="141">
        <v>3.20775</v>
      </c>
      <c r="L48" s="93">
        <f t="shared" si="56"/>
        <v>21.5978013646702</v>
      </c>
      <c r="M48" s="156">
        <v>40787</v>
      </c>
      <c r="N48" s="31">
        <v>40792</v>
      </c>
      <c r="O48" s="32">
        <v>40823</v>
      </c>
      <c r="P48" s="30" t="s">
        <v>1745</v>
      </c>
      <c r="Q48" s="440" t="s">
        <v>1017</v>
      </c>
      <c r="R48" s="310">
        <f>K48*2</f>
        <v>6.4155</v>
      </c>
      <c r="S48" s="313">
        <f t="shared" si="57"/>
        <v>27.1843220338983</v>
      </c>
      <c r="T48" s="411">
        <f t="shared" si="46"/>
        <v>-12.353947559090972</v>
      </c>
      <c r="U48" s="27">
        <f t="shared" si="58"/>
        <v>8.191525423728812</v>
      </c>
      <c r="V48" s="364">
        <v>12</v>
      </c>
      <c r="W48" s="166">
        <v>23.6</v>
      </c>
      <c r="X48" s="172">
        <v>0.98</v>
      </c>
      <c r="Y48" s="166">
        <v>2.3</v>
      </c>
      <c r="Z48" s="166">
        <v>2.11</v>
      </c>
      <c r="AA48" s="172">
        <v>22.81</v>
      </c>
      <c r="AB48" s="166">
        <v>22.72</v>
      </c>
      <c r="AC48" s="327">
        <f t="shared" si="70"/>
        <v>-0.3945637878123631</v>
      </c>
      <c r="AD48" s="327">
        <f>(H48/AA48)/X48</f>
        <v>8.648194043070978</v>
      </c>
      <c r="AE48" s="484">
        <v>4</v>
      </c>
      <c r="AF48" s="369">
        <v>86350</v>
      </c>
      <c r="AG48" s="522">
        <v>36.84</v>
      </c>
      <c r="AH48" s="522">
        <v>-28.91</v>
      </c>
      <c r="AI48" s="523">
        <v>4.24</v>
      </c>
      <c r="AJ48" s="524">
        <v>-4.21</v>
      </c>
      <c r="AK48" s="335" t="s">
        <v>876</v>
      </c>
      <c r="AL48" s="324">
        <f t="shared" si="10"/>
        <v>21.5978013646702</v>
      </c>
      <c r="AM48" s="325">
        <f t="shared" si="11"/>
        <v>10.561458505713816</v>
      </c>
      <c r="AN48" s="325">
        <f t="shared" si="12"/>
        <v>17.776360031933393</v>
      </c>
      <c r="AO48" s="327">
        <f t="shared" si="19"/>
        <v>38.89989798175186</v>
      </c>
      <c r="AP48" s="646">
        <v>6.4155</v>
      </c>
      <c r="AQ48" s="634"/>
      <c r="AR48" s="282">
        <v>5.276</v>
      </c>
      <c r="AS48" s="282">
        <v>5.161</v>
      </c>
      <c r="AT48" s="28">
        <v>4.747</v>
      </c>
      <c r="AU48" s="28">
        <v>3.458</v>
      </c>
      <c r="AV48" s="28">
        <v>2.831</v>
      </c>
      <c r="AW48" s="275">
        <v>1.669</v>
      </c>
      <c r="AX48" s="28">
        <v>1.796</v>
      </c>
      <c r="AY48" s="28">
        <v>1.59</v>
      </c>
      <c r="AZ48" s="28">
        <v>0.6419999999999999</v>
      </c>
      <c r="BA48" s="28">
        <v>0.24</v>
      </c>
      <c r="BB48" s="275">
        <v>0</v>
      </c>
      <c r="BC48" s="277">
        <v>0</v>
      </c>
      <c r="BD48" s="684">
        <f t="shared" si="13"/>
        <v>21.5978013646702</v>
      </c>
      <c r="BE48" s="684">
        <f t="shared" si="69"/>
        <v>2.2282503390815833</v>
      </c>
      <c r="BF48" s="452">
        <f t="shared" si="59"/>
        <v>8.72129766168106</v>
      </c>
      <c r="BG48" s="452">
        <f t="shared" si="60"/>
        <v>37.27588201272412</v>
      </c>
      <c r="BH48" s="452">
        <f t="shared" si="61"/>
        <v>22.14765100671141</v>
      </c>
      <c r="BI48" s="452">
        <f t="shared" si="62"/>
        <v>69.62252846015578</v>
      </c>
      <c r="BJ48" s="452">
        <f t="shared" si="63"/>
        <v>0</v>
      </c>
      <c r="BK48" s="452">
        <f t="shared" si="64"/>
        <v>12.955974842767294</v>
      </c>
      <c r="BL48" s="452">
        <f t="shared" si="65"/>
        <v>147.6635514018692</v>
      </c>
      <c r="BM48" s="452">
        <f t="shared" si="66"/>
        <v>167.49999999999997</v>
      </c>
      <c r="BN48" s="452">
        <f t="shared" si="67"/>
        <v>0</v>
      </c>
      <c r="BO48" s="452">
        <f t="shared" si="68"/>
        <v>0</v>
      </c>
      <c r="BP48" s="676">
        <f t="shared" si="14"/>
        <v>40.80941142413838</v>
      </c>
      <c r="BQ48" s="685">
        <f t="shared" si="15"/>
        <v>55.766277457584486</v>
      </c>
      <c r="BR48" s="538">
        <f t="shared" si="8"/>
        <v>12.9034255455106</v>
      </c>
      <c r="BS48" s="676">
        <f t="shared" si="9"/>
        <v>66.35651227577277</v>
      </c>
      <c r="BT48" s="696">
        <f t="shared" si="31"/>
        <v>6.479655</v>
      </c>
      <c r="BU48" s="696">
        <f t="shared" si="50"/>
        <v>7.040028137721551</v>
      </c>
      <c r="BV48" s="696">
        <f t="shared" si="50"/>
        <v>7.648863431758507</v>
      </c>
      <c r="BW48" s="696">
        <f t="shared" si="50"/>
        <v>8.31035198342648</v>
      </c>
      <c r="BX48" s="696">
        <f t="shared" si="50"/>
        <v>9.0290473486154</v>
      </c>
      <c r="BY48" s="697">
        <f t="shared" si="33"/>
        <v>38.507945901521936</v>
      </c>
      <c r="BZ48" s="685">
        <f t="shared" si="34"/>
        <v>19.91927679573864</v>
      </c>
    </row>
    <row r="49" spans="1:78" ht="11.25" customHeight="1">
      <c r="A49" s="25" t="s">
        <v>183</v>
      </c>
      <c r="B49" s="26" t="s">
        <v>184</v>
      </c>
      <c r="C49" s="33" t="s">
        <v>1236</v>
      </c>
      <c r="D49" s="132">
        <v>8</v>
      </c>
      <c r="E49" s="26">
        <v>310</v>
      </c>
      <c r="F49" s="44" t="s">
        <v>827</v>
      </c>
      <c r="G49" s="45" t="s">
        <v>827</v>
      </c>
      <c r="H49" s="206">
        <v>90.87</v>
      </c>
      <c r="I49" s="313">
        <f t="shared" si="55"/>
        <v>2.165621217123363</v>
      </c>
      <c r="J49" s="141">
        <v>1.156</v>
      </c>
      <c r="K49" s="141">
        <v>1.9679</v>
      </c>
      <c r="L49" s="93">
        <f t="shared" si="56"/>
        <v>70.23356401384085</v>
      </c>
      <c r="M49" s="156">
        <v>40655</v>
      </c>
      <c r="N49" s="31">
        <v>40659</v>
      </c>
      <c r="O49" s="32">
        <v>40672</v>
      </c>
      <c r="P49" s="30" t="s">
        <v>481</v>
      </c>
      <c r="Q49" s="608" t="s">
        <v>1018</v>
      </c>
      <c r="R49" s="310">
        <f>K49</f>
        <v>1.9679</v>
      </c>
      <c r="S49" s="313">
        <f t="shared" si="57"/>
        <v>49.320802005012524</v>
      </c>
      <c r="T49" s="411">
        <f t="shared" si="46"/>
        <v>73.38470416705663</v>
      </c>
      <c r="U49" s="27">
        <f t="shared" si="58"/>
        <v>22.774436090225564</v>
      </c>
      <c r="V49" s="364">
        <v>12</v>
      </c>
      <c r="W49" s="166">
        <v>3.99</v>
      </c>
      <c r="X49" s="172">
        <v>1.77</v>
      </c>
      <c r="Y49" s="166">
        <v>1.96</v>
      </c>
      <c r="Z49" s="166">
        <v>2.97</v>
      </c>
      <c r="AA49" s="172">
        <v>4.34</v>
      </c>
      <c r="AB49" s="166">
        <v>5.18</v>
      </c>
      <c r="AC49" s="327">
        <f t="shared" si="70"/>
        <v>19.354838709677423</v>
      </c>
      <c r="AD49" s="327">
        <f>(H49/AA49)/X49</f>
        <v>11.829258767476373</v>
      </c>
      <c r="AE49" s="484">
        <v>8</v>
      </c>
      <c r="AF49" s="369">
        <v>16780</v>
      </c>
      <c r="AG49" s="522">
        <v>9.21</v>
      </c>
      <c r="AH49" s="522">
        <v>-4.78</v>
      </c>
      <c r="AI49" s="523">
        <v>0.78</v>
      </c>
      <c r="AJ49" s="524">
        <v>0.77</v>
      </c>
      <c r="AK49" s="335">
        <f>AN49/AO49</f>
        <v>1.6889666324609796</v>
      </c>
      <c r="AL49" s="324">
        <f t="shared" si="10"/>
        <v>70.23356401384085</v>
      </c>
      <c r="AM49" s="325">
        <f t="shared" si="11"/>
        <v>59.49745672180671</v>
      </c>
      <c r="AN49" s="325">
        <f t="shared" si="12"/>
        <v>42.15451746766112</v>
      </c>
      <c r="AO49" s="327">
        <f t="shared" si="19"/>
        <v>24.958762747277085</v>
      </c>
      <c r="AP49" s="646">
        <v>1.9679</v>
      </c>
      <c r="AQ49" s="634"/>
      <c r="AR49" s="282">
        <v>1.156</v>
      </c>
      <c r="AS49" s="282">
        <v>0.508</v>
      </c>
      <c r="AT49" s="28">
        <v>0.485</v>
      </c>
      <c r="AU49" s="28">
        <v>0.397</v>
      </c>
      <c r="AV49" s="28">
        <v>0.339</v>
      </c>
      <c r="AW49" s="28">
        <v>0.304</v>
      </c>
      <c r="AX49" s="28">
        <v>0.257</v>
      </c>
      <c r="AY49" s="275">
        <v>0</v>
      </c>
      <c r="AZ49" s="28">
        <v>0.425</v>
      </c>
      <c r="BA49" s="28">
        <v>0.212</v>
      </c>
      <c r="BB49" s="28">
        <v>0.154</v>
      </c>
      <c r="BC49" s="119">
        <v>0.122</v>
      </c>
      <c r="BD49" s="684">
        <f t="shared" si="13"/>
        <v>70.23356401384085</v>
      </c>
      <c r="BE49" s="684">
        <f t="shared" si="69"/>
        <v>127.55905511811024</v>
      </c>
      <c r="BF49" s="452">
        <f t="shared" si="59"/>
        <v>4.742268041237119</v>
      </c>
      <c r="BG49" s="452">
        <f t="shared" si="60"/>
        <v>22.166246851385374</v>
      </c>
      <c r="BH49" s="452">
        <f t="shared" si="61"/>
        <v>17.10914454277286</v>
      </c>
      <c r="BI49" s="452">
        <f t="shared" si="62"/>
        <v>11.513157894736858</v>
      </c>
      <c r="BJ49" s="452">
        <f t="shared" si="63"/>
        <v>18.287937743190664</v>
      </c>
      <c r="BK49" s="452">
        <f t="shared" si="64"/>
        <v>0</v>
      </c>
      <c r="BL49" s="452">
        <f t="shared" si="65"/>
        <v>0</v>
      </c>
      <c r="BM49" s="452">
        <f t="shared" si="66"/>
        <v>100.47169811320754</v>
      </c>
      <c r="BN49" s="452">
        <f t="shared" si="67"/>
        <v>37.66233766233766</v>
      </c>
      <c r="BO49" s="452">
        <f t="shared" si="68"/>
        <v>26.22950819672132</v>
      </c>
      <c r="BP49" s="676">
        <f t="shared" si="14"/>
        <v>36.33124318146171</v>
      </c>
      <c r="BQ49" s="685">
        <f t="shared" si="15"/>
        <v>39.622291797900346</v>
      </c>
      <c r="BR49" s="538">
        <f t="shared" si="8"/>
        <v>21.545702594558925</v>
      </c>
      <c r="BS49" s="676">
        <f t="shared" si="9"/>
        <v>72.97644110275688</v>
      </c>
      <c r="BT49" s="696">
        <f t="shared" si="31"/>
        <v>2.1646900000000002</v>
      </c>
      <c r="BU49" s="696">
        <f t="shared" si="50"/>
        <v>2.3811590000000002</v>
      </c>
      <c r="BV49" s="696">
        <f t="shared" si="50"/>
        <v>2.6192749000000006</v>
      </c>
      <c r="BW49" s="696">
        <f t="shared" si="50"/>
        <v>2.881202390000001</v>
      </c>
      <c r="BX49" s="696">
        <f t="shared" si="50"/>
        <v>3.169322629000001</v>
      </c>
      <c r="BY49" s="697">
        <f t="shared" si="33"/>
        <v>13.215648919000003</v>
      </c>
      <c r="BZ49" s="685">
        <f t="shared" si="34"/>
        <v>14.54346750192583</v>
      </c>
    </row>
    <row r="50" spans="1:78" ht="11.25" customHeight="1">
      <c r="A50" s="25" t="s">
        <v>688</v>
      </c>
      <c r="B50" s="26" t="s">
        <v>689</v>
      </c>
      <c r="C50" s="33" t="s">
        <v>1363</v>
      </c>
      <c r="D50" s="132">
        <v>6</v>
      </c>
      <c r="E50" s="26">
        <v>393</v>
      </c>
      <c r="F50" s="65" t="s">
        <v>1410</v>
      </c>
      <c r="G50" s="57" t="s">
        <v>1410</v>
      </c>
      <c r="H50" s="206">
        <v>50.8</v>
      </c>
      <c r="I50" s="433">
        <f t="shared" si="55"/>
        <v>1.7322834645669292</v>
      </c>
      <c r="J50" s="141">
        <v>0.2</v>
      </c>
      <c r="K50" s="141">
        <v>0.22</v>
      </c>
      <c r="L50" s="93">
        <f t="shared" si="56"/>
        <v>9.999999999999986</v>
      </c>
      <c r="M50" s="156">
        <v>40680</v>
      </c>
      <c r="N50" s="31">
        <v>40682</v>
      </c>
      <c r="O50" s="32">
        <v>40696</v>
      </c>
      <c r="P50" s="30" t="s">
        <v>120</v>
      </c>
      <c r="Q50" s="26"/>
      <c r="R50" s="310">
        <f aca="true" t="shared" si="71" ref="R50:R60">K50*4</f>
        <v>0.88</v>
      </c>
      <c r="S50" s="313">
        <f t="shared" si="57"/>
        <v>32.35294117647059</v>
      </c>
      <c r="T50" s="411">
        <f t="shared" si="46"/>
        <v>13.061958836505717</v>
      </c>
      <c r="U50" s="27">
        <f t="shared" si="58"/>
        <v>18.676470588235293</v>
      </c>
      <c r="V50" s="364">
        <v>12</v>
      </c>
      <c r="W50" s="166">
        <v>2.72</v>
      </c>
      <c r="X50" s="172">
        <v>0.89</v>
      </c>
      <c r="Y50" s="166">
        <v>0.99</v>
      </c>
      <c r="Z50" s="166">
        <v>1.54</v>
      </c>
      <c r="AA50" s="172">
        <v>3.07</v>
      </c>
      <c r="AB50" s="166">
        <v>3.49</v>
      </c>
      <c r="AC50" s="327">
        <f t="shared" si="70"/>
        <v>13.68078175895766</v>
      </c>
      <c r="AD50" s="327">
        <f>(H50/AA50)/X50</f>
        <v>18.59239468579585</v>
      </c>
      <c r="AE50" s="484">
        <v>14</v>
      </c>
      <c r="AF50" s="369">
        <v>1710</v>
      </c>
      <c r="AG50" s="522">
        <v>23.51</v>
      </c>
      <c r="AH50" s="522">
        <v>-28.09</v>
      </c>
      <c r="AI50" s="523">
        <v>-0.18</v>
      </c>
      <c r="AJ50" s="524">
        <v>-8.17</v>
      </c>
      <c r="AK50" s="335" t="s">
        <v>876</v>
      </c>
      <c r="AL50" s="324">
        <f t="shared" si="10"/>
        <v>16.216216216216207</v>
      </c>
      <c r="AM50" s="325">
        <f t="shared" si="11"/>
        <v>10.3501240610526</v>
      </c>
      <c r="AN50" s="325">
        <f t="shared" si="12"/>
        <v>43.77192349462295</v>
      </c>
      <c r="AO50" s="327" t="s">
        <v>876</v>
      </c>
      <c r="AP50" s="646">
        <v>0.86</v>
      </c>
      <c r="AQ50" s="634"/>
      <c r="AR50" s="282">
        <v>0.74</v>
      </c>
      <c r="AS50" s="282">
        <v>0.66</v>
      </c>
      <c r="AT50" s="275">
        <v>0.64</v>
      </c>
      <c r="AU50" s="28">
        <v>0.58</v>
      </c>
      <c r="AV50" s="28">
        <v>0.14</v>
      </c>
      <c r="AW50" s="275">
        <v>0</v>
      </c>
      <c r="AX50" s="275">
        <v>0</v>
      </c>
      <c r="AY50" s="275">
        <v>0</v>
      </c>
      <c r="AZ50" s="275">
        <v>0</v>
      </c>
      <c r="BA50" s="275">
        <v>0</v>
      </c>
      <c r="BB50" s="275">
        <v>0</v>
      </c>
      <c r="BC50" s="277">
        <v>0</v>
      </c>
      <c r="BD50" s="684">
        <f t="shared" si="13"/>
        <v>16.216216216216207</v>
      </c>
      <c r="BE50" s="684">
        <f t="shared" si="69"/>
        <v>12.12121212121211</v>
      </c>
      <c r="BF50" s="452">
        <f t="shared" si="59"/>
        <v>3.125</v>
      </c>
      <c r="BG50" s="452">
        <f t="shared" si="60"/>
        <v>10.344827586206918</v>
      </c>
      <c r="BH50" s="452">
        <f t="shared" si="61"/>
        <v>314.2857142857142</v>
      </c>
      <c r="BI50" s="452">
        <f t="shared" si="62"/>
        <v>0</v>
      </c>
      <c r="BJ50" s="452">
        <f t="shared" si="63"/>
        <v>0</v>
      </c>
      <c r="BK50" s="452">
        <f t="shared" si="64"/>
        <v>0</v>
      </c>
      <c r="BL50" s="452">
        <f t="shared" si="65"/>
        <v>0</v>
      </c>
      <c r="BM50" s="452">
        <f t="shared" si="66"/>
        <v>0</v>
      </c>
      <c r="BN50" s="452">
        <f t="shared" si="67"/>
        <v>0</v>
      </c>
      <c r="BO50" s="452">
        <f t="shared" si="68"/>
        <v>0</v>
      </c>
      <c r="BP50" s="676">
        <f t="shared" si="14"/>
        <v>29.674414184112454</v>
      </c>
      <c r="BQ50" s="685">
        <f t="shared" si="15"/>
        <v>85.99192328957675</v>
      </c>
      <c r="BR50" s="538">
        <f t="shared" si="8"/>
        <v>26.827736370954586</v>
      </c>
      <c r="BS50" s="676">
        <f t="shared" si="9"/>
        <v>70.5470588235294</v>
      </c>
      <c r="BT50" s="696">
        <f t="shared" si="31"/>
        <v>0.9460000000000001</v>
      </c>
      <c r="BU50" s="696">
        <f t="shared" si="50"/>
        <v>1.0406000000000002</v>
      </c>
      <c r="BV50" s="696">
        <f t="shared" si="50"/>
        <v>1.1446600000000002</v>
      </c>
      <c r="BW50" s="696">
        <f t="shared" si="50"/>
        <v>1.2591260000000004</v>
      </c>
      <c r="BX50" s="696">
        <f t="shared" si="50"/>
        <v>1.3850386000000006</v>
      </c>
      <c r="BY50" s="697">
        <f t="shared" si="33"/>
        <v>5.775424600000001</v>
      </c>
      <c r="BZ50" s="685">
        <f t="shared" si="34"/>
        <v>11.368946062992128</v>
      </c>
    </row>
    <row r="51" spans="1:78" ht="11.25" customHeight="1">
      <c r="A51" s="34" t="s">
        <v>1133</v>
      </c>
      <c r="B51" s="36" t="s">
        <v>1134</v>
      </c>
      <c r="C51" s="41" t="s">
        <v>975</v>
      </c>
      <c r="D51" s="133">
        <v>8</v>
      </c>
      <c r="E51" s="26">
        <v>293</v>
      </c>
      <c r="F51" s="74" t="s">
        <v>1410</v>
      </c>
      <c r="G51" s="75" t="s">
        <v>1410</v>
      </c>
      <c r="H51" s="207">
        <v>13.78</v>
      </c>
      <c r="I51" s="313">
        <f t="shared" si="55"/>
        <v>4.354136429608127</v>
      </c>
      <c r="J51" s="283">
        <v>0.14</v>
      </c>
      <c r="K51" s="140">
        <v>0.15</v>
      </c>
      <c r="L51" s="94">
        <f t="shared" si="56"/>
        <v>7.14285714285714</v>
      </c>
      <c r="M51" s="602">
        <v>40346</v>
      </c>
      <c r="N51" s="593">
        <v>40350</v>
      </c>
      <c r="O51" s="603">
        <v>40360</v>
      </c>
      <c r="P51" s="49" t="s">
        <v>235</v>
      </c>
      <c r="Q51" s="36"/>
      <c r="R51" s="259">
        <f t="shared" si="71"/>
        <v>0.6</v>
      </c>
      <c r="S51" s="313">
        <f t="shared" si="57"/>
        <v>41.37931034482759</v>
      </c>
      <c r="T51" s="412">
        <f t="shared" si="46"/>
        <v>-32.14800872261365</v>
      </c>
      <c r="U51" s="37">
        <f t="shared" si="58"/>
        <v>9.503448275862068</v>
      </c>
      <c r="V51" s="365">
        <v>12</v>
      </c>
      <c r="W51" s="167">
        <v>1.45</v>
      </c>
      <c r="X51" s="174" t="s">
        <v>1008</v>
      </c>
      <c r="Y51" s="167">
        <v>0.72</v>
      </c>
      <c r="Z51" s="167">
        <v>1.09</v>
      </c>
      <c r="AA51" s="174">
        <v>1.15</v>
      </c>
      <c r="AB51" s="167">
        <v>1.31</v>
      </c>
      <c r="AC51" s="332">
        <f t="shared" si="70"/>
        <v>13.913043478260878</v>
      </c>
      <c r="AD51" s="327" t="s">
        <v>876</v>
      </c>
      <c r="AE51" s="484">
        <v>1</v>
      </c>
      <c r="AF51" s="307">
        <v>117</v>
      </c>
      <c r="AG51" s="495">
        <v>10.24</v>
      </c>
      <c r="AH51" s="495">
        <v>-34.16</v>
      </c>
      <c r="AI51" s="519">
        <v>-6.51</v>
      </c>
      <c r="AJ51" s="521">
        <v>-13.77</v>
      </c>
      <c r="AK51" s="336">
        <f>AN51/AO51</f>
        <v>1.6761116559032667</v>
      </c>
      <c r="AL51" s="324">
        <f t="shared" si="10"/>
        <v>3.4482758620689724</v>
      </c>
      <c r="AM51" s="325">
        <f t="shared" si="11"/>
        <v>7.721734501594191</v>
      </c>
      <c r="AN51" s="325">
        <f t="shared" si="12"/>
        <v>12.030033714161736</v>
      </c>
      <c r="AO51" s="327">
        <f t="shared" si="19"/>
        <v>7.177346253629313</v>
      </c>
      <c r="AP51" s="649">
        <v>0.6</v>
      </c>
      <c r="AQ51" s="634"/>
      <c r="AR51" s="282">
        <v>0.58</v>
      </c>
      <c r="AS51" s="282">
        <v>0.52</v>
      </c>
      <c r="AT51" s="275">
        <v>0.48</v>
      </c>
      <c r="AU51" s="28">
        <v>0.42</v>
      </c>
      <c r="AV51" s="28">
        <v>0.34</v>
      </c>
      <c r="AW51" s="28">
        <v>0.27</v>
      </c>
      <c r="AX51" s="28">
        <v>0.17</v>
      </c>
      <c r="AY51" s="28">
        <v>0.16</v>
      </c>
      <c r="AZ51" s="275">
        <v>0</v>
      </c>
      <c r="BA51" s="275">
        <v>0.3</v>
      </c>
      <c r="BB51" s="275">
        <v>0.4</v>
      </c>
      <c r="BC51" s="119">
        <v>0.4</v>
      </c>
      <c r="BD51" s="684">
        <f t="shared" si="13"/>
        <v>3.4482758620689724</v>
      </c>
      <c r="BE51" s="684">
        <f t="shared" si="69"/>
        <v>11.538461538461519</v>
      </c>
      <c r="BF51" s="452">
        <f t="shared" si="59"/>
        <v>8.333333333333348</v>
      </c>
      <c r="BG51" s="452">
        <f t="shared" si="60"/>
        <v>14.28571428571428</v>
      </c>
      <c r="BH51" s="452">
        <f t="shared" si="61"/>
        <v>23.529411764705866</v>
      </c>
      <c r="BI51" s="452">
        <f t="shared" si="62"/>
        <v>25.92592592592593</v>
      </c>
      <c r="BJ51" s="452">
        <f t="shared" si="63"/>
        <v>58.823529411764696</v>
      </c>
      <c r="BK51" s="452">
        <f t="shared" si="64"/>
        <v>6.25</v>
      </c>
      <c r="BL51" s="452">
        <f t="shared" si="65"/>
        <v>0</v>
      </c>
      <c r="BM51" s="452">
        <f t="shared" si="66"/>
        <v>0</v>
      </c>
      <c r="BN51" s="452">
        <f t="shared" si="67"/>
        <v>0</v>
      </c>
      <c r="BO51" s="452">
        <f t="shared" si="68"/>
        <v>0</v>
      </c>
      <c r="BP51" s="677">
        <f t="shared" si="14"/>
        <v>12.677887676831217</v>
      </c>
      <c r="BQ51" s="685">
        <f t="shared" si="15"/>
        <v>16.367813212733566</v>
      </c>
      <c r="BR51" s="538">
        <f t="shared" si="8"/>
        <v>6.880721867907797</v>
      </c>
      <c r="BS51" s="676">
        <f t="shared" si="9"/>
        <v>53.816831018005836</v>
      </c>
      <c r="BT51" s="696">
        <f t="shared" si="31"/>
        <v>0.66</v>
      </c>
      <c r="BU51" s="696">
        <f t="shared" si="50"/>
        <v>0.6798000000000001</v>
      </c>
      <c r="BV51" s="696">
        <f t="shared" si="50"/>
        <v>0.7001940000000001</v>
      </c>
      <c r="BW51" s="696">
        <f t="shared" si="50"/>
        <v>0.7211998200000002</v>
      </c>
      <c r="BX51" s="696">
        <f t="shared" si="50"/>
        <v>0.7428358146000001</v>
      </c>
      <c r="BY51" s="697">
        <f t="shared" si="33"/>
        <v>3.5040296346000006</v>
      </c>
      <c r="BZ51" s="685">
        <f t="shared" si="34"/>
        <v>25.428371804063865</v>
      </c>
    </row>
    <row r="52" spans="1:78" ht="11.25" customHeight="1">
      <c r="A52" s="15" t="s">
        <v>1975</v>
      </c>
      <c r="B52" s="16" t="s">
        <v>1980</v>
      </c>
      <c r="C52" s="24" t="s">
        <v>970</v>
      </c>
      <c r="D52" s="131">
        <v>8</v>
      </c>
      <c r="E52" s="26">
        <v>301</v>
      </c>
      <c r="F52" s="88" t="s">
        <v>1410</v>
      </c>
      <c r="G52" s="58" t="s">
        <v>1410</v>
      </c>
      <c r="H52" s="205">
        <v>76.65</v>
      </c>
      <c r="I52" s="312">
        <f t="shared" si="55"/>
        <v>2.3483365949119372</v>
      </c>
      <c r="J52" s="279">
        <v>0.39</v>
      </c>
      <c r="K52" s="142">
        <v>0.45</v>
      </c>
      <c r="L52" s="107">
        <f t="shared" si="56"/>
        <v>15.384615384615374</v>
      </c>
      <c r="M52" s="118">
        <v>40599</v>
      </c>
      <c r="N52" s="22">
        <v>40603</v>
      </c>
      <c r="O52" s="23">
        <v>40617</v>
      </c>
      <c r="P52" s="21" t="s">
        <v>246</v>
      </c>
      <c r="Q52" s="16"/>
      <c r="R52" s="311">
        <f t="shared" si="71"/>
        <v>1.8</v>
      </c>
      <c r="S52" s="312">
        <f t="shared" si="57"/>
        <v>36.21730382293763</v>
      </c>
      <c r="T52" s="411">
        <f t="shared" si="46"/>
        <v>100.07510326963924</v>
      </c>
      <c r="U52" s="18">
        <f t="shared" si="58"/>
        <v>15.422535211267608</v>
      </c>
      <c r="V52" s="364">
        <v>12</v>
      </c>
      <c r="W52" s="188">
        <v>4.97</v>
      </c>
      <c r="X52" s="187">
        <v>1.27</v>
      </c>
      <c r="Y52" s="188">
        <v>2.06</v>
      </c>
      <c r="Z52" s="188">
        <v>5.84</v>
      </c>
      <c r="AA52" s="187">
        <v>5</v>
      </c>
      <c r="AB52" s="188">
        <v>5.5</v>
      </c>
      <c r="AC52" s="326">
        <f t="shared" si="70"/>
        <v>10.000000000000009</v>
      </c>
      <c r="AD52" s="443">
        <f aca="true" t="shared" si="72" ref="AD52:AD69">(H52/AA52)/X52</f>
        <v>12.070866141732285</v>
      </c>
      <c r="AE52" s="483">
        <v>7</v>
      </c>
      <c r="AF52" s="370">
        <v>2520</v>
      </c>
      <c r="AG52" s="512">
        <v>21.96</v>
      </c>
      <c r="AH52" s="512">
        <v>-21.87</v>
      </c>
      <c r="AI52" s="525">
        <v>2.76</v>
      </c>
      <c r="AJ52" s="526">
        <v>-2.58</v>
      </c>
      <c r="AK52" s="335" t="s">
        <v>876</v>
      </c>
      <c r="AL52" s="328">
        <f t="shared" si="10"/>
        <v>15.384615384615374</v>
      </c>
      <c r="AM52" s="329">
        <f t="shared" si="11"/>
        <v>10.337355011637396</v>
      </c>
      <c r="AN52" s="329">
        <f t="shared" si="12"/>
        <v>8.089257834057184</v>
      </c>
      <c r="AO52" s="326" t="s">
        <v>876</v>
      </c>
      <c r="AP52" s="650">
        <v>1.8</v>
      </c>
      <c r="AQ52" s="633"/>
      <c r="AR52" s="279">
        <v>1.56</v>
      </c>
      <c r="AS52" s="279">
        <v>1.42</v>
      </c>
      <c r="AT52" s="19">
        <v>1.34</v>
      </c>
      <c r="AU52" s="19">
        <v>1.28</v>
      </c>
      <c r="AV52" s="19">
        <v>1.22</v>
      </c>
      <c r="AW52" s="19">
        <v>1.1</v>
      </c>
      <c r="AX52" s="19">
        <v>0.9375</v>
      </c>
      <c r="AY52" s="280">
        <v>0</v>
      </c>
      <c r="AZ52" s="280">
        <v>0</v>
      </c>
      <c r="BA52" s="280">
        <v>0</v>
      </c>
      <c r="BB52" s="280">
        <v>0</v>
      </c>
      <c r="BC52" s="281">
        <v>0</v>
      </c>
      <c r="BD52" s="686">
        <f t="shared" si="13"/>
        <v>15.384615384615374</v>
      </c>
      <c r="BE52" s="686">
        <f t="shared" si="69"/>
        <v>9.859154929577475</v>
      </c>
      <c r="BF52" s="663">
        <f t="shared" si="59"/>
        <v>5.970149253731338</v>
      </c>
      <c r="BG52" s="663">
        <f t="shared" si="60"/>
        <v>4.6875</v>
      </c>
      <c r="BH52" s="663">
        <f t="shared" si="61"/>
        <v>4.918032786885251</v>
      </c>
      <c r="BI52" s="663">
        <f t="shared" si="62"/>
        <v>10.90909090909089</v>
      </c>
      <c r="BJ52" s="663">
        <f t="shared" si="63"/>
        <v>17.333333333333336</v>
      </c>
      <c r="BK52" s="663">
        <f t="shared" si="64"/>
        <v>0</v>
      </c>
      <c r="BL52" s="663">
        <f t="shared" si="65"/>
        <v>0</v>
      </c>
      <c r="BM52" s="663">
        <f t="shared" si="66"/>
        <v>0</v>
      </c>
      <c r="BN52" s="663">
        <f t="shared" si="67"/>
        <v>0</v>
      </c>
      <c r="BO52" s="687">
        <f t="shared" si="68"/>
        <v>0</v>
      </c>
      <c r="BP52" s="675">
        <f t="shared" si="14"/>
        <v>5.755156383102805</v>
      </c>
      <c r="BQ52" s="675">
        <f t="shared" si="15"/>
        <v>6.039333022585424</v>
      </c>
      <c r="BR52" s="540">
        <f t="shared" si="8"/>
        <v>-4.984940782298487</v>
      </c>
      <c r="BS52" s="675">
        <f t="shared" si="9"/>
        <v>58.22003407035063</v>
      </c>
      <c r="BT52" s="698">
        <f t="shared" si="31"/>
        <v>1.9800000000000002</v>
      </c>
      <c r="BU52" s="698">
        <f aca="true" t="shared" si="73" ref="BU52:BX71">IF($AD52="n/a",1.03*BT52,IF($AD52&lt;0,1.01*BT52,IF($AD52&gt;10,1.1*BT52,(1+$AD52/100)*BT52)))</f>
        <v>2.1780000000000004</v>
      </c>
      <c r="BV52" s="698">
        <f t="shared" si="73"/>
        <v>2.395800000000001</v>
      </c>
      <c r="BW52" s="698">
        <f t="shared" si="73"/>
        <v>2.635380000000001</v>
      </c>
      <c r="BX52" s="698">
        <f t="shared" si="73"/>
        <v>2.8989180000000014</v>
      </c>
      <c r="BY52" s="699">
        <f t="shared" si="33"/>
        <v>12.088098000000004</v>
      </c>
      <c r="BZ52" s="687">
        <f t="shared" si="34"/>
        <v>15.77051272015656</v>
      </c>
    </row>
    <row r="53" spans="1:78" ht="11.25" customHeight="1">
      <c r="A53" s="25" t="s">
        <v>1737</v>
      </c>
      <c r="B53" s="26" t="s">
        <v>1738</v>
      </c>
      <c r="C53" s="109" t="s">
        <v>1588</v>
      </c>
      <c r="D53" s="132">
        <v>8</v>
      </c>
      <c r="E53" s="26">
        <v>313</v>
      </c>
      <c r="F53" s="44" t="s">
        <v>827</v>
      </c>
      <c r="G53" s="45" t="s">
        <v>827</v>
      </c>
      <c r="H53" s="206">
        <v>85.3</v>
      </c>
      <c r="I53" s="433">
        <f t="shared" si="55"/>
        <v>1.1254396248534584</v>
      </c>
      <c r="J53" s="141">
        <v>0.205</v>
      </c>
      <c r="K53" s="141">
        <v>0.24</v>
      </c>
      <c r="L53" s="93">
        <f t="shared" si="56"/>
        <v>17.07317073170731</v>
      </c>
      <c r="M53" s="156">
        <v>40674</v>
      </c>
      <c r="N53" s="31">
        <v>40676</v>
      </c>
      <c r="O53" s="32">
        <v>40690</v>
      </c>
      <c r="P53" s="104" t="s">
        <v>290</v>
      </c>
      <c r="Q53" s="26"/>
      <c r="R53" s="310">
        <f t="shared" si="71"/>
        <v>0.96</v>
      </c>
      <c r="S53" s="313">
        <f t="shared" si="57"/>
        <v>29.09090909090909</v>
      </c>
      <c r="T53" s="411">
        <f t="shared" si="46"/>
        <v>86.26435723028378</v>
      </c>
      <c r="U53" s="27">
        <f t="shared" si="58"/>
        <v>25.848484848484848</v>
      </c>
      <c r="V53" s="364">
        <v>8</v>
      </c>
      <c r="W53" s="166">
        <v>3.3</v>
      </c>
      <c r="X53" s="172">
        <v>1.64</v>
      </c>
      <c r="Y53" s="166">
        <v>0.41</v>
      </c>
      <c r="Z53" s="166">
        <v>3.02</v>
      </c>
      <c r="AA53" s="172">
        <v>3.86</v>
      </c>
      <c r="AB53" s="166">
        <v>4.42</v>
      </c>
      <c r="AC53" s="327">
        <f t="shared" si="70"/>
        <v>14.507772020725396</v>
      </c>
      <c r="AD53" s="444">
        <f t="shared" si="72"/>
        <v>13.474661948692027</v>
      </c>
      <c r="AE53" s="484">
        <v>26</v>
      </c>
      <c r="AF53" s="369">
        <v>36970</v>
      </c>
      <c r="AG53" s="522">
        <v>25.42</v>
      </c>
      <c r="AH53" s="522">
        <v>-1.2</v>
      </c>
      <c r="AI53" s="523">
        <v>2.56</v>
      </c>
      <c r="AJ53" s="524">
        <v>5.88</v>
      </c>
      <c r="AK53" s="335" t="s">
        <v>876</v>
      </c>
      <c r="AL53" s="324">
        <f t="shared" si="10"/>
        <v>16.35220125786163</v>
      </c>
      <c r="AM53" s="325">
        <f t="shared" si="11"/>
        <v>13.960384306101293</v>
      </c>
      <c r="AN53" s="325">
        <f t="shared" si="12"/>
        <v>12.867802856488941</v>
      </c>
      <c r="AO53" s="327" t="s">
        <v>876</v>
      </c>
      <c r="AP53" s="646">
        <v>0.925</v>
      </c>
      <c r="AQ53" s="634"/>
      <c r="AR53" s="282">
        <v>0.795</v>
      </c>
      <c r="AS53" s="282">
        <v>0.7</v>
      </c>
      <c r="AT53" s="28">
        <v>0.625</v>
      </c>
      <c r="AU53" s="28">
        <v>0.565</v>
      </c>
      <c r="AV53" s="28">
        <v>0.505</v>
      </c>
      <c r="AW53" s="28">
        <v>0.445</v>
      </c>
      <c r="AX53" s="28">
        <v>0.3</v>
      </c>
      <c r="AY53" s="275">
        <v>0</v>
      </c>
      <c r="AZ53" s="275">
        <v>0</v>
      </c>
      <c r="BA53" s="275">
        <v>0</v>
      </c>
      <c r="BB53" s="275">
        <v>0</v>
      </c>
      <c r="BC53" s="277">
        <v>0</v>
      </c>
      <c r="BD53" s="684">
        <f t="shared" si="13"/>
        <v>16.35220125786163</v>
      </c>
      <c r="BE53" s="684">
        <f t="shared" si="69"/>
        <v>13.57142857142859</v>
      </c>
      <c r="BF53" s="452">
        <f t="shared" si="59"/>
        <v>11.99999999999999</v>
      </c>
      <c r="BG53" s="452">
        <f t="shared" si="60"/>
        <v>10.619469026548689</v>
      </c>
      <c r="BH53" s="452">
        <f t="shared" si="61"/>
        <v>11.88118811881187</v>
      </c>
      <c r="BI53" s="452">
        <f t="shared" si="62"/>
        <v>13.483146067415719</v>
      </c>
      <c r="BJ53" s="452">
        <f t="shared" si="63"/>
        <v>48.33333333333334</v>
      </c>
      <c r="BK53" s="452">
        <f t="shared" si="64"/>
        <v>0</v>
      </c>
      <c r="BL53" s="452">
        <f t="shared" si="65"/>
        <v>0</v>
      </c>
      <c r="BM53" s="452">
        <f t="shared" si="66"/>
        <v>0</v>
      </c>
      <c r="BN53" s="452">
        <f t="shared" si="67"/>
        <v>0</v>
      </c>
      <c r="BO53" s="685">
        <f t="shared" si="68"/>
        <v>0</v>
      </c>
      <c r="BP53" s="676">
        <f t="shared" si="14"/>
        <v>10.52006386461665</v>
      </c>
      <c r="BQ53" s="676">
        <f t="shared" si="15"/>
        <v>13.036357260134846</v>
      </c>
      <c r="BR53" s="538">
        <f t="shared" si="8"/>
        <v>-11.855242367142449</v>
      </c>
      <c r="BS53" s="676">
        <f t="shared" si="9"/>
        <v>73.7060606060606</v>
      </c>
      <c r="BT53" s="700">
        <f t="shared" si="31"/>
        <v>1.0175</v>
      </c>
      <c r="BU53" s="700">
        <f t="shared" si="73"/>
        <v>1.11925</v>
      </c>
      <c r="BV53" s="700">
        <f t="shared" si="73"/>
        <v>1.2311750000000001</v>
      </c>
      <c r="BW53" s="700">
        <f t="shared" si="73"/>
        <v>1.3542925000000003</v>
      </c>
      <c r="BX53" s="700">
        <f t="shared" si="73"/>
        <v>1.4897217500000004</v>
      </c>
      <c r="BY53" s="697">
        <f t="shared" si="33"/>
        <v>6.211939250000001</v>
      </c>
      <c r="BZ53" s="685">
        <f t="shared" si="34"/>
        <v>7.282461019929662</v>
      </c>
    </row>
    <row r="54" spans="1:78" ht="11.25" customHeight="1">
      <c r="A54" s="25" t="s">
        <v>1302</v>
      </c>
      <c r="B54" s="26" t="s">
        <v>1303</v>
      </c>
      <c r="C54" s="33" t="s">
        <v>1351</v>
      </c>
      <c r="D54" s="132">
        <v>5</v>
      </c>
      <c r="E54" s="26">
        <v>437</v>
      </c>
      <c r="F54" s="44" t="s">
        <v>827</v>
      </c>
      <c r="G54" s="45" t="s">
        <v>827</v>
      </c>
      <c r="H54" s="206">
        <v>45.55</v>
      </c>
      <c r="I54" s="433">
        <f t="shared" si="55"/>
        <v>1.9758507135016468</v>
      </c>
      <c r="J54" s="141">
        <v>0.2</v>
      </c>
      <c r="K54" s="141">
        <v>0.225</v>
      </c>
      <c r="L54" s="93">
        <f t="shared" si="56"/>
        <v>12.5</v>
      </c>
      <c r="M54" s="156">
        <v>40827</v>
      </c>
      <c r="N54" s="31">
        <v>40829</v>
      </c>
      <c r="O54" s="32">
        <v>40851</v>
      </c>
      <c r="P54" s="30" t="s">
        <v>264</v>
      </c>
      <c r="Q54" s="26" t="s">
        <v>308</v>
      </c>
      <c r="R54" s="310">
        <f t="shared" si="71"/>
        <v>0.9</v>
      </c>
      <c r="S54" s="313">
        <f t="shared" si="57"/>
        <v>23.93617021276596</v>
      </c>
      <c r="T54" s="411">
        <f t="shared" si="46"/>
        <v>7.591568565931506</v>
      </c>
      <c r="U54" s="27">
        <f t="shared" si="58"/>
        <v>12.11436170212766</v>
      </c>
      <c r="V54" s="364">
        <v>9</v>
      </c>
      <c r="W54" s="166">
        <v>3.76</v>
      </c>
      <c r="X54" s="172">
        <v>0.92</v>
      </c>
      <c r="Y54" s="166">
        <v>1.83</v>
      </c>
      <c r="Z54" s="166">
        <v>2.15</v>
      </c>
      <c r="AA54" s="172">
        <v>4.29</v>
      </c>
      <c r="AB54" s="166">
        <v>4.66</v>
      </c>
      <c r="AC54" s="327">
        <f t="shared" si="70"/>
        <v>8.624708624708632</v>
      </c>
      <c r="AD54" s="444">
        <f t="shared" si="72"/>
        <v>11.54099523664741</v>
      </c>
      <c r="AE54" s="484">
        <v>23</v>
      </c>
      <c r="AF54" s="369">
        <v>21970</v>
      </c>
      <c r="AG54" s="522">
        <v>10.16</v>
      </c>
      <c r="AH54" s="522">
        <v>-20.99</v>
      </c>
      <c r="AI54" s="523">
        <v>-0.26</v>
      </c>
      <c r="AJ54" s="524">
        <v>-7.92</v>
      </c>
      <c r="AK54" s="335" t="s">
        <v>876</v>
      </c>
      <c r="AL54" s="324">
        <f t="shared" si="10"/>
        <v>11.486486486486491</v>
      </c>
      <c r="AM54" s="325">
        <f t="shared" si="11"/>
        <v>8.832346139670143</v>
      </c>
      <c r="AN54" s="325" t="s">
        <v>876</v>
      </c>
      <c r="AO54" s="327" t="s">
        <v>876</v>
      </c>
      <c r="AP54" s="646">
        <v>0.825</v>
      </c>
      <c r="AQ54" s="634"/>
      <c r="AR54" s="282">
        <v>0.74</v>
      </c>
      <c r="AS54" s="282">
        <v>0.66</v>
      </c>
      <c r="AT54" s="28">
        <v>0.64</v>
      </c>
      <c r="AU54" s="28">
        <v>0.16</v>
      </c>
      <c r="AV54" s="275">
        <v>0</v>
      </c>
      <c r="AW54" s="275">
        <v>0</v>
      </c>
      <c r="AX54" s="275">
        <v>0</v>
      </c>
      <c r="AY54" s="275">
        <v>0</v>
      </c>
      <c r="AZ54" s="275">
        <v>0</v>
      </c>
      <c r="BA54" s="275">
        <v>0</v>
      </c>
      <c r="BB54" s="275">
        <v>0</v>
      </c>
      <c r="BC54" s="277">
        <v>0</v>
      </c>
      <c r="BD54" s="684">
        <f t="shared" si="13"/>
        <v>11.486486486486491</v>
      </c>
      <c r="BE54" s="684">
        <f t="shared" si="69"/>
        <v>12.12121212121211</v>
      </c>
      <c r="BF54" s="452">
        <f t="shared" si="59"/>
        <v>3.125</v>
      </c>
      <c r="BG54" s="452">
        <f t="shared" si="60"/>
        <v>300</v>
      </c>
      <c r="BH54" s="452">
        <f t="shared" si="61"/>
        <v>0</v>
      </c>
      <c r="BI54" s="452">
        <f t="shared" si="62"/>
        <v>0</v>
      </c>
      <c r="BJ54" s="452">
        <f t="shared" si="63"/>
        <v>0</v>
      </c>
      <c r="BK54" s="452">
        <f t="shared" si="64"/>
        <v>0</v>
      </c>
      <c r="BL54" s="452">
        <f t="shared" si="65"/>
        <v>0</v>
      </c>
      <c r="BM54" s="452">
        <f t="shared" si="66"/>
        <v>0</v>
      </c>
      <c r="BN54" s="452">
        <f t="shared" si="67"/>
        <v>0</v>
      </c>
      <c r="BO54" s="685">
        <f t="shared" si="68"/>
        <v>0</v>
      </c>
      <c r="BP54" s="676">
        <f t="shared" si="14"/>
        <v>27.227724883974883</v>
      </c>
      <c r="BQ54" s="676">
        <f t="shared" si="15"/>
        <v>82.35716966957732</v>
      </c>
      <c r="BR54" s="538" t="str">
        <f t="shared" si="8"/>
        <v>n/a</v>
      </c>
      <c r="BS54" s="676">
        <f t="shared" si="9"/>
        <v>67.65347419070002</v>
      </c>
      <c r="BT54" s="700">
        <f t="shared" si="31"/>
        <v>0.8961538461538462</v>
      </c>
      <c r="BU54" s="700">
        <f t="shared" si="73"/>
        <v>0.9857692307692308</v>
      </c>
      <c r="BV54" s="700">
        <f t="shared" si="73"/>
        <v>1.084346153846154</v>
      </c>
      <c r="BW54" s="700">
        <f t="shared" si="73"/>
        <v>1.1927807692307695</v>
      </c>
      <c r="BX54" s="700">
        <f t="shared" si="73"/>
        <v>1.3120588461538465</v>
      </c>
      <c r="BY54" s="697">
        <f t="shared" si="33"/>
        <v>5.471108846153847</v>
      </c>
      <c r="BZ54" s="685">
        <f t="shared" si="34"/>
        <v>12.011215908131387</v>
      </c>
    </row>
    <row r="55" spans="1:78" ht="11.25" customHeight="1">
      <c r="A55" s="25" t="s">
        <v>1697</v>
      </c>
      <c r="B55" s="26" t="s">
        <v>1698</v>
      </c>
      <c r="C55" s="33" t="s">
        <v>1350</v>
      </c>
      <c r="D55" s="132">
        <v>9</v>
      </c>
      <c r="E55" s="26">
        <v>281</v>
      </c>
      <c r="F55" s="44" t="s">
        <v>860</v>
      </c>
      <c r="G55" s="45" t="s">
        <v>860</v>
      </c>
      <c r="H55" s="206">
        <v>47.56</v>
      </c>
      <c r="I55" s="313">
        <f t="shared" si="55"/>
        <v>2.1026072329688814</v>
      </c>
      <c r="J55" s="141">
        <v>0.22</v>
      </c>
      <c r="K55" s="141">
        <v>0.25</v>
      </c>
      <c r="L55" s="93">
        <f t="shared" si="56"/>
        <v>13.636363636363647</v>
      </c>
      <c r="M55" s="156">
        <v>40835</v>
      </c>
      <c r="N55" s="31">
        <v>40837</v>
      </c>
      <c r="O55" s="32">
        <v>40854</v>
      </c>
      <c r="P55" s="104" t="s">
        <v>482</v>
      </c>
      <c r="Q55" s="26"/>
      <c r="R55" s="310">
        <f t="shared" si="71"/>
        <v>1</v>
      </c>
      <c r="S55" s="313">
        <f t="shared" si="57"/>
        <v>27.548209366391184</v>
      </c>
      <c r="T55" s="411">
        <f t="shared" si="46"/>
        <v>44.38359953227562</v>
      </c>
      <c r="U55" s="27">
        <f t="shared" si="58"/>
        <v>13.101928374655648</v>
      </c>
      <c r="V55" s="364">
        <v>7</v>
      </c>
      <c r="W55" s="166">
        <v>3.63</v>
      </c>
      <c r="X55" s="172">
        <v>1</v>
      </c>
      <c r="Y55" s="166">
        <v>0.43</v>
      </c>
      <c r="Z55" s="166">
        <v>3.58</v>
      </c>
      <c r="AA55" s="172">
        <v>4.25</v>
      </c>
      <c r="AB55" s="166">
        <v>4.64</v>
      </c>
      <c r="AC55" s="327">
        <f t="shared" si="70"/>
        <v>9.176470588235297</v>
      </c>
      <c r="AD55" s="444">
        <f t="shared" si="72"/>
        <v>11.190588235294118</v>
      </c>
      <c r="AE55" s="484">
        <v>9</v>
      </c>
      <c r="AF55" s="369">
        <v>1090</v>
      </c>
      <c r="AG55" s="522">
        <v>27.47</v>
      </c>
      <c r="AH55" s="522">
        <v>-16.93</v>
      </c>
      <c r="AI55" s="523">
        <v>9.99</v>
      </c>
      <c r="AJ55" s="524">
        <v>7.7</v>
      </c>
      <c r="AK55" s="335">
        <f>AN55/AO55</f>
        <v>0.24560095405069235</v>
      </c>
      <c r="AL55" s="324">
        <f t="shared" si="10"/>
        <v>10.97560975609757</v>
      </c>
      <c r="AM55" s="325">
        <f t="shared" si="11"/>
        <v>7.136278732382895</v>
      </c>
      <c r="AN55" s="325">
        <f t="shared" si="12"/>
        <v>11.41742176973417</v>
      </c>
      <c r="AO55" s="327">
        <f t="shared" si="19"/>
        <v>46.4876930705147</v>
      </c>
      <c r="AP55" s="646">
        <v>0.91</v>
      </c>
      <c r="AQ55" s="634"/>
      <c r="AR55" s="282">
        <v>0.82</v>
      </c>
      <c r="AS55" s="284">
        <v>0.8</v>
      </c>
      <c r="AT55" s="28">
        <v>0.74</v>
      </c>
      <c r="AU55" s="28">
        <v>0.6</v>
      </c>
      <c r="AV55" s="28">
        <v>0.53</v>
      </c>
      <c r="AW55" s="28">
        <v>0.49</v>
      </c>
      <c r="AX55" s="28">
        <v>0.45</v>
      </c>
      <c r="AY55" s="28">
        <v>0.11</v>
      </c>
      <c r="AZ55" s="275">
        <v>0.02</v>
      </c>
      <c r="BA55" s="275">
        <v>0.02</v>
      </c>
      <c r="BB55" s="275">
        <v>0.02</v>
      </c>
      <c r="BC55" s="277">
        <v>0.02</v>
      </c>
      <c r="BD55" s="684">
        <f t="shared" si="13"/>
        <v>10.97560975609757</v>
      </c>
      <c r="BE55" s="684">
        <f t="shared" si="69"/>
        <v>2.499999999999991</v>
      </c>
      <c r="BF55" s="452">
        <f t="shared" si="59"/>
        <v>8.108108108108114</v>
      </c>
      <c r="BG55" s="452">
        <f t="shared" si="60"/>
        <v>23.33333333333334</v>
      </c>
      <c r="BH55" s="452">
        <f t="shared" si="61"/>
        <v>13.207547169811317</v>
      </c>
      <c r="BI55" s="452">
        <f t="shared" si="62"/>
        <v>8.163265306122458</v>
      </c>
      <c r="BJ55" s="452">
        <f t="shared" si="63"/>
        <v>8.888888888888879</v>
      </c>
      <c r="BK55" s="452">
        <f t="shared" si="64"/>
        <v>309.09090909090907</v>
      </c>
      <c r="BL55" s="452">
        <f t="shared" si="65"/>
        <v>450</v>
      </c>
      <c r="BM55" s="452">
        <f t="shared" si="66"/>
        <v>0</v>
      </c>
      <c r="BN55" s="452">
        <f t="shared" si="67"/>
        <v>0</v>
      </c>
      <c r="BO55" s="685">
        <f t="shared" si="68"/>
        <v>0</v>
      </c>
      <c r="BP55" s="676">
        <f t="shared" si="14"/>
        <v>69.52230513777256</v>
      </c>
      <c r="BQ55" s="676">
        <f t="shared" si="15"/>
        <v>141.74330365195542</v>
      </c>
      <c r="BR55" s="538">
        <f t="shared" si="8"/>
        <v>0.41810062804740333</v>
      </c>
      <c r="BS55" s="676">
        <f t="shared" si="9"/>
        <v>78.07136088620442</v>
      </c>
      <c r="BT55" s="700">
        <f t="shared" si="31"/>
        <v>0.9935058823529412</v>
      </c>
      <c r="BU55" s="700">
        <f t="shared" si="73"/>
        <v>1.0928564705882355</v>
      </c>
      <c r="BV55" s="700">
        <f t="shared" si="73"/>
        <v>1.2021421176470592</v>
      </c>
      <c r="BW55" s="700">
        <f t="shared" si="73"/>
        <v>1.3223563294117653</v>
      </c>
      <c r="BX55" s="700">
        <f t="shared" si="73"/>
        <v>1.454591962352942</v>
      </c>
      <c r="BY55" s="697">
        <f t="shared" si="33"/>
        <v>6.065452762352944</v>
      </c>
      <c r="BZ55" s="685">
        <f t="shared" si="34"/>
        <v>12.753264849354382</v>
      </c>
    </row>
    <row r="56" spans="1:78" ht="11.25" customHeight="1">
      <c r="A56" s="34" t="s">
        <v>1474</v>
      </c>
      <c r="B56" s="36" t="s">
        <v>1928</v>
      </c>
      <c r="C56" s="41" t="s">
        <v>1217</v>
      </c>
      <c r="D56" s="133">
        <v>7</v>
      </c>
      <c r="E56" s="26">
        <v>365</v>
      </c>
      <c r="F56" s="46" t="s">
        <v>860</v>
      </c>
      <c r="G56" s="48" t="s">
        <v>860</v>
      </c>
      <c r="H56" s="207">
        <v>47.99</v>
      </c>
      <c r="I56" s="315">
        <f t="shared" si="55"/>
        <v>2.167118149614503</v>
      </c>
      <c r="J56" s="140">
        <v>0.23</v>
      </c>
      <c r="K56" s="140">
        <v>0.26</v>
      </c>
      <c r="L56" s="94">
        <f t="shared" si="56"/>
        <v>13.043478260869556</v>
      </c>
      <c r="M56" s="298">
        <v>40784</v>
      </c>
      <c r="N56" s="50">
        <v>40786</v>
      </c>
      <c r="O56" s="40">
        <v>40795</v>
      </c>
      <c r="P56" s="375" t="s">
        <v>289</v>
      </c>
      <c r="Q56" s="36"/>
      <c r="R56" s="259">
        <f t="shared" si="71"/>
        <v>1.04</v>
      </c>
      <c r="S56" s="315">
        <f t="shared" si="57"/>
        <v>32.298136645962735</v>
      </c>
      <c r="T56" s="411">
        <f t="shared" si="46"/>
        <v>28.42685683662829</v>
      </c>
      <c r="U56" s="37">
        <f t="shared" si="58"/>
        <v>14.903726708074533</v>
      </c>
      <c r="V56" s="365">
        <v>12</v>
      </c>
      <c r="W56" s="167">
        <v>3.22</v>
      </c>
      <c r="X56" s="174">
        <v>1.33</v>
      </c>
      <c r="Y56" s="167">
        <v>1.08</v>
      </c>
      <c r="Z56" s="167">
        <v>2.49</v>
      </c>
      <c r="AA56" s="174">
        <v>3.41</v>
      </c>
      <c r="AB56" s="167">
        <v>3.84</v>
      </c>
      <c r="AC56" s="332">
        <f t="shared" si="70"/>
        <v>12.609970674486792</v>
      </c>
      <c r="AD56" s="444">
        <f t="shared" si="72"/>
        <v>10.581438934579852</v>
      </c>
      <c r="AE56" s="484">
        <v>6</v>
      </c>
      <c r="AF56" s="371">
        <v>2790</v>
      </c>
      <c r="AG56" s="495">
        <v>44.42</v>
      </c>
      <c r="AH56" s="495">
        <v>-8.38</v>
      </c>
      <c r="AI56" s="519">
        <v>9.17</v>
      </c>
      <c r="AJ56" s="521">
        <v>9.59</v>
      </c>
      <c r="AK56" s="335">
        <f>AN56/AO56</f>
        <v>1.3063408798395693</v>
      </c>
      <c r="AL56" s="330">
        <f t="shared" si="10"/>
        <v>13.953488372093027</v>
      </c>
      <c r="AM56" s="331">
        <f t="shared" si="11"/>
        <v>8.843916663480456</v>
      </c>
      <c r="AN56" s="331">
        <f t="shared" si="12"/>
        <v>12.246466207113937</v>
      </c>
      <c r="AO56" s="332">
        <f t="shared" si="19"/>
        <v>9.374632912519676</v>
      </c>
      <c r="AP56" s="652">
        <v>0.98</v>
      </c>
      <c r="AQ56" s="635"/>
      <c r="AR56" s="283">
        <v>0.86</v>
      </c>
      <c r="AS56" s="285">
        <v>0.8</v>
      </c>
      <c r="AT56" s="38">
        <v>0.76</v>
      </c>
      <c r="AU56" s="38">
        <v>0.66</v>
      </c>
      <c r="AV56" s="38">
        <v>0.55</v>
      </c>
      <c r="AW56" s="38">
        <v>0.45</v>
      </c>
      <c r="AX56" s="276">
        <v>0.4</v>
      </c>
      <c r="AY56" s="276">
        <v>0.4</v>
      </c>
      <c r="AZ56" s="276">
        <v>0.4</v>
      </c>
      <c r="BA56" s="276">
        <v>0.4</v>
      </c>
      <c r="BB56" s="276">
        <v>0.4</v>
      </c>
      <c r="BC56" s="304">
        <v>0.4</v>
      </c>
      <c r="BD56" s="688">
        <f t="shared" si="13"/>
        <v>13.953488372093027</v>
      </c>
      <c r="BE56" s="688">
        <f t="shared" si="69"/>
        <v>7.499999999999996</v>
      </c>
      <c r="BF56" s="664">
        <f t="shared" si="59"/>
        <v>5.263157894736836</v>
      </c>
      <c r="BG56" s="664">
        <f t="shared" si="60"/>
        <v>15.151515151515138</v>
      </c>
      <c r="BH56" s="664">
        <f t="shared" si="61"/>
        <v>19.999999999999996</v>
      </c>
      <c r="BI56" s="664">
        <f t="shared" si="62"/>
        <v>22.222222222222232</v>
      </c>
      <c r="BJ56" s="664">
        <f t="shared" si="63"/>
        <v>12.5</v>
      </c>
      <c r="BK56" s="664">
        <f t="shared" si="64"/>
        <v>0</v>
      </c>
      <c r="BL56" s="664">
        <f t="shared" si="65"/>
        <v>0</v>
      </c>
      <c r="BM56" s="664">
        <f t="shared" si="66"/>
        <v>0</v>
      </c>
      <c r="BN56" s="664">
        <f t="shared" si="67"/>
        <v>0</v>
      </c>
      <c r="BO56" s="689">
        <f t="shared" si="68"/>
        <v>0</v>
      </c>
      <c r="BP56" s="677">
        <f t="shared" si="14"/>
        <v>8.049198636713935</v>
      </c>
      <c r="BQ56" s="677">
        <f t="shared" si="15"/>
        <v>8.066499944917027</v>
      </c>
      <c r="BR56" s="539">
        <f t="shared" si="8"/>
        <v>-0.4901423513460941</v>
      </c>
      <c r="BS56" s="677">
        <f t="shared" si="9"/>
        <v>74.1139983299595</v>
      </c>
      <c r="BT56" s="701">
        <f t="shared" si="31"/>
        <v>1.078</v>
      </c>
      <c r="BU56" s="701">
        <f t="shared" si="73"/>
        <v>1.1858000000000002</v>
      </c>
      <c r="BV56" s="701">
        <f t="shared" si="73"/>
        <v>1.3043800000000003</v>
      </c>
      <c r="BW56" s="701">
        <f t="shared" si="73"/>
        <v>1.4348180000000004</v>
      </c>
      <c r="BX56" s="701">
        <f t="shared" si="73"/>
        <v>1.5782998000000006</v>
      </c>
      <c r="BY56" s="702">
        <f t="shared" si="33"/>
        <v>6.581297800000002</v>
      </c>
      <c r="BZ56" s="689">
        <f t="shared" si="34"/>
        <v>13.713894144613464</v>
      </c>
    </row>
    <row r="57" spans="1:78" ht="11.25" customHeight="1">
      <c r="A57" s="145" t="s">
        <v>1292</v>
      </c>
      <c r="B57" s="16" t="s">
        <v>1260</v>
      </c>
      <c r="C57" s="261" t="s">
        <v>1570</v>
      </c>
      <c r="D57" s="131">
        <v>5</v>
      </c>
      <c r="E57" s="26">
        <v>438</v>
      </c>
      <c r="F57" s="88" t="s">
        <v>1410</v>
      </c>
      <c r="G57" s="58" t="s">
        <v>1410</v>
      </c>
      <c r="H57" s="205">
        <v>29.87</v>
      </c>
      <c r="I57" s="313">
        <f t="shared" si="55"/>
        <v>6.427854034147974</v>
      </c>
      <c r="J57" s="142">
        <v>0.46</v>
      </c>
      <c r="K57" s="142">
        <v>0.48</v>
      </c>
      <c r="L57" s="107">
        <f t="shared" si="56"/>
        <v>4.347826086956519</v>
      </c>
      <c r="M57" s="118">
        <v>40844</v>
      </c>
      <c r="N57" s="22">
        <v>40848</v>
      </c>
      <c r="O57" s="23">
        <v>40857</v>
      </c>
      <c r="P57" s="378" t="s">
        <v>261</v>
      </c>
      <c r="Q57" s="144" t="s">
        <v>1921</v>
      </c>
      <c r="R57" s="311">
        <f t="shared" si="71"/>
        <v>1.92</v>
      </c>
      <c r="S57" s="313">
        <f t="shared" si="57"/>
        <v>213.33333333333334</v>
      </c>
      <c r="T57" s="413">
        <f t="shared" si="46"/>
        <v>94.7025588423354</v>
      </c>
      <c r="U57" s="18">
        <f t="shared" si="58"/>
        <v>33.18888888888889</v>
      </c>
      <c r="V57" s="364">
        <v>12</v>
      </c>
      <c r="W57" s="188">
        <v>0.9</v>
      </c>
      <c r="X57" s="187">
        <v>2.55</v>
      </c>
      <c r="Y57" s="188">
        <v>6.52</v>
      </c>
      <c r="Z57" s="188">
        <v>2.57</v>
      </c>
      <c r="AA57" s="187">
        <v>1.22</v>
      </c>
      <c r="AB57" s="188">
        <v>1.47</v>
      </c>
      <c r="AC57" s="326">
        <f t="shared" si="70"/>
        <v>20.491803278688515</v>
      </c>
      <c r="AD57" s="443">
        <f t="shared" si="72"/>
        <v>9.601414336226295</v>
      </c>
      <c r="AE57" s="483">
        <v>5</v>
      </c>
      <c r="AF57" s="370">
        <v>1180</v>
      </c>
      <c r="AG57" s="512">
        <v>37.52</v>
      </c>
      <c r="AH57" s="512">
        <v>-9.48</v>
      </c>
      <c r="AI57" s="525">
        <v>6.6</v>
      </c>
      <c r="AJ57" s="526">
        <v>11.75</v>
      </c>
      <c r="AK57" s="334" t="s">
        <v>876</v>
      </c>
      <c r="AL57" s="324">
        <f t="shared" si="10"/>
        <v>11.728395061728381</v>
      </c>
      <c r="AM57" s="325">
        <f t="shared" si="11"/>
        <v>11.237428513738191</v>
      </c>
      <c r="AN57" s="325" t="s">
        <v>876</v>
      </c>
      <c r="AO57" s="327" t="s">
        <v>876</v>
      </c>
      <c r="AP57" s="646">
        <v>1.81</v>
      </c>
      <c r="AQ57" s="634"/>
      <c r="AR57" s="282">
        <v>1.62</v>
      </c>
      <c r="AS57" s="282">
        <v>1.5</v>
      </c>
      <c r="AT57" s="28">
        <v>1.315</v>
      </c>
      <c r="AU57" s="28">
        <v>0.168</v>
      </c>
      <c r="AV57" s="275">
        <v>0</v>
      </c>
      <c r="AW57" s="275">
        <v>0</v>
      </c>
      <c r="AX57" s="275">
        <v>0</v>
      </c>
      <c r="AY57" s="275">
        <v>0</v>
      </c>
      <c r="AZ57" s="275">
        <v>0</v>
      </c>
      <c r="BA57" s="275">
        <v>0</v>
      </c>
      <c r="BB57" s="275">
        <v>0</v>
      </c>
      <c r="BC57" s="277">
        <v>0</v>
      </c>
      <c r="BD57" s="684">
        <f t="shared" si="13"/>
        <v>11.728395061728381</v>
      </c>
      <c r="BE57" s="684">
        <f t="shared" si="69"/>
        <v>8.000000000000007</v>
      </c>
      <c r="BF57" s="452">
        <f t="shared" si="59"/>
        <v>14.068441064638781</v>
      </c>
      <c r="BG57" s="452">
        <f t="shared" si="60"/>
        <v>682.7380952380952</v>
      </c>
      <c r="BH57" s="452">
        <f t="shared" si="61"/>
        <v>0</v>
      </c>
      <c r="BI57" s="452">
        <f t="shared" si="62"/>
        <v>0</v>
      </c>
      <c r="BJ57" s="452">
        <f t="shared" si="63"/>
        <v>0</v>
      </c>
      <c r="BK57" s="452">
        <f t="shared" si="64"/>
        <v>0</v>
      </c>
      <c r="BL57" s="452">
        <f t="shared" si="65"/>
        <v>0</v>
      </c>
      <c r="BM57" s="452">
        <f t="shared" si="66"/>
        <v>0</v>
      </c>
      <c r="BN57" s="452">
        <f t="shared" si="67"/>
        <v>0</v>
      </c>
      <c r="BO57" s="685">
        <f t="shared" si="68"/>
        <v>0</v>
      </c>
      <c r="BP57" s="676">
        <f t="shared" si="14"/>
        <v>59.711244280371865</v>
      </c>
      <c r="BQ57" s="676">
        <f t="shared" si="15"/>
        <v>187.9152270422164</v>
      </c>
      <c r="BR57" s="538" t="str">
        <f t="shared" si="8"/>
        <v>n/a</v>
      </c>
      <c r="BS57" s="676">
        <f t="shared" si="9"/>
        <v>46.155731322702515</v>
      </c>
      <c r="BT57" s="696">
        <f t="shared" si="31"/>
        <v>1.9910000000000003</v>
      </c>
      <c r="BU57" s="696">
        <f t="shared" si="73"/>
        <v>2.182164159434266</v>
      </c>
      <c r="BV57" s="696">
        <f t="shared" si="73"/>
        <v>2.39168278187818</v>
      </c>
      <c r="BW57" s="696">
        <f t="shared" si="73"/>
        <v>2.6213181553744875</v>
      </c>
      <c r="BX57" s="696">
        <f t="shared" si="73"/>
        <v>2.8730017725427164</v>
      </c>
      <c r="BY57" s="697">
        <f t="shared" si="33"/>
        <v>12.05916686922965</v>
      </c>
      <c r="BZ57" s="685">
        <f t="shared" si="34"/>
        <v>40.372168962938225</v>
      </c>
    </row>
    <row r="58" spans="1:78" ht="11.25" customHeight="1">
      <c r="A58" s="25" t="s">
        <v>2156</v>
      </c>
      <c r="B58" s="26" t="s">
        <v>2157</v>
      </c>
      <c r="C58" s="33" t="s">
        <v>976</v>
      </c>
      <c r="D58" s="132">
        <v>7</v>
      </c>
      <c r="E58" s="26">
        <v>356</v>
      </c>
      <c r="F58" s="44" t="s">
        <v>860</v>
      </c>
      <c r="G58" s="45" t="s">
        <v>860</v>
      </c>
      <c r="H58" s="206">
        <v>21.71</v>
      </c>
      <c r="I58" s="313">
        <f t="shared" si="55"/>
        <v>2.2109626900046058</v>
      </c>
      <c r="J58" s="141">
        <v>0.08666666666666667</v>
      </c>
      <c r="K58" s="141">
        <v>0.12</v>
      </c>
      <c r="L58" s="93">
        <f t="shared" si="56"/>
        <v>38.46153846153846</v>
      </c>
      <c r="M58" s="156">
        <v>40690</v>
      </c>
      <c r="N58" s="31">
        <v>40694</v>
      </c>
      <c r="O58" s="32">
        <v>40709</v>
      </c>
      <c r="P58" s="30" t="s">
        <v>246</v>
      </c>
      <c r="Q58" s="268"/>
      <c r="R58" s="310">
        <f t="shared" si="71"/>
        <v>0.48</v>
      </c>
      <c r="S58" s="313">
        <f t="shared" si="57"/>
        <v>29.629629629629626</v>
      </c>
      <c r="T58" s="411">
        <f t="shared" si="46"/>
        <v>25.15811673165047</v>
      </c>
      <c r="U58" s="27">
        <f t="shared" si="58"/>
        <v>13.401234567901234</v>
      </c>
      <c r="V58" s="364">
        <v>12</v>
      </c>
      <c r="W58" s="166">
        <v>1.62</v>
      </c>
      <c r="X58" s="172">
        <v>0.92</v>
      </c>
      <c r="Y58" s="166">
        <v>1.87</v>
      </c>
      <c r="Z58" s="166">
        <v>2.63</v>
      </c>
      <c r="AA58" s="172">
        <v>1.68</v>
      </c>
      <c r="AB58" s="166">
        <v>1.92</v>
      </c>
      <c r="AC58" s="327">
        <f t="shared" si="70"/>
        <v>14.28571428571428</v>
      </c>
      <c r="AD58" s="444">
        <f t="shared" si="72"/>
        <v>14.046325051759835</v>
      </c>
      <c r="AE58" s="484">
        <v>29</v>
      </c>
      <c r="AF58" s="369">
        <v>22790</v>
      </c>
      <c r="AG58" s="522">
        <v>22.72</v>
      </c>
      <c r="AH58" s="522">
        <v>-19.77</v>
      </c>
      <c r="AI58" s="523">
        <v>1.07</v>
      </c>
      <c r="AJ58" s="524">
        <v>-4.53</v>
      </c>
      <c r="AK58" s="335">
        <f>AN58/AO58</f>
        <v>2.51722317345452</v>
      </c>
      <c r="AL58" s="324">
        <f t="shared" si="10"/>
        <v>36.735714285714295</v>
      </c>
      <c r="AM58" s="325">
        <f t="shared" si="11"/>
        <v>20.283420986625078</v>
      </c>
      <c r="AN58" s="325">
        <f t="shared" si="12"/>
        <v>32.34843795411499</v>
      </c>
      <c r="AO58" s="327">
        <f t="shared" si="19"/>
        <v>12.850842267482188</v>
      </c>
      <c r="AP58" s="646">
        <v>0.44667</v>
      </c>
      <c r="AQ58" s="634"/>
      <c r="AR58" s="282">
        <v>0.32666666666666666</v>
      </c>
      <c r="AS58" s="284">
        <v>0.29333333333333333</v>
      </c>
      <c r="AT58" s="28">
        <v>0.25666666666666665</v>
      </c>
      <c r="AU58" s="28">
        <v>0.18</v>
      </c>
      <c r="AV58" s="28">
        <v>0.11</v>
      </c>
      <c r="AW58" s="28">
        <v>0.07166666666666667</v>
      </c>
      <c r="AX58" s="275">
        <v>0.06666666666666667</v>
      </c>
      <c r="AY58" s="275">
        <v>0.06666666666666667</v>
      </c>
      <c r="AZ58" s="275">
        <v>0.06666666666666667</v>
      </c>
      <c r="BA58" s="275">
        <v>0.13333333333333333</v>
      </c>
      <c r="BB58" s="275">
        <v>0.2</v>
      </c>
      <c r="BC58" s="277">
        <v>0.2</v>
      </c>
      <c r="BD58" s="684">
        <f t="shared" si="13"/>
        <v>36.735714285714295</v>
      </c>
      <c r="BE58" s="684">
        <f t="shared" si="69"/>
        <v>11.363636363636353</v>
      </c>
      <c r="BF58" s="452">
        <f t="shared" si="59"/>
        <v>14.285714285714302</v>
      </c>
      <c r="BG58" s="452">
        <f t="shared" si="60"/>
        <v>42.59259259259258</v>
      </c>
      <c r="BH58" s="452">
        <f t="shared" si="61"/>
        <v>63.636363636363626</v>
      </c>
      <c r="BI58" s="452">
        <f t="shared" si="62"/>
        <v>53.48837209302324</v>
      </c>
      <c r="BJ58" s="452">
        <f t="shared" si="63"/>
        <v>7.500000000000018</v>
      </c>
      <c r="BK58" s="452">
        <f t="shared" si="64"/>
        <v>0</v>
      </c>
      <c r="BL58" s="452">
        <f t="shared" si="65"/>
        <v>0</v>
      </c>
      <c r="BM58" s="452">
        <f t="shared" si="66"/>
        <v>0</v>
      </c>
      <c r="BN58" s="452">
        <f t="shared" si="67"/>
        <v>0</v>
      </c>
      <c r="BO58" s="685">
        <f t="shared" si="68"/>
        <v>0</v>
      </c>
      <c r="BP58" s="676">
        <f t="shared" si="14"/>
        <v>19.133532771420366</v>
      </c>
      <c r="BQ58" s="676">
        <f t="shared" si="15"/>
        <v>22.491838005039423</v>
      </c>
      <c r="BR58" s="538">
        <f t="shared" si="8"/>
        <v>21.158166076218365</v>
      </c>
      <c r="BS58" s="676">
        <f t="shared" si="9"/>
        <v>78.16876543209875</v>
      </c>
      <c r="BT58" s="696">
        <f t="shared" si="31"/>
        <v>0.4913370000000001</v>
      </c>
      <c r="BU58" s="696">
        <f t="shared" si="73"/>
        <v>0.5404707000000001</v>
      </c>
      <c r="BV58" s="696">
        <f t="shared" si="73"/>
        <v>0.5945177700000002</v>
      </c>
      <c r="BW58" s="696">
        <f t="shared" si="73"/>
        <v>0.6539695470000002</v>
      </c>
      <c r="BX58" s="696">
        <f t="shared" si="73"/>
        <v>0.7193665017000003</v>
      </c>
      <c r="BY58" s="697">
        <f t="shared" si="33"/>
        <v>2.9996615187000004</v>
      </c>
      <c r="BZ58" s="685">
        <f t="shared" si="34"/>
        <v>13.81695770935053</v>
      </c>
    </row>
    <row r="59" spans="1:78" ht="11.25" customHeight="1">
      <c r="A59" s="25" t="s">
        <v>762</v>
      </c>
      <c r="B59" s="26" t="s">
        <v>763</v>
      </c>
      <c r="C59" s="109" t="s">
        <v>1306</v>
      </c>
      <c r="D59" s="132">
        <v>6</v>
      </c>
      <c r="E59" s="26">
        <v>399</v>
      </c>
      <c r="F59" s="44" t="s">
        <v>860</v>
      </c>
      <c r="G59" s="45" t="s">
        <v>860</v>
      </c>
      <c r="H59" s="206">
        <v>96.33</v>
      </c>
      <c r="I59" s="433">
        <f t="shared" si="55"/>
        <v>1.660957126544171</v>
      </c>
      <c r="J59" s="282">
        <v>0.2625</v>
      </c>
      <c r="K59" s="141">
        <v>0.4</v>
      </c>
      <c r="L59" s="93">
        <f t="shared" si="56"/>
        <v>52.38095238095237</v>
      </c>
      <c r="M59" s="156">
        <v>40773</v>
      </c>
      <c r="N59" s="31">
        <v>40777</v>
      </c>
      <c r="O59" s="32">
        <v>40787</v>
      </c>
      <c r="P59" s="30" t="s">
        <v>245</v>
      </c>
      <c r="Q59" s="26"/>
      <c r="R59" s="310">
        <f t="shared" si="71"/>
        <v>1.6</v>
      </c>
      <c r="S59" s="313">
        <f t="shared" si="57"/>
        <v>18.735362997658083</v>
      </c>
      <c r="T59" s="411">
        <f t="shared" si="46"/>
        <v>27.448019435688487</v>
      </c>
      <c r="U59" s="27">
        <f t="shared" si="58"/>
        <v>11.279859484777518</v>
      </c>
      <c r="V59" s="364">
        <v>12</v>
      </c>
      <c r="W59" s="166">
        <v>8.54</v>
      </c>
      <c r="X59" s="172">
        <v>0.58</v>
      </c>
      <c r="Y59" s="166">
        <v>0.98</v>
      </c>
      <c r="Z59" s="166">
        <v>3.24</v>
      </c>
      <c r="AA59" s="172">
        <v>8.69</v>
      </c>
      <c r="AB59" s="166">
        <v>9.79</v>
      </c>
      <c r="AC59" s="327">
        <f t="shared" si="70"/>
        <v>12.658227848101266</v>
      </c>
      <c r="AD59" s="444">
        <f t="shared" si="72"/>
        <v>19.11233681203127</v>
      </c>
      <c r="AE59" s="484">
        <v>15</v>
      </c>
      <c r="AF59" s="369">
        <v>18400</v>
      </c>
      <c r="AG59" s="522">
        <v>21.12</v>
      </c>
      <c r="AH59" s="522">
        <v>-20.71</v>
      </c>
      <c r="AI59" s="523">
        <v>0.55</v>
      </c>
      <c r="AJ59" s="524">
        <v>0.03</v>
      </c>
      <c r="AK59" s="335">
        <f>AN59/AO59</f>
        <v>2.001442767749523</v>
      </c>
      <c r="AL59" s="324">
        <f t="shared" si="10"/>
        <v>51.42857142857142</v>
      </c>
      <c r="AM59" s="325">
        <f t="shared" si="11"/>
        <v>30.223153868592867</v>
      </c>
      <c r="AN59" s="325">
        <f t="shared" si="12"/>
        <v>32.05060268244924</v>
      </c>
      <c r="AO59" s="327">
        <f t="shared" si="19"/>
        <v>16.013749280719036</v>
      </c>
      <c r="AP59" s="646">
        <v>1.325</v>
      </c>
      <c r="AQ59" s="634"/>
      <c r="AR59" s="282">
        <v>0.875</v>
      </c>
      <c r="AS59" s="284">
        <v>0.7</v>
      </c>
      <c r="AT59" s="28">
        <v>0.6</v>
      </c>
      <c r="AU59" s="28">
        <v>0.43</v>
      </c>
      <c r="AV59" s="28">
        <v>0.33</v>
      </c>
      <c r="AW59" s="275">
        <v>0.3</v>
      </c>
      <c r="AX59" s="275">
        <v>0.3</v>
      </c>
      <c r="AY59" s="275">
        <v>0.3</v>
      </c>
      <c r="AZ59" s="275">
        <v>0.3</v>
      </c>
      <c r="BA59" s="275">
        <v>0.3</v>
      </c>
      <c r="BB59" s="275">
        <v>0.3</v>
      </c>
      <c r="BC59" s="119">
        <v>0.28125</v>
      </c>
      <c r="BD59" s="684">
        <f t="shared" si="13"/>
        <v>51.42857142857142</v>
      </c>
      <c r="BE59" s="684">
        <f t="shared" si="69"/>
        <v>25</v>
      </c>
      <c r="BF59" s="452">
        <f t="shared" si="59"/>
        <v>16.666666666666675</v>
      </c>
      <c r="BG59" s="452">
        <f t="shared" si="60"/>
        <v>39.53488372093024</v>
      </c>
      <c r="BH59" s="452">
        <f t="shared" si="61"/>
        <v>30.303030303030297</v>
      </c>
      <c r="BI59" s="452">
        <f t="shared" si="62"/>
        <v>10.000000000000009</v>
      </c>
      <c r="BJ59" s="452">
        <f t="shared" si="63"/>
        <v>0</v>
      </c>
      <c r="BK59" s="452">
        <f t="shared" si="64"/>
        <v>0</v>
      </c>
      <c r="BL59" s="452">
        <f t="shared" si="65"/>
        <v>0</v>
      </c>
      <c r="BM59" s="452">
        <f t="shared" si="66"/>
        <v>0</v>
      </c>
      <c r="BN59" s="452">
        <f t="shared" si="67"/>
        <v>0</v>
      </c>
      <c r="BO59" s="685">
        <f t="shared" si="68"/>
        <v>6.666666666666665</v>
      </c>
      <c r="BP59" s="676">
        <f t="shared" si="14"/>
        <v>14.966651565488773</v>
      </c>
      <c r="BQ59" s="676">
        <f t="shared" si="15"/>
        <v>17.042576460115928</v>
      </c>
      <c r="BR59" s="538">
        <f t="shared" si="8"/>
        <v>22.43170032421589</v>
      </c>
      <c r="BS59" s="676">
        <f t="shared" si="9"/>
        <v>77.18669789227167</v>
      </c>
      <c r="BT59" s="696">
        <f t="shared" si="31"/>
        <v>1.4575</v>
      </c>
      <c r="BU59" s="696">
        <f t="shared" si="73"/>
        <v>1.60325</v>
      </c>
      <c r="BV59" s="696">
        <f t="shared" si="73"/>
        <v>1.7635750000000001</v>
      </c>
      <c r="BW59" s="696">
        <f t="shared" si="73"/>
        <v>1.9399325000000003</v>
      </c>
      <c r="BX59" s="696">
        <f t="shared" si="73"/>
        <v>2.1339257500000004</v>
      </c>
      <c r="BY59" s="697">
        <f t="shared" si="33"/>
        <v>8.89818325</v>
      </c>
      <c r="BZ59" s="685">
        <f t="shared" si="34"/>
        <v>9.237188051489671</v>
      </c>
    </row>
    <row r="60" spans="1:78" ht="11.25" customHeight="1">
      <c r="A60" s="25" t="s">
        <v>1729</v>
      </c>
      <c r="B60" s="26" t="s">
        <v>1730</v>
      </c>
      <c r="C60" s="109" t="s">
        <v>1582</v>
      </c>
      <c r="D60" s="132">
        <v>9</v>
      </c>
      <c r="E60" s="26">
        <v>296</v>
      </c>
      <c r="F60" s="44" t="s">
        <v>860</v>
      </c>
      <c r="G60" s="45" t="s">
        <v>827</v>
      </c>
      <c r="H60" s="206">
        <v>38.84</v>
      </c>
      <c r="I60" s="433">
        <f t="shared" si="55"/>
        <v>1.6735324407826984</v>
      </c>
      <c r="J60" s="141">
        <v>0.125</v>
      </c>
      <c r="K60" s="141">
        <v>0.1625</v>
      </c>
      <c r="L60" s="93">
        <f t="shared" si="56"/>
        <v>30.000000000000004</v>
      </c>
      <c r="M60" s="156">
        <v>40927</v>
      </c>
      <c r="N60" s="31">
        <v>40931</v>
      </c>
      <c r="O60" s="32">
        <v>40941</v>
      </c>
      <c r="P60" s="30" t="s">
        <v>1448</v>
      </c>
      <c r="Q60" s="26"/>
      <c r="R60" s="310">
        <f t="shared" si="71"/>
        <v>0.65</v>
      </c>
      <c r="S60" s="313">
        <f t="shared" si="57"/>
        <v>25.896414342629487</v>
      </c>
      <c r="T60" s="411">
        <f t="shared" si="46"/>
        <v>-5.082314732509962</v>
      </c>
      <c r="U60" s="27">
        <f t="shared" si="58"/>
        <v>15.474103585657373</v>
      </c>
      <c r="V60" s="364">
        <v>12</v>
      </c>
      <c r="W60" s="166">
        <v>2.51</v>
      </c>
      <c r="X60" s="172">
        <v>1.31</v>
      </c>
      <c r="Y60" s="166">
        <v>0.47</v>
      </c>
      <c r="Z60" s="166">
        <v>1.31</v>
      </c>
      <c r="AA60" s="172">
        <v>2.8</v>
      </c>
      <c r="AB60" s="166">
        <v>3.21</v>
      </c>
      <c r="AC60" s="327">
        <f t="shared" si="70"/>
        <v>14.642857142857157</v>
      </c>
      <c r="AD60" s="444">
        <f t="shared" si="72"/>
        <v>10.58887677208288</v>
      </c>
      <c r="AE60" s="484">
        <v>24</v>
      </c>
      <c r="AF60" s="369">
        <v>50560</v>
      </c>
      <c r="AG60" s="522">
        <v>24.09</v>
      </c>
      <c r="AH60" s="522">
        <v>-1.67</v>
      </c>
      <c r="AI60" s="523">
        <v>5.46</v>
      </c>
      <c r="AJ60" s="524">
        <v>6.94</v>
      </c>
      <c r="AK60" s="335">
        <f>AN60/AO60</f>
        <v>1.6674861315606737</v>
      </c>
      <c r="AL60" s="324">
        <f t="shared" si="10"/>
        <v>42.85714285714286</v>
      </c>
      <c r="AM60" s="325">
        <f t="shared" si="11"/>
        <v>24.676164352255814</v>
      </c>
      <c r="AN60" s="325">
        <f t="shared" si="12"/>
        <v>26.23188897764839</v>
      </c>
      <c r="AO60" s="327">
        <f t="shared" si="19"/>
        <v>15.731398589262513</v>
      </c>
      <c r="AP60" s="646">
        <v>0.5</v>
      </c>
      <c r="AQ60" s="634"/>
      <c r="AR60" s="282">
        <v>0.35</v>
      </c>
      <c r="AS60" s="282">
        <v>0.304</v>
      </c>
      <c r="AT60" s="28">
        <v>0.258</v>
      </c>
      <c r="AU60" s="28">
        <v>0.229</v>
      </c>
      <c r="AV60" s="28">
        <v>0.156</v>
      </c>
      <c r="AW60" s="28">
        <v>0.146</v>
      </c>
      <c r="AX60" s="28">
        <v>0.134</v>
      </c>
      <c r="AY60" s="275">
        <v>0.116</v>
      </c>
      <c r="AZ60" s="275">
        <v>0.116</v>
      </c>
      <c r="BA60" s="275">
        <v>0.116</v>
      </c>
      <c r="BB60" s="275">
        <v>0.116</v>
      </c>
      <c r="BC60" s="277">
        <v>0.116</v>
      </c>
      <c r="BD60" s="684">
        <f t="shared" si="13"/>
        <v>42.85714285714286</v>
      </c>
      <c r="BE60" s="684">
        <f t="shared" si="69"/>
        <v>15.131578947368407</v>
      </c>
      <c r="BF60" s="452">
        <f t="shared" si="59"/>
        <v>17.829457364341074</v>
      </c>
      <c r="BG60" s="452">
        <f t="shared" si="60"/>
        <v>12.66375545851528</v>
      </c>
      <c r="BH60" s="452">
        <f t="shared" si="61"/>
        <v>46.79487179487181</v>
      </c>
      <c r="BI60" s="452">
        <f t="shared" si="62"/>
        <v>6.849315068493156</v>
      </c>
      <c r="BJ60" s="452">
        <f t="shared" si="63"/>
        <v>8.955223880596996</v>
      </c>
      <c r="BK60" s="452">
        <f t="shared" si="64"/>
        <v>15.517241379310342</v>
      </c>
      <c r="BL60" s="452">
        <f t="shared" si="65"/>
        <v>0</v>
      </c>
      <c r="BM60" s="452">
        <f t="shared" si="66"/>
        <v>0</v>
      </c>
      <c r="BN60" s="452">
        <f t="shared" si="67"/>
        <v>0</v>
      </c>
      <c r="BO60" s="685">
        <f t="shared" si="68"/>
        <v>0</v>
      </c>
      <c r="BP60" s="676">
        <f t="shared" si="14"/>
        <v>13.883215562553326</v>
      </c>
      <c r="BQ60" s="676">
        <f t="shared" si="15"/>
        <v>15.244369160566096</v>
      </c>
      <c r="BR60" s="538">
        <f t="shared" si="8"/>
        <v>12.431317832773713</v>
      </c>
      <c r="BS60" s="676">
        <f t="shared" si="9"/>
        <v>83.11294820717131</v>
      </c>
      <c r="BT60" s="696">
        <f t="shared" si="31"/>
        <v>0.55</v>
      </c>
      <c r="BU60" s="696">
        <f t="shared" si="73"/>
        <v>0.6050000000000001</v>
      </c>
      <c r="BV60" s="696">
        <f t="shared" si="73"/>
        <v>0.6655000000000002</v>
      </c>
      <c r="BW60" s="696">
        <f t="shared" si="73"/>
        <v>0.7320500000000003</v>
      </c>
      <c r="BX60" s="696">
        <f t="shared" si="73"/>
        <v>0.8052550000000004</v>
      </c>
      <c r="BY60" s="697">
        <f t="shared" si="33"/>
        <v>3.3578050000000013</v>
      </c>
      <c r="BZ60" s="685">
        <f t="shared" si="34"/>
        <v>8.645223995880539</v>
      </c>
    </row>
    <row r="61" spans="1:78" ht="11.25" customHeight="1">
      <c r="A61" s="34" t="s">
        <v>207</v>
      </c>
      <c r="B61" s="36" t="s">
        <v>208</v>
      </c>
      <c r="C61" s="41" t="s">
        <v>977</v>
      </c>
      <c r="D61" s="133">
        <v>7</v>
      </c>
      <c r="E61" s="26">
        <v>357</v>
      </c>
      <c r="F61" s="74" t="s">
        <v>1410</v>
      </c>
      <c r="G61" s="75" t="s">
        <v>1410</v>
      </c>
      <c r="H61" s="207">
        <v>9.4</v>
      </c>
      <c r="I61" s="433">
        <f t="shared" si="55"/>
        <v>1.1702127659574468</v>
      </c>
      <c r="J61" s="140">
        <v>0.1</v>
      </c>
      <c r="K61" s="140">
        <v>0.11</v>
      </c>
      <c r="L61" s="94">
        <f t="shared" si="56"/>
        <v>9.999999999999986</v>
      </c>
      <c r="M61" s="298">
        <v>40703</v>
      </c>
      <c r="N61" s="50">
        <v>40707</v>
      </c>
      <c r="O61" s="40">
        <v>40718</v>
      </c>
      <c r="P61" s="49" t="s">
        <v>1449</v>
      </c>
      <c r="Q61" s="36" t="s">
        <v>1446</v>
      </c>
      <c r="R61" s="259">
        <f>K61</f>
        <v>0.11</v>
      </c>
      <c r="S61" s="313">
        <f t="shared" si="57"/>
        <v>39.285714285714285</v>
      </c>
      <c r="T61" s="412">
        <f t="shared" si="46"/>
        <v>62.51007294787545</v>
      </c>
      <c r="U61" s="37">
        <f t="shared" si="58"/>
        <v>33.57142857142857</v>
      </c>
      <c r="V61" s="365">
        <v>4</v>
      </c>
      <c r="W61" s="167">
        <v>0.28</v>
      </c>
      <c r="X61" s="174">
        <v>2.51</v>
      </c>
      <c r="Y61" s="167">
        <v>0.79</v>
      </c>
      <c r="Z61" s="167">
        <v>1.77</v>
      </c>
      <c r="AA61" s="174">
        <v>0.35</v>
      </c>
      <c r="AB61" s="167">
        <v>0.54</v>
      </c>
      <c r="AC61" s="332">
        <f t="shared" si="70"/>
        <v>54.28571428571431</v>
      </c>
      <c r="AD61" s="445">
        <f t="shared" si="72"/>
        <v>10.70005691519636</v>
      </c>
      <c r="AE61" s="485">
        <v>5</v>
      </c>
      <c r="AF61" s="307">
        <v>393</v>
      </c>
      <c r="AG61" s="495">
        <v>17.5</v>
      </c>
      <c r="AH61" s="495">
        <v>-45.66</v>
      </c>
      <c r="AI61" s="519">
        <v>-2.69</v>
      </c>
      <c r="AJ61" s="521">
        <v>-3.49</v>
      </c>
      <c r="AK61" s="335" t="s">
        <v>876</v>
      </c>
      <c r="AL61" s="324">
        <f t="shared" si="10"/>
        <v>9.999999999999986</v>
      </c>
      <c r="AM61" s="325">
        <f t="shared" si="11"/>
        <v>6.917810999860885</v>
      </c>
      <c r="AN61" s="325">
        <f t="shared" si="12"/>
        <v>12.888132073019754</v>
      </c>
      <c r="AO61" s="327" t="s">
        <v>876</v>
      </c>
      <c r="AP61" s="646">
        <v>0.11</v>
      </c>
      <c r="AQ61" s="634"/>
      <c r="AR61" s="282">
        <v>0.1</v>
      </c>
      <c r="AS61" s="282">
        <v>0.095</v>
      </c>
      <c r="AT61" s="28">
        <v>0.09</v>
      </c>
      <c r="AU61" s="28">
        <v>0.07</v>
      </c>
      <c r="AV61" s="28">
        <v>0.06</v>
      </c>
      <c r="AW61" s="28">
        <v>0.05</v>
      </c>
      <c r="AX61" s="275">
        <v>0</v>
      </c>
      <c r="AY61" s="275">
        <v>0</v>
      </c>
      <c r="AZ61" s="275">
        <v>0</v>
      </c>
      <c r="BA61" s="275">
        <v>0</v>
      </c>
      <c r="BB61" s="275">
        <v>0</v>
      </c>
      <c r="BC61" s="277">
        <v>0</v>
      </c>
      <c r="BD61" s="684">
        <f t="shared" si="13"/>
        <v>9.999999999999986</v>
      </c>
      <c r="BE61" s="684">
        <f t="shared" si="69"/>
        <v>5.263157894736836</v>
      </c>
      <c r="BF61" s="452">
        <f t="shared" si="59"/>
        <v>5.555555555555558</v>
      </c>
      <c r="BG61" s="452">
        <f t="shared" si="60"/>
        <v>28.57142857142856</v>
      </c>
      <c r="BH61" s="452">
        <f t="shared" si="61"/>
        <v>16.666666666666675</v>
      </c>
      <c r="BI61" s="452">
        <f t="shared" si="62"/>
        <v>19.999999999999996</v>
      </c>
      <c r="BJ61" s="452">
        <f t="shared" si="63"/>
        <v>0</v>
      </c>
      <c r="BK61" s="452">
        <f t="shared" si="64"/>
        <v>0</v>
      </c>
      <c r="BL61" s="452">
        <f t="shared" si="65"/>
        <v>0</v>
      </c>
      <c r="BM61" s="452">
        <f t="shared" si="66"/>
        <v>0</v>
      </c>
      <c r="BN61" s="452">
        <f t="shared" si="67"/>
        <v>0</v>
      </c>
      <c r="BO61" s="685">
        <f t="shared" si="68"/>
        <v>0</v>
      </c>
      <c r="BP61" s="676">
        <f t="shared" si="14"/>
        <v>7.1714007240323</v>
      </c>
      <c r="BQ61" s="676">
        <f t="shared" si="15"/>
        <v>9.28942712985218</v>
      </c>
      <c r="BR61" s="538">
        <f t="shared" si="8"/>
        <v>-19.51308373245137</v>
      </c>
      <c r="BS61" s="676">
        <f t="shared" si="9"/>
        <v>62.318891576232296</v>
      </c>
      <c r="BT61" s="696">
        <f t="shared" si="31"/>
        <v>0.12100000000000001</v>
      </c>
      <c r="BU61" s="696">
        <f t="shared" si="73"/>
        <v>0.13310000000000002</v>
      </c>
      <c r="BV61" s="696">
        <f t="shared" si="73"/>
        <v>0.14641000000000004</v>
      </c>
      <c r="BW61" s="696">
        <f t="shared" si="73"/>
        <v>0.16105100000000006</v>
      </c>
      <c r="BX61" s="696">
        <f t="shared" si="73"/>
        <v>0.17715610000000007</v>
      </c>
      <c r="BY61" s="697">
        <f t="shared" si="33"/>
        <v>0.7387171000000002</v>
      </c>
      <c r="BZ61" s="685">
        <f t="shared" si="34"/>
        <v>7.858692553191491</v>
      </c>
    </row>
    <row r="62" spans="1:78" ht="11.25" customHeight="1">
      <c r="A62" s="15" t="s">
        <v>192</v>
      </c>
      <c r="B62" s="16" t="s">
        <v>193</v>
      </c>
      <c r="C62" s="24" t="s">
        <v>1350</v>
      </c>
      <c r="D62" s="131">
        <v>7</v>
      </c>
      <c r="E62" s="26">
        <v>361</v>
      </c>
      <c r="F62" s="42" t="s">
        <v>827</v>
      </c>
      <c r="G62" s="43" t="s">
        <v>827</v>
      </c>
      <c r="H62" s="205">
        <v>47.71</v>
      </c>
      <c r="I62" s="312">
        <f t="shared" si="55"/>
        <v>3.605114231817229</v>
      </c>
      <c r="J62" s="279">
        <v>0.32</v>
      </c>
      <c r="K62" s="142">
        <v>0.43</v>
      </c>
      <c r="L62" s="107">
        <f t="shared" si="56"/>
        <v>34.375</v>
      </c>
      <c r="M62" s="118">
        <v>40731</v>
      </c>
      <c r="N62" s="22">
        <v>40735</v>
      </c>
      <c r="O62" s="23">
        <v>40756</v>
      </c>
      <c r="P62" s="378" t="s">
        <v>252</v>
      </c>
      <c r="Q62" s="16"/>
      <c r="R62" s="311">
        <f>K62*4</f>
        <v>1.72</v>
      </c>
      <c r="S62" s="312">
        <f t="shared" si="57"/>
        <v>50.887573964497044</v>
      </c>
      <c r="T62" s="411">
        <f t="shared" si="46"/>
        <v>41.908240486409824</v>
      </c>
      <c r="U62" s="18">
        <f t="shared" si="58"/>
        <v>14.115384615384617</v>
      </c>
      <c r="V62" s="364">
        <v>5</v>
      </c>
      <c r="W62" s="188">
        <v>3.38</v>
      </c>
      <c r="X62" s="187">
        <v>0.92</v>
      </c>
      <c r="Y62" s="188">
        <v>0.8</v>
      </c>
      <c r="Z62" s="188">
        <v>3.21</v>
      </c>
      <c r="AA62" s="187">
        <v>3.78</v>
      </c>
      <c r="AB62" s="188">
        <v>4.29</v>
      </c>
      <c r="AC62" s="326">
        <f t="shared" si="70"/>
        <v>13.492063492063489</v>
      </c>
      <c r="AD62" s="443">
        <f t="shared" si="72"/>
        <v>13.719231654014262</v>
      </c>
      <c r="AE62" s="483">
        <v>31</v>
      </c>
      <c r="AF62" s="370">
        <v>6290</v>
      </c>
      <c r="AG62" s="512">
        <v>17.25</v>
      </c>
      <c r="AH62" s="512">
        <v>-11.34</v>
      </c>
      <c r="AI62" s="525">
        <v>2.03</v>
      </c>
      <c r="AJ62" s="526">
        <v>-0.29</v>
      </c>
      <c r="AK62" s="334">
        <f>AN62/AO62</f>
        <v>0.716573051092361</v>
      </c>
      <c r="AL62" s="328">
        <f t="shared" si="10"/>
        <v>31.578947368421062</v>
      </c>
      <c r="AM62" s="329">
        <f t="shared" si="11"/>
        <v>25.437066493119676</v>
      </c>
      <c r="AN62" s="329">
        <f t="shared" si="12"/>
        <v>28.388037582274993</v>
      </c>
      <c r="AO62" s="326">
        <f t="shared" si="19"/>
        <v>39.61639017682788</v>
      </c>
      <c r="AP62" s="650">
        <v>1.5</v>
      </c>
      <c r="AQ62" s="633"/>
      <c r="AR62" s="279">
        <v>1.14</v>
      </c>
      <c r="AS62" s="279">
        <v>0.9</v>
      </c>
      <c r="AT62" s="19">
        <v>0.76</v>
      </c>
      <c r="AU62" s="19">
        <v>0.59</v>
      </c>
      <c r="AV62" s="19">
        <v>0.43</v>
      </c>
      <c r="AW62" s="19">
        <v>0.24</v>
      </c>
      <c r="AX62" s="280">
        <v>0.08</v>
      </c>
      <c r="AY62" s="19">
        <v>0.08</v>
      </c>
      <c r="AZ62" s="19">
        <v>0.0667</v>
      </c>
      <c r="BA62" s="280">
        <v>0.0533</v>
      </c>
      <c r="BB62" s="280">
        <v>0.0533</v>
      </c>
      <c r="BC62" s="281">
        <v>0.0533</v>
      </c>
      <c r="BD62" s="686">
        <f t="shared" si="13"/>
        <v>31.578947368421062</v>
      </c>
      <c r="BE62" s="686">
        <f t="shared" si="69"/>
        <v>26.66666666666666</v>
      </c>
      <c r="BF62" s="663">
        <f t="shared" si="59"/>
        <v>18.421052631578938</v>
      </c>
      <c r="BG62" s="663">
        <f t="shared" si="60"/>
        <v>28.81355932203391</v>
      </c>
      <c r="BH62" s="663">
        <f t="shared" si="61"/>
        <v>37.2093023255814</v>
      </c>
      <c r="BI62" s="663">
        <f t="shared" si="62"/>
        <v>79.16666666666667</v>
      </c>
      <c r="BJ62" s="663">
        <f t="shared" si="63"/>
        <v>200</v>
      </c>
      <c r="BK62" s="663">
        <f t="shared" si="64"/>
        <v>0</v>
      </c>
      <c r="BL62" s="663">
        <f t="shared" si="65"/>
        <v>19.940029985007502</v>
      </c>
      <c r="BM62" s="663">
        <f t="shared" si="66"/>
        <v>25.14071294559099</v>
      </c>
      <c r="BN62" s="663">
        <f t="shared" si="67"/>
        <v>0</v>
      </c>
      <c r="BO62" s="687">
        <f t="shared" si="68"/>
        <v>0</v>
      </c>
      <c r="BP62" s="675">
        <f t="shared" si="14"/>
        <v>38.91141149262893</v>
      </c>
      <c r="BQ62" s="675">
        <f t="shared" si="15"/>
        <v>52.74962528347736</v>
      </c>
      <c r="BR62" s="540">
        <f t="shared" si="8"/>
        <v>17.877767198707605</v>
      </c>
      <c r="BS62" s="675">
        <f t="shared" si="9"/>
        <v>76.75970414201183</v>
      </c>
      <c r="BT62" s="698">
        <f t="shared" si="31"/>
        <v>1.6500000000000001</v>
      </c>
      <c r="BU62" s="698">
        <f t="shared" si="73"/>
        <v>1.8150000000000004</v>
      </c>
      <c r="BV62" s="698">
        <f t="shared" si="73"/>
        <v>1.9965000000000006</v>
      </c>
      <c r="BW62" s="698">
        <f t="shared" si="73"/>
        <v>2.1961500000000007</v>
      </c>
      <c r="BX62" s="698">
        <f t="shared" si="73"/>
        <v>2.415765000000001</v>
      </c>
      <c r="BY62" s="699">
        <f t="shared" si="33"/>
        <v>10.073415000000002</v>
      </c>
      <c r="BZ62" s="687">
        <f t="shared" si="34"/>
        <v>21.113844057849512</v>
      </c>
    </row>
    <row r="63" spans="1:78" ht="11.25" customHeight="1">
      <c r="A63" s="25" t="s">
        <v>1936</v>
      </c>
      <c r="B63" s="26" t="s">
        <v>1937</v>
      </c>
      <c r="C63" s="109" t="s">
        <v>1570</v>
      </c>
      <c r="D63" s="132">
        <v>6</v>
      </c>
      <c r="E63" s="26">
        <v>409</v>
      </c>
      <c r="F63" s="65" t="s">
        <v>1410</v>
      </c>
      <c r="G63" s="57" t="s">
        <v>1410</v>
      </c>
      <c r="H63" s="206">
        <v>42.91</v>
      </c>
      <c r="I63" s="313">
        <f t="shared" si="55"/>
        <v>5.965975297133536</v>
      </c>
      <c r="J63" s="141">
        <v>0.6325</v>
      </c>
      <c r="K63" s="141">
        <v>0.64</v>
      </c>
      <c r="L63" s="116">
        <f t="shared" si="56"/>
        <v>1.1857707509881577</v>
      </c>
      <c r="M63" s="156">
        <v>40850</v>
      </c>
      <c r="N63" s="31">
        <v>40854</v>
      </c>
      <c r="O63" s="32">
        <v>40861</v>
      </c>
      <c r="P63" s="104" t="s">
        <v>262</v>
      </c>
      <c r="Q63" s="102" t="s">
        <v>1921</v>
      </c>
      <c r="R63" s="310">
        <f>K63*4</f>
        <v>2.56</v>
      </c>
      <c r="S63" s="313">
        <f t="shared" si="57"/>
        <v>136.8983957219251</v>
      </c>
      <c r="T63" s="411">
        <f t="shared" si="46"/>
        <v>73.45155710432019</v>
      </c>
      <c r="U63" s="441">
        <f t="shared" si="58"/>
        <v>22.94652406417112</v>
      </c>
      <c r="V63" s="364">
        <v>12</v>
      </c>
      <c r="W63" s="166">
        <v>1.87</v>
      </c>
      <c r="X63" s="172">
        <v>4.97</v>
      </c>
      <c r="Y63" s="166">
        <v>1.25</v>
      </c>
      <c r="Z63" s="166">
        <v>2.95</v>
      </c>
      <c r="AA63" s="172">
        <v>1.97</v>
      </c>
      <c r="AB63" s="166">
        <v>1.62</v>
      </c>
      <c r="AC63" s="327">
        <f t="shared" si="70"/>
        <v>-17.76649746192893</v>
      </c>
      <c r="AD63" s="444">
        <f t="shared" si="72"/>
        <v>4.382641023807821</v>
      </c>
      <c r="AE63" s="484">
        <v>8</v>
      </c>
      <c r="AF63" s="369">
        <v>1910</v>
      </c>
      <c r="AG63" s="522">
        <v>24.74</v>
      </c>
      <c r="AH63" s="522">
        <v>-5.09</v>
      </c>
      <c r="AI63" s="523">
        <v>0.09</v>
      </c>
      <c r="AJ63" s="524">
        <v>6.74</v>
      </c>
      <c r="AK63" s="335" t="s">
        <v>876</v>
      </c>
      <c r="AL63" s="324">
        <f t="shared" si="10"/>
        <v>3.9256198347107585</v>
      </c>
      <c r="AM63" s="325">
        <f t="shared" si="11"/>
        <v>2.143012453313231</v>
      </c>
      <c r="AN63" s="325">
        <f t="shared" si="12"/>
        <v>15.378948199886079</v>
      </c>
      <c r="AO63" s="327" t="s">
        <v>876</v>
      </c>
      <c r="AP63" s="646">
        <v>2.515</v>
      </c>
      <c r="AQ63" s="634"/>
      <c r="AR63" s="282">
        <v>2.42</v>
      </c>
      <c r="AS63" s="284">
        <v>2.4</v>
      </c>
      <c r="AT63" s="28">
        <v>2.36</v>
      </c>
      <c r="AU63" s="28">
        <v>1.975</v>
      </c>
      <c r="AV63" s="28">
        <v>1.23</v>
      </c>
      <c r="AW63" s="275">
        <v>0</v>
      </c>
      <c r="AX63" s="275">
        <v>0</v>
      </c>
      <c r="AY63" s="275">
        <v>0</v>
      </c>
      <c r="AZ63" s="275">
        <v>0</v>
      </c>
      <c r="BA63" s="275">
        <v>0</v>
      </c>
      <c r="BB63" s="275">
        <v>0</v>
      </c>
      <c r="BC63" s="277">
        <v>0</v>
      </c>
      <c r="BD63" s="684">
        <f t="shared" si="13"/>
        <v>3.9256198347107585</v>
      </c>
      <c r="BE63" s="684">
        <f t="shared" si="69"/>
        <v>0.8333333333333304</v>
      </c>
      <c r="BF63" s="452">
        <f t="shared" si="59"/>
        <v>1.6949152542372836</v>
      </c>
      <c r="BG63" s="452">
        <f t="shared" si="60"/>
        <v>19.493670886075943</v>
      </c>
      <c r="BH63" s="452">
        <f t="shared" si="61"/>
        <v>60.56910569105691</v>
      </c>
      <c r="BI63" s="452">
        <f t="shared" si="62"/>
        <v>0</v>
      </c>
      <c r="BJ63" s="452">
        <f t="shared" si="63"/>
        <v>0</v>
      </c>
      <c r="BK63" s="452">
        <f t="shared" si="64"/>
        <v>0</v>
      </c>
      <c r="BL63" s="452">
        <f t="shared" si="65"/>
        <v>0</v>
      </c>
      <c r="BM63" s="452">
        <f t="shared" si="66"/>
        <v>0</v>
      </c>
      <c r="BN63" s="452">
        <f t="shared" si="67"/>
        <v>0</v>
      </c>
      <c r="BO63" s="685">
        <f t="shared" si="68"/>
        <v>0</v>
      </c>
      <c r="BP63" s="676">
        <f t="shared" si="14"/>
        <v>7.209720416617852</v>
      </c>
      <c r="BQ63" s="676">
        <f t="shared" si="15"/>
        <v>16.940672507926198</v>
      </c>
      <c r="BR63" s="538">
        <f t="shared" si="8"/>
        <v>-1.601600567151504</v>
      </c>
      <c r="BS63" s="676">
        <f t="shared" si="9"/>
        <v>33.94252662474565</v>
      </c>
      <c r="BT63" s="700">
        <f t="shared" si="31"/>
        <v>2.54015</v>
      </c>
      <c r="BU63" s="700">
        <f t="shared" si="73"/>
        <v>2.6514756559662547</v>
      </c>
      <c r="BV63" s="700">
        <f t="shared" si="73"/>
        <v>2.7676803158009093</v>
      </c>
      <c r="BW63" s="700">
        <f t="shared" si="73"/>
        <v>2.888977808729054</v>
      </c>
      <c r="BX63" s="700">
        <f t="shared" si="73"/>
        <v>3.0155913353431183</v>
      </c>
      <c r="BY63" s="697">
        <f t="shared" si="33"/>
        <v>13.863875115839335</v>
      </c>
      <c r="BZ63" s="685">
        <f t="shared" si="34"/>
        <v>32.30919393111008</v>
      </c>
    </row>
    <row r="64" spans="1:78" ht="11.25" customHeight="1">
      <c r="A64" s="25" t="s">
        <v>2115</v>
      </c>
      <c r="B64" s="26" t="s">
        <v>2116</v>
      </c>
      <c r="C64" s="33" t="s">
        <v>978</v>
      </c>
      <c r="D64" s="132">
        <v>9</v>
      </c>
      <c r="E64" s="26">
        <v>267</v>
      </c>
      <c r="F64" s="44" t="s">
        <v>827</v>
      </c>
      <c r="G64" s="45" t="s">
        <v>827</v>
      </c>
      <c r="H64" s="206">
        <v>79.25</v>
      </c>
      <c r="I64" s="313">
        <f t="shared" si="55"/>
        <v>2.0694006309148265</v>
      </c>
      <c r="J64" s="141">
        <v>0.35</v>
      </c>
      <c r="K64" s="141">
        <v>0.41</v>
      </c>
      <c r="L64" s="93">
        <f t="shared" si="56"/>
        <v>17.14285714285715</v>
      </c>
      <c r="M64" s="156">
        <v>40722</v>
      </c>
      <c r="N64" s="31">
        <v>40724</v>
      </c>
      <c r="O64" s="32">
        <v>40756</v>
      </c>
      <c r="P64" s="104" t="s">
        <v>252</v>
      </c>
      <c r="Q64" s="26"/>
      <c r="R64" s="310">
        <f>K64*4</f>
        <v>1.64</v>
      </c>
      <c r="S64" s="313">
        <f t="shared" si="57"/>
        <v>24.736048265460028</v>
      </c>
      <c r="T64" s="411">
        <f t="shared" si="46"/>
        <v>55.131757684662475</v>
      </c>
      <c r="U64" s="27">
        <f t="shared" si="58"/>
        <v>11.953242835595777</v>
      </c>
      <c r="V64" s="364">
        <v>10</v>
      </c>
      <c r="W64" s="166">
        <v>6.63</v>
      </c>
      <c r="X64" s="172">
        <v>0.8</v>
      </c>
      <c r="Y64" s="166">
        <v>0.96</v>
      </c>
      <c r="Z64" s="166">
        <v>4.53</v>
      </c>
      <c r="AA64" s="172">
        <v>7.78</v>
      </c>
      <c r="AB64" s="166">
        <v>8.29</v>
      </c>
      <c r="AC64" s="327">
        <f t="shared" si="70"/>
        <v>6.555269922879159</v>
      </c>
      <c r="AD64" s="444">
        <f t="shared" si="72"/>
        <v>12.732969151670948</v>
      </c>
      <c r="AE64" s="484">
        <v>18</v>
      </c>
      <c r="AF64" s="369">
        <v>32180</v>
      </c>
      <c r="AG64" s="522">
        <v>32.26</v>
      </c>
      <c r="AH64" s="522">
        <v>-20.59</v>
      </c>
      <c r="AI64" s="523">
        <v>7.43</v>
      </c>
      <c r="AJ64" s="524">
        <v>3.15</v>
      </c>
      <c r="AK64" s="335">
        <f>AN64/AO64</f>
        <v>1.081567498367631</v>
      </c>
      <c r="AL64" s="324">
        <f t="shared" si="10"/>
        <v>31.034482758620708</v>
      </c>
      <c r="AM64" s="325">
        <f t="shared" si="11"/>
        <v>12.76627662032761</v>
      </c>
      <c r="AN64" s="325">
        <f t="shared" si="12"/>
        <v>14.27462296187214</v>
      </c>
      <c r="AO64" s="327">
        <f t="shared" si="19"/>
        <v>13.19808794496533</v>
      </c>
      <c r="AP64" s="646">
        <v>1.52</v>
      </c>
      <c r="AQ64" s="634"/>
      <c r="AR64" s="282">
        <v>1.16</v>
      </c>
      <c r="AS64" s="284">
        <v>1.12</v>
      </c>
      <c r="AT64" s="28">
        <v>1.06</v>
      </c>
      <c r="AU64" s="28">
        <v>0.91</v>
      </c>
      <c r="AV64" s="28">
        <v>0.78</v>
      </c>
      <c r="AW64" s="28">
        <v>0.605</v>
      </c>
      <c r="AX64" s="28">
        <v>0.53</v>
      </c>
      <c r="AY64" s="275">
        <v>0.44</v>
      </c>
      <c r="AZ64" s="275">
        <v>0.44</v>
      </c>
      <c r="BA64" s="275">
        <v>0.44</v>
      </c>
      <c r="BB64" s="275">
        <v>0.44</v>
      </c>
      <c r="BC64" s="277">
        <v>0.44</v>
      </c>
      <c r="BD64" s="684">
        <f t="shared" si="13"/>
        <v>31.034482758620708</v>
      </c>
      <c r="BE64" s="684">
        <f t="shared" si="69"/>
        <v>3.5714285714285587</v>
      </c>
      <c r="BF64" s="452">
        <f t="shared" si="59"/>
        <v>5.660377358490565</v>
      </c>
      <c r="BG64" s="452">
        <f t="shared" si="60"/>
        <v>16.483516483516492</v>
      </c>
      <c r="BH64" s="452">
        <f t="shared" si="61"/>
        <v>16.666666666666675</v>
      </c>
      <c r="BI64" s="452">
        <f t="shared" si="62"/>
        <v>28.92561983471076</v>
      </c>
      <c r="BJ64" s="452">
        <f t="shared" si="63"/>
        <v>14.1509433962264</v>
      </c>
      <c r="BK64" s="452">
        <f t="shared" si="64"/>
        <v>20.45454545454546</v>
      </c>
      <c r="BL64" s="452">
        <f t="shared" si="65"/>
        <v>0</v>
      </c>
      <c r="BM64" s="452">
        <f t="shared" si="66"/>
        <v>0</v>
      </c>
      <c r="BN64" s="452">
        <f t="shared" si="67"/>
        <v>0</v>
      </c>
      <c r="BO64" s="685">
        <f t="shared" si="68"/>
        <v>0</v>
      </c>
      <c r="BP64" s="676">
        <f t="shared" si="14"/>
        <v>11.412298377017136</v>
      </c>
      <c r="BQ64" s="676">
        <f t="shared" si="15"/>
        <v>10.991893406966108</v>
      </c>
      <c r="BR64" s="538">
        <f t="shared" si="8"/>
        <v>4.390780757191191</v>
      </c>
      <c r="BS64" s="676">
        <f t="shared" si="9"/>
        <v>77.34870585133399</v>
      </c>
      <c r="BT64" s="700">
        <f t="shared" si="31"/>
        <v>1.6196401028277632</v>
      </c>
      <c r="BU64" s="700">
        <f t="shared" si="73"/>
        <v>1.7816041131105396</v>
      </c>
      <c r="BV64" s="700">
        <f t="shared" si="73"/>
        <v>1.9597645244215938</v>
      </c>
      <c r="BW64" s="700">
        <f t="shared" si="73"/>
        <v>2.155740976863753</v>
      </c>
      <c r="BX64" s="700">
        <f t="shared" si="73"/>
        <v>2.371315074550129</v>
      </c>
      <c r="BY64" s="697">
        <f t="shared" si="33"/>
        <v>9.888064791773779</v>
      </c>
      <c r="BZ64" s="685">
        <f t="shared" si="34"/>
        <v>12.477053365014232</v>
      </c>
    </row>
    <row r="65" spans="1:78" ht="11.25" customHeight="1">
      <c r="A65" s="25" t="s">
        <v>1758</v>
      </c>
      <c r="B65" s="26" t="s">
        <v>1759</v>
      </c>
      <c r="C65" s="33" t="s">
        <v>1327</v>
      </c>
      <c r="D65" s="132">
        <v>7</v>
      </c>
      <c r="E65" s="26">
        <v>366</v>
      </c>
      <c r="F65" s="44" t="s">
        <v>860</v>
      </c>
      <c r="G65" s="45" t="s">
        <v>827</v>
      </c>
      <c r="H65" s="206">
        <v>33.43</v>
      </c>
      <c r="I65" s="313">
        <f t="shared" si="55"/>
        <v>4.187855219862398</v>
      </c>
      <c r="J65" s="141">
        <v>0.34</v>
      </c>
      <c r="K65" s="141">
        <v>0.35</v>
      </c>
      <c r="L65" s="93">
        <f t="shared" si="56"/>
        <v>2.941176470588225</v>
      </c>
      <c r="M65" s="156">
        <v>40785</v>
      </c>
      <c r="N65" s="31">
        <v>40787</v>
      </c>
      <c r="O65" s="32">
        <v>40801</v>
      </c>
      <c r="P65" s="30" t="s">
        <v>246</v>
      </c>
      <c r="Q65" s="26"/>
      <c r="R65" s="310">
        <f>K65*4</f>
        <v>1.4</v>
      </c>
      <c r="S65" s="313">
        <f t="shared" si="57"/>
        <v>78.65168539325842</v>
      </c>
      <c r="T65" s="411">
        <f t="shared" si="46"/>
        <v>22.575360905540865</v>
      </c>
      <c r="U65" s="27">
        <f t="shared" si="58"/>
        <v>18.780898876404493</v>
      </c>
      <c r="V65" s="364">
        <v>6</v>
      </c>
      <c r="W65" s="166">
        <v>1.78</v>
      </c>
      <c r="X65" s="172">
        <v>4.43</v>
      </c>
      <c r="Y65" s="166">
        <v>1.3</v>
      </c>
      <c r="Z65" s="166">
        <v>1.8</v>
      </c>
      <c r="AA65" s="172">
        <v>1.9</v>
      </c>
      <c r="AB65" s="166">
        <v>2.04</v>
      </c>
      <c r="AC65" s="327">
        <f t="shared" si="70"/>
        <v>7.36842105263158</v>
      </c>
      <c r="AD65" s="444">
        <f t="shared" si="72"/>
        <v>3.9717238921230846</v>
      </c>
      <c r="AE65" s="484">
        <v>1</v>
      </c>
      <c r="AF65" s="306">
        <v>113</v>
      </c>
      <c r="AG65" s="522">
        <v>18.42</v>
      </c>
      <c r="AH65" s="522">
        <v>-1.65</v>
      </c>
      <c r="AI65" s="523">
        <v>4.99</v>
      </c>
      <c r="AJ65" s="524">
        <v>5.36</v>
      </c>
      <c r="AK65" s="335">
        <f>AN65/AO65</f>
        <v>1.4479473769676763</v>
      </c>
      <c r="AL65" s="324">
        <f t="shared" si="10"/>
        <v>3.7593984962405846</v>
      </c>
      <c r="AM65" s="325">
        <f t="shared" si="11"/>
        <v>3.0788379107201225</v>
      </c>
      <c r="AN65" s="325">
        <f t="shared" si="12"/>
        <v>2.6641328429925393</v>
      </c>
      <c r="AO65" s="327">
        <f t="shared" si="19"/>
        <v>1.839937614702425</v>
      </c>
      <c r="AP65" s="646">
        <v>1.38</v>
      </c>
      <c r="AQ65" s="634"/>
      <c r="AR65" s="282">
        <v>1.33</v>
      </c>
      <c r="AS65" s="282">
        <v>1.29</v>
      </c>
      <c r="AT65" s="28">
        <v>1.26</v>
      </c>
      <c r="AU65" s="28">
        <v>1.23</v>
      </c>
      <c r="AV65" s="28">
        <v>1.21</v>
      </c>
      <c r="AW65" s="28">
        <v>1.19</v>
      </c>
      <c r="AX65" s="275">
        <v>1.18</v>
      </c>
      <c r="AY65" s="275">
        <v>1.18</v>
      </c>
      <c r="AZ65" s="28">
        <v>1.17</v>
      </c>
      <c r="BA65" s="28">
        <v>1.15</v>
      </c>
      <c r="BB65" s="275">
        <v>1.14</v>
      </c>
      <c r="BC65" s="277">
        <v>1.14</v>
      </c>
      <c r="BD65" s="684">
        <f t="shared" si="13"/>
        <v>3.7593984962405846</v>
      </c>
      <c r="BE65" s="684">
        <f t="shared" si="69"/>
        <v>3.100775193798455</v>
      </c>
      <c r="BF65" s="452">
        <f t="shared" si="59"/>
        <v>2.3809523809523725</v>
      </c>
      <c r="BG65" s="452">
        <f t="shared" si="60"/>
        <v>2.4390243902439046</v>
      </c>
      <c r="BH65" s="452">
        <f t="shared" si="61"/>
        <v>1.6528925619834656</v>
      </c>
      <c r="BI65" s="452">
        <f t="shared" si="62"/>
        <v>1.680672268907557</v>
      </c>
      <c r="BJ65" s="452">
        <f t="shared" si="63"/>
        <v>0.8474576271186418</v>
      </c>
      <c r="BK65" s="452">
        <f t="shared" si="64"/>
        <v>0</v>
      </c>
      <c r="BL65" s="452">
        <f t="shared" si="65"/>
        <v>0.8547008547008517</v>
      </c>
      <c r="BM65" s="452">
        <f t="shared" si="66"/>
        <v>1.7391304347826209</v>
      </c>
      <c r="BN65" s="452">
        <f t="shared" si="67"/>
        <v>0.8771929824561431</v>
      </c>
      <c r="BO65" s="685">
        <f t="shared" si="68"/>
        <v>0</v>
      </c>
      <c r="BP65" s="676">
        <f t="shared" si="14"/>
        <v>1.6110164325987164</v>
      </c>
      <c r="BQ65" s="676">
        <f t="shared" si="15"/>
        <v>1.1188023356370367</v>
      </c>
      <c r="BR65" s="538">
        <f t="shared" si="8"/>
        <v>-11.928910813549555</v>
      </c>
      <c r="BS65" s="676">
        <f t="shared" si="9"/>
        <v>39.854850446186276</v>
      </c>
      <c r="BT65" s="700">
        <f t="shared" si="31"/>
        <v>1.4816842105263157</v>
      </c>
      <c r="BU65" s="700">
        <f t="shared" si="73"/>
        <v>1.5405326163216047</v>
      </c>
      <c r="BV65" s="700">
        <f t="shared" si="73"/>
        <v>1.6017183183099986</v>
      </c>
      <c r="BW65" s="700">
        <f t="shared" si="73"/>
        <v>1.6653341474428287</v>
      </c>
      <c r="BX65" s="700">
        <f t="shared" si="73"/>
        <v>1.7314766216604998</v>
      </c>
      <c r="BY65" s="697">
        <f t="shared" si="33"/>
        <v>8.020745914261248</v>
      </c>
      <c r="BZ65" s="685">
        <f t="shared" si="34"/>
        <v>23.992659031592126</v>
      </c>
    </row>
    <row r="66" spans="1:78" ht="11.25" customHeight="1">
      <c r="A66" s="34" t="s">
        <v>1270</v>
      </c>
      <c r="B66" s="36" t="s">
        <v>1271</v>
      </c>
      <c r="C66" s="41" t="s">
        <v>983</v>
      </c>
      <c r="D66" s="133">
        <v>6</v>
      </c>
      <c r="E66" s="26">
        <v>418</v>
      </c>
      <c r="F66" s="74" t="s">
        <v>1410</v>
      </c>
      <c r="G66" s="75" t="s">
        <v>1410</v>
      </c>
      <c r="H66" s="207">
        <v>34.51</v>
      </c>
      <c r="I66" s="434">
        <f t="shared" si="55"/>
        <v>0.8693132425383946</v>
      </c>
      <c r="J66" s="140">
        <v>0.12</v>
      </c>
      <c r="K66" s="140">
        <v>0.15</v>
      </c>
      <c r="L66" s="94">
        <f t="shared" si="56"/>
        <v>25</v>
      </c>
      <c r="M66" s="298">
        <v>40883</v>
      </c>
      <c r="N66" s="50">
        <v>40885</v>
      </c>
      <c r="O66" s="40">
        <v>40918</v>
      </c>
      <c r="P66" s="49" t="s">
        <v>288</v>
      </c>
      <c r="Q66" s="102" t="s">
        <v>309</v>
      </c>
      <c r="R66" s="259">
        <f>K66*2</f>
        <v>0.3</v>
      </c>
      <c r="S66" s="315">
        <f t="shared" si="57"/>
        <v>6.681514476614699</v>
      </c>
      <c r="T66" s="411">
        <f t="shared" si="46"/>
        <v>-25.83978365261521</v>
      </c>
      <c r="U66" s="37">
        <f t="shared" si="58"/>
        <v>7.6859688195991085</v>
      </c>
      <c r="V66" s="365">
        <v>6</v>
      </c>
      <c r="W66" s="167">
        <v>4.49</v>
      </c>
      <c r="X66" s="174">
        <v>0.75</v>
      </c>
      <c r="Y66" s="167">
        <v>1.03</v>
      </c>
      <c r="Z66" s="167">
        <v>1.61</v>
      </c>
      <c r="AA66" s="174">
        <v>3.88</v>
      </c>
      <c r="AB66" s="167">
        <v>4.07</v>
      </c>
      <c r="AC66" s="332">
        <f t="shared" si="70"/>
        <v>4.89690721649485</v>
      </c>
      <c r="AD66" s="445">
        <f t="shared" si="72"/>
        <v>11.85910652920962</v>
      </c>
      <c r="AE66" s="485">
        <v>22</v>
      </c>
      <c r="AF66" s="371">
        <v>2320</v>
      </c>
      <c r="AG66" s="495">
        <v>4.67</v>
      </c>
      <c r="AH66" s="495">
        <v>-48.38</v>
      </c>
      <c r="AI66" s="519">
        <v>-10.8</v>
      </c>
      <c r="AJ66" s="521">
        <v>-28.34</v>
      </c>
      <c r="AK66" s="336" t="s">
        <v>876</v>
      </c>
      <c r="AL66" s="330">
        <f t="shared" si="10"/>
        <v>19.999999999999996</v>
      </c>
      <c r="AM66" s="331">
        <f t="shared" si="11"/>
        <v>25.99210498948732</v>
      </c>
      <c r="AN66" s="331" t="s">
        <v>876</v>
      </c>
      <c r="AO66" s="332" t="s">
        <v>876</v>
      </c>
      <c r="AP66" s="652">
        <v>0.24</v>
      </c>
      <c r="AQ66" s="635"/>
      <c r="AR66" s="283">
        <v>0.2</v>
      </c>
      <c r="AS66" s="285">
        <v>0.16</v>
      </c>
      <c r="AT66" s="38">
        <v>0.12</v>
      </c>
      <c r="AU66" s="38">
        <v>0.1</v>
      </c>
      <c r="AV66" s="276">
        <v>0</v>
      </c>
      <c r="AW66" s="276">
        <v>0</v>
      </c>
      <c r="AX66" s="276">
        <v>0</v>
      </c>
      <c r="AY66" s="276">
        <v>0</v>
      </c>
      <c r="AZ66" s="276">
        <v>0</v>
      </c>
      <c r="BA66" s="276">
        <v>0</v>
      </c>
      <c r="BB66" s="276">
        <v>0</v>
      </c>
      <c r="BC66" s="304">
        <v>0</v>
      </c>
      <c r="BD66" s="688">
        <f t="shared" si="13"/>
        <v>19.999999999999996</v>
      </c>
      <c r="BE66" s="688">
        <f t="shared" si="69"/>
        <v>25</v>
      </c>
      <c r="BF66" s="664">
        <f t="shared" si="59"/>
        <v>33.33333333333335</v>
      </c>
      <c r="BG66" s="664">
        <f t="shared" si="60"/>
        <v>19.999999999999996</v>
      </c>
      <c r="BH66" s="664">
        <f t="shared" si="61"/>
        <v>0</v>
      </c>
      <c r="BI66" s="664">
        <f t="shared" si="62"/>
        <v>0</v>
      </c>
      <c r="BJ66" s="664">
        <f t="shared" si="63"/>
        <v>0</v>
      </c>
      <c r="BK66" s="664">
        <f t="shared" si="64"/>
        <v>0</v>
      </c>
      <c r="BL66" s="664">
        <f t="shared" si="65"/>
        <v>0</v>
      </c>
      <c r="BM66" s="664">
        <f t="shared" si="66"/>
        <v>0</v>
      </c>
      <c r="BN66" s="664">
        <f t="shared" si="67"/>
        <v>0</v>
      </c>
      <c r="BO66" s="689">
        <f t="shared" si="68"/>
        <v>0</v>
      </c>
      <c r="BP66" s="677">
        <f t="shared" si="14"/>
        <v>8.194444444444445</v>
      </c>
      <c r="BQ66" s="677">
        <f t="shared" si="15"/>
        <v>12.00806699013235</v>
      </c>
      <c r="BR66" s="539" t="str">
        <f t="shared" si="8"/>
        <v>n/a</v>
      </c>
      <c r="BS66" s="677">
        <f t="shared" si="9"/>
        <v>61.33892750084827</v>
      </c>
      <c r="BT66" s="701">
        <f t="shared" si="31"/>
        <v>0.2517525773195876</v>
      </c>
      <c r="BU66" s="701">
        <f t="shared" si="73"/>
        <v>0.2769278350515464</v>
      </c>
      <c r="BV66" s="701">
        <f t="shared" si="73"/>
        <v>0.30462061855670103</v>
      </c>
      <c r="BW66" s="701">
        <f t="shared" si="73"/>
        <v>0.33508268041237116</v>
      </c>
      <c r="BX66" s="701">
        <f t="shared" si="73"/>
        <v>0.3685909484536083</v>
      </c>
      <c r="BY66" s="702">
        <f t="shared" si="33"/>
        <v>1.5369746597938145</v>
      </c>
      <c r="BZ66" s="689">
        <f t="shared" si="34"/>
        <v>4.45370808401569</v>
      </c>
    </row>
    <row r="67" spans="1:78" ht="11.25" customHeight="1">
      <c r="A67" s="15" t="s">
        <v>764</v>
      </c>
      <c r="B67" s="16" t="s">
        <v>765</v>
      </c>
      <c r="C67" s="261" t="s">
        <v>1573</v>
      </c>
      <c r="D67" s="131">
        <v>7</v>
      </c>
      <c r="E67" s="26">
        <v>349</v>
      </c>
      <c r="F67" s="88" t="s">
        <v>1410</v>
      </c>
      <c r="G67" s="58" t="s">
        <v>1410</v>
      </c>
      <c r="H67" s="205">
        <v>63.5</v>
      </c>
      <c r="I67" s="313">
        <f t="shared" si="55"/>
        <v>4.283464566929134</v>
      </c>
      <c r="J67" s="142">
        <v>0.53</v>
      </c>
      <c r="K67" s="142">
        <v>0.68</v>
      </c>
      <c r="L67" s="107">
        <f t="shared" si="56"/>
        <v>28.301886792452823</v>
      </c>
      <c r="M67" s="118">
        <v>40613</v>
      </c>
      <c r="N67" s="22">
        <v>40617</v>
      </c>
      <c r="O67" s="23">
        <v>40633</v>
      </c>
      <c r="P67" s="378" t="s">
        <v>248</v>
      </c>
      <c r="Q67" s="16"/>
      <c r="R67" s="311">
        <f aca="true" t="shared" si="74" ref="R67:R72">K67*4</f>
        <v>2.72</v>
      </c>
      <c r="S67" s="313">
        <f t="shared" si="57"/>
        <v>219.35483870967744</v>
      </c>
      <c r="T67" s="413">
        <f t="shared" si="46"/>
        <v>180.62270746084025</v>
      </c>
      <c r="U67" s="18">
        <f t="shared" si="58"/>
        <v>51.20967741935484</v>
      </c>
      <c r="V67" s="364">
        <v>12</v>
      </c>
      <c r="W67" s="188">
        <v>1.24</v>
      </c>
      <c r="X67" s="187">
        <v>1.52</v>
      </c>
      <c r="Y67" s="188">
        <v>6.4</v>
      </c>
      <c r="Z67" s="188">
        <v>3.46</v>
      </c>
      <c r="AA67" s="187">
        <v>4.05</v>
      </c>
      <c r="AB67" s="188">
        <v>4.41</v>
      </c>
      <c r="AC67" s="326">
        <f t="shared" si="70"/>
        <v>8.888888888888902</v>
      </c>
      <c r="AD67" s="327">
        <f t="shared" si="72"/>
        <v>10.315139701104613</v>
      </c>
      <c r="AE67" s="484">
        <v>17</v>
      </c>
      <c r="AF67" s="370">
        <v>6660</v>
      </c>
      <c r="AG67" s="512">
        <v>33.91</v>
      </c>
      <c r="AH67" s="512">
        <v>-2.64</v>
      </c>
      <c r="AI67" s="525">
        <v>2.98</v>
      </c>
      <c r="AJ67" s="526">
        <v>6.01</v>
      </c>
      <c r="AK67" s="335" t="s">
        <v>876</v>
      </c>
      <c r="AL67" s="324">
        <f t="shared" si="10"/>
        <v>40.20618556701032</v>
      </c>
      <c r="AM67" s="325">
        <f t="shared" si="11"/>
        <v>29.931885166802896</v>
      </c>
      <c r="AN67" s="325">
        <f t="shared" si="12"/>
        <v>20.740399294673793</v>
      </c>
      <c r="AO67" s="327" t="s">
        <v>876</v>
      </c>
      <c r="AP67" s="646">
        <v>2.72</v>
      </c>
      <c r="AQ67" s="634"/>
      <c r="AR67" s="282">
        <v>1.94</v>
      </c>
      <c r="AS67" s="282">
        <v>1.35</v>
      </c>
      <c r="AT67" s="28">
        <v>1.24</v>
      </c>
      <c r="AU67" s="28">
        <v>1.145</v>
      </c>
      <c r="AV67" s="28">
        <v>1.06</v>
      </c>
      <c r="AW67" s="28">
        <v>0.8875679999999999</v>
      </c>
      <c r="AX67" s="275">
        <v>0</v>
      </c>
      <c r="AY67" s="275">
        <v>0</v>
      </c>
      <c r="AZ67" s="275">
        <v>0</v>
      </c>
      <c r="BA67" s="275">
        <v>0</v>
      </c>
      <c r="BB67" s="275">
        <v>0</v>
      </c>
      <c r="BC67" s="277">
        <v>0</v>
      </c>
      <c r="BD67" s="684">
        <f t="shared" si="13"/>
        <v>40.20618556701032</v>
      </c>
      <c r="BE67" s="684">
        <f t="shared" si="69"/>
        <v>43.70370370370369</v>
      </c>
      <c r="BF67" s="452">
        <f t="shared" si="59"/>
        <v>8.870967741935498</v>
      </c>
      <c r="BG67" s="452">
        <f t="shared" si="60"/>
        <v>8.296943231441055</v>
      </c>
      <c r="BH67" s="452">
        <f t="shared" si="61"/>
        <v>8.018867924528305</v>
      </c>
      <c r="BI67" s="452">
        <f t="shared" si="62"/>
        <v>19.42746921925984</v>
      </c>
      <c r="BJ67" s="452">
        <f t="shared" si="63"/>
        <v>0</v>
      </c>
      <c r="BK67" s="452">
        <f t="shared" si="64"/>
        <v>0</v>
      </c>
      <c r="BL67" s="452">
        <f t="shared" si="65"/>
        <v>0</v>
      </c>
      <c r="BM67" s="452">
        <f t="shared" si="66"/>
        <v>0</v>
      </c>
      <c r="BN67" s="452">
        <f t="shared" si="67"/>
        <v>0</v>
      </c>
      <c r="BO67" s="685">
        <f t="shared" si="68"/>
        <v>0</v>
      </c>
      <c r="BP67" s="676">
        <f t="shared" si="14"/>
        <v>10.710344782323228</v>
      </c>
      <c r="BQ67" s="676">
        <f t="shared" si="15"/>
        <v>15.10870441642738</v>
      </c>
      <c r="BR67" s="538">
        <f t="shared" si="8"/>
        <v>-26.185813557751914</v>
      </c>
      <c r="BS67" s="676">
        <f t="shared" si="9"/>
        <v>54.25347670250897</v>
      </c>
      <c r="BT67" s="696">
        <f t="shared" si="31"/>
        <v>2.9617777777777783</v>
      </c>
      <c r="BU67" s="696">
        <f t="shared" si="73"/>
        <v>3.257955555555556</v>
      </c>
      <c r="BV67" s="696">
        <f t="shared" si="73"/>
        <v>3.583751111111112</v>
      </c>
      <c r="BW67" s="696">
        <f t="shared" si="73"/>
        <v>3.9421262222222238</v>
      </c>
      <c r="BX67" s="696">
        <f t="shared" si="73"/>
        <v>4.336338844444446</v>
      </c>
      <c r="BY67" s="697">
        <f t="shared" si="33"/>
        <v>18.08194951111112</v>
      </c>
      <c r="BZ67" s="685">
        <f t="shared" si="34"/>
        <v>28.475511041119873</v>
      </c>
    </row>
    <row r="68" spans="1:78" ht="11.25" customHeight="1">
      <c r="A68" s="25" t="s">
        <v>173</v>
      </c>
      <c r="B68" s="26" t="s">
        <v>174</v>
      </c>
      <c r="C68" s="33" t="s">
        <v>1342</v>
      </c>
      <c r="D68" s="132">
        <v>8</v>
      </c>
      <c r="E68" s="26">
        <v>305</v>
      </c>
      <c r="F68" s="44" t="s">
        <v>860</v>
      </c>
      <c r="G68" s="45" t="s">
        <v>827</v>
      </c>
      <c r="H68" s="206">
        <v>51.62</v>
      </c>
      <c r="I68" s="313">
        <f t="shared" si="55"/>
        <v>3.8163502518403716</v>
      </c>
      <c r="J68" s="282">
        <v>0.4575</v>
      </c>
      <c r="K68" s="141">
        <v>0.4925</v>
      </c>
      <c r="L68" s="93">
        <f t="shared" si="56"/>
        <v>7.650273224043702</v>
      </c>
      <c r="M68" s="156">
        <v>40604</v>
      </c>
      <c r="N68" s="31">
        <v>40606</v>
      </c>
      <c r="O68" s="32">
        <v>40622</v>
      </c>
      <c r="P68" s="30" t="s">
        <v>2002</v>
      </c>
      <c r="Q68" s="272"/>
      <c r="R68" s="310">
        <f t="shared" si="74"/>
        <v>1.97</v>
      </c>
      <c r="S68" s="313">
        <f t="shared" si="57"/>
        <v>75.47892720306514</v>
      </c>
      <c r="T68" s="411">
        <f t="shared" si="46"/>
        <v>47.348583088781695</v>
      </c>
      <c r="U68" s="27">
        <f t="shared" si="58"/>
        <v>19.77777777777778</v>
      </c>
      <c r="V68" s="364">
        <v>12</v>
      </c>
      <c r="W68" s="166">
        <v>2.61</v>
      </c>
      <c r="X68" s="172">
        <v>5</v>
      </c>
      <c r="Y68" s="166">
        <v>1.92</v>
      </c>
      <c r="Z68" s="166">
        <v>2.47</v>
      </c>
      <c r="AA68" s="172">
        <v>3.13</v>
      </c>
      <c r="AB68" s="166">
        <v>3.28</v>
      </c>
      <c r="AC68" s="327">
        <f t="shared" si="70"/>
        <v>4.792332268370614</v>
      </c>
      <c r="AD68" s="327">
        <f t="shared" si="72"/>
        <v>3.298402555910543</v>
      </c>
      <c r="AE68" s="484">
        <v>17</v>
      </c>
      <c r="AF68" s="369">
        <v>29400</v>
      </c>
      <c r="AG68" s="522">
        <v>24.93</v>
      </c>
      <c r="AH68" s="522">
        <v>-2.01</v>
      </c>
      <c r="AI68" s="523">
        <v>1.2</v>
      </c>
      <c r="AJ68" s="524">
        <v>5</v>
      </c>
      <c r="AK68" s="335">
        <f>AN68/AO68</f>
        <v>1.7060872868704815</v>
      </c>
      <c r="AL68" s="324">
        <f t="shared" si="10"/>
        <v>7.650273224043702</v>
      </c>
      <c r="AM68" s="325">
        <f t="shared" si="11"/>
        <v>7.630753263628454</v>
      </c>
      <c r="AN68" s="325">
        <f t="shared" si="12"/>
        <v>7.378523503992129</v>
      </c>
      <c r="AO68" s="327">
        <f t="shared" si="19"/>
        <v>4.324821807638424</v>
      </c>
      <c r="AP68" s="646">
        <v>1.97</v>
      </c>
      <c r="AQ68" s="634"/>
      <c r="AR68" s="282">
        <v>1.83</v>
      </c>
      <c r="AS68" s="282">
        <v>1.75</v>
      </c>
      <c r="AT68" s="275">
        <v>1.58</v>
      </c>
      <c r="AU68" s="28">
        <v>1.46</v>
      </c>
      <c r="AV68" s="28">
        <v>1.38</v>
      </c>
      <c r="AW68" s="28">
        <v>1.34</v>
      </c>
      <c r="AX68" s="28">
        <v>1.3</v>
      </c>
      <c r="AY68" s="275">
        <v>1.29</v>
      </c>
      <c r="AZ68" s="275">
        <v>1.29</v>
      </c>
      <c r="BA68" s="275">
        <v>1.29</v>
      </c>
      <c r="BB68" s="275">
        <v>1.29</v>
      </c>
      <c r="BC68" s="277">
        <v>1.29</v>
      </c>
      <c r="BD68" s="684">
        <f t="shared" si="13"/>
        <v>7.650273224043702</v>
      </c>
      <c r="BE68" s="684">
        <f t="shared" si="69"/>
        <v>4.571428571428582</v>
      </c>
      <c r="BF68" s="452">
        <f t="shared" si="59"/>
        <v>10.759493670886066</v>
      </c>
      <c r="BG68" s="452">
        <f t="shared" si="60"/>
        <v>8.219178082191792</v>
      </c>
      <c r="BH68" s="452">
        <f t="shared" si="61"/>
        <v>5.797101449275366</v>
      </c>
      <c r="BI68" s="452">
        <f t="shared" si="62"/>
        <v>2.985074626865658</v>
      </c>
      <c r="BJ68" s="452">
        <f t="shared" si="63"/>
        <v>3.076923076923088</v>
      </c>
      <c r="BK68" s="452">
        <f t="shared" si="64"/>
        <v>0.7751937984496138</v>
      </c>
      <c r="BL68" s="452">
        <f t="shared" si="65"/>
        <v>0</v>
      </c>
      <c r="BM68" s="452">
        <f t="shared" si="66"/>
        <v>0</v>
      </c>
      <c r="BN68" s="452">
        <f t="shared" si="67"/>
        <v>0</v>
      </c>
      <c r="BO68" s="685">
        <f t="shared" si="68"/>
        <v>0</v>
      </c>
      <c r="BP68" s="676">
        <f t="shared" si="14"/>
        <v>3.6528888750053223</v>
      </c>
      <c r="BQ68" s="676">
        <f t="shared" si="15"/>
        <v>3.5963929055926456</v>
      </c>
      <c r="BR68" s="538">
        <f t="shared" si="8"/>
        <v>-8.582904021945279</v>
      </c>
      <c r="BS68" s="676">
        <f t="shared" si="9"/>
        <v>53.723463863232155</v>
      </c>
      <c r="BT68" s="696">
        <f t="shared" si="31"/>
        <v>2.064408945686901</v>
      </c>
      <c r="BU68" s="696">
        <f t="shared" si="73"/>
        <v>2.1325014631158834</v>
      </c>
      <c r="BV68" s="696">
        <f t="shared" si="73"/>
        <v>2.2028399458801275</v>
      </c>
      <c r="BW68" s="696">
        <f t="shared" si="73"/>
        <v>2.275498474957656</v>
      </c>
      <c r="BX68" s="696">
        <f t="shared" si="73"/>
        <v>2.3505535748153648</v>
      </c>
      <c r="BY68" s="697">
        <f t="shared" si="33"/>
        <v>11.025802404455932</v>
      </c>
      <c r="BZ68" s="685">
        <f t="shared" si="34"/>
        <v>21.35955521979065</v>
      </c>
    </row>
    <row r="69" spans="1:78" ht="11.25" customHeight="1">
      <c r="A69" s="96" t="s">
        <v>1078</v>
      </c>
      <c r="B69" s="26" t="s">
        <v>1075</v>
      </c>
      <c r="C69" s="33" t="s">
        <v>1221</v>
      </c>
      <c r="D69" s="132">
        <v>9</v>
      </c>
      <c r="E69" s="26">
        <v>260</v>
      </c>
      <c r="F69" s="44" t="s">
        <v>860</v>
      </c>
      <c r="G69" s="45" t="s">
        <v>860</v>
      </c>
      <c r="H69" s="206">
        <v>13.65</v>
      </c>
      <c r="I69" s="313">
        <f t="shared" si="55"/>
        <v>3.5164835164835164</v>
      </c>
      <c r="J69" s="141">
        <v>0.115</v>
      </c>
      <c r="K69" s="141">
        <v>0.12</v>
      </c>
      <c r="L69" s="93">
        <f t="shared" si="56"/>
        <v>4.347826086956519</v>
      </c>
      <c r="M69" s="156">
        <v>40661</v>
      </c>
      <c r="N69" s="31">
        <v>40665</v>
      </c>
      <c r="O69" s="32">
        <v>40679</v>
      </c>
      <c r="P69" s="30" t="s">
        <v>263</v>
      </c>
      <c r="Q69" s="26"/>
      <c r="R69" s="310">
        <f t="shared" si="74"/>
        <v>0.48</v>
      </c>
      <c r="S69" s="313">
        <f t="shared" si="57"/>
        <v>208.69565217391303</v>
      </c>
      <c r="T69" s="411">
        <f t="shared" si="46"/>
        <v>45.26337898920816</v>
      </c>
      <c r="U69" s="27">
        <f t="shared" si="58"/>
        <v>59.34782608695652</v>
      </c>
      <c r="V69" s="364">
        <v>12</v>
      </c>
      <c r="W69" s="166">
        <v>0.23</v>
      </c>
      <c r="X69" s="172">
        <v>15.92</v>
      </c>
      <c r="Y69" s="166">
        <v>0.69</v>
      </c>
      <c r="Z69" s="166">
        <v>0.8</v>
      </c>
      <c r="AA69" s="172">
        <v>0.15</v>
      </c>
      <c r="AB69" s="166">
        <v>0.95</v>
      </c>
      <c r="AC69" s="327">
        <f t="shared" si="70"/>
        <v>533.3333333333333</v>
      </c>
      <c r="AD69" s="327">
        <f t="shared" si="72"/>
        <v>5.71608040201005</v>
      </c>
      <c r="AE69" s="484">
        <v>1</v>
      </c>
      <c r="AF69" s="306">
        <v>349</v>
      </c>
      <c r="AG69" s="522">
        <v>21.66</v>
      </c>
      <c r="AH69" s="522">
        <v>-15.32</v>
      </c>
      <c r="AI69" s="523">
        <v>5.73</v>
      </c>
      <c r="AJ69" s="524">
        <v>7.73</v>
      </c>
      <c r="AK69" s="335" t="s">
        <v>876</v>
      </c>
      <c r="AL69" s="324">
        <f t="shared" si="10"/>
        <v>3.82513661202184</v>
      </c>
      <c r="AM69" s="325">
        <f t="shared" si="11"/>
        <v>5.457999533659219</v>
      </c>
      <c r="AN69" s="325">
        <f t="shared" si="12"/>
        <v>8.051992092448979</v>
      </c>
      <c r="AO69" s="327" t="s">
        <v>876</v>
      </c>
      <c r="AP69" s="646">
        <v>0.475</v>
      </c>
      <c r="AQ69" s="634"/>
      <c r="AR69" s="282">
        <v>0.4575</v>
      </c>
      <c r="AS69" s="282">
        <v>0.4425</v>
      </c>
      <c r="AT69" s="28">
        <v>0.405</v>
      </c>
      <c r="AU69" s="28">
        <v>0.3525</v>
      </c>
      <c r="AV69" s="28">
        <v>0.3225</v>
      </c>
      <c r="AW69" s="28">
        <v>0.2925</v>
      </c>
      <c r="AX69" s="28">
        <v>0.264375</v>
      </c>
      <c r="AY69" s="28">
        <v>0.12375</v>
      </c>
      <c r="AZ69" s="275">
        <v>0</v>
      </c>
      <c r="BA69" s="275">
        <v>0</v>
      </c>
      <c r="BB69" s="275">
        <v>0</v>
      </c>
      <c r="BC69" s="277">
        <v>0</v>
      </c>
      <c r="BD69" s="684">
        <f t="shared" si="13"/>
        <v>3.82513661202184</v>
      </c>
      <c r="BE69" s="684">
        <f t="shared" si="69"/>
        <v>3.3898305084745894</v>
      </c>
      <c r="BF69" s="452">
        <f t="shared" si="59"/>
        <v>9.259259259259256</v>
      </c>
      <c r="BG69" s="452">
        <f t="shared" si="60"/>
        <v>14.893617021276606</v>
      </c>
      <c r="BH69" s="452">
        <f t="shared" si="61"/>
        <v>9.302325581395344</v>
      </c>
      <c r="BI69" s="452">
        <f t="shared" si="62"/>
        <v>10.256410256410264</v>
      </c>
      <c r="BJ69" s="452">
        <f t="shared" si="63"/>
        <v>10.638297872340408</v>
      </c>
      <c r="BK69" s="452">
        <f t="shared" si="64"/>
        <v>113.63636363636367</v>
      </c>
      <c r="BL69" s="452">
        <f t="shared" si="65"/>
        <v>0</v>
      </c>
      <c r="BM69" s="452">
        <f t="shared" si="66"/>
        <v>0</v>
      </c>
      <c r="BN69" s="452">
        <f t="shared" si="67"/>
        <v>0</v>
      </c>
      <c r="BO69" s="685">
        <f t="shared" si="68"/>
        <v>0</v>
      </c>
      <c r="BP69" s="676">
        <f t="shared" si="14"/>
        <v>14.6001033956285</v>
      </c>
      <c r="BQ69" s="676">
        <f t="shared" si="15"/>
        <v>30.268030213017305</v>
      </c>
      <c r="BR69" s="538">
        <f t="shared" si="8"/>
        <v>-47.77935047802403</v>
      </c>
      <c r="BS69" s="676">
        <f t="shared" si="9"/>
        <v>43.67473475485266</v>
      </c>
      <c r="BT69" s="696">
        <f t="shared" si="31"/>
        <v>0.5225</v>
      </c>
      <c r="BU69" s="696">
        <f t="shared" si="73"/>
        <v>0.5523665201005026</v>
      </c>
      <c r="BV69" s="696">
        <f t="shared" si="73"/>
        <v>0.5839402345032324</v>
      </c>
      <c r="BW69" s="696">
        <f t="shared" si="73"/>
        <v>0.6173187278071233</v>
      </c>
      <c r="BX69" s="696">
        <f t="shared" si="73"/>
        <v>0.652605162625244</v>
      </c>
      <c r="BY69" s="697">
        <f t="shared" si="33"/>
        <v>2.9287306450361026</v>
      </c>
      <c r="BZ69" s="685">
        <f t="shared" si="34"/>
        <v>21.45590216143665</v>
      </c>
    </row>
    <row r="70" spans="1:78" ht="11.25" customHeight="1">
      <c r="A70" s="96" t="s">
        <v>1079</v>
      </c>
      <c r="B70" s="102" t="s">
        <v>1080</v>
      </c>
      <c r="C70" s="33" t="s">
        <v>1221</v>
      </c>
      <c r="D70" s="132">
        <v>9</v>
      </c>
      <c r="E70" s="26">
        <v>261</v>
      </c>
      <c r="F70" s="65" t="s">
        <v>1410</v>
      </c>
      <c r="G70" s="57" t="s">
        <v>1410</v>
      </c>
      <c r="H70" s="206">
        <v>16.21</v>
      </c>
      <c r="I70" s="313">
        <f t="shared" si="55"/>
        <v>2.652683528685996</v>
      </c>
      <c r="J70" s="141">
        <v>0.1025</v>
      </c>
      <c r="K70" s="141">
        <v>0.1075</v>
      </c>
      <c r="L70" s="93">
        <f t="shared" si="56"/>
        <v>4.878048780487809</v>
      </c>
      <c r="M70" s="156">
        <v>40661</v>
      </c>
      <c r="N70" s="31">
        <v>40665</v>
      </c>
      <c r="O70" s="32">
        <v>40679</v>
      </c>
      <c r="P70" s="30" t="s">
        <v>263</v>
      </c>
      <c r="Q70" s="26"/>
      <c r="R70" s="310">
        <f t="shared" si="74"/>
        <v>0.43</v>
      </c>
      <c r="S70" s="313">
        <f t="shared" si="57"/>
        <v>186.9565217391304</v>
      </c>
      <c r="T70" s="411">
        <f t="shared" si="46"/>
        <v>83.07465281249466</v>
      </c>
      <c r="U70" s="27">
        <f t="shared" si="58"/>
        <v>70.47826086956522</v>
      </c>
      <c r="V70" s="364">
        <v>12</v>
      </c>
      <c r="W70" s="166">
        <v>0.23</v>
      </c>
      <c r="X70" s="172" t="s">
        <v>1410</v>
      </c>
      <c r="Y70" s="166">
        <v>0.91</v>
      </c>
      <c r="Z70" s="166">
        <v>1.07</v>
      </c>
      <c r="AA70" s="172" t="s">
        <v>1410</v>
      </c>
      <c r="AB70" s="166" t="s">
        <v>1410</v>
      </c>
      <c r="AC70" s="327" t="s">
        <v>876</v>
      </c>
      <c r="AD70" s="327" t="s">
        <v>876</v>
      </c>
      <c r="AE70" s="484">
        <v>0</v>
      </c>
      <c r="AF70" s="306">
        <v>414</v>
      </c>
      <c r="AG70" s="522">
        <v>16.53</v>
      </c>
      <c r="AH70" s="522">
        <v>-31.69</v>
      </c>
      <c r="AI70" s="523">
        <v>2.86</v>
      </c>
      <c r="AJ70" s="524">
        <v>-5.32</v>
      </c>
      <c r="AK70" s="335">
        <f>AN70/AO70</f>
        <v>1.1950365418454179</v>
      </c>
      <c r="AL70" s="324">
        <f t="shared" si="10"/>
        <v>4.294478527607359</v>
      </c>
      <c r="AM70" s="325">
        <f t="shared" si="11"/>
        <v>6.182641647800335</v>
      </c>
      <c r="AN70" s="325">
        <f t="shared" si="12"/>
        <v>9.19605797692773</v>
      </c>
      <c r="AO70" s="327">
        <f t="shared" si="19"/>
        <v>7.695210694333121</v>
      </c>
      <c r="AP70" s="646">
        <v>0.425</v>
      </c>
      <c r="AQ70" s="634"/>
      <c r="AR70" s="282">
        <v>0.4075</v>
      </c>
      <c r="AS70" s="282">
        <v>0.3925</v>
      </c>
      <c r="AT70" s="28">
        <v>0.355</v>
      </c>
      <c r="AU70" s="28">
        <v>0.3025</v>
      </c>
      <c r="AV70" s="28">
        <v>0.27375</v>
      </c>
      <c r="AW70" s="28">
        <v>0.25031000000000003</v>
      </c>
      <c r="AX70" s="28">
        <v>0.23343</v>
      </c>
      <c r="AY70" s="28">
        <v>0.219375</v>
      </c>
      <c r="AZ70" s="275">
        <v>0.2025</v>
      </c>
      <c r="BA70" s="275">
        <v>0.2025</v>
      </c>
      <c r="BB70" s="28">
        <v>0.2025</v>
      </c>
      <c r="BC70" s="119">
        <v>0.199685</v>
      </c>
      <c r="BD70" s="684">
        <f t="shared" si="13"/>
        <v>4.294478527607359</v>
      </c>
      <c r="BE70" s="684">
        <f t="shared" si="69"/>
        <v>3.821656050955413</v>
      </c>
      <c r="BF70" s="452">
        <f t="shared" si="59"/>
        <v>10.563380281690149</v>
      </c>
      <c r="BG70" s="452">
        <f t="shared" si="60"/>
        <v>17.355371900826434</v>
      </c>
      <c r="BH70" s="452">
        <f t="shared" si="61"/>
        <v>10.502283105022837</v>
      </c>
      <c r="BI70" s="452">
        <f t="shared" si="62"/>
        <v>9.364388158683212</v>
      </c>
      <c r="BJ70" s="452">
        <f t="shared" si="63"/>
        <v>7.23128989418671</v>
      </c>
      <c r="BK70" s="452">
        <f t="shared" si="64"/>
        <v>6.406837606837623</v>
      </c>
      <c r="BL70" s="452">
        <f t="shared" si="65"/>
        <v>8.333333333333325</v>
      </c>
      <c r="BM70" s="452">
        <f t="shared" si="66"/>
        <v>0</v>
      </c>
      <c r="BN70" s="452">
        <f t="shared" si="67"/>
        <v>0</v>
      </c>
      <c r="BO70" s="685">
        <f t="shared" si="68"/>
        <v>1.40972030948745</v>
      </c>
      <c r="BP70" s="676">
        <f t="shared" si="14"/>
        <v>6.60689493071921</v>
      </c>
      <c r="BQ70" s="676">
        <f t="shared" si="15"/>
        <v>4.871596277871338</v>
      </c>
      <c r="BR70" s="538">
        <f t="shared" si="8"/>
        <v>-58.629519363951495</v>
      </c>
      <c r="BS70" s="676">
        <f t="shared" si="9"/>
        <v>33.688840191981264</v>
      </c>
      <c r="BT70" s="696">
        <f t="shared" si="31"/>
        <v>0.43775</v>
      </c>
      <c r="BU70" s="696">
        <f t="shared" si="73"/>
        <v>0.45088249999999996</v>
      </c>
      <c r="BV70" s="696">
        <f t="shared" si="73"/>
        <v>0.464408975</v>
      </c>
      <c r="BW70" s="696">
        <f t="shared" si="73"/>
        <v>0.47834124425</v>
      </c>
      <c r="BX70" s="696">
        <f t="shared" si="73"/>
        <v>0.49269148157750003</v>
      </c>
      <c r="BY70" s="697">
        <f t="shared" si="33"/>
        <v>2.3240742008275</v>
      </c>
      <c r="BZ70" s="685">
        <f t="shared" si="34"/>
        <v>14.337286865067858</v>
      </c>
    </row>
    <row r="71" spans="1:78" ht="11.25" customHeight="1">
      <c r="A71" s="34" t="s">
        <v>2168</v>
      </c>
      <c r="B71" s="36" t="s">
        <v>2169</v>
      </c>
      <c r="C71" s="41" t="s">
        <v>981</v>
      </c>
      <c r="D71" s="133">
        <v>7</v>
      </c>
      <c r="E71" s="26">
        <v>369</v>
      </c>
      <c r="F71" s="46" t="s">
        <v>860</v>
      </c>
      <c r="G71" s="48" t="s">
        <v>860</v>
      </c>
      <c r="H71" s="207">
        <v>20.85</v>
      </c>
      <c r="I71" s="313">
        <f aca="true" t="shared" si="75" ref="I71:I102">(R71/H71)*100</f>
        <v>4.796163069544365</v>
      </c>
      <c r="J71" s="140">
        <v>0.245</v>
      </c>
      <c r="K71" s="140">
        <v>0.25</v>
      </c>
      <c r="L71" s="94">
        <f aca="true" t="shared" si="76" ref="L71:L102">((K71/J71)-1)*100</f>
        <v>2.0408163265306145</v>
      </c>
      <c r="M71" s="298">
        <v>40765</v>
      </c>
      <c r="N71" s="50">
        <v>40767</v>
      </c>
      <c r="O71" s="40">
        <v>40802</v>
      </c>
      <c r="P71" s="49" t="s">
        <v>1071</v>
      </c>
      <c r="Q71" s="36"/>
      <c r="R71" s="259">
        <f t="shared" si="74"/>
        <v>1</v>
      </c>
      <c r="S71" s="314">
        <f aca="true" t="shared" si="77" ref="S71:S102">R71/W71*100</f>
        <v>72.46376811594205</v>
      </c>
      <c r="T71" s="412">
        <f t="shared" si="46"/>
        <v>-10.98499285185367</v>
      </c>
      <c r="U71" s="37">
        <f aca="true" t="shared" si="78" ref="U71:U102">H71/W71</f>
        <v>15.108695652173916</v>
      </c>
      <c r="V71" s="365">
        <v>12</v>
      </c>
      <c r="W71" s="167">
        <v>1.38</v>
      </c>
      <c r="X71" s="174">
        <v>3.41</v>
      </c>
      <c r="Y71" s="167">
        <v>1.88</v>
      </c>
      <c r="Z71" s="167">
        <v>1.18</v>
      </c>
      <c r="AA71" s="174">
        <v>1.42</v>
      </c>
      <c r="AB71" s="167">
        <v>1.43</v>
      </c>
      <c r="AC71" s="332">
        <f aca="true" t="shared" si="79" ref="AC71:AC78">(AB71/AA71-1)*100</f>
        <v>0.7042253521126751</v>
      </c>
      <c r="AD71" s="327">
        <f>(H71/AA71)/X71</f>
        <v>4.305894015117096</v>
      </c>
      <c r="AE71" s="484">
        <v>19</v>
      </c>
      <c r="AF71" s="371">
        <v>27790</v>
      </c>
      <c r="AG71" s="495">
        <v>23.59</v>
      </c>
      <c r="AH71" s="495">
        <v>-0.81</v>
      </c>
      <c r="AI71" s="519">
        <v>2.71</v>
      </c>
      <c r="AJ71" s="521">
        <v>8.48</v>
      </c>
      <c r="AK71" s="336">
        <f>AN71/AO71</f>
        <v>1.3907386020402193</v>
      </c>
      <c r="AL71" s="324">
        <f t="shared" si="10"/>
        <v>2.0618556701030855</v>
      </c>
      <c r="AM71" s="325">
        <f t="shared" si="11"/>
        <v>3.228011545636722</v>
      </c>
      <c r="AN71" s="325">
        <f t="shared" si="12"/>
        <v>6.219133631859242</v>
      </c>
      <c r="AO71" s="327">
        <f t="shared" si="19"/>
        <v>4.471820673371507</v>
      </c>
      <c r="AP71" s="646">
        <v>0.99</v>
      </c>
      <c r="AQ71" s="634"/>
      <c r="AR71" s="282">
        <v>0.97</v>
      </c>
      <c r="AS71" s="282">
        <v>0.94</v>
      </c>
      <c r="AT71" s="28">
        <v>0.9</v>
      </c>
      <c r="AU71" s="28">
        <v>0.86</v>
      </c>
      <c r="AV71" s="28">
        <v>0.732186</v>
      </c>
      <c r="AW71" s="28">
        <v>0.679887</v>
      </c>
      <c r="AX71" s="275">
        <v>0.63921</v>
      </c>
      <c r="AY71" s="275">
        <v>0.63921</v>
      </c>
      <c r="AZ71" s="275">
        <v>0.63921</v>
      </c>
      <c r="BA71" s="275">
        <v>0.63921</v>
      </c>
      <c r="BB71" s="275">
        <v>0.63921</v>
      </c>
      <c r="BC71" s="277">
        <v>0.63921</v>
      </c>
      <c r="BD71" s="684">
        <f t="shared" si="13"/>
        <v>2.0618556701030855</v>
      </c>
      <c r="BE71" s="684">
        <f t="shared" si="69"/>
        <v>3.1914893617021267</v>
      </c>
      <c r="BF71" s="452">
        <f t="shared" si="59"/>
        <v>4.444444444444429</v>
      </c>
      <c r="BG71" s="452">
        <f t="shared" si="60"/>
        <v>4.651162790697683</v>
      </c>
      <c r="BH71" s="452">
        <f t="shared" si="61"/>
        <v>17.456493295419474</v>
      </c>
      <c r="BI71" s="452">
        <f t="shared" si="62"/>
        <v>7.692307692307687</v>
      </c>
      <c r="BJ71" s="452">
        <f t="shared" si="63"/>
        <v>6.363636363636371</v>
      </c>
      <c r="BK71" s="452">
        <f t="shared" si="64"/>
        <v>0</v>
      </c>
      <c r="BL71" s="452">
        <f t="shared" si="65"/>
        <v>0</v>
      </c>
      <c r="BM71" s="452">
        <f t="shared" si="66"/>
        <v>0</v>
      </c>
      <c r="BN71" s="452">
        <f t="shared" si="67"/>
        <v>0</v>
      </c>
      <c r="BO71" s="685">
        <f t="shared" si="68"/>
        <v>0</v>
      </c>
      <c r="BP71" s="676">
        <f t="shared" si="14"/>
        <v>3.8217824681925716</v>
      </c>
      <c r="BQ71" s="676">
        <f t="shared" si="15"/>
        <v>4.872949343399613</v>
      </c>
      <c r="BR71" s="538">
        <f aca="true" t="shared" si="80" ref="BR71:BR102">IF(AN71="n/a","n/a",IF(U71&lt;0,"n/a",IF(U71="n/a","n/a",I71+AN71-U71)))</f>
        <v>-4.093398950770309</v>
      </c>
      <c r="BS71" s="676">
        <f aca="true" t="shared" si="81" ref="BS71:BS134">D71/10+(500-E71)/100+IF(F71="N",2,IF(F71="Y",1,0))+IF(G71="N",2,IF(G71="Y",1,0))+IF(L71&gt;10,5,L71/2)+IF(S71&gt;100,0,IF(S71&lt;0,0,(100-S71)/10))+IF(U71&gt;100,0,IF(U71&lt;0,0,(100-U71)/10))+IF(X71="-",0,IF(X71="N/A",0,IF(X71&gt;5,0,5-X71)))+IF(Y71&gt;5,0,5-Y71)+IF(Z71="N/A",0,IF(Z71&gt;5,0,5-Z71))+IF(W71&lt;0,0,IF(AA71="-",0,IF(AA71="N/A",0,IF(AA71&lt;W71,0,IF(AA71/W71&gt;1.1,5,(AA71/W71-1)*50)))))+IF(AC71="n/a",0,IF(AC71&lt;0,0,IF(AC71&gt;10,5,AC71/2)))+IF(AD71="n/a",0,IF(AD71&lt;0,0,IF(AD71&gt;10,5,AD71/2)))+AE71/10+IF(AF71&gt;100000,3,IF(AF71&gt;10000,2,IF(AF71&gt;1000,1,0)))+IF(AL71&gt;10,5,AL71/2)+IF(AM71="n/a",0,IF(AM71&gt;10,5,AM71/2))+IF(AN71="n/a",0,IF(AN71&gt;10,5,AN71/2))+IF(AO71="n/a",0,IF(AO71&lt;0,0,IF(AO71&gt;10,5,AO71/2)))+IF(BP71&gt;10,5,BP71/2)</f>
        <v>44.558798826969</v>
      </c>
      <c r="BT71" s="696">
        <f t="shared" si="31"/>
        <v>0.9969718309859155</v>
      </c>
      <c r="BU71" s="696">
        <f t="shared" si="73"/>
        <v>1.0399003813887413</v>
      </c>
      <c r="BV71" s="696">
        <f t="shared" si="73"/>
        <v>1.084677389674139</v>
      </c>
      <c r="BW71" s="696">
        <f t="shared" si="73"/>
        <v>1.1313824484794461</v>
      </c>
      <c r="BX71" s="696">
        <f t="shared" si="73"/>
        <v>1.180098577616608</v>
      </c>
      <c r="BY71" s="697">
        <f t="shared" si="33"/>
        <v>5.4330306281448495</v>
      </c>
      <c r="BZ71" s="685">
        <f t="shared" si="34"/>
        <v>26.05770085441175</v>
      </c>
    </row>
    <row r="72" spans="1:78" ht="11.25" customHeight="1">
      <c r="A72" s="145" t="s">
        <v>1293</v>
      </c>
      <c r="B72" s="16" t="s">
        <v>1278</v>
      </c>
      <c r="C72" s="24" t="s">
        <v>1343</v>
      </c>
      <c r="D72" s="131">
        <v>5</v>
      </c>
      <c r="E72" s="26">
        <v>424</v>
      </c>
      <c r="F72" s="88" t="s">
        <v>1410</v>
      </c>
      <c r="G72" s="58" t="s">
        <v>1410</v>
      </c>
      <c r="H72" s="205">
        <v>69.87</v>
      </c>
      <c r="I72" s="312">
        <f t="shared" si="75"/>
        <v>2.06097037355088</v>
      </c>
      <c r="J72" s="279">
        <v>0.35</v>
      </c>
      <c r="K72" s="142">
        <v>0.36</v>
      </c>
      <c r="L72" s="107">
        <f t="shared" si="76"/>
        <v>2.857142857142869</v>
      </c>
      <c r="M72" s="118">
        <v>40598</v>
      </c>
      <c r="N72" s="22">
        <v>40602</v>
      </c>
      <c r="O72" s="23">
        <v>40618</v>
      </c>
      <c r="P72" s="21" t="s">
        <v>1071</v>
      </c>
      <c r="Q72" s="16"/>
      <c r="R72" s="311">
        <f t="shared" si="74"/>
        <v>1.44</v>
      </c>
      <c r="S72" s="312">
        <f t="shared" si="77"/>
        <v>27.63915547024952</v>
      </c>
      <c r="T72" s="411" t="s">
        <v>876</v>
      </c>
      <c r="U72" s="18">
        <f t="shared" si="78"/>
        <v>13.410748560460654</v>
      </c>
      <c r="V72" s="364">
        <v>12</v>
      </c>
      <c r="W72" s="188">
        <v>5.21</v>
      </c>
      <c r="X72" s="187">
        <v>1.88</v>
      </c>
      <c r="Y72" s="188">
        <v>1.88</v>
      </c>
      <c r="Z72" s="188" t="s">
        <v>1008</v>
      </c>
      <c r="AA72" s="187">
        <v>5.98</v>
      </c>
      <c r="AB72" s="188">
        <v>6.69</v>
      </c>
      <c r="AC72" s="326">
        <f t="shared" si="79"/>
        <v>11.872909698996658</v>
      </c>
      <c r="AD72" s="443">
        <f>(H72/AA72)/X72</f>
        <v>6.21486515334804</v>
      </c>
      <c r="AE72" s="483">
        <v>10</v>
      </c>
      <c r="AF72" s="370">
        <v>3400</v>
      </c>
      <c r="AG72" s="512">
        <v>19.44</v>
      </c>
      <c r="AH72" s="512">
        <v>-19.76</v>
      </c>
      <c r="AI72" s="525">
        <v>6.56</v>
      </c>
      <c r="AJ72" s="526">
        <v>0.74</v>
      </c>
      <c r="AK72" s="335" t="s">
        <v>876</v>
      </c>
      <c r="AL72" s="328">
        <f aca="true" t="shared" si="82" ref="AL72:AL135">((AP72/AR72)^(1/1)-1)*100</f>
        <v>2.857142857142869</v>
      </c>
      <c r="AM72" s="329">
        <f aca="true" t="shared" si="83" ref="AM72:AM135">((AP72/AT72)^(1/3)-1)*100</f>
        <v>6.265856918261115</v>
      </c>
      <c r="AN72" s="329" t="s">
        <v>876</v>
      </c>
      <c r="AO72" s="326" t="s">
        <v>876</v>
      </c>
      <c r="AP72" s="650">
        <v>1.44</v>
      </c>
      <c r="AQ72" s="633"/>
      <c r="AR72" s="279">
        <v>1.4</v>
      </c>
      <c r="AS72" s="279">
        <v>1.36</v>
      </c>
      <c r="AT72" s="19">
        <v>1.2</v>
      </c>
      <c r="AU72" s="19">
        <v>1</v>
      </c>
      <c r="AV72" s="280">
        <v>0</v>
      </c>
      <c r="AW72" s="280">
        <v>0</v>
      </c>
      <c r="AX72" s="280">
        <v>0</v>
      </c>
      <c r="AY72" s="280">
        <v>0</v>
      </c>
      <c r="AZ72" s="280">
        <v>0</v>
      </c>
      <c r="BA72" s="280">
        <v>0</v>
      </c>
      <c r="BB72" s="280">
        <v>0.2775</v>
      </c>
      <c r="BC72" s="281">
        <v>0.37</v>
      </c>
      <c r="BD72" s="686">
        <f aca="true" t="shared" si="84" ref="BD72:BD135">IF(AR72=0,0,IF(AR72&gt;AP72,0,((AP72/AR72)-1)*100))</f>
        <v>2.857142857142869</v>
      </c>
      <c r="BE72" s="686">
        <f t="shared" si="69"/>
        <v>2.941176470588225</v>
      </c>
      <c r="BF72" s="663">
        <f t="shared" si="59"/>
        <v>13.333333333333353</v>
      </c>
      <c r="BG72" s="663">
        <f t="shared" si="60"/>
        <v>19.999999999999996</v>
      </c>
      <c r="BH72" s="663">
        <f t="shared" si="61"/>
        <v>0</v>
      </c>
      <c r="BI72" s="663">
        <f t="shared" si="62"/>
        <v>0</v>
      </c>
      <c r="BJ72" s="663">
        <f t="shared" si="63"/>
        <v>0</v>
      </c>
      <c r="BK72" s="663">
        <f t="shared" si="64"/>
        <v>0</v>
      </c>
      <c r="BL72" s="663">
        <f t="shared" si="65"/>
        <v>0</v>
      </c>
      <c r="BM72" s="663">
        <f t="shared" si="66"/>
        <v>0</v>
      </c>
      <c r="BN72" s="663">
        <f t="shared" si="67"/>
        <v>0</v>
      </c>
      <c r="BO72" s="687">
        <f t="shared" si="68"/>
        <v>0</v>
      </c>
      <c r="BP72" s="675">
        <f aca="true" t="shared" si="85" ref="BP72:BP135">AVERAGE(BD72:BO72)</f>
        <v>3.2609710550887034</v>
      </c>
      <c r="BQ72" s="675">
        <f aca="true" t="shared" si="86" ref="BQ72:BQ135">SQRT(AVERAGE((BD72-$BP72)^2,(BE72-$BP72)^2,(BF72-$BP72)^2,(BG72-$BP72)^2,(BH72-$BP72)^2,(BI72-$BP72)^2,(BJ72-$BP72)^2,(BK72-$BP72)^2,(BL72-$BP72)^2,(BM72-$BP72)^2,(BN72-$BP72)^2,(BO72-$BP72)^2))</f>
        <v>6.23821806454326</v>
      </c>
      <c r="BR72" s="540" t="str">
        <f t="shared" si="80"/>
        <v>n/a</v>
      </c>
      <c r="BS72" s="675">
        <f t="shared" si="81"/>
        <v>46.12299901742078</v>
      </c>
      <c r="BT72" s="698">
        <f t="shared" si="31"/>
        <v>1.584</v>
      </c>
      <c r="BU72" s="698">
        <f aca="true" t="shared" si="87" ref="BU72:BX91">IF($AD72="n/a",1.03*BT72,IF($AD72&lt;0,1.01*BT72,IF($AD72&gt;10,1.1*BT72,(1+$AD72/100)*BT72)))</f>
        <v>1.6824434640290329</v>
      </c>
      <c r="BV72" s="698">
        <f t="shared" si="87"/>
        <v>1.7870050565997548</v>
      </c>
      <c r="BW72" s="698">
        <f t="shared" si="87"/>
        <v>1.8980650111509403</v>
      </c>
      <c r="BX72" s="698">
        <f t="shared" si="87"/>
        <v>2.0160271921168516</v>
      </c>
      <c r="BY72" s="699">
        <f t="shared" si="33"/>
        <v>8.96754072389658</v>
      </c>
      <c r="BZ72" s="687">
        <f t="shared" si="34"/>
        <v>12.834608163584626</v>
      </c>
    </row>
    <row r="73" spans="1:78" ht="11.25" customHeight="1">
      <c r="A73" s="25" t="s">
        <v>752</v>
      </c>
      <c r="B73" s="26" t="s">
        <v>753</v>
      </c>
      <c r="C73" s="33" t="s">
        <v>754</v>
      </c>
      <c r="D73" s="132">
        <v>5</v>
      </c>
      <c r="E73" s="26">
        <v>447</v>
      </c>
      <c r="F73" s="65" t="s">
        <v>1410</v>
      </c>
      <c r="G73" s="57" t="s">
        <v>1410</v>
      </c>
      <c r="H73" s="206">
        <v>9.29</v>
      </c>
      <c r="I73" s="313">
        <f t="shared" si="75"/>
        <v>12.055974165769646</v>
      </c>
      <c r="J73" s="141">
        <v>0.27</v>
      </c>
      <c r="K73" s="141">
        <v>0.28</v>
      </c>
      <c r="L73" s="93">
        <f t="shared" si="76"/>
        <v>3.703703703703698</v>
      </c>
      <c r="M73" s="156">
        <v>40905</v>
      </c>
      <c r="N73" s="31">
        <v>40907</v>
      </c>
      <c r="O73" s="32">
        <v>40939</v>
      </c>
      <c r="P73" s="30" t="s">
        <v>281</v>
      </c>
      <c r="Q73" s="102"/>
      <c r="R73" s="310">
        <f>K73*4</f>
        <v>1.12</v>
      </c>
      <c r="S73" s="313">
        <f t="shared" si="77"/>
        <v>110.8910891089109</v>
      </c>
      <c r="T73" s="411">
        <f>(H73/SQRT(22.5*W73*(H73/Z73))-1)*100</f>
        <v>-36.38295265519401</v>
      </c>
      <c r="U73" s="27">
        <f t="shared" si="78"/>
        <v>9.198019801980196</v>
      </c>
      <c r="V73" s="364">
        <v>12</v>
      </c>
      <c r="W73" s="166">
        <v>1.01</v>
      </c>
      <c r="X73" s="172" t="s">
        <v>1008</v>
      </c>
      <c r="Y73" s="166">
        <v>7.27</v>
      </c>
      <c r="Z73" s="166">
        <v>0.99</v>
      </c>
      <c r="AA73" s="172" t="s">
        <v>1008</v>
      </c>
      <c r="AB73" s="166" t="s">
        <v>1008</v>
      </c>
      <c r="AC73" s="327" t="s">
        <v>876</v>
      </c>
      <c r="AD73" s="444" t="s">
        <v>876</v>
      </c>
      <c r="AE73" s="484">
        <v>0</v>
      </c>
      <c r="AF73" s="369">
        <v>372</v>
      </c>
      <c r="AG73" s="522">
        <v>32.97</v>
      </c>
      <c r="AH73" s="522">
        <v>-13.64</v>
      </c>
      <c r="AI73" s="523">
        <v>8.51</v>
      </c>
      <c r="AJ73" s="524">
        <v>4.14</v>
      </c>
      <c r="AK73" s="335" t="s">
        <v>876</v>
      </c>
      <c r="AL73" s="324">
        <f t="shared" si="82"/>
        <v>14.893617021276606</v>
      </c>
      <c r="AM73" s="325">
        <f t="shared" si="83"/>
        <v>31.037069710444843</v>
      </c>
      <c r="AN73" s="325" t="s">
        <v>876</v>
      </c>
      <c r="AO73" s="327" t="s">
        <v>876</v>
      </c>
      <c r="AP73" s="646">
        <v>1.08</v>
      </c>
      <c r="AQ73" s="634"/>
      <c r="AR73" s="282">
        <v>0.94</v>
      </c>
      <c r="AS73" s="284">
        <v>0.92</v>
      </c>
      <c r="AT73" s="28">
        <v>0.48</v>
      </c>
      <c r="AU73" s="275">
        <v>0</v>
      </c>
      <c r="AV73" s="275">
        <v>0</v>
      </c>
      <c r="AW73" s="275">
        <v>0</v>
      </c>
      <c r="AX73" s="275">
        <v>0</v>
      </c>
      <c r="AY73" s="275">
        <v>0</v>
      </c>
      <c r="AZ73" s="275">
        <v>0</v>
      </c>
      <c r="BA73" s="275">
        <v>0</v>
      </c>
      <c r="BB73" s="275">
        <v>0</v>
      </c>
      <c r="BC73" s="277">
        <v>0</v>
      </c>
      <c r="BD73" s="684">
        <f t="shared" si="84"/>
        <v>14.893617021276606</v>
      </c>
      <c r="BE73" s="684">
        <f t="shared" si="69"/>
        <v>2.1739130434782483</v>
      </c>
      <c r="BF73" s="452">
        <f t="shared" si="59"/>
        <v>91.66666666666667</v>
      </c>
      <c r="BG73" s="452">
        <f t="shared" si="60"/>
        <v>0</v>
      </c>
      <c r="BH73" s="452">
        <f t="shared" si="61"/>
        <v>0</v>
      </c>
      <c r="BI73" s="452">
        <f t="shared" si="62"/>
        <v>0</v>
      </c>
      <c r="BJ73" s="452">
        <f t="shared" si="63"/>
        <v>0</v>
      </c>
      <c r="BK73" s="452">
        <f t="shared" si="64"/>
        <v>0</v>
      </c>
      <c r="BL73" s="452">
        <f t="shared" si="65"/>
        <v>0</v>
      </c>
      <c r="BM73" s="452">
        <f t="shared" si="66"/>
        <v>0</v>
      </c>
      <c r="BN73" s="452">
        <f t="shared" si="67"/>
        <v>0</v>
      </c>
      <c r="BO73" s="685">
        <f t="shared" si="68"/>
        <v>0</v>
      </c>
      <c r="BP73" s="676">
        <f t="shared" si="85"/>
        <v>9.061183060951793</v>
      </c>
      <c r="BQ73" s="676">
        <f t="shared" si="86"/>
        <v>25.238963003832463</v>
      </c>
      <c r="BR73" s="538" t="str">
        <f t="shared" si="80"/>
        <v>n/a</v>
      </c>
      <c r="BS73" s="676">
        <f t="shared" si="81"/>
        <v>30.502641402129726</v>
      </c>
      <c r="BT73" s="700">
        <f t="shared" si="31"/>
        <v>1.1124</v>
      </c>
      <c r="BU73" s="700">
        <f t="shared" si="87"/>
        <v>1.145772</v>
      </c>
      <c r="BV73" s="700">
        <f t="shared" si="87"/>
        <v>1.1801451600000001</v>
      </c>
      <c r="BW73" s="700">
        <f t="shared" si="87"/>
        <v>1.2155495148000002</v>
      </c>
      <c r="BX73" s="700">
        <f t="shared" si="87"/>
        <v>1.2520160002440002</v>
      </c>
      <c r="BY73" s="697">
        <f t="shared" si="33"/>
        <v>5.905882675044001</v>
      </c>
      <c r="BZ73" s="685">
        <f t="shared" si="34"/>
        <v>63.57247228249733</v>
      </c>
    </row>
    <row r="74" spans="1:78" ht="11.25" customHeight="1">
      <c r="A74" s="25" t="s">
        <v>1431</v>
      </c>
      <c r="B74" s="26" t="s">
        <v>1432</v>
      </c>
      <c r="C74" s="33" t="s">
        <v>1733</v>
      </c>
      <c r="D74" s="132">
        <v>6</v>
      </c>
      <c r="E74" s="26">
        <v>397</v>
      </c>
      <c r="F74" s="65" t="s">
        <v>1410</v>
      </c>
      <c r="G74" s="57" t="s">
        <v>1410</v>
      </c>
      <c r="H74" s="206">
        <v>16.6</v>
      </c>
      <c r="I74" s="313">
        <f t="shared" si="75"/>
        <v>2.8915662650602405</v>
      </c>
      <c r="J74" s="141">
        <v>0.22</v>
      </c>
      <c r="K74" s="141">
        <v>0.24</v>
      </c>
      <c r="L74" s="93">
        <f t="shared" si="76"/>
        <v>9.090909090909083</v>
      </c>
      <c r="M74" s="156">
        <v>40738</v>
      </c>
      <c r="N74" s="31">
        <v>40742</v>
      </c>
      <c r="O74" s="32">
        <v>40760</v>
      </c>
      <c r="P74" s="30" t="s">
        <v>1629</v>
      </c>
      <c r="Q74" s="102" t="s">
        <v>309</v>
      </c>
      <c r="R74" s="310">
        <f>K74*2</f>
        <v>0.48</v>
      </c>
      <c r="S74" s="313">
        <f t="shared" si="77"/>
        <v>29.09090909090909</v>
      </c>
      <c r="T74" s="411">
        <f aca="true" t="shared" si="88" ref="T74:T84">(H74/SQRT(22.5*W74*(H74/Z74))-1)*100</f>
        <v>-21.732565866822696</v>
      </c>
      <c r="U74" s="27">
        <f t="shared" si="78"/>
        <v>10.060606060606062</v>
      </c>
      <c r="V74" s="364">
        <v>7</v>
      </c>
      <c r="W74" s="166">
        <v>1.65</v>
      </c>
      <c r="X74" s="172" t="s">
        <v>1008</v>
      </c>
      <c r="Y74" s="166">
        <v>0.4</v>
      </c>
      <c r="Z74" s="166">
        <v>1.37</v>
      </c>
      <c r="AA74" s="172">
        <v>1.74</v>
      </c>
      <c r="AB74" s="166">
        <v>1.82</v>
      </c>
      <c r="AC74" s="327">
        <f t="shared" si="79"/>
        <v>4.597701149425282</v>
      </c>
      <c r="AD74" s="444" t="s">
        <v>876</v>
      </c>
      <c r="AE74" s="484">
        <v>1</v>
      </c>
      <c r="AF74" s="306">
        <v>69</v>
      </c>
      <c r="AG74" s="522">
        <v>32.27</v>
      </c>
      <c r="AH74" s="522">
        <v>-27.32</v>
      </c>
      <c r="AI74" s="523">
        <v>4.14</v>
      </c>
      <c r="AJ74" s="524">
        <v>-2.64</v>
      </c>
      <c r="AK74" s="335">
        <f>AN74/AO74</f>
        <v>1.4978054272472572</v>
      </c>
      <c r="AL74" s="324">
        <f t="shared" si="82"/>
        <v>11.627906976744185</v>
      </c>
      <c r="AM74" s="325">
        <f t="shared" si="83"/>
        <v>9.063602228919532</v>
      </c>
      <c r="AN74" s="325">
        <f aca="true" t="shared" si="89" ref="AN74:AN135">((AP74/AV74)^(1/5)-1)*100</f>
        <v>6.960859305002276</v>
      </c>
      <c r="AO74" s="327">
        <f>((AP74/BA74)^(1/10)-1)*100</f>
        <v>4.6473722009375384</v>
      </c>
      <c r="AP74" s="646">
        <v>0.48</v>
      </c>
      <c r="AQ74" s="634"/>
      <c r="AR74" s="282">
        <v>0.43</v>
      </c>
      <c r="AS74" s="282">
        <v>0.41</v>
      </c>
      <c r="AT74" s="28">
        <v>0.37</v>
      </c>
      <c r="AU74" s="28">
        <v>0.35143</v>
      </c>
      <c r="AV74" s="28">
        <v>0.34286</v>
      </c>
      <c r="AW74" s="275">
        <v>0.3238</v>
      </c>
      <c r="AX74" s="275">
        <v>0.3238</v>
      </c>
      <c r="AY74" s="28">
        <v>0.3238</v>
      </c>
      <c r="AZ74" s="275">
        <v>0.30476</v>
      </c>
      <c r="BA74" s="275">
        <v>0.30476</v>
      </c>
      <c r="BB74" s="275">
        <v>0.30476</v>
      </c>
      <c r="BC74" s="277">
        <v>0.30476</v>
      </c>
      <c r="BD74" s="684">
        <f t="shared" si="84"/>
        <v>11.627906976744185</v>
      </c>
      <c r="BE74" s="684">
        <f t="shared" si="69"/>
        <v>4.878048780487809</v>
      </c>
      <c r="BF74" s="452">
        <f t="shared" si="59"/>
        <v>10.81081081081081</v>
      </c>
      <c r="BG74" s="452">
        <f t="shared" si="60"/>
        <v>5.284124861281048</v>
      </c>
      <c r="BH74" s="452">
        <f t="shared" si="61"/>
        <v>2.4995625036458025</v>
      </c>
      <c r="BI74" s="452">
        <f t="shared" si="62"/>
        <v>5.886349598517615</v>
      </c>
      <c r="BJ74" s="452">
        <f t="shared" si="63"/>
        <v>0</v>
      </c>
      <c r="BK74" s="452">
        <f t="shared" si="64"/>
        <v>0</v>
      </c>
      <c r="BL74" s="452">
        <f t="shared" si="65"/>
        <v>6.247539047119055</v>
      </c>
      <c r="BM74" s="452">
        <f t="shared" si="66"/>
        <v>0</v>
      </c>
      <c r="BN74" s="452">
        <f t="shared" si="67"/>
        <v>0</v>
      </c>
      <c r="BO74" s="685">
        <f t="shared" si="68"/>
        <v>0</v>
      </c>
      <c r="BP74" s="676">
        <f t="shared" si="85"/>
        <v>3.93619521488386</v>
      </c>
      <c r="BQ74" s="676">
        <f t="shared" si="86"/>
        <v>4.0600108960872845</v>
      </c>
      <c r="BR74" s="538">
        <f t="shared" si="80"/>
        <v>-0.20818049054354582</v>
      </c>
      <c r="BS74" s="676">
        <f t="shared" si="81"/>
        <v>52.920440807160006</v>
      </c>
      <c r="BT74" s="700">
        <f t="shared" si="31"/>
        <v>0.5020689655172413</v>
      </c>
      <c r="BU74" s="700">
        <f t="shared" si="87"/>
        <v>0.5171310344827585</v>
      </c>
      <c r="BV74" s="700">
        <f t="shared" si="87"/>
        <v>0.5326449655172413</v>
      </c>
      <c r="BW74" s="700">
        <f t="shared" si="87"/>
        <v>0.5486243144827585</v>
      </c>
      <c r="BX74" s="700">
        <f t="shared" si="87"/>
        <v>0.5650830439172413</v>
      </c>
      <c r="BY74" s="697">
        <f t="shared" si="33"/>
        <v>2.665552323917241</v>
      </c>
      <c r="BZ74" s="685">
        <f t="shared" si="34"/>
        <v>16.057544119983376</v>
      </c>
    </row>
    <row r="75" spans="1:78" ht="11.25" customHeight="1">
      <c r="A75" s="25" t="s">
        <v>1739</v>
      </c>
      <c r="B75" s="26" t="s">
        <v>1740</v>
      </c>
      <c r="C75" s="109" t="s">
        <v>1232</v>
      </c>
      <c r="D75" s="132">
        <v>9</v>
      </c>
      <c r="E75" s="26">
        <v>295</v>
      </c>
      <c r="F75" s="44" t="s">
        <v>860</v>
      </c>
      <c r="G75" s="45" t="s">
        <v>860</v>
      </c>
      <c r="H75" s="206">
        <v>39.31</v>
      </c>
      <c r="I75" s="313">
        <f t="shared" si="75"/>
        <v>3.3070465530399393</v>
      </c>
      <c r="J75" s="141">
        <v>0.32</v>
      </c>
      <c r="K75" s="141">
        <v>0.325</v>
      </c>
      <c r="L75" s="116">
        <f t="shared" si="76"/>
        <v>1.5625</v>
      </c>
      <c r="M75" s="156">
        <v>40905</v>
      </c>
      <c r="N75" s="31">
        <v>40907</v>
      </c>
      <c r="O75" s="32">
        <v>40939</v>
      </c>
      <c r="P75" s="30" t="s">
        <v>281</v>
      </c>
      <c r="Q75" s="26"/>
      <c r="R75" s="310">
        <f>K75*4</f>
        <v>1.3</v>
      </c>
      <c r="S75" s="313">
        <f t="shared" si="77"/>
        <v>44.06779661016949</v>
      </c>
      <c r="T75" s="411">
        <f t="shared" si="88"/>
        <v>-18.193374857915845</v>
      </c>
      <c r="U75" s="27">
        <f t="shared" si="78"/>
        <v>13.32542372881356</v>
      </c>
      <c r="V75" s="364">
        <v>12</v>
      </c>
      <c r="W75" s="166">
        <v>2.95</v>
      </c>
      <c r="X75" s="172">
        <v>4.47</v>
      </c>
      <c r="Y75" s="166">
        <v>0.97</v>
      </c>
      <c r="Z75" s="166">
        <v>1.13</v>
      </c>
      <c r="AA75" s="172">
        <v>2.92</v>
      </c>
      <c r="AB75" s="166">
        <v>2.63</v>
      </c>
      <c r="AC75" s="327">
        <f t="shared" si="79"/>
        <v>-9.931506849315074</v>
      </c>
      <c r="AD75" s="444">
        <f>(H75/AA75)/X75</f>
        <v>3.011706659311698</v>
      </c>
      <c r="AE75" s="484">
        <v>14</v>
      </c>
      <c r="AF75" s="369">
        <v>12810</v>
      </c>
      <c r="AG75" s="522">
        <v>20.44</v>
      </c>
      <c r="AH75" s="522">
        <v>-5.44</v>
      </c>
      <c r="AI75" s="523">
        <v>-0.48</v>
      </c>
      <c r="AJ75" s="524">
        <v>2.96</v>
      </c>
      <c r="AK75" s="335" t="s">
        <v>876</v>
      </c>
      <c r="AL75" s="324">
        <f t="shared" si="82"/>
        <v>1.5873015873015817</v>
      </c>
      <c r="AM75" s="325">
        <f t="shared" si="83"/>
        <v>1.6131808037465278</v>
      </c>
      <c r="AN75" s="325">
        <f t="shared" si="89"/>
        <v>3.4563715943573214</v>
      </c>
      <c r="AO75" s="327" t="s">
        <v>876</v>
      </c>
      <c r="AP75" s="646">
        <v>1.28</v>
      </c>
      <c r="AQ75" s="634"/>
      <c r="AR75" s="282">
        <v>1.26</v>
      </c>
      <c r="AS75" s="282">
        <v>1.24</v>
      </c>
      <c r="AT75" s="28">
        <v>1.22</v>
      </c>
      <c r="AU75" s="28">
        <v>1.16</v>
      </c>
      <c r="AV75" s="28">
        <v>1.08</v>
      </c>
      <c r="AW75" s="28">
        <v>1</v>
      </c>
      <c r="AX75" s="28">
        <v>0.8</v>
      </c>
      <c r="AY75" s="275">
        <v>0</v>
      </c>
      <c r="AZ75" s="275">
        <v>0</v>
      </c>
      <c r="BA75" s="275">
        <v>0</v>
      </c>
      <c r="BB75" s="28">
        <v>1.11</v>
      </c>
      <c r="BC75" s="119">
        <v>1.07</v>
      </c>
      <c r="BD75" s="684">
        <f t="shared" si="84"/>
        <v>1.5873015873015817</v>
      </c>
      <c r="BE75" s="684">
        <f t="shared" si="69"/>
        <v>1.6129032258064502</v>
      </c>
      <c r="BF75" s="452">
        <f t="shared" si="59"/>
        <v>1.6393442622950838</v>
      </c>
      <c r="BG75" s="452">
        <f t="shared" si="60"/>
        <v>5.1724137931034475</v>
      </c>
      <c r="BH75" s="452">
        <f t="shared" si="61"/>
        <v>7.407407407407396</v>
      </c>
      <c r="BI75" s="452">
        <f t="shared" si="62"/>
        <v>8.000000000000007</v>
      </c>
      <c r="BJ75" s="452">
        <f t="shared" si="63"/>
        <v>25</v>
      </c>
      <c r="BK75" s="452">
        <f t="shared" si="64"/>
        <v>0</v>
      </c>
      <c r="BL75" s="452">
        <f t="shared" si="65"/>
        <v>0</v>
      </c>
      <c r="BM75" s="452">
        <f t="shared" si="66"/>
        <v>0</v>
      </c>
      <c r="BN75" s="452">
        <f t="shared" si="67"/>
        <v>0</v>
      </c>
      <c r="BO75" s="685">
        <f t="shared" si="68"/>
        <v>3.738317757009346</v>
      </c>
      <c r="BP75" s="676">
        <f t="shared" si="85"/>
        <v>4.513140669410276</v>
      </c>
      <c r="BQ75" s="676">
        <f t="shared" si="86"/>
        <v>6.757623700503864</v>
      </c>
      <c r="BR75" s="538">
        <f t="shared" si="80"/>
        <v>-6.562005581416299</v>
      </c>
      <c r="BS75" s="676">
        <f t="shared" si="81"/>
        <v>40.9127786231654</v>
      </c>
      <c r="BT75" s="700">
        <f t="shared" si="31"/>
        <v>1.2928</v>
      </c>
      <c r="BU75" s="700">
        <f t="shared" si="87"/>
        <v>1.3317353436915815</v>
      </c>
      <c r="BV75" s="700">
        <f t="shared" si="87"/>
        <v>1.3718433057219483</v>
      </c>
      <c r="BW75" s="700">
        <f t="shared" si="87"/>
        <v>1.413159201915698</v>
      </c>
      <c r="BX75" s="700">
        <f t="shared" si="87"/>
        <v>1.4557194117064691</v>
      </c>
      <c r="BY75" s="697">
        <f t="shared" si="33"/>
        <v>6.865257263035697</v>
      </c>
      <c r="BZ75" s="685">
        <f t="shared" si="34"/>
        <v>17.464404128811235</v>
      </c>
    </row>
    <row r="76" spans="1:78" ht="11.25" customHeight="1">
      <c r="A76" s="34" t="s">
        <v>940</v>
      </c>
      <c r="B76" s="36" t="s">
        <v>941</v>
      </c>
      <c r="C76" s="120" t="s">
        <v>1232</v>
      </c>
      <c r="D76" s="133">
        <v>8</v>
      </c>
      <c r="E76" s="26">
        <v>311</v>
      </c>
      <c r="F76" s="74" t="s">
        <v>1410</v>
      </c>
      <c r="G76" s="75" t="s">
        <v>1410</v>
      </c>
      <c r="H76" s="207">
        <v>45.23</v>
      </c>
      <c r="I76" s="315">
        <f t="shared" si="75"/>
        <v>4.5759451691355295</v>
      </c>
      <c r="J76" s="140">
        <v>0.769</v>
      </c>
      <c r="K76" s="140">
        <v>1.03485</v>
      </c>
      <c r="L76" s="94">
        <f t="shared" si="76"/>
        <v>34.570871261378414</v>
      </c>
      <c r="M76" s="298">
        <v>40666</v>
      </c>
      <c r="N76" s="50">
        <v>40668</v>
      </c>
      <c r="O76" s="40">
        <v>40672</v>
      </c>
      <c r="P76" s="49" t="s">
        <v>1630</v>
      </c>
      <c r="Q76" s="614" t="s">
        <v>1019</v>
      </c>
      <c r="R76" s="259">
        <f>K76*2</f>
        <v>2.0697</v>
      </c>
      <c r="S76" s="315">
        <f t="shared" si="77"/>
        <v>64.4766355140187</v>
      </c>
      <c r="T76" s="411">
        <f t="shared" si="88"/>
        <v>27.109898403178878</v>
      </c>
      <c r="U76" s="37">
        <f t="shared" si="78"/>
        <v>14.090342679127724</v>
      </c>
      <c r="V76" s="365">
        <v>12</v>
      </c>
      <c r="W76" s="167">
        <v>3.21</v>
      </c>
      <c r="X76" s="174">
        <v>4.73</v>
      </c>
      <c r="Y76" s="167">
        <v>2.66</v>
      </c>
      <c r="Z76" s="167">
        <v>2.58</v>
      </c>
      <c r="AA76" s="174">
        <v>3.68</v>
      </c>
      <c r="AB76" s="167">
        <v>4.17</v>
      </c>
      <c r="AC76" s="332">
        <f t="shared" si="79"/>
        <v>13.315217391304346</v>
      </c>
      <c r="AD76" s="445">
        <f>(H76/AA76)/X76</f>
        <v>2.598469528449306</v>
      </c>
      <c r="AE76" s="485">
        <v>5</v>
      </c>
      <c r="AF76" s="371">
        <v>12370</v>
      </c>
      <c r="AG76" s="495">
        <v>15.15</v>
      </c>
      <c r="AH76" s="495">
        <v>-22.58</v>
      </c>
      <c r="AI76" s="519">
        <v>-1.84</v>
      </c>
      <c r="AJ76" s="521">
        <v>-10.12</v>
      </c>
      <c r="AK76" s="335">
        <f>AN76/AO76</f>
        <v>0.9747024211871086</v>
      </c>
      <c r="AL76" s="330">
        <f t="shared" si="82"/>
        <v>34.570871261378414</v>
      </c>
      <c r="AM76" s="331">
        <f t="shared" si="83"/>
        <v>30.606230501872545</v>
      </c>
      <c r="AN76" s="331">
        <f t="shared" si="89"/>
        <v>44.546210742671754</v>
      </c>
      <c r="AO76" s="332">
        <f>((AP76/BA76)^(1/10)-1)*100</f>
        <v>45.70237005097215</v>
      </c>
      <c r="AP76" s="652">
        <v>2.0697</v>
      </c>
      <c r="AQ76" s="635"/>
      <c r="AR76" s="283">
        <v>1.538</v>
      </c>
      <c r="AS76" s="283">
        <v>1.056</v>
      </c>
      <c r="AT76" s="38">
        <v>0.929</v>
      </c>
      <c r="AU76" s="38">
        <v>0.764</v>
      </c>
      <c r="AV76" s="38">
        <v>0.328</v>
      </c>
      <c r="AW76" s="38">
        <v>0.215</v>
      </c>
      <c r="AX76" s="38">
        <v>0.073</v>
      </c>
      <c r="AY76" s="276">
        <v>0.008</v>
      </c>
      <c r="AZ76" s="276">
        <v>0.04</v>
      </c>
      <c r="BA76" s="38">
        <v>0.048</v>
      </c>
      <c r="BB76" s="276">
        <v>0.023</v>
      </c>
      <c r="BC76" s="274">
        <v>0.127</v>
      </c>
      <c r="BD76" s="688">
        <f t="shared" si="84"/>
        <v>34.570871261378414</v>
      </c>
      <c r="BE76" s="688">
        <f aca="true" t="shared" si="90" ref="BE76:BE107">IF(AS76=0,0,IF(AS76&gt;AR76,0,((AR76/AS76)-1)*100))</f>
        <v>45.643939393939384</v>
      </c>
      <c r="BF76" s="664">
        <f t="shared" si="59"/>
        <v>13.670613562970946</v>
      </c>
      <c r="BG76" s="664">
        <f t="shared" si="60"/>
        <v>21.596858638743456</v>
      </c>
      <c r="BH76" s="664">
        <f t="shared" si="61"/>
        <v>132.92682926829266</v>
      </c>
      <c r="BI76" s="664">
        <f t="shared" si="62"/>
        <v>52.55813953488373</v>
      </c>
      <c r="BJ76" s="664">
        <f t="shared" si="63"/>
        <v>194.5205479452055</v>
      </c>
      <c r="BK76" s="664">
        <f t="shared" si="64"/>
        <v>812.5</v>
      </c>
      <c r="BL76" s="664">
        <f t="shared" si="65"/>
        <v>0</v>
      </c>
      <c r="BM76" s="664">
        <f t="shared" si="66"/>
        <v>0</v>
      </c>
      <c r="BN76" s="664">
        <f t="shared" si="67"/>
        <v>108.69565217391303</v>
      </c>
      <c r="BO76" s="689">
        <f t="shared" si="68"/>
        <v>0</v>
      </c>
      <c r="BP76" s="677">
        <f t="shared" si="85"/>
        <v>118.05695431494392</v>
      </c>
      <c r="BQ76" s="677">
        <f t="shared" si="86"/>
        <v>217.35601155728259</v>
      </c>
      <c r="BR76" s="539">
        <f t="shared" si="80"/>
        <v>35.03181323267956</v>
      </c>
      <c r="BS76" s="677">
        <f t="shared" si="81"/>
        <v>63.66253694491001</v>
      </c>
      <c r="BT76" s="701">
        <f aca="true" t="shared" si="91" ref="BT76:BT139">IF(AC76="n/a",1.03*AP76,IF(AC76&lt;0,1.01*AP76,IF(AC76&gt;10,1.1*AP76,(1+AC76/100)*AP76)))</f>
        <v>2.27667</v>
      </c>
      <c r="BU76" s="701">
        <f t="shared" si="87"/>
        <v>2.335828576213347</v>
      </c>
      <c r="BV76" s="701">
        <f t="shared" si="87"/>
        <v>2.3965243700030623</v>
      </c>
      <c r="BW76" s="701">
        <f t="shared" si="87"/>
        <v>2.4587973254994537</v>
      </c>
      <c r="BX76" s="701">
        <f t="shared" si="87"/>
        <v>2.5226884247688837</v>
      </c>
      <c r="BY76" s="702">
        <f aca="true" t="shared" si="92" ref="BY76:BY139">SUM(BT76:BX76)</f>
        <v>11.990508696484747</v>
      </c>
      <c r="BZ76" s="689">
        <f aca="true" t="shared" si="93" ref="BZ76:BZ139">(BY76/H76)*100</f>
        <v>26.510078922141826</v>
      </c>
    </row>
    <row r="77" spans="1:78" ht="11.25" customHeight="1">
      <c r="A77" s="265" t="s">
        <v>1541</v>
      </c>
      <c r="B77" s="16" t="s">
        <v>1542</v>
      </c>
      <c r="C77" s="261" t="s">
        <v>1565</v>
      </c>
      <c r="D77" s="131">
        <v>5</v>
      </c>
      <c r="E77" s="26">
        <v>431</v>
      </c>
      <c r="F77" s="88" t="s">
        <v>1410</v>
      </c>
      <c r="G77" s="58" t="s">
        <v>1410</v>
      </c>
      <c r="H77" s="205">
        <v>30.97</v>
      </c>
      <c r="I77" s="313">
        <f t="shared" si="75"/>
        <v>6.877623506619308</v>
      </c>
      <c r="J77" s="142">
        <v>0.5135</v>
      </c>
      <c r="K77" s="142">
        <v>0.5325</v>
      </c>
      <c r="L77" s="107">
        <f t="shared" si="76"/>
        <v>3.700097370983446</v>
      </c>
      <c r="M77" s="118">
        <v>40758</v>
      </c>
      <c r="N77" s="22">
        <v>40760</v>
      </c>
      <c r="O77" s="23">
        <v>40767</v>
      </c>
      <c r="P77" s="378" t="s">
        <v>254</v>
      </c>
      <c r="Q77" s="144" t="s">
        <v>266</v>
      </c>
      <c r="R77" s="311">
        <f>K77*4</f>
        <v>2.13</v>
      </c>
      <c r="S77" s="313">
        <f t="shared" si="77"/>
        <v>210.8910891089109</v>
      </c>
      <c r="T77" s="413">
        <f t="shared" si="88"/>
        <v>80.09727233567494</v>
      </c>
      <c r="U77" s="18">
        <f t="shared" si="78"/>
        <v>30.66336633663366</v>
      </c>
      <c r="V77" s="364">
        <v>12</v>
      </c>
      <c r="W77" s="188">
        <v>1.01</v>
      </c>
      <c r="X77" s="187">
        <v>5.2</v>
      </c>
      <c r="Y77" s="188">
        <v>0.92</v>
      </c>
      <c r="Z77" s="188">
        <v>2.38</v>
      </c>
      <c r="AA77" s="187">
        <v>1.42</v>
      </c>
      <c r="AB77" s="188">
        <v>1.59</v>
      </c>
      <c r="AC77" s="326">
        <f t="shared" si="79"/>
        <v>11.9718309859155</v>
      </c>
      <c r="AD77" s="327">
        <f>(H77/AA77)/X77</f>
        <v>4.194203683640303</v>
      </c>
      <c r="AE77" s="484">
        <v>13</v>
      </c>
      <c r="AF77" s="370">
        <v>8460</v>
      </c>
      <c r="AG77" s="512">
        <v>25.59</v>
      </c>
      <c r="AH77" s="512">
        <v>-10.44</v>
      </c>
      <c r="AI77" s="525">
        <v>4.81</v>
      </c>
      <c r="AJ77" s="526">
        <v>6.43</v>
      </c>
      <c r="AK77" s="334">
        <f>AN77/AO77</f>
        <v>1.3820488774969062</v>
      </c>
      <c r="AL77" s="324">
        <f t="shared" si="82"/>
        <v>3.3341565818720387</v>
      </c>
      <c r="AM77" s="325">
        <f t="shared" si="83"/>
        <v>2.546297243973239</v>
      </c>
      <c r="AN77" s="325">
        <f t="shared" si="89"/>
        <v>2.4891733771164715</v>
      </c>
      <c r="AO77" s="327">
        <f>((AP77/BA77)^(1/10)-1)*100</f>
        <v>1.8010747793701265</v>
      </c>
      <c r="AP77" s="646">
        <v>2.0919999999999996</v>
      </c>
      <c r="AQ77" s="634"/>
      <c r="AR77" s="282">
        <v>2.0245</v>
      </c>
      <c r="AS77" s="284">
        <v>1.98</v>
      </c>
      <c r="AT77" s="28">
        <v>1.94</v>
      </c>
      <c r="AU77" s="28">
        <v>1.8625</v>
      </c>
      <c r="AV77" s="275">
        <v>1.85</v>
      </c>
      <c r="AW77" s="275">
        <v>1.85</v>
      </c>
      <c r="AX77" s="275">
        <v>1.85</v>
      </c>
      <c r="AY77" s="275">
        <v>1.85</v>
      </c>
      <c r="AZ77" s="28">
        <v>1.8</v>
      </c>
      <c r="BA77" s="275">
        <v>1.75</v>
      </c>
      <c r="BB77" s="275">
        <v>1.75</v>
      </c>
      <c r="BC77" s="119">
        <v>1.7425</v>
      </c>
      <c r="BD77" s="684">
        <f t="shared" si="84"/>
        <v>3.3341565818720387</v>
      </c>
      <c r="BE77" s="684">
        <f t="shared" si="90"/>
        <v>2.2474747474747536</v>
      </c>
      <c r="BF77" s="452">
        <f t="shared" si="59"/>
        <v>2.0618556701030855</v>
      </c>
      <c r="BG77" s="452">
        <f t="shared" si="60"/>
        <v>4.1610738255033475</v>
      </c>
      <c r="BH77" s="452">
        <f t="shared" si="61"/>
        <v>0.6756756756756799</v>
      </c>
      <c r="BI77" s="452">
        <f t="shared" si="62"/>
        <v>0</v>
      </c>
      <c r="BJ77" s="452">
        <f t="shared" si="63"/>
        <v>0</v>
      </c>
      <c r="BK77" s="452">
        <f t="shared" si="64"/>
        <v>0</v>
      </c>
      <c r="BL77" s="452">
        <f t="shared" si="65"/>
        <v>2.77777777777779</v>
      </c>
      <c r="BM77" s="452">
        <f t="shared" si="66"/>
        <v>2.857142857142869</v>
      </c>
      <c r="BN77" s="452">
        <f t="shared" si="67"/>
        <v>0</v>
      </c>
      <c r="BO77" s="685">
        <f t="shared" si="68"/>
        <v>0.43041606886657924</v>
      </c>
      <c r="BP77" s="676">
        <f t="shared" si="85"/>
        <v>1.5454644337013452</v>
      </c>
      <c r="BQ77" s="676">
        <f t="shared" si="86"/>
        <v>1.4603970221726748</v>
      </c>
      <c r="BR77" s="538">
        <f t="shared" si="80"/>
        <v>-21.29656945289788</v>
      </c>
      <c r="BS77" s="676">
        <f t="shared" si="81"/>
        <v>36.92889710166512</v>
      </c>
      <c r="BT77" s="696">
        <f t="shared" si="91"/>
        <v>2.3011999999999997</v>
      </c>
      <c r="BU77" s="696">
        <f t="shared" si="87"/>
        <v>2.39771701516793</v>
      </c>
      <c r="BV77" s="696">
        <f t="shared" si="87"/>
        <v>2.4982821505413737</v>
      </c>
      <c r="BW77" s="696">
        <f t="shared" si="87"/>
        <v>2.603065192527108</v>
      </c>
      <c r="BX77" s="696">
        <f t="shared" si="87"/>
        <v>2.7122430487196385</v>
      </c>
      <c r="BY77" s="697">
        <f t="shared" si="92"/>
        <v>12.51250740695605</v>
      </c>
      <c r="BZ77" s="685">
        <f t="shared" si="93"/>
        <v>40.4020258539104</v>
      </c>
    </row>
    <row r="78" spans="1:78" ht="11.25" customHeight="1">
      <c r="A78" s="25" t="s">
        <v>1934</v>
      </c>
      <c r="B78" s="26" t="s">
        <v>1935</v>
      </c>
      <c r="C78" s="109" t="s">
        <v>1570</v>
      </c>
      <c r="D78" s="132">
        <v>7</v>
      </c>
      <c r="E78" s="26">
        <v>363</v>
      </c>
      <c r="F78" s="65" t="s">
        <v>1410</v>
      </c>
      <c r="G78" s="57" t="s">
        <v>1410</v>
      </c>
      <c r="H78" s="206">
        <v>35.29</v>
      </c>
      <c r="I78" s="313">
        <f t="shared" si="75"/>
        <v>7.084159818645509</v>
      </c>
      <c r="J78" s="141">
        <v>0.56</v>
      </c>
      <c r="K78" s="141">
        <v>0.625</v>
      </c>
      <c r="L78" s="93">
        <f t="shared" si="76"/>
        <v>11.607142857142838</v>
      </c>
      <c r="M78" s="156">
        <v>40758</v>
      </c>
      <c r="N78" s="31">
        <v>40760</v>
      </c>
      <c r="O78" s="32">
        <v>40774</v>
      </c>
      <c r="P78" s="30" t="s">
        <v>279</v>
      </c>
      <c r="Q78" s="102" t="s">
        <v>1921</v>
      </c>
      <c r="R78" s="310">
        <f aca="true" t="shared" si="94" ref="R78:R95">K78*4</f>
        <v>2.5</v>
      </c>
      <c r="S78" s="313">
        <f t="shared" si="77"/>
        <v>187.9699248120301</v>
      </c>
      <c r="T78" s="599">
        <f t="shared" si="88"/>
        <v>1247.4501306677705</v>
      </c>
      <c r="U78" s="27">
        <f t="shared" si="78"/>
        <v>26.533834586466163</v>
      </c>
      <c r="V78" s="364">
        <v>12</v>
      </c>
      <c r="W78" s="166">
        <v>1.33</v>
      </c>
      <c r="X78" s="172">
        <v>3.23</v>
      </c>
      <c r="Y78" s="166">
        <v>0.99</v>
      </c>
      <c r="Z78" s="598">
        <v>153.96</v>
      </c>
      <c r="AA78" s="172">
        <v>1.44</v>
      </c>
      <c r="AB78" s="166">
        <v>2.06</v>
      </c>
      <c r="AC78" s="327">
        <f t="shared" si="79"/>
        <v>43.05555555555556</v>
      </c>
      <c r="AD78" s="327">
        <f>(H78/AA78)/X78</f>
        <v>7.587289301685587</v>
      </c>
      <c r="AE78" s="484">
        <v>5</v>
      </c>
      <c r="AF78" s="369">
        <v>7870</v>
      </c>
      <c r="AG78" s="522">
        <v>14.65</v>
      </c>
      <c r="AH78" s="522">
        <v>-25.45</v>
      </c>
      <c r="AI78" s="523">
        <v>-4.31</v>
      </c>
      <c r="AJ78" s="524">
        <v>-10.41</v>
      </c>
      <c r="AK78" s="335" t="s">
        <v>876</v>
      </c>
      <c r="AL78" s="324">
        <f t="shared" si="82"/>
        <v>8.796296296296301</v>
      </c>
      <c r="AM78" s="325">
        <f t="shared" si="83"/>
        <v>6.417017658182611</v>
      </c>
      <c r="AN78" s="325">
        <f t="shared" si="89"/>
        <v>31.00567644109189</v>
      </c>
      <c r="AO78" s="327" t="s">
        <v>876</v>
      </c>
      <c r="AP78" s="646">
        <v>2.35</v>
      </c>
      <c r="AQ78" s="634"/>
      <c r="AR78" s="282">
        <v>2.16</v>
      </c>
      <c r="AS78" s="282">
        <v>2.105</v>
      </c>
      <c r="AT78" s="28">
        <v>1.95</v>
      </c>
      <c r="AU78" s="28">
        <v>1.459</v>
      </c>
      <c r="AV78" s="28">
        <v>0.609</v>
      </c>
      <c r="AW78" s="275">
        <v>0</v>
      </c>
      <c r="AX78" s="275">
        <v>0</v>
      </c>
      <c r="AY78" s="275">
        <v>0</v>
      </c>
      <c r="AZ78" s="275">
        <v>0</v>
      </c>
      <c r="BA78" s="275">
        <v>0</v>
      </c>
      <c r="BB78" s="275">
        <v>0</v>
      </c>
      <c r="BC78" s="277">
        <v>0</v>
      </c>
      <c r="BD78" s="684">
        <f t="shared" si="84"/>
        <v>8.796296296296301</v>
      </c>
      <c r="BE78" s="684">
        <f t="shared" si="90"/>
        <v>2.6128266033254244</v>
      </c>
      <c r="BF78" s="452">
        <f t="shared" si="59"/>
        <v>7.948717948717943</v>
      </c>
      <c r="BG78" s="452">
        <f t="shared" si="60"/>
        <v>33.65318711446194</v>
      </c>
      <c r="BH78" s="452">
        <f t="shared" si="61"/>
        <v>139.5730706075534</v>
      </c>
      <c r="BI78" s="452">
        <f t="shared" si="62"/>
        <v>0</v>
      </c>
      <c r="BJ78" s="452">
        <f t="shared" si="63"/>
        <v>0</v>
      </c>
      <c r="BK78" s="452">
        <f t="shared" si="64"/>
        <v>0</v>
      </c>
      <c r="BL78" s="452">
        <f t="shared" si="65"/>
        <v>0</v>
      </c>
      <c r="BM78" s="452">
        <f t="shared" si="66"/>
        <v>0</v>
      </c>
      <c r="BN78" s="452">
        <f t="shared" si="67"/>
        <v>0</v>
      </c>
      <c r="BO78" s="685">
        <f t="shared" si="68"/>
        <v>0</v>
      </c>
      <c r="BP78" s="676">
        <f t="shared" si="85"/>
        <v>16.04867488086292</v>
      </c>
      <c r="BQ78" s="676">
        <f t="shared" si="86"/>
        <v>38.372997521067184</v>
      </c>
      <c r="BR78" s="538">
        <f t="shared" si="80"/>
        <v>11.556001673271233</v>
      </c>
      <c r="BS78" s="676">
        <f t="shared" si="81"/>
        <v>52.2322565153003</v>
      </c>
      <c r="BT78" s="696">
        <f t="shared" si="91"/>
        <v>2.5850000000000004</v>
      </c>
      <c r="BU78" s="696">
        <f t="shared" si="87"/>
        <v>2.7811314284485733</v>
      </c>
      <c r="BV78" s="696">
        <f t="shared" si="87"/>
        <v>2.9921439157850678</v>
      </c>
      <c r="BW78" s="696">
        <f t="shared" si="87"/>
        <v>3.2191665309984647</v>
      </c>
      <c r="BX78" s="696">
        <f t="shared" si="87"/>
        <v>3.4634140088083547</v>
      </c>
      <c r="BY78" s="697">
        <f t="shared" si="92"/>
        <v>15.040855884040461</v>
      </c>
      <c r="BZ78" s="685">
        <f t="shared" si="93"/>
        <v>42.620730756702926</v>
      </c>
    </row>
    <row r="79" spans="1:78" ht="11.25" customHeight="1">
      <c r="A79" s="25" t="s">
        <v>870</v>
      </c>
      <c r="B79" s="26" t="s">
        <v>871</v>
      </c>
      <c r="C79" s="33" t="s">
        <v>541</v>
      </c>
      <c r="D79" s="132">
        <v>5</v>
      </c>
      <c r="E79" s="26">
        <v>430</v>
      </c>
      <c r="F79" s="65" t="s">
        <v>1410</v>
      </c>
      <c r="G79" s="57" t="s">
        <v>1410</v>
      </c>
      <c r="H79" s="206">
        <v>24.66</v>
      </c>
      <c r="I79" s="433">
        <f t="shared" si="75"/>
        <v>0.9732360097323601</v>
      </c>
      <c r="J79" s="141">
        <v>0.055</v>
      </c>
      <c r="K79" s="141">
        <v>0.06</v>
      </c>
      <c r="L79" s="93">
        <f t="shared" si="76"/>
        <v>9.090909090909083</v>
      </c>
      <c r="M79" s="156">
        <v>40905</v>
      </c>
      <c r="N79" s="31">
        <v>40908</v>
      </c>
      <c r="O79" s="32">
        <v>40939</v>
      </c>
      <c r="P79" s="30" t="s">
        <v>281</v>
      </c>
      <c r="Q79" s="26"/>
      <c r="R79" s="310">
        <f>K79*4</f>
        <v>0.24</v>
      </c>
      <c r="S79" s="313">
        <f t="shared" si="77"/>
        <v>10.526315789473685</v>
      </c>
      <c r="T79" s="411">
        <f>(H79/SQRT(22.5*W79*(H79/Z79))-1)*100</f>
        <v>-2.4403016771674</v>
      </c>
      <c r="U79" s="27">
        <f t="shared" si="78"/>
        <v>10.815789473684212</v>
      </c>
      <c r="V79" s="364">
        <v>12</v>
      </c>
      <c r="W79" s="166">
        <v>2.28</v>
      </c>
      <c r="X79" s="172" t="s">
        <v>1008</v>
      </c>
      <c r="Y79" s="166">
        <v>0.71</v>
      </c>
      <c r="Z79" s="166">
        <v>1.98</v>
      </c>
      <c r="AA79" s="172">
        <v>2.26</v>
      </c>
      <c r="AB79" s="166">
        <v>2.09</v>
      </c>
      <c r="AC79" s="327">
        <f>(AB79/AA79-1)*100</f>
        <v>-7.52212389380531</v>
      </c>
      <c r="AD79" s="327" t="s">
        <v>876</v>
      </c>
      <c r="AE79" s="484">
        <v>6</v>
      </c>
      <c r="AF79" s="369">
        <v>521</v>
      </c>
      <c r="AG79" s="522">
        <v>6.12</v>
      </c>
      <c r="AH79" s="522">
        <v>-24.66</v>
      </c>
      <c r="AI79" s="523">
        <v>-6.17</v>
      </c>
      <c r="AJ79" s="524">
        <v>-8.38</v>
      </c>
      <c r="AK79" s="335" t="s">
        <v>876</v>
      </c>
      <c r="AL79" s="324">
        <f t="shared" si="82"/>
        <v>9.999999999999986</v>
      </c>
      <c r="AM79" s="325">
        <f t="shared" si="83"/>
        <v>11.199004528465784</v>
      </c>
      <c r="AN79" s="325" t="s">
        <v>876</v>
      </c>
      <c r="AO79" s="327" t="s">
        <v>876</v>
      </c>
      <c r="AP79" s="646">
        <v>0.22</v>
      </c>
      <c r="AQ79" s="634"/>
      <c r="AR79" s="282">
        <v>0.2</v>
      </c>
      <c r="AS79" s="282">
        <v>0.18</v>
      </c>
      <c r="AT79" s="28">
        <v>0.16</v>
      </c>
      <c r="AU79" s="275">
        <v>0</v>
      </c>
      <c r="AV79" s="275">
        <v>0</v>
      </c>
      <c r="AW79" s="275">
        <v>0</v>
      </c>
      <c r="AX79" s="275">
        <v>0</v>
      </c>
      <c r="AY79" s="275">
        <v>0</v>
      </c>
      <c r="AZ79" s="275">
        <v>0</v>
      </c>
      <c r="BA79" s="275">
        <v>0</v>
      </c>
      <c r="BB79" s="275">
        <v>0</v>
      </c>
      <c r="BC79" s="277">
        <v>0</v>
      </c>
      <c r="BD79" s="684">
        <f t="shared" si="84"/>
        <v>9.999999999999986</v>
      </c>
      <c r="BE79" s="684">
        <f t="shared" si="90"/>
        <v>11.111111111111116</v>
      </c>
      <c r="BF79" s="452">
        <f t="shared" si="59"/>
        <v>12.5</v>
      </c>
      <c r="BG79" s="452">
        <f t="shared" si="60"/>
        <v>0</v>
      </c>
      <c r="BH79" s="452">
        <f t="shared" si="61"/>
        <v>0</v>
      </c>
      <c r="BI79" s="452">
        <f t="shared" si="62"/>
        <v>0</v>
      </c>
      <c r="BJ79" s="452">
        <f t="shared" si="63"/>
        <v>0</v>
      </c>
      <c r="BK79" s="452">
        <f t="shared" si="64"/>
        <v>0</v>
      </c>
      <c r="BL79" s="452">
        <f t="shared" si="65"/>
        <v>0</v>
      </c>
      <c r="BM79" s="452">
        <f t="shared" si="66"/>
        <v>0</v>
      </c>
      <c r="BN79" s="452">
        <f t="shared" si="67"/>
        <v>0</v>
      </c>
      <c r="BO79" s="685">
        <f t="shared" si="68"/>
        <v>0</v>
      </c>
      <c r="BP79" s="676">
        <f t="shared" si="85"/>
        <v>2.800925925925925</v>
      </c>
      <c r="BQ79" s="676">
        <f t="shared" si="86"/>
        <v>4.8782216501266165</v>
      </c>
      <c r="BR79" s="538" t="str">
        <f t="shared" si="80"/>
        <v>n/a</v>
      </c>
      <c r="BS79" s="676">
        <f t="shared" si="81"/>
        <v>42.92170698210171</v>
      </c>
      <c r="BT79" s="696">
        <f t="shared" si="91"/>
        <v>0.2222</v>
      </c>
      <c r="BU79" s="696">
        <f t="shared" si="87"/>
        <v>0.228866</v>
      </c>
      <c r="BV79" s="696">
        <f t="shared" si="87"/>
        <v>0.23573198</v>
      </c>
      <c r="BW79" s="696">
        <f t="shared" si="87"/>
        <v>0.2428039394</v>
      </c>
      <c r="BX79" s="696">
        <f t="shared" si="87"/>
        <v>0.25008805758200003</v>
      </c>
      <c r="BY79" s="697">
        <f t="shared" si="92"/>
        <v>1.179689976982</v>
      </c>
      <c r="BZ79" s="685">
        <f t="shared" si="93"/>
        <v>4.783819857996756</v>
      </c>
    </row>
    <row r="80" spans="1:78" ht="11.25" customHeight="1">
      <c r="A80" s="25" t="s">
        <v>1091</v>
      </c>
      <c r="B80" s="26" t="s">
        <v>1092</v>
      </c>
      <c r="C80" s="33" t="s">
        <v>1224</v>
      </c>
      <c r="D80" s="132">
        <v>7</v>
      </c>
      <c r="E80" s="26">
        <v>346</v>
      </c>
      <c r="F80" s="65" t="s">
        <v>1410</v>
      </c>
      <c r="G80" s="57" t="s">
        <v>1410</v>
      </c>
      <c r="H80" s="206">
        <v>14.44</v>
      </c>
      <c r="I80" s="313">
        <f t="shared" si="75"/>
        <v>2.9085872576177287</v>
      </c>
      <c r="J80" s="282">
        <v>0.1</v>
      </c>
      <c r="K80" s="141">
        <v>0.105</v>
      </c>
      <c r="L80" s="93">
        <f t="shared" si="76"/>
        <v>4.999999999999982</v>
      </c>
      <c r="M80" s="156">
        <v>40578</v>
      </c>
      <c r="N80" s="31">
        <v>40582</v>
      </c>
      <c r="O80" s="32">
        <v>40603</v>
      </c>
      <c r="P80" s="30" t="s">
        <v>245</v>
      </c>
      <c r="Q80" s="26"/>
      <c r="R80" s="310">
        <f t="shared" si="94"/>
        <v>0.42</v>
      </c>
      <c r="S80" s="313">
        <f t="shared" si="77"/>
        <v>37.49999999999999</v>
      </c>
      <c r="T80" s="411">
        <f t="shared" si="88"/>
        <v>-25.062989414071534</v>
      </c>
      <c r="U80" s="27">
        <f t="shared" si="78"/>
        <v>12.89285714285714</v>
      </c>
      <c r="V80" s="364">
        <v>12</v>
      </c>
      <c r="W80" s="166">
        <v>1.12</v>
      </c>
      <c r="X80" s="172" t="s">
        <v>1410</v>
      </c>
      <c r="Y80" s="166">
        <v>1.93</v>
      </c>
      <c r="Z80" s="166">
        <v>0.98</v>
      </c>
      <c r="AA80" s="172" t="s">
        <v>1410</v>
      </c>
      <c r="AB80" s="166" t="s">
        <v>1410</v>
      </c>
      <c r="AC80" s="327" t="s">
        <v>876</v>
      </c>
      <c r="AD80" s="327" t="s">
        <v>876</v>
      </c>
      <c r="AE80" s="484">
        <v>0</v>
      </c>
      <c r="AF80" s="306">
        <v>136</v>
      </c>
      <c r="AG80" s="522">
        <v>32.36</v>
      </c>
      <c r="AH80" s="522">
        <v>-27.18</v>
      </c>
      <c r="AI80" s="523">
        <v>5.02</v>
      </c>
      <c r="AJ80" s="524">
        <v>-3.86</v>
      </c>
      <c r="AK80" s="335" t="s">
        <v>876</v>
      </c>
      <c r="AL80" s="324">
        <f t="shared" si="82"/>
        <v>4.999999999999982</v>
      </c>
      <c r="AM80" s="325">
        <f t="shared" si="83"/>
        <v>5.272659960939663</v>
      </c>
      <c r="AN80" s="325">
        <f t="shared" si="89"/>
        <v>8.447177119769854</v>
      </c>
      <c r="AO80" s="327" t="s">
        <v>876</v>
      </c>
      <c r="AP80" s="646">
        <v>0.42</v>
      </c>
      <c r="AQ80" s="634"/>
      <c r="AR80" s="282">
        <v>0.4</v>
      </c>
      <c r="AS80" s="282">
        <v>0.38</v>
      </c>
      <c r="AT80" s="28">
        <v>0.36</v>
      </c>
      <c r="AU80" s="28">
        <v>0.32</v>
      </c>
      <c r="AV80" s="28">
        <v>0.28</v>
      </c>
      <c r="AW80" s="28">
        <v>0.24</v>
      </c>
      <c r="AX80" s="275">
        <v>0</v>
      </c>
      <c r="AY80" s="275">
        <v>0</v>
      </c>
      <c r="AZ80" s="275">
        <v>0</v>
      </c>
      <c r="BA80" s="275">
        <v>0</v>
      </c>
      <c r="BB80" s="275">
        <v>0</v>
      </c>
      <c r="BC80" s="277">
        <v>0</v>
      </c>
      <c r="BD80" s="684">
        <f t="shared" si="84"/>
        <v>4.999999999999982</v>
      </c>
      <c r="BE80" s="684">
        <f t="shared" si="90"/>
        <v>5.263157894736836</v>
      </c>
      <c r="BF80" s="452">
        <f t="shared" si="59"/>
        <v>5.555555555555558</v>
      </c>
      <c r="BG80" s="452">
        <f t="shared" si="60"/>
        <v>12.5</v>
      </c>
      <c r="BH80" s="452">
        <f t="shared" si="61"/>
        <v>14.28571428571428</v>
      </c>
      <c r="BI80" s="452">
        <f t="shared" si="62"/>
        <v>16.666666666666675</v>
      </c>
      <c r="BJ80" s="452">
        <f t="shared" si="63"/>
        <v>0</v>
      </c>
      <c r="BK80" s="452">
        <f t="shared" si="64"/>
        <v>0</v>
      </c>
      <c r="BL80" s="452">
        <f t="shared" si="65"/>
        <v>0</v>
      </c>
      <c r="BM80" s="452">
        <f t="shared" si="66"/>
        <v>0</v>
      </c>
      <c r="BN80" s="452">
        <f t="shared" si="67"/>
        <v>0</v>
      </c>
      <c r="BO80" s="685">
        <f t="shared" si="68"/>
        <v>0</v>
      </c>
      <c r="BP80" s="676">
        <f t="shared" si="85"/>
        <v>4.939257866889444</v>
      </c>
      <c r="BQ80" s="676">
        <f t="shared" si="86"/>
        <v>5.978567412565508</v>
      </c>
      <c r="BR80" s="538">
        <f t="shared" si="80"/>
        <v>-1.5370927654695574</v>
      </c>
      <c r="BS80" s="676">
        <f t="shared" si="81"/>
        <v>38.62026175951375</v>
      </c>
      <c r="BT80" s="696">
        <f t="shared" si="91"/>
        <v>0.4326</v>
      </c>
      <c r="BU80" s="696">
        <f t="shared" si="87"/>
        <v>0.445578</v>
      </c>
      <c r="BV80" s="696">
        <f t="shared" si="87"/>
        <v>0.45894534</v>
      </c>
      <c r="BW80" s="696">
        <f t="shared" si="87"/>
        <v>0.4727137002</v>
      </c>
      <c r="BX80" s="696">
        <f t="shared" si="87"/>
        <v>0.486895111206</v>
      </c>
      <c r="BY80" s="697">
        <f t="shared" si="92"/>
        <v>2.2967321514059997</v>
      </c>
      <c r="BZ80" s="685">
        <f t="shared" si="93"/>
        <v>15.905347308905815</v>
      </c>
    </row>
    <row r="81" spans="1:78" ht="11.25" customHeight="1">
      <c r="A81" s="34" t="s">
        <v>503</v>
      </c>
      <c r="B81" s="36" t="s">
        <v>1254</v>
      </c>
      <c r="C81" s="41" t="s">
        <v>1325</v>
      </c>
      <c r="D81" s="133">
        <v>5</v>
      </c>
      <c r="E81" s="26">
        <v>439</v>
      </c>
      <c r="F81" s="74" t="s">
        <v>1410</v>
      </c>
      <c r="G81" s="75" t="s">
        <v>1410</v>
      </c>
      <c r="H81" s="207">
        <v>24.33</v>
      </c>
      <c r="I81" s="433">
        <f t="shared" si="75"/>
        <v>1.3152486642005756</v>
      </c>
      <c r="J81" s="140">
        <v>0.06</v>
      </c>
      <c r="K81" s="140">
        <v>0.08</v>
      </c>
      <c r="L81" s="94">
        <f t="shared" si="76"/>
        <v>33.33333333333335</v>
      </c>
      <c r="M81" s="298">
        <v>40842</v>
      </c>
      <c r="N81" s="50">
        <v>40844</v>
      </c>
      <c r="O81" s="40">
        <v>40858</v>
      </c>
      <c r="P81" s="49" t="s">
        <v>253</v>
      </c>
      <c r="Q81" s="267" t="s">
        <v>1921</v>
      </c>
      <c r="R81" s="259">
        <f t="shared" si="94"/>
        <v>0.32</v>
      </c>
      <c r="S81" s="313">
        <f t="shared" si="77"/>
        <v>32.98969072164948</v>
      </c>
      <c r="T81" s="412">
        <f t="shared" si="88"/>
        <v>189.15090769817823</v>
      </c>
      <c r="U81" s="37">
        <f t="shared" si="78"/>
        <v>25.082474226804123</v>
      </c>
      <c r="V81" s="365">
        <v>6</v>
      </c>
      <c r="W81" s="167">
        <v>0.97</v>
      </c>
      <c r="X81" s="174" t="s">
        <v>1008</v>
      </c>
      <c r="Y81" s="167">
        <v>6.59</v>
      </c>
      <c r="Z81" s="167">
        <v>7.5</v>
      </c>
      <c r="AA81" s="174" t="s">
        <v>1008</v>
      </c>
      <c r="AB81" s="167">
        <v>0.97</v>
      </c>
      <c r="AC81" s="332" t="s">
        <v>876</v>
      </c>
      <c r="AD81" s="327" t="s">
        <v>876</v>
      </c>
      <c r="AE81" s="484">
        <v>1</v>
      </c>
      <c r="AF81" s="371">
        <v>566</v>
      </c>
      <c r="AG81" s="495">
        <v>108.3</v>
      </c>
      <c r="AH81" s="495">
        <v>5.32</v>
      </c>
      <c r="AI81" s="519">
        <v>21.11</v>
      </c>
      <c r="AJ81" s="521">
        <v>41.37</v>
      </c>
      <c r="AK81" s="335" t="s">
        <v>876</v>
      </c>
      <c r="AL81" s="324">
        <f t="shared" si="82"/>
        <v>30.000000000000004</v>
      </c>
      <c r="AM81" s="325">
        <f t="shared" si="83"/>
        <v>33.20695095112127</v>
      </c>
      <c r="AN81" s="325" t="s">
        <v>876</v>
      </c>
      <c r="AO81" s="327" t="s">
        <v>876</v>
      </c>
      <c r="AP81" s="646">
        <v>0.26</v>
      </c>
      <c r="AQ81" s="634"/>
      <c r="AR81" s="282">
        <v>0.2</v>
      </c>
      <c r="AS81" s="284">
        <v>0.12</v>
      </c>
      <c r="AT81" s="28">
        <v>0.11</v>
      </c>
      <c r="AU81" s="28">
        <v>0.025</v>
      </c>
      <c r="AV81" s="275">
        <v>0</v>
      </c>
      <c r="AW81" s="275">
        <v>0</v>
      </c>
      <c r="AX81" s="275">
        <v>0</v>
      </c>
      <c r="AY81" s="275">
        <v>0</v>
      </c>
      <c r="AZ81" s="275">
        <v>0</v>
      </c>
      <c r="BA81" s="275">
        <v>0</v>
      </c>
      <c r="BB81" s="275">
        <v>0</v>
      </c>
      <c r="BC81" s="277">
        <v>0</v>
      </c>
      <c r="BD81" s="684">
        <f t="shared" si="84"/>
        <v>30.000000000000004</v>
      </c>
      <c r="BE81" s="684">
        <f t="shared" si="90"/>
        <v>66.66666666666667</v>
      </c>
      <c r="BF81" s="452">
        <f t="shared" si="59"/>
        <v>9.090909090909083</v>
      </c>
      <c r="BG81" s="452">
        <f t="shared" si="60"/>
        <v>339.99999999999994</v>
      </c>
      <c r="BH81" s="452">
        <f t="shared" si="61"/>
        <v>0</v>
      </c>
      <c r="BI81" s="452">
        <f t="shared" si="62"/>
        <v>0</v>
      </c>
      <c r="BJ81" s="452">
        <f t="shared" si="63"/>
        <v>0</v>
      </c>
      <c r="BK81" s="452">
        <f t="shared" si="64"/>
        <v>0</v>
      </c>
      <c r="BL81" s="452">
        <f t="shared" si="65"/>
        <v>0</v>
      </c>
      <c r="BM81" s="452">
        <f t="shared" si="66"/>
        <v>0</v>
      </c>
      <c r="BN81" s="452">
        <f t="shared" si="67"/>
        <v>0</v>
      </c>
      <c r="BO81" s="685">
        <f t="shared" si="68"/>
        <v>0</v>
      </c>
      <c r="BP81" s="676">
        <f t="shared" si="85"/>
        <v>37.14646464646464</v>
      </c>
      <c r="BQ81" s="676">
        <f t="shared" si="86"/>
        <v>93.30450643090211</v>
      </c>
      <c r="BR81" s="538" t="str">
        <f t="shared" si="80"/>
        <v>n/a</v>
      </c>
      <c r="BS81" s="676">
        <f t="shared" si="81"/>
        <v>35.402783505154645</v>
      </c>
      <c r="BT81" s="696">
        <f t="shared" si="91"/>
        <v>0.26780000000000004</v>
      </c>
      <c r="BU81" s="696">
        <f t="shared" si="87"/>
        <v>0.275834</v>
      </c>
      <c r="BV81" s="696">
        <f t="shared" si="87"/>
        <v>0.28410902000000005</v>
      </c>
      <c r="BW81" s="696">
        <f t="shared" si="87"/>
        <v>0.29263229060000007</v>
      </c>
      <c r="BX81" s="696">
        <f t="shared" si="87"/>
        <v>0.30141125931800006</v>
      </c>
      <c r="BY81" s="697">
        <f t="shared" si="92"/>
        <v>1.4217865699180001</v>
      </c>
      <c r="BZ81" s="685">
        <f t="shared" si="93"/>
        <v>5.8437590214467745</v>
      </c>
    </row>
    <row r="82" spans="1:78" ht="11.25" customHeight="1">
      <c r="A82" s="15" t="s">
        <v>1760</v>
      </c>
      <c r="B82" s="16" t="s">
        <v>1761</v>
      </c>
      <c r="C82" s="261" t="s">
        <v>1574</v>
      </c>
      <c r="D82" s="131">
        <v>8</v>
      </c>
      <c r="E82" s="26">
        <v>338</v>
      </c>
      <c r="F82" s="42" t="s">
        <v>860</v>
      </c>
      <c r="G82" s="43" t="s">
        <v>860</v>
      </c>
      <c r="H82" s="205">
        <v>61.83</v>
      </c>
      <c r="I82" s="312">
        <f t="shared" si="75"/>
        <v>2.8303412582888567</v>
      </c>
      <c r="J82" s="142">
        <v>0.375</v>
      </c>
      <c r="K82" s="142">
        <v>0.4375</v>
      </c>
      <c r="L82" s="107">
        <f t="shared" si="76"/>
        <v>16.666666666666675</v>
      </c>
      <c r="M82" s="118">
        <v>40997</v>
      </c>
      <c r="N82" s="22">
        <v>40999</v>
      </c>
      <c r="O82" s="23">
        <v>41014</v>
      </c>
      <c r="P82" s="21" t="s">
        <v>251</v>
      </c>
      <c r="Q82" s="510" t="s">
        <v>1395</v>
      </c>
      <c r="R82" s="311">
        <f t="shared" si="94"/>
        <v>1.75</v>
      </c>
      <c r="S82" s="312">
        <f t="shared" si="77"/>
        <v>205.8823529411765</v>
      </c>
      <c r="T82" s="411">
        <f t="shared" si="88"/>
        <v>246.32660545655284</v>
      </c>
      <c r="U82" s="18">
        <f t="shared" si="78"/>
        <v>72.74117647058823</v>
      </c>
      <c r="V82" s="364">
        <v>12</v>
      </c>
      <c r="W82" s="188">
        <v>0.85</v>
      </c>
      <c r="X82" s="187">
        <v>1.84</v>
      </c>
      <c r="Y82" s="188">
        <v>4.61</v>
      </c>
      <c r="Z82" s="188">
        <v>3.71</v>
      </c>
      <c r="AA82" s="187">
        <v>3.44</v>
      </c>
      <c r="AB82" s="188">
        <v>4.46</v>
      </c>
      <c r="AC82" s="326">
        <f aca="true" t="shared" si="95" ref="AC82:AC95">(AB82/AA82-1)*100</f>
        <v>29.651162790697683</v>
      </c>
      <c r="AD82" s="443">
        <f aca="true" t="shared" si="96" ref="AD82:AD88">(H82/AA82)/X82</f>
        <v>9.768389787664306</v>
      </c>
      <c r="AE82" s="483">
        <v>6</v>
      </c>
      <c r="AF82" s="370">
        <v>2520</v>
      </c>
      <c r="AG82" s="512">
        <v>16.55</v>
      </c>
      <c r="AH82" s="512">
        <v>-15.61</v>
      </c>
      <c r="AI82" s="525">
        <v>-2.34</v>
      </c>
      <c r="AJ82" s="526">
        <v>-3.21</v>
      </c>
      <c r="AK82" s="334" t="s">
        <v>876</v>
      </c>
      <c r="AL82" s="328">
        <f t="shared" si="82"/>
        <v>18.75</v>
      </c>
      <c r="AM82" s="329">
        <f t="shared" si="83"/>
        <v>23.85623296301709</v>
      </c>
      <c r="AN82" s="329">
        <f t="shared" si="89"/>
        <v>41.63642982643259</v>
      </c>
      <c r="AO82" s="326">
        <f>((AP82/BA82)^(1/10)-1)*100</f>
        <v>-2.033479909985525</v>
      </c>
      <c r="AP82" s="650">
        <v>1.425</v>
      </c>
      <c r="AQ82" s="633"/>
      <c r="AR82" s="317">
        <v>1.2</v>
      </c>
      <c r="AS82" s="279">
        <v>1</v>
      </c>
      <c r="AT82" s="19">
        <v>0.75</v>
      </c>
      <c r="AU82" s="19">
        <v>0.525</v>
      </c>
      <c r="AV82" s="19">
        <v>0.25</v>
      </c>
      <c r="AW82" s="19">
        <v>0.0875</v>
      </c>
      <c r="AX82" s="280">
        <v>0.0375</v>
      </c>
      <c r="AY82" s="19">
        <v>1.96</v>
      </c>
      <c r="AZ82" s="19">
        <v>1.87</v>
      </c>
      <c r="BA82" s="19">
        <v>1.75</v>
      </c>
      <c r="BB82" s="19">
        <v>1.6225</v>
      </c>
      <c r="BC82" s="273">
        <v>1.518</v>
      </c>
      <c r="BD82" s="686">
        <f t="shared" si="84"/>
        <v>18.75</v>
      </c>
      <c r="BE82" s="686">
        <f t="shared" si="90"/>
        <v>19.999999999999996</v>
      </c>
      <c r="BF82" s="663">
        <f aca="true" t="shared" si="97" ref="BF82:BF145">IF(AT82=0,0,IF(AT82&gt;AS82,0,((AS82/AT82)-1)*100))</f>
        <v>33.33333333333333</v>
      </c>
      <c r="BG82" s="663">
        <f aca="true" t="shared" si="98" ref="BG82:BG145">IF(AU82=0,0,IF(AU82&gt;AT82,0,((AT82/AU82)-1)*100))</f>
        <v>42.85714285714286</v>
      </c>
      <c r="BH82" s="663">
        <f aca="true" t="shared" si="99" ref="BH82:BH145">IF(AV82=0,0,IF(AV82&gt;AU82,0,((AU82/AV82)-1)*100))</f>
        <v>110.00000000000001</v>
      </c>
      <c r="BI82" s="663">
        <f aca="true" t="shared" si="100" ref="BI82:BI145">IF(AW82=0,0,IF(AW82&gt;AV82,0,((AV82/AW82)-1)*100))</f>
        <v>185.71428571428572</v>
      </c>
      <c r="BJ82" s="663">
        <f aca="true" t="shared" si="101" ref="BJ82:BJ145">IF(AX82=0,0,IF(AX82&gt;AW82,0,((AW82/AX82)-1)*100))</f>
        <v>133.33333333333334</v>
      </c>
      <c r="BK82" s="663">
        <f aca="true" t="shared" si="102" ref="BK82:BK145">IF(AY82=0,0,IF(AY82&gt;AX82,0,((AX82/AY82)-1)*100))</f>
        <v>0</v>
      </c>
      <c r="BL82" s="663">
        <f aca="true" t="shared" si="103" ref="BL82:BL145">IF(AZ82=0,0,IF(AZ82&gt;AY82,0,((AY82/AZ82)-1)*100))</f>
        <v>4.8128342245989275</v>
      </c>
      <c r="BM82" s="663">
        <f aca="true" t="shared" si="104" ref="BM82:BM145">IF(BA82=0,0,IF(BA82&gt;AZ82,0,((AZ82/BA82)-1)*100))</f>
        <v>6.857142857142873</v>
      </c>
      <c r="BN82" s="663">
        <f aca="true" t="shared" si="105" ref="BN82:BN145">IF(BB82=0,0,IF(BB82&gt;BA82,0,((BA82/BB82)-1)*100))</f>
        <v>7.858243451463798</v>
      </c>
      <c r="BO82" s="687">
        <f aca="true" t="shared" si="106" ref="BO82:BO145">IF(BC82=0,0,IF(BC82&gt;BB82,0,((BB82/BC82)-1)*100))</f>
        <v>6.884057971014501</v>
      </c>
      <c r="BP82" s="675">
        <f t="shared" si="85"/>
        <v>47.53336447852627</v>
      </c>
      <c r="BQ82" s="675">
        <f t="shared" si="86"/>
        <v>58.54717411560827</v>
      </c>
      <c r="BR82" s="540">
        <f t="shared" si="80"/>
        <v>-28.274405385866785</v>
      </c>
      <c r="BS82" s="675">
        <f t="shared" si="81"/>
        <v>55.47007724677333</v>
      </c>
      <c r="BT82" s="698">
        <f t="shared" si="91"/>
        <v>1.5675000000000001</v>
      </c>
      <c r="BU82" s="698">
        <f t="shared" si="87"/>
        <v>1.720619509921638</v>
      </c>
      <c r="BV82" s="698">
        <f t="shared" si="87"/>
        <v>1.8886963304133828</v>
      </c>
      <c r="BW82" s="698">
        <f t="shared" si="87"/>
        <v>2.073191549873474</v>
      </c>
      <c r="BX82" s="698">
        <f t="shared" si="87"/>
        <v>2.2757089815100335</v>
      </c>
      <c r="BY82" s="699">
        <f t="shared" si="92"/>
        <v>9.525716371718529</v>
      </c>
      <c r="BZ82" s="687">
        <f t="shared" si="93"/>
        <v>15.406301749504333</v>
      </c>
    </row>
    <row r="83" spans="1:78" ht="11.25" customHeight="1">
      <c r="A83" s="25" t="s">
        <v>575</v>
      </c>
      <c r="B83" s="26" t="s">
        <v>576</v>
      </c>
      <c r="C83" s="109" t="s">
        <v>1565</v>
      </c>
      <c r="D83" s="132">
        <v>5</v>
      </c>
      <c r="E83" s="26">
        <v>441</v>
      </c>
      <c r="F83" s="65" t="s">
        <v>1410</v>
      </c>
      <c r="G83" s="57" t="s">
        <v>1410</v>
      </c>
      <c r="H83" s="206">
        <v>68.25</v>
      </c>
      <c r="I83" s="313">
        <f t="shared" si="75"/>
        <v>4.465934065934066</v>
      </c>
      <c r="J83" s="141">
        <v>0.761</v>
      </c>
      <c r="K83" s="141">
        <v>0.762</v>
      </c>
      <c r="L83" s="116">
        <f t="shared" si="76"/>
        <v>0.13140604467805073</v>
      </c>
      <c r="M83" s="156">
        <v>40850</v>
      </c>
      <c r="N83" s="31">
        <v>40854</v>
      </c>
      <c r="O83" s="32">
        <v>40861</v>
      </c>
      <c r="P83" s="104" t="s">
        <v>262</v>
      </c>
      <c r="Q83" s="102" t="s">
        <v>1921</v>
      </c>
      <c r="R83" s="310">
        <f t="shared" si="94"/>
        <v>3.048</v>
      </c>
      <c r="S83" s="313">
        <f t="shared" si="77"/>
        <v>153.16582914572865</v>
      </c>
      <c r="T83" s="411">
        <f t="shared" si="88"/>
        <v>91.66466388874241</v>
      </c>
      <c r="U83" s="27">
        <f t="shared" si="78"/>
        <v>34.2964824120603</v>
      </c>
      <c r="V83" s="364">
        <v>12</v>
      </c>
      <c r="W83" s="166">
        <v>1.99</v>
      </c>
      <c r="X83" s="172">
        <v>5.68</v>
      </c>
      <c r="Y83" s="166">
        <v>9.4</v>
      </c>
      <c r="Z83" s="166">
        <v>2.41</v>
      </c>
      <c r="AA83" s="172">
        <v>1.85</v>
      </c>
      <c r="AB83" s="166">
        <v>2.32</v>
      </c>
      <c r="AC83" s="327">
        <f t="shared" si="95"/>
        <v>25.40540540540539</v>
      </c>
      <c r="AD83" s="444">
        <f t="shared" si="96"/>
        <v>6.495051389417586</v>
      </c>
      <c r="AE83" s="484">
        <v>7</v>
      </c>
      <c r="AF83" s="369">
        <v>2330</v>
      </c>
      <c r="AG83" s="522">
        <v>80.6</v>
      </c>
      <c r="AH83" s="522">
        <v>-12.46</v>
      </c>
      <c r="AI83" s="523">
        <v>-3.21</v>
      </c>
      <c r="AJ83" s="524">
        <v>6.44</v>
      </c>
      <c r="AK83" s="335" t="s">
        <v>876</v>
      </c>
      <c r="AL83" s="324">
        <f t="shared" si="82"/>
        <v>0.5287508261731855</v>
      </c>
      <c r="AM83" s="325">
        <f t="shared" si="83"/>
        <v>4.443796389765442</v>
      </c>
      <c r="AN83" s="325" t="s">
        <v>876</v>
      </c>
      <c r="AO83" s="327" t="s">
        <v>876</v>
      </c>
      <c r="AP83" s="646">
        <v>3.0420000000000003</v>
      </c>
      <c r="AQ83" s="634"/>
      <c r="AR83" s="282">
        <v>3.026</v>
      </c>
      <c r="AS83" s="282">
        <v>3.01</v>
      </c>
      <c r="AT83" s="28">
        <v>2.67</v>
      </c>
      <c r="AU83" s="28">
        <v>1.92</v>
      </c>
      <c r="AV83" s="28">
        <v>0</v>
      </c>
      <c r="AW83" s="28">
        <v>0</v>
      </c>
      <c r="AX83" s="275">
        <v>0</v>
      </c>
      <c r="AY83" s="275">
        <v>0</v>
      </c>
      <c r="AZ83" s="275">
        <v>0</v>
      </c>
      <c r="BA83" s="275">
        <v>0</v>
      </c>
      <c r="BB83" s="275">
        <v>0</v>
      </c>
      <c r="BC83" s="277">
        <v>0</v>
      </c>
      <c r="BD83" s="684">
        <f t="shared" si="84"/>
        <v>0.5287508261731855</v>
      </c>
      <c r="BE83" s="684">
        <f t="shared" si="90"/>
        <v>0.5315614617940279</v>
      </c>
      <c r="BF83" s="452">
        <f t="shared" si="97"/>
        <v>12.734082397003732</v>
      </c>
      <c r="BG83" s="452">
        <f t="shared" si="98"/>
        <v>39.0625</v>
      </c>
      <c r="BH83" s="452">
        <f t="shared" si="99"/>
        <v>0</v>
      </c>
      <c r="BI83" s="452">
        <f t="shared" si="100"/>
        <v>0</v>
      </c>
      <c r="BJ83" s="452">
        <f t="shared" si="101"/>
        <v>0</v>
      </c>
      <c r="BK83" s="452">
        <f t="shared" si="102"/>
        <v>0</v>
      </c>
      <c r="BL83" s="452">
        <f t="shared" si="103"/>
        <v>0</v>
      </c>
      <c r="BM83" s="452">
        <f t="shared" si="104"/>
        <v>0</v>
      </c>
      <c r="BN83" s="452">
        <f t="shared" si="105"/>
        <v>0</v>
      </c>
      <c r="BO83" s="685">
        <f t="shared" si="106"/>
        <v>0</v>
      </c>
      <c r="BP83" s="676">
        <f t="shared" si="85"/>
        <v>4.404741223747579</v>
      </c>
      <c r="BQ83" s="676">
        <f t="shared" si="86"/>
        <v>11.014297347801127</v>
      </c>
      <c r="BR83" s="538" t="str">
        <f t="shared" si="80"/>
        <v>n/a</v>
      </c>
      <c r="BS83" s="676">
        <f t="shared" si="81"/>
        <v>24.95222469568489</v>
      </c>
      <c r="BT83" s="700">
        <f t="shared" si="91"/>
        <v>3.3462000000000005</v>
      </c>
      <c r="BU83" s="700">
        <f t="shared" si="87"/>
        <v>3.563537409592692</v>
      </c>
      <c r="BV83" s="700">
        <f t="shared" si="87"/>
        <v>3.7949909956268577</v>
      </c>
      <c r="BW83" s="700">
        <f t="shared" si="87"/>
        <v>4.041477611016592</v>
      </c>
      <c r="BX83" s="700">
        <f t="shared" si="87"/>
        <v>4.303973658743927</v>
      </c>
      <c r="BY83" s="697">
        <f t="shared" si="92"/>
        <v>19.05017967498007</v>
      </c>
      <c r="BZ83" s="685">
        <f t="shared" si="93"/>
        <v>27.912351172131967</v>
      </c>
    </row>
    <row r="84" spans="1:78" ht="11.25" customHeight="1">
      <c r="A84" s="25" t="s">
        <v>1294</v>
      </c>
      <c r="B84" s="26" t="s">
        <v>1241</v>
      </c>
      <c r="C84" s="33" t="s">
        <v>1325</v>
      </c>
      <c r="D84" s="132">
        <v>5</v>
      </c>
      <c r="E84" s="26">
        <v>445</v>
      </c>
      <c r="F84" s="65" t="s">
        <v>1410</v>
      </c>
      <c r="G84" s="57" t="s">
        <v>1410</v>
      </c>
      <c r="H84" s="206">
        <v>27.69</v>
      </c>
      <c r="I84" s="313">
        <f t="shared" si="75"/>
        <v>2.88912964969303</v>
      </c>
      <c r="J84" s="141">
        <v>0.18</v>
      </c>
      <c r="K84" s="141">
        <v>0.2</v>
      </c>
      <c r="L84" s="93">
        <f t="shared" si="76"/>
        <v>11.111111111111116</v>
      </c>
      <c r="M84" s="156">
        <v>40869</v>
      </c>
      <c r="N84" s="31">
        <v>40872</v>
      </c>
      <c r="O84" s="32">
        <v>40886</v>
      </c>
      <c r="P84" s="30" t="s">
        <v>289</v>
      </c>
      <c r="Q84" s="26"/>
      <c r="R84" s="310">
        <f t="shared" si="94"/>
        <v>0.8</v>
      </c>
      <c r="S84" s="313">
        <f t="shared" si="77"/>
        <v>205.12820512820517</v>
      </c>
      <c r="T84" s="411">
        <f t="shared" si="88"/>
        <v>134.32171616533256</v>
      </c>
      <c r="U84" s="27">
        <f t="shared" si="78"/>
        <v>71</v>
      </c>
      <c r="V84" s="364">
        <v>12</v>
      </c>
      <c r="W84" s="166">
        <v>0.39</v>
      </c>
      <c r="X84" s="172">
        <v>0.6</v>
      </c>
      <c r="Y84" s="166">
        <v>1.36</v>
      </c>
      <c r="Z84" s="166">
        <v>1.74</v>
      </c>
      <c r="AA84" s="172">
        <v>1.56</v>
      </c>
      <c r="AB84" s="166">
        <v>1.98</v>
      </c>
      <c r="AC84" s="327">
        <f t="shared" si="95"/>
        <v>26.923076923076916</v>
      </c>
      <c r="AD84" s="444">
        <f t="shared" si="96"/>
        <v>29.583333333333336</v>
      </c>
      <c r="AE84" s="484">
        <v>9</v>
      </c>
      <c r="AF84" s="306">
        <v>761</v>
      </c>
      <c r="AG84" s="522">
        <v>38.73</v>
      </c>
      <c r="AH84" s="522">
        <v>-25.68</v>
      </c>
      <c r="AI84" s="523">
        <v>6.91</v>
      </c>
      <c r="AJ84" s="524">
        <v>-1.25</v>
      </c>
      <c r="AK84" s="335" t="s">
        <v>876</v>
      </c>
      <c r="AL84" s="324">
        <f t="shared" si="82"/>
        <v>17.460317460317466</v>
      </c>
      <c r="AM84" s="325">
        <f t="shared" si="83"/>
        <v>15.521679473813489</v>
      </c>
      <c r="AN84" s="325" t="s">
        <v>876</v>
      </c>
      <c r="AO84" s="327" t="s">
        <v>876</v>
      </c>
      <c r="AP84" s="646">
        <v>0.74</v>
      </c>
      <c r="AQ84" s="634"/>
      <c r="AR84" s="282">
        <v>0.63</v>
      </c>
      <c r="AS84" s="282">
        <v>0.51</v>
      </c>
      <c r="AT84" s="275">
        <v>0.48</v>
      </c>
      <c r="AU84" s="28">
        <v>0.41</v>
      </c>
      <c r="AV84" s="275">
        <v>0</v>
      </c>
      <c r="AW84" s="275">
        <v>0</v>
      </c>
      <c r="AX84" s="275">
        <v>0</v>
      </c>
      <c r="AY84" s="275">
        <v>0</v>
      </c>
      <c r="AZ84" s="275">
        <v>0</v>
      </c>
      <c r="BA84" s="275">
        <v>0</v>
      </c>
      <c r="BB84" s="275">
        <v>0</v>
      </c>
      <c r="BC84" s="277">
        <v>0</v>
      </c>
      <c r="BD84" s="684">
        <f t="shared" si="84"/>
        <v>17.460317460317466</v>
      </c>
      <c r="BE84" s="684">
        <f t="shared" si="90"/>
        <v>23.529411764705888</v>
      </c>
      <c r="BF84" s="452">
        <f t="shared" si="97"/>
        <v>6.25</v>
      </c>
      <c r="BG84" s="452">
        <f t="shared" si="98"/>
        <v>17.07317073170731</v>
      </c>
      <c r="BH84" s="452">
        <f t="shared" si="99"/>
        <v>0</v>
      </c>
      <c r="BI84" s="452">
        <f t="shared" si="100"/>
        <v>0</v>
      </c>
      <c r="BJ84" s="452">
        <f t="shared" si="101"/>
        <v>0</v>
      </c>
      <c r="BK84" s="452">
        <f t="shared" si="102"/>
        <v>0</v>
      </c>
      <c r="BL84" s="452">
        <f t="shared" si="103"/>
        <v>0</v>
      </c>
      <c r="BM84" s="452">
        <f t="shared" si="104"/>
        <v>0</v>
      </c>
      <c r="BN84" s="452">
        <f t="shared" si="105"/>
        <v>0</v>
      </c>
      <c r="BO84" s="685">
        <f t="shared" si="106"/>
        <v>0</v>
      </c>
      <c r="BP84" s="676">
        <f t="shared" si="85"/>
        <v>5.359408329727555</v>
      </c>
      <c r="BQ84" s="676">
        <f t="shared" si="86"/>
        <v>8.388347428154608</v>
      </c>
      <c r="BR84" s="538" t="str">
        <f t="shared" si="80"/>
        <v>n/a</v>
      </c>
      <c r="BS84" s="676">
        <f t="shared" si="81"/>
        <v>48.82970416486378</v>
      </c>
      <c r="BT84" s="700">
        <f t="shared" si="91"/>
        <v>0.8140000000000001</v>
      </c>
      <c r="BU84" s="700">
        <f t="shared" si="87"/>
        <v>0.8954000000000001</v>
      </c>
      <c r="BV84" s="700">
        <f t="shared" si="87"/>
        <v>0.9849400000000001</v>
      </c>
      <c r="BW84" s="700">
        <f t="shared" si="87"/>
        <v>1.0834340000000002</v>
      </c>
      <c r="BX84" s="700">
        <f t="shared" si="87"/>
        <v>1.1917774000000003</v>
      </c>
      <c r="BY84" s="697">
        <f t="shared" si="92"/>
        <v>4.969551400000001</v>
      </c>
      <c r="BZ84" s="685">
        <f t="shared" si="93"/>
        <v>17.947097869266887</v>
      </c>
    </row>
    <row r="85" spans="1:78" ht="11.25" customHeight="1">
      <c r="A85" s="96" t="s">
        <v>1295</v>
      </c>
      <c r="B85" s="26" t="s">
        <v>1264</v>
      </c>
      <c r="C85" s="109" t="s">
        <v>1571</v>
      </c>
      <c r="D85" s="132">
        <v>5</v>
      </c>
      <c r="E85" s="26">
        <v>443</v>
      </c>
      <c r="F85" s="65" t="s">
        <v>1410</v>
      </c>
      <c r="G85" s="57" t="s">
        <v>1410</v>
      </c>
      <c r="H85" s="206">
        <v>21.71</v>
      </c>
      <c r="I85" s="313">
        <f t="shared" si="75"/>
        <v>8.982035928143713</v>
      </c>
      <c r="J85" s="141">
        <v>0.4825</v>
      </c>
      <c r="K85" s="141">
        <v>0.4875</v>
      </c>
      <c r="L85" s="116">
        <f t="shared" si="76"/>
        <v>1.0362694300518172</v>
      </c>
      <c r="M85" s="156">
        <v>40855</v>
      </c>
      <c r="N85" s="31">
        <v>40857</v>
      </c>
      <c r="O85" s="32">
        <v>40861</v>
      </c>
      <c r="P85" s="104" t="s">
        <v>262</v>
      </c>
      <c r="Q85" s="102" t="s">
        <v>1921</v>
      </c>
      <c r="R85" s="310">
        <f t="shared" si="94"/>
        <v>1.95</v>
      </c>
      <c r="S85" s="313">
        <f t="shared" si="77"/>
        <v>-274.6478873239437</v>
      </c>
      <c r="T85" s="411" t="s">
        <v>876</v>
      </c>
      <c r="U85" s="27">
        <f t="shared" si="78"/>
        <v>-30.577464788732396</v>
      </c>
      <c r="V85" s="364">
        <v>12</v>
      </c>
      <c r="W85" s="166">
        <v>-0.71</v>
      </c>
      <c r="X85" s="172">
        <v>72.23</v>
      </c>
      <c r="Y85" s="166">
        <v>2.75</v>
      </c>
      <c r="Z85" s="166">
        <v>1.92</v>
      </c>
      <c r="AA85" s="172">
        <v>0.1</v>
      </c>
      <c r="AB85" s="166">
        <v>0.67</v>
      </c>
      <c r="AC85" s="327">
        <f t="shared" si="95"/>
        <v>570</v>
      </c>
      <c r="AD85" s="444">
        <f t="shared" si="96"/>
        <v>3.0056763117818077</v>
      </c>
      <c r="AE85" s="484">
        <v>6</v>
      </c>
      <c r="AF85" s="369">
        <v>809</v>
      </c>
      <c r="AG85" s="522">
        <v>24.06</v>
      </c>
      <c r="AH85" s="522">
        <v>-30.75</v>
      </c>
      <c r="AI85" s="523">
        <v>-6.1</v>
      </c>
      <c r="AJ85" s="524">
        <v>-7.97</v>
      </c>
      <c r="AK85" s="335" t="s">
        <v>876</v>
      </c>
      <c r="AL85" s="324">
        <f t="shared" si="82"/>
        <v>3.5040431266846417</v>
      </c>
      <c r="AM85" s="325">
        <f t="shared" si="83"/>
        <v>3.385303055960187</v>
      </c>
      <c r="AN85" s="325" t="s">
        <v>876</v>
      </c>
      <c r="AO85" s="327" t="s">
        <v>876</v>
      </c>
      <c r="AP85" s="646">
        <v>1.92</v>
      </c>
      <c r="AQ85" s="634"/>
      <c r="AR85" s="282">
        <v>1.855</v>
      </c>
      <c r="AS85" s="284">
        <v>1.85</v>
      </c>
      <c r="AT85" s="28">
        <v>1.7375</v>
      </c>
      <c r="AU85" s="28">
        <v>1.3775</v>
      </c>
      <c r="AV85" s="275">
        <v>0</v>
      </c>
      <c r="AW85" s="275">
        <v>0</v>
      </c>
      <c r="AX85" s="275">
        <v>0</v>
      </c>
      <c r="AY85" s="275">
        <v>0</v>
      </c>
      <c r="AZ85" s="275">
        <v>0</v>
      </c>
      <c r="BA85" s="275">
        <v>0</v>
      </c>
      <c r="BB85" s="275">
        <v>0</v>
      </c>
      <c r="BC85" s="277">
        <v>0</v>
      </c>
      <c r="BD85" s="684">
        <f t="shared" si="84"/>
        <v>3.5040431266846417</v>
      </c>
      <c r="BE85" s="684">
        <f t="shared" si="90"/>
        <v>0.2702702702702675</v>
      </c>
      <c r="BF85" s="452">
        <f t="shared" si="97"/>
        <v>6.474820143884896</v>
      </c>
      <c r="BG85" s="452">
        <f t="shared" si="98"/>
        <v>26.134301270417424</v>
      </c>
      <c r="BH85" s="452">
        <f t="shared" si="99"/>
        <v>0</v>
      </c>
      <c r="BI85" s="452">
        <f t="shared" si="100"/>
        <v>0</v>
      </c>
      <c r="BJ85" s="452">
        <f t="shared" si="101"/>
        <v>0</v>
      </c>
      <c r="BK85" s="452">
        <f t="shared" si="102"/>
        <v>0</v>
      </c>
      <c r="BL85" s="452">
        <f t="shared" si="103"/>
        <v>0</v>
      </c>
      <c r="BM85" s="452">
        <f t="shared" si="104"/>
        <v>0</v>
      </c>
      <c r="BN85" s="452">
        <f t="shared" si="105"/>
        <v>0</v>
      </c>
      <c r="BO85" s="685">
        <f t="shared" si="106"/>
        <v>0</v>
      </c>
      <c r="BP85" s="676">
        <f t="shared" si="85"/>
        <v>3.0319529009381028</v>
      </c>
      <c r="BQ85" s="676">
        <f t="shared" si="86"/>
        <v>7.2282057612244115</v>
      </c>
      <c r="BR85" s="538" t="str">
        <f t="shared" si="80"/>
        <v>n/a</v>
      </c>
      <c r="BS85" s="676">
        <f t="shared" si="81"/>
        <v>18.98162241270828</v>
      </c>
      <c r="BT85" s="700">
        <f t="shared" si="91"/>
        <v>2.112</v>
      </c>
      <c r="BU85" s="700">
        <f t="shared" si="87"/>
        <v>2.175479883704832</v>
      </c>
      <c r="BV85" s="700">
        <f t="shared" si="87"/>
        <v>2.2408677672369266</v>
      </c>
      <c r="BW85" s="700">
        <f t="shared" si="87"/>
        <v>2.308220998895121</v>
      </c>
      <c r="BX85" s="700">
        <f t="shared" si="87"/>
        <v>2.377598650682485</v>
      </c>
      <c r="BY85" s="697">
        <f t="shared" si="92"/>
        <v>11.214167300519366</v>
      </c>
      <c r="BZ85" s="685">
        <f t="shared" si="93"/>
        <v>51.6543864602458</v>
      </c>
    </row>
    <row r="86" spans="1:78" ht="11.25" customHeight="1">
      <c r="A86" s="34" t="s">
        <v>1239</v>
      </c>
      <c r="B86" s="36" t="s">
        <v>1240</v>
      </c>
      <c r="C86" s="41" t="s">
        <v>1306</v>
      </c>
      <c r="D86" s="133">
        <v>5</v>
      </c>
      <c r="E86" s="26">
        <v>425</v>
      </c>
      <c r="F86" s="46" t="s">
        <v>860</v>
      </c>
      <c r="G86" s="48" t="s">
        <v>860</v>
      </c>
      <c r="H86" s="207">
        <v>102.77</v>
      </c>
      <c r="I86" s="434">
        <f t="shared" si="75"/>
        <v>1.245499659433687</v>
      </c>
      <c r="J86" s="140">
        <v>0.29</v>
      </c>
      <c r="K86" s="140">
        <v>0.32</v>
      </c>
      <c r="L86" s="94">
        <f t="shared" si="76"/>
        <v>10.344827586206918</v>
      </c>
      <c r="M86" s="298">
        <v>40631</v>
      </c>
      <c r="N86" s="50">
        <v>40633</v>
      </c>
      <c r="O86" s="40">
        <v>40647</v>
      </c>
      <c r="P86" s="49" t="s">
        <v>280</v>
      </c>
      <c r="Q86" s="36"/>
      <c r="R86" s="259">
        <f t="shared" si="94"/>
        <v>1.28</v>
      </c>
      <c r="S86" s="315">
        <f t="shared" si="77"/>
        <v>17.320703653585927</v>
      </c>
      <c r="T86" s="411">
        <f aca="true" t="shared" si="107" ref="T86:T122">(H86/SQRT(22.5*W86*(H86/Z86))-1)*100</f>
        <v>19.22947126033896</v>
      </c>
      <c r="U86" s="37">
        <f t="shared" si="78"/>
        <v>13.906630581867388</v>
      </c>
      <c r="V86" s="365">
        <v>12</v>
      </c>
      <c r="W86" s="167">
        <v>7.39</v>
      </c>
      <c r="X86" s="174">
        <v>0.62</v>
      </c>
      <c r="Y86" s="167">
        <v>1.22</v>
      </c>
      <c r="Z86" s="167">
        <v>2.3</v>
      </c>
      <c r="AA86" s="174">
        <v>7.7</v>
      </c>
      <c r="AB86" s="167">
        <v>8.78</v>
      </c>
      <c r="AC86" s="332">
        <f t="shared" si="95"/>
        <v>14.025974025974008</v>
      </c>
      <c r="AD86" s="445">
        <f t="shared" si="96"/>
        <v>21.527021365731045</v>
      </c>
      <c r="AE86" s="485">
        <v>11</v>
      </c>
      <c r="AF86" s="371">
        <v>5710</v>
      </c>
      <c r="AG86" s="495">
        <v>53.76</v>
      </c>
      <c r="AH86" s="495">
        <v>-24.28</v>
      </c>
      <c r="AI86" s="519">
        <v>12.01</v>
      </c>
      <c r="AJ86" s="521">
        <v>6.66</v>
      </c>
      <c r="AK86" s="336" t="s">
        <v>876</v>
      </c>
      <c r="AL86" s="330">
        <f t="shared" si="82"/>
        <v>9.649122807017552</v>
      </c>
      <c r="AM86" s="331">
        <f t="shared" si="83"/>
        <v>11.57215834702825</v>
      </c>
      <c r="AN86" s="331" t="s">
        <v>876</v>
      </c>
      <c r="AO86" s="332" t="s">
        <v>876</v>
      </c>
      <c r="AP86" s="652">
        <v>1.25</v>
      </c>
      <c r="AQ86" s="635"/>
      <c r="AR86" s="283">
        <v>1.14</v>
      </c>
      <c r="AS86" s="283">
        <v>1.06</v>
      </c>
      <c r="AT86" s="38">
        <v>0.9</v>
      </c>
      <c r="AU86" s="38">
        <v>0.45</v>
      </c>
      <c r="AV86" s="276">
        <v>0</v>
      </c>
      <c r="AW86" s="276">
        <v>0</v>
      </c>
      <c r="AX86" s="276">
        <v>0</v>
      </c>
      <c r="AY86" s="276">
        <v>0</v>
      </c>
      <c r="AZ86" s="276">
        <v>0</v>
      </c>
      <c r="BA86" s="276">
        <v>0</v>
      </c>
      <c r="BB86" s="276">
        <v>0</v>
      </c>
      <c r="BC86" s="304">
        <v>0</v>
      </c>
      <c r="BD86" s="688">
        <f t="shared" si="84"/>
        <v>9.649122807017552</v>
      </c>
      <c r="BE86" s="688">
        <f t="shared" si="90"/>
        <v>7.547169811320731</v>
      </c>
      <c r="BF86" s="664">
        <f t="shared" si="97"/>
        <v>17.777777777777782</v>
      </c>
      <c r="BG86" s="664">
        <f t="shared" si="98"/>
        <v>100</v>
      </c>
      <c r="BH86" s="664">
        <f t="shared" si="99"/>
        <v>0</v>
      </c>
      <c r="BI86" s="664">
        <f t="shared" si="100"/>
        <v>0</v>
      </c>
      <c r="BJ86" s="664">
        <f t="shared" si="101"/>
        <v>0</v>
      </c>
      <c r="BK86" s="664">
        <f t="shared" si="102"/>
        <v>0</v>
      </c>
      <c r="BL86" s="664">
        <f t="shared" si="103"/>
        <v>0</v>
      </c>
      <c r="BM86" s="664">
        <f t="shared" si="104"/>
        <v>0</v>
      </c>
      <c r="BN86" s="664">
        <f t="shared" si="105"/>
        <v>0</v>
      </c>
      <c r="BO86" s="689">
        <f t="shared" si="106"/>
        <v>0</v>
      </c>
      <c r="BP86" s="677">
        <f t="shared" si="85"/>
        <v>11.24783919967634</v>
      </c>
      <c r="BQ86" s="677">
        <f t="shared" si="86"/>
        <v>27.30681857137603</v>
      </c>
      <c r="BR86" s="539" t="str">
        <f t="shared" si="80"/>
        <v>n/a</v>
      </c>
      <c r="BS86" s="677">
        <f t="shared" si="81"/>
        <v>67.00925693801489</v>
      </c>
      <c r="BT86" s="701">
        <f t="shared" si="91"/>
        <v>1.375</v>
      </c>
      <c r="BU86" s="701">
        <f t="shared" si="87"/>
        <v>1.5125000000000002</v>
      </c>
      <c r="BV86" s="701">
        <f t="shared" si="87"/>
        <v>1.6637500000000003</v>
      </c>
      <c r="BW86" s="701">
        <f t="shared" si="87"/>
        <v>1.8301250000000004</v>
      </c>
      <c r="BX86" s="701">
        <f t="shared" si="87"/>
        <v>2.0131375000000005</v>
      </c>
      <c r="BY86" s="702">
        <f t="shared" si="92"/>
        <v>8.394512500000001</v>
      </c>
      <c r="BZ86" s="689">
        <f t="shared" si="93"/>
        <v>8.168251921767054</v>
      </c>
    </row>
    <row r="87" spans="1:78" ht="11.25" customHeight="1">
      <c r="A87" s="15" t="s">
        <v>583</v>
      </c>
      <c r="B87" s="16" t="s">
        <v>584</v>
      </c>
      <c r="C87" s="24" t="s">
        <v>1220</v>
      </c>
      <c r="D87" s="131">
        <v>6</v>
      </c>
      <c r="E87" s="26">
        <v>402</v>
      </c>
      <c r="F87" s="88" t="s">
        <v>1410</v>
      </c>
      <c r="G87" s="58" t="s">
        <v>1410</v>
      </c>
      <c r="H87" s="205">
        <v>29.9</v>
      </c>
      <c r="I87" s="433">
        <f t="shared" si="75"/>
        <v>1.7391304347826086</v>
      </c>
      <c r="J87" s="142">
        <v>0.095</v>
      </c>
      <c r="K87" s="142">
        <v>0.13</v>
      </c>
      <c r="L87" s="107">
        <f t="shared" si="76"/>
        <v>36.8421052631579</v>
      </c>
      <c r="M87" s="118">
        <v>40806</v>
      </c>
      <c r="N87" s="22">
        <v>40808</v>
      </c>
      <c r="O87" s="23">
        <v>40815</v>
      </c>
      <c r="P87" s="378" t="s">
        <v>284</v>
      </c>
      <c r="Q87" s="16"/>
      <c r="R87" s="311">
        <f t="shared" si="94"/>
        <v>0.52</v>
      </c>
      <c r="S87" s="313">
        <f t="shared" si="77"/>
        <v>29.714285714285715</v>
      </c>
      <c r="T87" s="413">
        <f t="shared" si="107"/>
        <v>-12.858443933730479</v>
      </c>
      <c r="U87" s="18">
        <f t="shared" si="78"/>
        <v>17.085714285714285</v>
      </c>
      <c r="V87" s="364">
        <v>6</v>
      </c>
      <c r="W87" s="188">
        <v>1.75</v>
      </c>
      <c r="X87" s="187">
        <v>1.15</v>
      </c>
      <c r="Y87" s="188">
        <v>0.61</v>
      </c>
      <c r="Z87" s="188">
        <v>1</v>
      </c>
      <c r="AA87" s="187">
        <v>1.94</v>
      </c>
      <c r="AB87" s="188">
        <v>2.29</v>
      </c>
      <c r="AC87" s="326">
        <f t="shared" si="95"/>
        <v>18.041237113402065</v>
      </c>
      <c r="AD87" s="327">
        <f t="shared" si="96"/>
        <v>13.402061855670105</v>
      </c>
      <c r="AE87" s="484">
        <v>8</v>
      </c>
      <c r="AF87" s="380">
        <v>563</v>
      </c>
      <c r="AG87" s="512">
        <v>23.35</v>
      </c>
      <c r="AH87" s="512">
        <v>-18.17</v>
      </c>
      <c r="AI87" s="525">
        <v>2.5</v>
      </c>
      <c r="AJ87" s="526">
        <v>-0.03</v>
      </c>
      <c r="AK87" s="334">
        <f>AN87/AO87</f>
        <v>1.5339883543574846</v>
      </c>
      <c r="AL87" s="324">
        <f t="shared" si="82"/>
        <v>32.35294117647059</v>
      </c>
      <c r="AM87" s="325">
        <f t="shared" si="83"/>
        <v>23.310603716523516</v>
      </c>
      <c r="AN87" s="325">
        <f t="shared" si="89"/>
        <v>31.37203722121271</v>
      </c>
      <c r="AO87" s="327">
        <f>((AP87/BA87)^(1/10)-1)*100</f>
        <v>20.451287737678413</v>
      </c>
      <c r="AP87" s="646">
        <v>0.45</v>
      </c>
      <c r="AQ87" s="634"/>
      <c r="AR87" s="141">
        <v>0.34</v>
      </c>
      <c r="AS87" s="282">
        <v>0.29</v>
      </c>
      <c r="AT87" s="28">
        <v>0.24</v>
      </c>
      <c r="AU87" s="28">
        <v>0.18</v>
      </c>
      <c r="AV87" s="28">
        <v>0.115</v>
      </c>
      <c r="AW87" s="275">
        <v>0.07</v>
      </c>
      <c r="AX87" s="275">
        <v>0.07</v>
      </c>
      <c r="AY87" s="275">
        <v>0.07</v>
      </c>
      <c r="AZ87" s="275">
        <v>0.07</v>
      </c>
      <c r="BA87" s="275">
        <v>0.07</v>
      </c>
      <c r="BB87" s="275">
        <v>0.07</v>
      </c>
      <c r="BC87" s="277">
        <v>0.07</v>
      </c>
      <c r="BD87" s="684">
        <f t="shared" si="84"/>
        <v>32.35294117647059</v>
      </c>
      <c r="BE87" s="684">
        <f t="shared" si="90"/>
        <v>17.24137931034484</v>
      </c>
      <c r="BF87" s="452">
        <f t="shared" si="97"/>
        <v>20.833333333333325</v>
      </c>
      <c r="BG87" s="452">
        <f t="shared" si="98"/>
        <v>33.33333333333333</v>
      </c>
      <c r="BH87" s="452">
        <f t="shared" si="99"/>
        <v>56.52173913043477</v>
      </c>
      <c r="BI87" s="452">
        <f t="shared" si="100"/>
        <v>64.28571428571428</v>
      </c>
      <c r="BJ87" s="452">
        <f t="shared" si="101"/>
        <v>0</v>
      </c>
      <c r="BK87" s="452">
        <f t="shared" si="102"/>
        <v>0</v>
      </c>
      <c r="BL87" s="452">
        <f t="shared" si="103"/>
        <v>0</v>
      </c>
      <c r="BM87" s="452">
        <f t="shared" si="104"/>
        <v>0</v>
      </c>
      <c r="BN87" s="452">
        <f t="shared" si="105"/>
        <v>0</v>
      </c>
      <c r="BO87" s="685">
        <f t="shared" si="106"/>
        <v>0</v>
      </c>
      <c r="BP87" s="676">
        <f t="shared" si="85"/>
        <v>18.714036714135926</v>
      </c>
      <c r="BQ87" s="676">
        <f t="shared" si="86"/>
        <v>22.386556356582478</v>
      </c>
      <c r="BR87" s="538">
        <f t="shared" si="80"/>
        <v>16.02545337028103</v>
      </c>
      <c r="BS87" s="676">
        <f t="shared" si="81"/>
        <v>74.94</v>
      </c>
      <c r="BT87" s="696">
        <f t="shared" si="91"/>
        <v>0.49500000000000005</v>
      </c>
      <c r="BU87" s="696">
        <f t="shared" si="87"/>
        <v>0.5445000000000001</v>
      </c>
      <c r="BV87" s="696">
        <f t="shared" si="87"/>
        <v>0.5989500000000002</v>
      </c>
      <c r="BW87" s="696">
        <f t="shared" si="87"/>
        <v>0.6588450000000002</v>
      </c>
      <c r="BX87" s="696">
        <f t="shared" si="87"/>
        <v>0.7247295000000004</v>
      </c>
      <c r="BY87" s="697">
        <f t="shared" si="92"/>
        <v>3.022024500000001</v>
      </c>
      <c r="BZ87" s="685">
        <f t="shared" si="93"/>
        <v>10.107105351170572</v>
      </c>
    </row>
    <row r="88" spans="1:78" ht="11.25" customHeight="1">
      <c r="A88" s="25" t="s">
        <v>1973</v>
      </c>
      <c r="B88" s="26" t="s">
        <v>1974</v>
      </c>
      <c r="C88" s="109" t="s">
        <v>1584</v>
      </c>
      <c r="D88" s="132">
        <v>7</v>
      </c>
      <c r="E88" s="26">
        <v>351</v>
      </c>
      <c r="F88" s="65" t="s">
        <v>1410</v>
      </c>
      <c r="G88" s="57" t="s">
        <v>1410</v>
      </c>
      <c r="H88" s="206">
        <v>18.69</v>
      </c>
      <c r="I88" s="313">
        <f t="shared" si="75"/>
        <v>2.407704654895666</v>
      </c>
      <c r="J88" s="141">
        <v>0.1</v>
      </c>
      <c r="K88" s="141">
        <v>0.1125</v>
      </c>
      <c r="L88" s="93">
        <f t="shared" si="76"/>
        <v>12.5</v>
      </c>
      <c r="M88" s="156">
        <v>40637</v>
      </c>
      <c r="N88" s="31">
        <v>40639</v>
      </c>
      <c r="O88" s="32">
        <v>40660</v>
      </c>
      <c r="P88" s="30" t="s">
        <v>1450</v>
      </c>
      <c r="Q88" s="26"/>
      <c r="R88" s="310">
        <f t="shared" si="94"/>
        <v>0.45</v>
      </c>
      <c r="S88" s="313">
        <f t="shared" si="77"/>
        <v>25.862068965517242</v>
      </c>
      <c r="T88" s="411">
        <f t="shared" si="107"/>
        <v>27.402580917817644</v>
      </c>
      <c r="U88" s="27">
        <f t="shared" si="78"/>
        <v>10.74137931034483</v>
      </c>
      <c r="V88" s="364">
        <v>1</v>
      </c>
      <c r="W88" s="166">
        <v>1.74</v>
      </c>
      <c r="X88" s="172">
        <v>1.52</v>
      </c>
      <c r="Y88" s="166">
        <v>0.62</v>
      </c>
      <c r="Z88" s="166">
        <v>3.4</v>
      </c>
      <c r="AA88" s="172">
        <v>1.5</v>
      </c>
      <c r="AB88" s="166">
        <v>1.76</v>
      </c>
      <c r="AC88" s="327">
        <f t="shared" si="95"/>
        <v>17.333333333333336</v>
      </c>
      <c r="AD88" s="327">
        <f t="shared" si="96"/>
        <v>8.197368421052632</v>
      </c>
      <c r="AE88" s="484">
        <v>33</v>
      </c>
      <c r="AF88" s="369">
        <v>9400</v>
      </c>
      <c r="AG88" s="522">
        <v>23.94</v>
      </c>
      <c r="AH88" s="522">
        <v>-21.24</v>
      </c>
      <c r="AI88" s="523">
        <v>-0.48</v>
      </c>
      <c r="AJ88" s="524">
        <v>3.66</v>
      </c>
      <c r="AK88" s="335">
        <f>AN88/AO88</f>
        <v>0.5224219632454513</v>
      </c>
      <c r="AL88" s="324">
        <f t="shared" si="82"/>
        <v>13.636363636363624</v>
      </c>
      <c r="AM88" s="325">
        <f t="shared" si="83"/>
        <v>9.306104443915064</v>
      </c>
      <c r="AN88" s="325">
        <f t="shared" si="89"/>
        <v>8.949850706273143</v>
      </c>
      <c r="AO88" s="327">
        <f>((AP88/BA88)^(1/10)-1)*100</f>
        <v>17.13145950195858</v>
      </c>
      <c r="AP88" s="646">
        <v>0.4375</v>
      </c>
      <c r="AQ88" s="634"/>
      <c r="AR88" s="282">
        <v>0.385</v>
      </c>
      <c r="AS88" s="284">
        <v>0.34</v>
      </c>
      <c r="AT88" s="28">
        <v>0.335</v>
      </c>
      <c r="AU88" s="275">
        <v>0.32</v>
      </c>
      <c r="AV88" s="28">
        <v>0.285</v>
      </c>
      <c r="AW88" s="28">
        <v>0.1575</v>
      </c>
      <c r="AX88" s="275">
        <v>0.09</v>
      </c>
      <c r="AY88" s="275">
        <v>0.09</v>
      </c>
      <c r="AZ88" s="275">
        <v>0.09</v>
      </c>
      <c r="BA88" s="275">
        <v>0.09</v>
      </c>
      <c r="BB88" s="28">
        <v>0.09</v>
      </c>
      <c r="BC88" s="119">
        <v>0.081</v>
      </c>
      <c r="BD88" s="684">
        <f t="shared" si="84"/>
        <v>13.636363636363624</v>
      </c>
      <c r="BE88" s="684">
        <f t="shared" si="90"/>
        <v>13.235294117647056</v>
      </c>
      <c r="BF88" s="452">
        <f t="shared" si="97"/>
        <v>1.4925373134328401</v>
      </c>
      <c r="BG88" s="452">
        <f t="shared" si="98"/>
        <v>4.6875</v>
      </c>
      <c r="BH88" s="452">
        <f t="shared" si="99"/>
        <v>12.28070175438598</v>
      </c>
      <c r="BI88" s="452">
        <f t="shared" si="100"/>
        <v>80.95238095238093</v>
      </c>
      <c r="BJ88" s="452">
        <f t="shared" si="101"/>
        <v>75</v>
      </c>
      <c r="BK88" s="452">
        <f t="shared" si="102"/>
        <v>0</v>
      </c>
      <c r="BL88" s="452">
        <f t="shared" si="103"/>
        <v>0</v>
      </c>
      <c r="BM88" s="452">
        <f t="shared" si="104"/>
        <v>0</v>
      </c>
      <c r="BN88" s="452">
        <f t="shared" si="105"/>
        <v>0</v>
      </c>
      <c r="BO88" s="685">
        <f t="shared" si="106"/>
        <v>11.111111111111093</v>
      </c>
      <c r="BP88" s="676">
        <f t="shared" si="85"/>
        <v>17.699657407110127</v>
      </c>
      <c r="BQ88" s="676">
        <f t="shared" si="86"/>
        <v>27.505377787958686</v>
      </c>
      <c r="BR88" s="538">
        <f t="shared" si="80"/>
        <v>0.6161760508239791</v>
      </c>
      <c r="BS88" s="676">
        <f t="shared" si="81"/>
        <v>70.5163169580342</v>
      </c>
      <c r="BT88" s="696">
        <f t="shared" si="91"/>
        <v>0.48125000000000007</v>
      </c>
      <c r="BU88" s="696">
        <f t="shared" si="87"/>
        <v>0.5206998355263158</v>
      </c>
      <c r="BV88" s="696">
        <f t="shared" si="87"/>
        <v>0.563383519412223</v>
      </c>
      <c r="BW88" s="696">
        <f t="shared" si="87"/>
        <v>0.6095661421219355</v>
      </c>
      <c r="BX88" s="696">
        <f t="shared" si="87"/>
        <v>0.6595345245616678</v>
      </c>
      <c r="BY88" s="697">
        <f t="shared" si="92"/>
        <v>2.834434021622142</v>
      </c>
      <c r="BZ88" s="685">
        <f t="shared" si="93"/>
        <v>15.16551108412061</v>
      </c>
    </row>
    <row r="89" spans="1:78" ht="11.25" customHeight="1">
      <c r="A89" s="25" t="s">
        <v>766</v>
      </c>
      <c r="B89" s="26" t="s">
        <v>767</v>
      </c>
      <c r="C89" s="33" t="s">
        <v>1346</v>
      </c>
      <c r="D89" s="132">
        <v>8</v>
      </c>
      <c r="E89" s="26">
        <v>321</v>
      </c>
      <c r="F89" s="44" t="s">
        <v>860</v>
      </c>
      <c r="G89" s="45" t="s">
        <v>860</v>
      </c>
      <c r="H89" s="206">
        <v>39.95</v>
      </c>
      <c r="I89" s="313">
        <f t="shared" si="75"/>
        <v>3.0538172715894865</v>
      </c>
      <c r="J89" s="141">
        <v>0.28</v>
      </c>
      <c r="K89" s="141">
        <v>0.305</v>
      </c>
      <c r="L89" s="93">
        <f t="shared" si="76"/>
        <v>8.92857142857142</v>
      </c>
      <c r="M89" s="156">
        <v>40731</v>
      </c>
      <c r="N89" s="31">
        <v>40735</v>
      </c>
      <c r="O89" s="32">
        <v>40756</v>
      </c>
      <c r="P89" s="104" t="s">
        <v>252</v>
      </c>
      <c r="Q89" s="26"/>
      <c r="R89" s="310">
        <f aca="true" t="shared" si="108" ref="R89:R94">K89*4</f>
        <v>1.22</v>
      </c>
      <c r="S89" s="313">
        <f t="shared" si="77"/>
        <v>46.74329501915709</v>
      </c>
      <c r="T89" s="411">
        <f t="shared" si="107"/>
        <v>62.256596368634895</v>
      </c>
      <c r="U89" s="27">
        <f t="shared" si="78"/>
        <v>15.306513409961688</v>
      </c>
      <c r="V89" s="364">
        <v>5</v>
      </c>
      <c r="W89" s="166">
        <v>2.61</v>
      </c>
      <c r="X89" s="172">
        <v>1.83</v>
      </c>
      <c r="Y89" s="166">
        <v>1.65</v>
      </c>
      <c r="Z89" s="166">
        <v>3.87</v>
      </c>
      <c r="AA89" s="172">
        <v>2.61</v>
      </c>
      <c r="AB89" s="166">
        <v>2.83</v>
      </c>
      <c r="AC89" s="327">
        <f t="shared" si="95"/>
        <v>8.429118773946364</v>
      </c>
      <c r="AD89" s="327">
        <f aca="true" t="shared" si="109" ref="AD89:AD95">(H89/AA89)/X89</f>
        <v>8.36421497812114</v>
      </c>
      <c r="AE89" s="484">
        <v>20</v>
      </c>
      <c r="AF89" s="369">
        <v>25710</v>
      </c>
      <c r="AG89" s="522">
        <v>15.66</v>
      </c>
      <c r="AH89" s="522">
        <v>-0.75</v>
      </c>
      <c r="AI89" s="523">
        <v>2.3</v>
      </c>
      <c r="AJ89" s="524">
        <v>4.99</v>
      </c>
      <c r="AK89" s="335">
        <f>AN89/AO89</f>
        <v>1.4207094899245893</v>
      </c>
      <c r="AL89" s="324">
        <f t="shared" si="82"/>
        <v>11.42857142857141</v>
      </c>
      <c r="AM89" s="325">
        <f t="shared" si="83"/>
        <v>12.351093677423597</v>
      </c>
      <c r="AN89" s="325">
        <f t="shared" si="89"/>
        <v>11.139222486886503</v>
      </c>
      <c r="AO89" s="327">
        <f>((AP89/BA89)^(1/10)-1)*100</f>
        <v>7.840605391801647</v>
      </c>
      <c r="AP89" s="646">
        <v>1.17</v>
      </c>
      <c r="AQ89" s="634"/>
      <c r="AR89" s="282">
        <v>1.05</v>
      </c>
      <c r="AS89" s="282">
        <v>0.9</v>
      </c>
      <c r="AT89" s="28">
        <v>0.825</v>
      </c>
      <c r="AU89" s="28">
        <v>0.76</v>
      </c>
      <c r="AV89" s="28">
        <v>0.69</v>
      </c>
      <c r="AW89" s="28">
        <v>0.64</v>
      </c>
      <c r="AX89" s="28">
        <v>0.585</v>
      </c>
      <c r="AY89" s="275">
        <v>0.55</v>
      </c>
      <c r="AZ89" s="275">
        <v>0.55</v>
      </c>
      <c r="BA89" s="275">
        <v>0.55</v>
      </c>
      <c r="BB89" s="275">
        <v>0.55</v>
      </c>
      <c r="BC89" s="277">
        <v>0.55</v>
      </c>
      <c r="BD89" s="684">
        <f t="shared" si="84"/>
        <v>11.42857142857141</v>
      </c>
      <c r="BE89" s="684">
        <f t="shared" si="90"/>
        <v>16.666666666666675</v>
      </c>
      <c r="BF89" s="452">
        <f t="shared" si="97"/>
        <v>9.090909090909104</v>
      </c>
      <c r="BG89" s="452">
        <f t="shared" si="98"/>
        <v>8.552631578947366</v>
      </c>
      <c r="BH89" s="452">
        <f t="shared" si="99"/>
        <v>10.144927536231885</v>
      </c>
      <c r="BI89" s="452">
        <f t="shared" si="100"/>
        <v>7.8125</v>
      </c>
      <c r="BJ89" s="452">
        <f t="shared" si="101"/>
        <v>9.401709401709413</v>
      </c>
      <c r="BK89" s="452">
        <f t="shared" si="102"/>
        <v>6.363636363636349</v>
      </c>
      <c r="BL89" s="452">
        <f t="shared" si="103"/>
        <v>0</v>
      </c>
      <c r="BM89" s="452">
        <f t="shared" si="104"/>
        <v>0</v>
      </c>
      <c r="BN89" s="452">
        <f t="shared" si="105"/>
        <v>0</v>
      </c>
      <c r="BO89" s="685">
        <f t="shared" si="106"/>
        <v>0</v>
      </c>
      <c r="BP89" s="676">
        <f t="shared" si="85"/>
        <v>6.621796005556017</v>
      </c>
      <c r="BQ89" s="676">
        <f t="shared" si="86"/>
        <v>5.250767309307666</v>
      </c>
      <c r="BR89" s="538">
        <f t="shared" si="80"/>
        <v>-1.1134736514856982</v>
      </c>
      <c r="BS89" s="676">
        <f t="shared" si="81"/>
        <v>67.12717244608642</v>
      </c>
      <c r="BT89" s="696">
        <f t="shared" si="91"/>
        <v>1.2686206896551724</v>
      </c>
      <c r="BU89" s="696">
        <f t="shared" si="87"/>
        <v>1.374730851394854</v>
      </c>
      <c r="BV89" s="696">
        <f t="shared" si="87"/>
        <v>1.4897162951760747</v>
      </c>
      <c r="BW89" s="696">
        <f t="shared" si="87"/>
        <v>1.6143193686687034</v>
      </c>
      <c r="BX89" s="696">
        <f t="shared" si="87"/>
        <v>1.7493445110976018</v>
      </c>
      <c r="BY89" s="697">
        <f t="shared" si="92"/>
        <v>7.496731715992405</v>
      </c>
      <c r="BZ89" s="685">
        <f t="shared" si="93"/>
        <v>18.765285897352705</v>
      </c>
    </row>
    <row r="90" spans="1:78" ht="11.25" customHeight="1">
      <c r="A90" s="25" t="s">
        <v>967</v>
      </c>
      <c r="B90" s="26" t="s">
        <v>968</v>
      </c>
      <c r="C90" s="109" t="s">
        <v>1565</v>
      </c>
      <c r="D90" s="132">
        <v>8</v>
      </c>
      <c r="E90" s="26">
        <v>331</v>
      </c>
      <c r="F90" s="65" t="s">
        <v>1410</v>
      </c>
      <c r="G90" s="57" t="s">
        <v>1410</v>
      </c>
      <c r="H90" s="206">
        <v>26.09</v>
      </c>
      <c r="I90" s="313">
        <f t="shared" si="75"/>
        <v>6.554235339210425</v>
      </c>
      <c r="J90" s="282">
        <v>0.415</v>
      </c>
      <c r="K90" s="141">
        <v>0.4275</v>
      </c>
      <c r="L90" s="93">
        <f t="shared" si="76"/>
        <v>3.0120481927710774</v>
      </c>
      <c r="M90" s="156">
        <v>40848</v>
      </c>
      <c r="N90" s="31">
        <v>40850</v>
      </c>
      <c r="O90" s="32">
        <v>40861</v>
      </c>
      <c r="P90" s="104" t="s">
        <v>262</v>
      </c>
      <c r="Q90" s="102" t="s">
        <v>1921</v>
      </c>
      <c r="R90" s="310">
        <f t="shared" si="108"/>
        <v>1.71</v>
      </c>
      <c r="S90" s="313">
        <f t="shared" si="77"/>
        <v>234.24657534246575</v>
      </c>
      <c r="T90" s="411">
        <f t="shared" si="107"/>
        <v>91.96778014790993</v>
      </c>
      <c r="U90" s="27">
        <f t="shared" si="78"/>
        <v>35.73972602739726</v>
      </c>
      <c r="V90" s="364">
        <v>12</v>
      </c>
      <c r="W90" s="166">
        <v>0.73</v>
      </c>
      <c r="X90" s="172">
        <v>3.66</v>
      </c>
      <c r="Y90" s="166">
        <v>0.66</v>
      </c>
      <c r="Z90" s="166">
        <v>2.32</v>
      </c>
      <c r="AA90" s="172">
        <v>1.09</v>
      </c>
      <c r="AB90" s="166">
        <v>1.44</v>
      </c>
      <c r="AC90" s="327">
        <f t="shared" si="95"/>
        <v>32.11009174311925</v>
      </c>
      <c r="AD90" s="327">
        <f t="shared" si="109"/>
        <v>6.539830550960043</v>
      </c>
      <c r="AE90" s="484">
        <v>5</v>
      </c>
      <c r="AF90" s="369">
        <v>1880</v>
      </c>
      <c r="AG90" s="522">
        <v>25.13</v>
      </c>
      <c r="AH90" s="522">
        <v>-12.54</v>
      </c>
      <c r="AI90" s="523">
        <v>0.5</v>
      </c>
      <c r="AJ90" s="524">
        <v>1.44</v>
      </c>
      <c r="AK90" s="335">
        <f>AN90/AO90</f>
        <v>2.316998378691086</v>
      </c>
      <c r="AL90" s="324">
        <f t="shared" si="82"/>
        <v>10.738255033557031</v>
      </c>
      <c r="AM90" s="325">
        <f t="shared" si="83"/>
        <v>10.512573428732729</v>
      </c>
      <c r="AN90" s="325">
        <f t="shared" si="89"/>
        <v>17.39522834267182</v>
      </c>
      <c r="AO90" s="327">
        <f>((AP90/BA90)^(1/10)-1)*100</f>
        <v>7.507656674537122</v>
      </c>
      <c r="AP90" s="646">
        <v>1.65</v>
      </c>
      <c r="AQ90" s="634"/>
      <c r="AR90" s="282">
        <v>1.49</v>
      </c>
      <c r="AS90" s="282">
        <v>1.365</v>
      </c>
      <c r="AT90" s="28">
        <v>1.2225</v>
      </c>
      <c r="AU90" s="28">
        <v>0.93</v>
      </c>
      <c r="AV90" s="28">
        <v>0.74</v>
      </c>
      <c r="AW90" s="28">
        <v>0.61</v>
      </c>
      <c r="AX90" s="28">
        <v>0.6</v>
      </c>
      <c r="AY90" s="275">
        <v>0.35</v>
      </c>
      <c r="AZ90" s="275">
        <v>0.8</v>
      </c>
      <c r="BA90" s="275">
        <v>0.8</v>
      </c>
      <c r="BB90" s="275">
        <v>1.78</v>
      </c>
      <c r="BC90" s="277">
        <v>2</v>
      </c>
      <c r="BD90" s="684">
        <f t="shared" si="84"/>
        <v>10.738255033557031</v>
      </c>
      <c r="BE90" s="684">
        <f t="shared" si="90"/>
        <v>9.157509157509146</v>
      </c>
      <c r="BF90" s="452">
        <f t="shared" si="97"/>
        <v>11.65644171779141</v>
      </c>
      <c r="BG90" s="452">
        <f t="shared" si="98"/>
        <v>31.4516129032258</v>
      </c>
      <c r="BH90" s="452">
        <f t="shared" si="99"/>
        <v>25.67567567567568</v>
      </c>
      <c r="BI90" s="452">
        <f t="shared" si="100"/>
        <v>21.311475409836067</v>
      </c>
      <c r="BJ90" s="452">
        <f t="shared" si="101"/>
        <v>1.6666666666666607</v>
      </c>
      <c r="BK90" s="452">
        <f t="shared" si="102"/>
        <v>71.42857142857144</v>
      </c>
      <c r="BL90" s="452">
        <f t="shared" si="103"/>
        <v>0</v>
      </c>
      <c r="BM90" s="452">
        <f t="shared" si="104"/>
        <v>0</v>
      </c>
      <c r="BN90" s="452">
        <f t="shared" si="105"/>
        <v>0</v>
      </c>
      <c r="BO90" s="685">
        <f t="shared" si="106"/>
        <v>0</v>
      </c>
      <c r="BP90" s="676">
        <f t="shared" si="85"/>
        <v>15.25718399940277</v>
      </c>
      <c r="BQ90" s="676">
        <f t="shared" si="86"/>
        <v>19.893685387205707</v>
      </c>
      <c r="BR90" s="538">
        <f t="shared" si="80"/>
        <v>-11.790262345515014</v>
      </c>
      <c r="BS90" s="676">
        <f t="shared" si="81"/>
        <v>57.30579510639439</v>
      </c>
      <c r="BT90" s="696">
        <f t="shared" si="91"/>
        <v>1.815</v>
      </c>
      <c r="BU90" s="696">
        <f t="shared" si="87"/>
        <v>1.9336979244999246</v>
      </c>
      <c r="BV90" s="696">
        <f t="shared" si="87"/>
        <v>2.0601584921296507</v>
      </c>
      <c r="BW90" s="696">
        <f t="shared" si="87"/>
        <v>2.194889366596143</v>
      </c>
      <c r="BX90" s="696">
        <f t="shared" si="87"/>
        <v>2.3384314119525706</v>
      </c>
      <c r="BY90" s="697">
        <f t="shared" si="92"/>
        <v>10.34217719517829</v>
      </c>
      <c r="BZ90" s="685">
        <f t="shared" si="93"/>
        <v>39.64038786959866</v>
      </c>
    </row>
    <row r="91" spans="1:78" ht="11.25" customHeight="1">
      <c r="A91" s="34" t="s">
        <v>2121</v>
      </c>
      <c r="B91" s="36" t="s">
        <v>2122</v>
      </c>
      <c r="C91" s="41" t="s">
        <v>1231</v>
      </c>
      <c r="D91" s="133">
        <v>7</v>
      </c>
      <c r="E91" s="26">
        <v>341</v>
      </c>
      <c r="F91" s="46" t="s">
        <v>860</v>
      </c>
      <c r="G91" s="48" t="s">
        <v>860</v>
      </c>
      <c r="H91" s="207">
        <v>46.62</v>
      </c>
      <c r="I91" s="313">
        <f t="shared" si="75"/>
        <v>3.6036036036036037</v>
      </c>
      <c r="J91" s="140">
        <v>0.38</v>
      </c>
      <c r="K91" s="140">
        <v>0.42</v>
      </c>
      <c r="L91" s="94">
        <f t="shared" si="76"/>
        <v>10.526315789473673</v>
      </c>
      <c r="M91" s="602">
        <v>40345</v>
      </c>
      <c r="N91" s="593">
        <v>40347</v>
      </c>
      <c r="O91" s="603">
        <v>40360</v>
      </c>
      <c r="P91" s="49" t="s">
        <v>235</v>
      </c>
      <c r="Q91" s="36"/>
      <c r="R91" s="259">
        <f t="shared" si="108"/>
        <v>1.68</v>
      </c>
      <c r="S91" s="313">
        <f t="shared" si="77"/>
        <v>34.355828220858896</v>
      </c>
      <c r="T91" s="412">
        <f t="shared" si="107"/>
        <v>-20.011248234530154</v>
      </c>
      <c r="U91" s="37">
        <f t="shared" si="78"/>
        <v>9.533742331288344</v>
      </c>
      <c r="V91" s="365">
        <v>10</v>
      </c>
      <c r="W91" s="167">
        <v>4.89</v>
      </c>
      <c r="X91" s="174">
        <v>1.31</v>
      </c>
      <c r="Y91" s="167">
        <v>0.5</v>
      </c>
      <c r="Z91" s="167">
        <v>1.51</v>
      </c>
      <c r="AA91" s="174">
        <v>3.69</v>
      </c>
      <c r="AB91" s="167">
        <v>3.87</v>
      </c>
      <c r="AC91" s="332">
        <f t="shared" si="95"/>
        <v>4.878048780487809</v>
      </c>
      <c r="AD91" s="327">
        <f t="shared" si="109"/>
        <v>9.644386520201078</v>
      </c>
      <c r="AE91" s="484">
        <v>5</v>
      </c>
      <c r="AF91" s="371">
        <v>2210</v>
      </c>
      <c r="AG91" s="495">
        <v>14.35</v>
      </c>
      <c r="AH91" s="495">
        <v>-31</v>
      </c>
      <c r="AI91" s="519">
        <v>1.17</v>
      </c>
      <c r="AJ91" s="521">
        <v>-14.49</v>
      </c>
      <c r="AK91" s="336">
        <f>AN91/AO91</f>
        <v>1.139938255172505</v>
      </c>
      <c r="AL91" s="324">
        <f t="shared" si="82"/>
        <v>4.999999999999982</v>
      </c>
      <c r="AM91" s="325">
        <f t="shared" si="83"/>
        <v>8.37067626618271</v>
      </c>
      <c r="AN91" s="325">
        <f t="shared" si="89"/>
        <v>22.865967908314722</v>
      </c>
      <c r="AO91" s="327">
        <f>((AP91/BA91)^(1/10)-1)*100</f>
        <v>20.058953021849813</v>
      </c>
      <c r="AP91" s="649">
        <v>1.68</v>
      </c>
      <c r="AQ91" s="634"/>
      <c r="AR91" s="282">
        <v>1.6</v>
      </c>
      <c r="AS91" s="284">
        <v>1.52</v>
      </c>
      <c r="AT91" s="28">
        <v>1.32</v>
      </c>
      <c r="AU91" s="28">
        <v>0.92</v>
      </c>
      <c r="AV91" s="28">
        <v>0.6</v>
      </c>
      <c r="AW91" s="28">
        <v>0.4</v>
      </c>
      <c r="AX91" s="28">
        <v>0.3</v>
      </c>
      <c r="AY91" s="275">
        <v>0.28</v>
      </c>
      <c r="AZ91" s="275">
        <v>0.28</v>
      </c>
      <c r="BA91" s="28">
        <v>0.27</v>
      </c>
      <c r="BB91" s="28">
        <v>0.26</v>
      </c>
      <c r="BC91" s="119">
        <v>0.25</v>
      </c>
      <c r="BD91" s="684">
        <f t="shared" si="84"/>
        <v>4.999999999999982</v>
      </c>
      <c r="BE91" s="684">
        <f t="shared" si="90"/>
        <v>5.263157894736836</v>
      </c>
      <c r="BF91" s="452">
        <f t="shared" si="97"/>
        <v>15.151515151515138</v>
      </c>
      <c r="BG91" s="452">
        <f t="shared" si="98"/>
        <v>43.47826086956521</v>
      </c>
      <c r="BH91" s="452">
        <f t="shared" si="99"/>
        <v>53.33333333333334</v>
      </c>
      <c r="BI91" s="452">
        <f t="shared" si="100"/>
        <v>49.99999999999998</v>
      </c>
      <c r="BJ91" s="452">
        <f t="shared" si="101"/>
        <v>33.33333333333335</v>
      </c>
      <c r="BK91" s="452">
        <f t="shared" si="102"/>
        <v>7.14285714285714</v>
      </c>
      <c r="BL91" s="452">
        <f t="shared" si="103"/>
        <v>0</v>
      </c>
      <c r="BM91" s="452">
        <f t="shared" si="104"/>
        <v>3.703703703703698</v>
      </c>
      <c r="BN91" s="452">
        <f t="shared" si="105"/>
        <v>3.8461538461538547</v>
      </c>
      <c r="BO91" s="685">
        <f t="shared" si="106"/>
        <v>4.0000000000000036</v>
      </c>
      <c r="BP91" s="676">
        <f t="shared" si="85"/>
        <v>18.687692939599877</v>
      </c>
      <c r="BQ91" s="676">
        <f t="shared" si="86"/>
        <v>19.435698010894303</v>
      </c>
      <c r="BR91" s="538">
        <f t="shared" si="80"/>
        <v>16.93582918062998</v>
      </c>
      <c r="BS91" s="676">
        <f t="shared" si="81"/>
        <v>69.02759872822108</v>
      </c>
      <c r="BT91" s="696">
        <f t="shared" si="91"/>
        <v>1.7619512195121951</v>
      </c>
      <c r="BU91" s="696">
        <f t="shared" si="87"/>
        <v>1.9318806054193478</v>
      </c>
      <c r="BV91" s="696">
        <f t="shared" si="87"/>
        <v>2.1181986381147904</v>
      </c>
      <c r="BW91" s="696">
        <f t="shared" si="87"/>
        <v>2.3224859020402158</v>
      </c>
      <c r="BX91" s="696">
        <f t="shared" si="87"/>
        <v>2.546475419310153</v>
      </c>
      <c r="BY91" s="697">
        <f t="shared" si="92"/>
        <v>10.680991784396703</v>
      </c>
      <c r="BZ91" s="685">
        <f t="shared" si="93"/>
        <v>22.910750288281218</v>
      </c>
    </row>
    <row r="92" spans="1:78" ht="11.25" customHeight="1">
      <c r="A92" s="145" t="s">
        <v>1297</v>
      </c>
      <c r="B92" s="16" t="s">
        <v>1255</v>
      </c>
      <c r="C92" s="24" t="s">
        <v>1363</v>
      </c>
      <c r="D92" s="131">
        <v>6</v>
      </c>
      <c r="E92" s="26">
        <v>385</v>
      </c>
      <c r="F92" s="88" t="s">
        <v>1410</v>
      </c>
      <c r="G92" s="58" t="s">
        <v>1410</v>
      </c>
      <c r="H92" s="205">
        <v>28.12</v>
      </c>
      <c r="I92" s="312">
        <f t="shared" si="75"/>
        <v>2.844950213371266</v>
      </c>
      <c r="J92" s="279">
        <v>0.16</v>
      </c>
      <c r="K92" s="142">
        <v>0.2</v>
      </c>
      <c r="L92" s="107">
        <f t="shared" si="76"/>
        <v>25</v>
      </c>
      <c r="M92" s="595">
        <v>40518</v>
      </c>
      <c r="N92" s="394">
        <v>40520</v>
      </c>
      <c r="O92" s="596">
        <v>40535</v>
      </c>
      <c r="P92" s="21" t="s">
        <v>877</v>
      </c>
      <c r="Q92" s="16"/>
      <c r="R92" s="311">
        <f t="shared" si="108"/>
        <v>0.8</v>
      </c>
      <c r="S92" s="312">
        <f t="shared" si="77"/>
        <v>26.936026936026934</v>
      </c>
      <c r="T92" s="411">
        <f t="shared" si="107"/>
        <v>-5.104621769143824</v>
      </c>
      <c r="U92" s="18">
        <f t="shared" si="78"/>
        <v>9.468013468013467</v>
      </c>
      <c r="V92" s="364">
        <v>1</v>
      </c>
      <c r="W92" s="188">
        <v>2.97</v>
      </c>
      <c r="X92" s="187">
        <v>0.65</v>
      </c>
      <c r="Y92" s="188">
        <v>0.95</v>
      </c>
      <c r="Z92" s="188">
        <v>2.14</v>
      </c>
      <c r="AA92" s="187">
        <v>3.27</v>
      </c>
      <c r="AB92" s="188">
        <v>3.72</v>
      </c>
      <c r="AC92" s="326">
        <f t="shared" si="95"/>
        <v>13.761467889908264</v>
      </c>
      <c r="AD92" s="443">
        <f t="shared" si="109"/>
        <v>13.229828275699834</v>
      </c>
      <c r="AE92" s="483">
        <v>15</v>
      </c>
      <c r="AF92" s="370">
        <v>2610</v>
      </c>
      <c r="AG92" s="512">
        <v>8.2</v>
      </c>
      <c r="AH92" s="512">
        <v>-43.65</v>
      </c>
      <c r="AI92" s="525">
        <v>-7.77</v>
      </c>
      <c r="AJ92" s="526">
        <v>-20.14</v>
      </c>
      <c r="AK92" s="334" t="s">
        <v>876</v>
      </c>
      <c r="AL92" s="328">
        <f t="shared" si="82"/>
        <v>32.231404958677686</v>
      </c>
      <c r="AM92" s="329">
        <f t="shared" si="83"/>
        <v>33.00573168564953</v>
      </c>
      <c r="AN92" s="329" t="s">
        <v>876</v>
      </c>
      <c r="AO92" s="326" t="s">
        <v>876</v>
      </c>
      <c r="AP92" s="651">
        <v>0.8</v>
      </c>
      <c r="AQ92" s="633" t="s">
        <v>928</v>
      </c>
      <c r="AR92" s="279">
        <v>0.605</v>
      </c>
      <c r="AS92" s="279">
        <v>0.425</v>
      </c>
      <c r="AT92" s="19">
        <v>0.34</v>
      </c>
      <c r="AU92" s="19">
        <v>0.2</v>
      </c>
      <c r="AV92" s="280">
        <v>0</v>
      </c>
      <c r="AW92" s="280">
        <v>0</v>
      </c>
      <c r="AX92" s="280">
        <v>0</v>
      </c>
      <c r="AY92" s="280">
        <v>0</v>
      </c>
      <c r="AZ92" s="280">
        <v>0</v>
      </c>
      <c r="BA92" s="280">
        <v>0</v>
      </c>
      <c r="BB92" s="280">
        <v>0</v>
      </c>
      <c r="BC92" s="281">
        <v>0</v>
      </c>
      <c r="BD92" s="686">
        <f t="shared" si="84"/>
        <v>32.231404958677686</v>
      </c>
      <c r="BE92" s="686">
        <f t="shared" si="90"/>
        <v>42.352941176470594</v>
      </c>
      <c r="BF92" s="663">
        <f t="shared" si="97"/>
        <v>24.99999999999998</v>
      </c>
      <c r="BG92" s="663">
        <f t="shared" si="98"/>
        <v>70</v>
      </c>
      <c r="BH92" s="663">
        <f t="shared" si="99"/>
        <v>0</v>
      </c>
      <c r="BI92" s="663">
        <f t="shared" si="100"/>
        <v>0</v>
      </c>
      <c r="BJ92" s="663">
        <f t="shared" si="101"/>
        <v>0</v>
      </c>
      <c r="BK92" s="663">
        <f t="shared" si="102"/>
        <v>0</v>
      </c>
      <c r="BL92" s="663">
        <f t="shared" si="103"/>
        <v>0</v>
      </c>
      <c r="BM92" s="663">
        <f t="shared" si="104"/>
        <v>0</v>
      </c>
      <c r="BN92" s="663">
        <f t="shared" si="105"/>
        <v>0</v>
      </c>
      <c r="BO92" s="687">
        <f t="shared" si="106"/>
        <v>0</v>
      </c>
      <c r="BP92" s="675">
        <f t="shared" si="85"/>
        <v>14.132028844595688</v>
      </c>
      <c r="BQ92" s="675">
        <f t="shared" si="86"/>
        <v>22.288009146799908</v>
      </c>
      <c r="BR92" s="540" t="str">
        <f t="shared" si="80"/>
        <v>n/a</v>
      </c>
      <c r="BS92" s="675">
        <f t="shared" si="81"/>
        <v>66.86959595959596</v>
      </c>
      <c r="BT92" s="698">
        <f t="shared" si="91"/>
        <v>0.8800000000000001</v>
      </c>
      <c r="BU92" s="698">
        <f aca="true" t="shared" si="110" ref="BU92:BX111">IF($AD92="n/a",1.03*BT92,IF($AD92&lt;0,1.01*BT92,IF($AD92&gt;10,1.1*BT92,(1+$AD92/100)*BT92)))</f>
        <v>0.9680000000000002</v>
      </c>
      <c r="BV92" s="698">
        <f t="shared" si="110"/>
        <v>1.0648000000000002</v>
      </c>
      <c r="BW92" s="698">
        <f t="shared" si="110"/>
        <v>1.1712800000000003</v>
      </c>
      <c r="BX92" s="698">
        <f t="shared" si="110"/>
        <v>1.2884080000000004</v>
      </c>
      <c r="BY92" s="699">
        <f t="shared" si="92"/>
        <v>5.3724880000000015</v>
      </c>
      <c r="BZ92" s="687">
        <f t="shared" si="93"/>
        <v>19.105576102418212</v>
      </c>
    </row>
    <row r="93" spans="1:78" ht="11.25" customHeight="1">
      <c r="A93" s="25" t="s">
        <v>2123</v>
      </c>
      <c r="B93" s="26" t="s">
        <v>2124</v>
      </c>
      <c r="C93" s="33" t="s">
        <v>1346</v>
      </c>
      <c r="D93" s="132">
        <v>8</v>
      </c>
      <c r="E93" s="26">
        <v>319</v>
      </c>
      <c r="F93" s="44" t="s">
        <v>860</v>
      </c>
      <c r="G93" s="45" t="s">
        <v>827</v>
      </c>
      <c r="H93" s="206">
        <v>52.65</v>
      </c>
      <c r="I93" s="313">
        <f t="shared" si="75"/>
        <v>3.6467236467236464</v>
      </c>
      <c r="J93" s="141">
        <v>0.45</v>
      </c>
      <c r="K93" s="141">
        <v>0.48</v>
      </c>
      <c r="L93" s="93">
        <f t="shared" si="76"/>
        <v>6.666666666666665</v>
      </c>
      <c r="M93" s="156">
        <v>40716</v>
      </c>
      <c r="N93" s="31">
        <v>40718</v>
      </c>
      <c r="O93" s="32">
        <v>40734</v>
      </c>
      <c r="P93" s="30" t="s">
        <v>1451</v>
      </c>
      <c r="Q93" s="26"/>
      <c r="R93" s="310">
        <f t="shared" si="108"/>
        <v>1.92</v>
      </c>
      <c r="S93" s="313">
        <f t="shared" si="77"/>
        <v>64.86486486486487</v>
      </c>
      <c r="T93" s="411">
        <f t="shared" si="107"/>
        <v>113.75977929265191</v>
      </c>
      <c r="U93" s="27">
        <f t="shared" si="78"/>
        <v>17.78716216216216</v>
      </c>
      <c r="V93" s="364">
        <v>4</v>
      </c>
      <c r="W93" s="166">
        <v>2.96</v>
      </c>
      <c r="X93" s="172">
        <v>1.98</v>
      </c>
      <c r="Y93" s="166">
        <v>1.45</v>
      </c>
      <c r="Z93" s="166">
        <v>5.78</v>
      </c>
      <c r="AA93" s="172">
        <v>3.33</v>
      </c>
      <c r="AB93" s="166">
        <v>3.63</v>
      </c>
      <c r="AC93" s="327">
        <f t="shared" si="95"/>
        <v>9.009009009009006</v>
      </c>
      <c r="AD93" s="444">
        <f t="shared" si="109"/>
        <v>7.985257985257985</v>
      </c>
      <c r="AE93" s="484">
        <v>18</v>
      </c>
      <c r="AF93" s="369">
        <v>16860</v>
      </c>
      <c r="AG93" s="522">
        <v>12.05</v>
      </c>
      <c r="AH93" s="522">
        <v>-4.27</v>
      </c>
      <c r="AI93" s="523">
        <v>0.48</v>
      </c>
      <c r="AJ93" s="524">
        <v>0.67</v>
      </c>
      <c r="AK93" s="335">
        <f>AN93/AO93</f>
        <v>4.559788230621655</v>
      </c>
      <c r="AL93" s="324">
        <f t="shared" si="82"/>
        <v>6.896551724137945</v>
      </c>
      <c r="AM93" s="325">
        <f t="shared" si="83"/>
        <v>5.367159706440905</v>
      </c>
      <c r="AN93" s="325">
        <f t="shared" si="89"/>
        <v>7.427116398468914</v>
      </c>
      <c r="AO93" s="327">
        <f>((AP93/BA93)^(1/10)-1)*100</f>
        <v>1.6288292400492344</v>
      </c>
      <c r="AP93" s="646">
        <v>1.86</v>
      </c>
      <c r="AQ93" s="634"/>
      <c r="AR93" s="282">
        <v>1.74</v>
      </c>
      <c r="AS93" s="282">
        <v>1.67</v>
      </c>
      <c r="AT93" s="28">
        <v>1.59</v>
      </c>
      <c r="AU93" s="28">
        <v>1.46</v>
      </c>
      <c r="AV93" s="28">
        <v>1.3</v>
      </c>
      <c r="AW93" s="28">
        <v>1.17</v>
      </c>
      <c r="AX93" s="275">
        <v>1.11</v>
      </c>
      <c r="AY93" s="275">
        <v>1.25</v>
      </c>
      <c r="AZ93" s="28">
        <v>1.62</v>
      </c>
      <c r="BA93" s="28">
        <v>1.5825</v>
      </c>
      <c r="BB93" s="28">
        <v>1.495</v>
      </c>
      <c r="BC93" s="119">
        <v>1.395</v>
      </c>
      <c r="BD93" s="684">
        <f t="shared" si="84"/>
        <v>6.896551724137945</v>
      </c>
      <c r="BE93" s="684">
        <f t="shared" si="90"/>
        <v>4.191616766467066</v>
      </c>
      <c r="BF93" s="452">
        <f t="shared" si="97"/>
        <v>5.031446540880502</v>
      </c>
      <c r="BG93" s="452">
        <f t="shared" si="98"/>
        <v>8.90410958904111</v>
      </c>
      <c r="BH93" s="452">
        <f t="shared" si="99"/>
        <v>12.307692307692308</v>
      </c>
      <c r="BI93" s="452">
        <f t="shared" si="100"/>
        <v>11.111111111111116</v>
      </c>
      <c r="BJ93" s="452">
        <f t="shared" si="101"/>
        <v>5.405405405405395</v>
      </c>
      <c r="BK93" s="452">
        <f t="shared" si="102"/>
        <v>0</v>
      </c>
      <c r="BL93" s="452">
        <f t="shared" si="103"/>
        <v>0</v>
      </c>
      <c r="BM93" s="452">
        <f t="shared" si="104"/>
        <v>2.369668246445511</v>
      </c>
      <c r="BN93" s="452">
        <f t="shared" si="105"/>
        <v>5.8528428093645335</v>
      </c>
      <c r="BO93" s="685">
        <f t="shared" si="106"/>
        <v>7.168458781362008</v>
      </c>
      <c r="BP93" s="676">
        <f t="shared" si="85"/>
        <v>5.7699086068256245</v>
      </c>
      <c r="BQ93" s="676">
        <f t="shared" si="86"/>
        <v>3.715294293021355</v>
      </c>
      <c r="BR93" s="538">
        <f t="shared" si="80"/>
        <v>-6.713322116969602</v>
      </c>
      <c r="BS93" s="676">
        <f t="shared" si="81"/>
        <v>58.090046965725435</v>
      </c>
      <c r="BT93" s="700">
        <f t="shared" si="91"/>
        <v>2.0275675675675675</v>
      </c>
      <c r="BU93" s="700">
        <f t="shared" si="110"/>
        <v>2.1894740686632574</v>
      </c>
      <c r="BV93" s="700">
        <f t="shared" si="110"/>
        <v>2.364309221566343</v>
      </c>
      <c r="BW93" s="700">
        <f t="shared" si="110"/>
        <v>2.55310541247766</v>
      </c>
      <c r="BX93" s="700">
        <f t="shared" si="110"/>
        <v>2.756977466299586</v>
      </c>
      <c r="BY93" s="697">
        <f t="shared" si="92"/>
        <v>11.891433736574413</v>
      </c>
      <c r="BZ93" s="685">
        <f t="shared" si="93"/>
        <v>22.585819062819397</v>
      </c>
    </row>
    <row r="94" spans="1:78" ht="11.25" customHeight="1">
      <c r="A94" s="25" t="s">
        <v>1176</v>
      </c>
      <c r="B94" s="26" t="s">
        <v>1177</v>
      </c>
      <c r="C94" s="33" t="s">
        <v>1221</v>
      </c>
      <c r="D94" s="132">
        <v>7</v>
      </c>
      <c r="E94" s="26">
        <v>382</v>
      </c>
      <c r="F94" s="65" t="s">
        <v>1410</v>
      </c>
      <c r="G94" s="57" t="s">
        <v>1410</v>
      </c>
      <c r="H94" s="206">
        <v>36.08</v>
      </c>
      <c r="I94" s="313">
        <f t="shared" si="75"/>
        <v>3.325942350332594</v>
      </c>
      <c r="J94" s="141">
        <v>0.275</v>
      </c>
      <c r="K94" s="141">
        <v>0.3</v>
      </c>
      <c r="L94" s="93">
        <f t="shared" si="76"/>
        <v>9.090909090909083</v>
      </c>
      <c r="M94" s="156">
        <v>40872</v>
      </c>
      <c r="N94" s="31">
        <v>40876</v>
      </c>
      <c r="O94" s="32">
        <v>40890</v>
      </c>
      <c r="P94" s="104" t="s">
        <v>988</v>
      </c>
      <c r="Q94" s="102" t="s">
        <v>1921</v>
      </c>
      <c r="R94" s="310">
        <f t="shared" si="108"/>
        <v>1.2</v>
      </c>
      <c r="S94" s="313">
        <f t="shared" si="77"/>
        <v>117.64705882352942</v>
      </c>
      <c r="T94" s="411">
        <f t="shared" si="107"/>
        <v>0.30715355579695736</v>
      </c>
      <c r="U94" s="27">
        <f t="shared" si="78"/>
        <v>35.37254901960784</v>
      </c>
      <c r="V94" s="364">
        <v>12</v>
      </c>
      <c r="W94" s="166">
        <v>1.02</v>
      </c>
      <c r="X94" s="172">
        <v>9.5</v>
      </c>
      <c r="Y94" s="166">
        <v>0.43</v>
      </c>
      <c r="Z94" s="166">
        <v>0.64</v>
      </c>
      <c r="AA94" s="172">
        <v>0.24</v>
      </c>
      <c r="AB94" s="166">
        <v>3.85</v>
      </c>
      <c r="AC94" s="589">
        <f t="shared" si="95"/>
        <v>1504.1666666666667</v>
      </c>
      <c r="AD94" s="444">
        <f t="shared" si="109"/>
        <v>15.824561403508772</v>
      </c>
      <c r="AE94" s="484">
        <v>6</v>
      </c>
      <c r="AF94" s="369">
        <v>1620</v>
      </c>
      <c r="AG94" s="522">
        <v>16.39</v>
      </c>
      <c r="AH94" s="522">
        <v>-26.29</v>
      </c>
      <c r="AI94" s="523">
        <v>-0.85</v>
      </c>
      <c r="AJ94" s="524">
        <v>-1.18</v>
      </c>
      <c r="AK94" s="335">
        <f>AN94/AO94</f>
        <v>1.8642668305011552</v>
      </c>
      <c r="AL94" s="324">
        <f t="shared" si="82"/>
        <v>12.5</v>
      </c>
      <c r="AM94" s="325">
        <f t="shared" si="83"/>
        <v>35.72088082974534</v>
      </c>
      <c r="AN94" s="325">
        <f t="shared" si="89"/>
        <v>30.258554234867606</v>
      </c>
      <c r="AO94" s="327">
        <f>((AP94/BA94)^(1/10)-1)*100</f>
        <v>16.23080652394242</v>
      </c>
      <c r="AP94" s="646">
        <v>1.125</v>
      </c>
      <c r="AQ94" s="634"/>
      <c r="AR94" s="282">
        <v>1</v>
      </c>
      <c r="AS94" s="282">
        <v>0.75</v>
      </c>
      <c r="AT94" s="28">
        <v>0.45</v>
      </c>
      <c r="AU94" s="28">
        <v>0.4</v>
      </c>
      <c r="AV94" s="28">
        <v>0.3</v>
      </c>
      <c r="AW94" s="28">
        <v>0.25</v>
      </c>
      <c r="AX94" s="275">
        <v>0</v>
      </c>
      <c r="AY94" s="275">
        <v>0</v>
      </c>
      <c r="AZ94" s="275">
        <v>0</v>
      </c>
      <c r="BA94" s="275">
        <v>0.25</v>
      </c>
      <c r="BB94" s="275">
        <v>0.25</v>
      </c>
      <c r="BC94" s="119">
        <v>0.25</v>
      </c>
      <c r="BD94" s="684">
        <f t="shared" si="84"/>
        <v>12.5</v>
      </c>
      <c r="BE94" s="684">
        <f t="shared" si="90"/>
        <v>33.33333333333333</v>
      </c>
      <c r="BF94" s="452">
        <f t="shared" si="97"/>
        <v>66.66666666666666</v>
      </c>
      <c r="BG94" s="452">
        <f t="shared" si="98"/>
        <v>12.5</v>
      </c>
      <c r="BH94" s="452">
        <f t="shared" si="99"/>
        <v>33.33333333333335</v>
      </c>
      <c r="BI94" s="452">
        <f t="shared" si="100"/>
        <v>19.999999999999996</v>
      </c>
      <c r="BJ94" s="452">
        <f t="shared" si="101"/>
        <v>0</v>
      </c>
      <c r="BK94" s="452">
        <f t="shared" si="102"/>
        <v>0</v>
      </c>
      <c r="BL94" s="452">
        <f t="shared" si="103"/>
        <v>0</v>
      </c>
      <c r="BM94" s="452">
        <f t="shared" si="104"/>
        <v>0</v>
      </c>
      <c r="BN94" s="452">
        <f t="shared" si="105"/>
        <v>0</v>
      </c>
      <c r="BO94" s="685">
        <f t="shared" si="106"/>
        <v>0</v>
      </c>
      <c r="BP94" s="676">
        <f t="shared" si="85"/>
        <v>14.861111111111112</v>
      </c>
      <c r="BQ94" s="676">
        <f t="shared" si="86"/>
        <v>19.851396225423677</v>
      </c>
      <c r="BR94" s="538">
        <f t="shared" si="80"/>
        <v>-1.7880524344076392</v>
      </c>
      <c r="BS94" s="676">
        <f t="shared" si="81"/>
        <v>58.41819964349376</v>
      </c>
      <c r="BT94" s="700">
        <f t="shared" si="91"/>
        <v>1.2375</v>
      </c>
      <c r="BU94" s="700">
        <f t="shared" si="110"/>
        <v>1.36125</v>
      </c>
      <c r="BV94" s="700">
        <f t="shared" si="110"/>
        <v>1.4973750000000001</v>
      </c>
      <c r="BW94" s="700">
        <f t="shared" si="110"/>
        <v>1.6471125000000002</v>
      </c>
      <c r="BX94" s="700">
        <f t="shared" si="110"/>
        <v>1.8118237500000003</v>
      </c>
      <c r="BY94" s="697">
        <f t="shared" si="92"/>
        <v>7.5550612500000005</v>
      </c>
      <c r="BZ94" s="685">
        <f t="shared" si="93"/>
        <v>20.93974847560976</v>
      </c>
    </row>
    <row r="95" spans="1:78" ht="11.25" customHeight="1">
      <c r="A95" s="25" t="s">
        <v>2163</v>
      </c>
      <c r="B95" s="26" t="s">
        <v>2164</v>
      </c>
      <c r="C95" s="33" t="s">
        <v>1331</v>
      </c>
      <c r="D95" s="132">
        <v>8</v>
      </c>
      <c r="E95" s="26">
        <v>312</v>
      </c>
      <c r="F95" s="44" t="s">
        <v>860</v>
      </c>
      <c r="G95" s="45" t="s">
        <v>860</v>
      </c>
      <c r="H95" s="206">
        <v>35.81</v>
      </c>
      <c r="I95" s="313">
        <f t="shared" si="75"/>
        <v>3.3510192683607927</v>
      </c>
      <c r="J95" s="141">
        <v>0.25</v>
      </c>
      <c r="K95" s="141">
        <v>0.3</v>
      </c>
      <c r="L95" s="93">
        <f t="shared" si="76"/>
        <v>19.999999999999996</v>
      </c>
      <c r="M95" s="156">
        <v>40661</v>
      </c>
      <c r="N95" s="31">
        <v>40665</v>
      </c>
      <c r="O95" s="32">
        <v>40679</v>
      </c>
      <c r="P95" s="104" t="s">
        <v>282</v>
      </c>
      <c r="Q95" s="26"/>
      <c r="R95" s="310">
        <f t="shared" si="94"/>
        <v>1.2</v>
      </c>
      <c r="S95" s="313">
        <f t="shared" si="77"/>
        <v>43.16546762589928</v>
      </c>
      <c r="T95" s="411">
        <f t="shared" si="107"/>
        <v>36.61465934474857</v>
      </c>
      <c r="U95" s="27">
        <f t="shared" si="78"/>
        <v>12.881294964028779</v>
      </c>
      <c r="V95" s="364">
        <v>12</v>
      </c>
      <c r="W95" s="166">
        <v>2.78</v>
      </c>
      <c r="X95" s="172">
        <v>0.94</v>
      </c>
      <c r="Y95" s="166">
        <v>1.06</v>
      </c>
      <c r="Z95" s="166">
        <v>3.26</v>
      </c>
      <c r="AA95" s="172">
        <v>2.91</v>
      </c>
      <c r="AB95" s="166">
        <v>3.3</v>
      </c>
      <c r="AC95" s="327">
        <f t="shared" si="95"/>
        <v>13.4020618556701</v>
      </c>
      <c r="AD95" s="444">
        <f t="shared" si="109"/>
        <v>13.091321196168751</v>
      </c>
      <c r="AE95" s="484">
        <v>16</v>
      </c>
      <c r="AF95" s="369">
        <v>4620</v>
      </c>
      <c r="AG95" s="522">
        <v>14.19</v>
      </c>
      <c r="AH95" s="522">
        <v>-28.62</v>
      </c>
      <c r="AI95" s="523">
        <v>-1.32</v>
      </c>
      <c r="AJ95" s="524">
        <v>-8.27</v>
      </c>
      <c r="AK95" s="335">
        <f>AN95/AO95</f>
        <v>0.8801133417776394</v>
      </c>
      <c r="AL95" s="324">
        <f t="shared" si="82"/>
        <v>21.052631578947366</v>
      </c>
      <c r="AM95" s="325">
        <f t="shared" si="83"/>
        <v>14.8051620745131</v>
      </c>
      <c r="AN95" s="325">
        <f t="shared" si="89"/>
        <v>22.31781371873891</v>
      </c>
      <c r="AO95" s="327">
        <f>((AP95/BA95)^(1/10)-1)*100</f>
        <v>25.35788592144477</v>
      </c>
      <c r="AP95" s="646">
        <v>1.15</v>
      </c>
      <c r="AQ95" s="634"/>
      <c r="AR95" s="431">
        <v>0.95</v>
      </c>
      <c r="AS95" s="282">
        <v>0.8</v>
      </c>
      <c r="AT95" s="28">
        <v>0.76</v>
      </c>
      <c r="AU95" s="28">
        <v>0.6</v>
      </c>
      <c r="AV95" s="28">
        <v>0.42</v>
      </c>
      <c r="AW95" s="28">
        <v>0.33</v>
      </c>
      <c r="AX95" s="28">
        <v>0.21</v>
      </c>
      <c r="AY95" s="275">
        <v>0.12</v>
      </c>
      <c r="AZ95" s="275">
        <v>0.12</v>
      </c>
      <c r="BA95" s="275">
        <v>0.12</v>
      </c>
      <c r="BB95" s="28">
        <v>0.24</v>
      </c>
      <c r="BC95" s="119">
        <v>0.23332999999999998</v>
      </c>
      <c r="BD95" s="684">
        <f t="shared" si="84"/>
        <v>21.052631578947366</v>
      </c>
      <c r="BE95" s="684">
        <f t="shared" si="90"/>
        <v>18.74999999999998</v>
      </c>
      <c r="BF95" s="452">
        <f t="shared" si="97"/>
        <v>5.263157894736836</v>
      </c>
      <c r="BG95" s="452">
        <f t="shared" si="98"/>
        <v>26.666666666666682</v>
      </c>
      <c r="BH95" s="452">
        <f t="shared" si="99"/>
        <v>42.85714285714286</v>
      </c>
      <c r="BI95" s="452">
        <f t="shared" si="100"/>
        <v>27.27272727272727</v>
      </c>
      <c r="BJ95" s="452">
        <f t="shared" si="101"/>
        <v>57.14285714285716</v>
      </c>
      <c r="BK95" s="452">
        <f t="shared" si="102"/>
        <v>75</v>
      </c>
      <c r="BL95" s="452">
        <f t="shared" si="103"/>
        <v>0</v>
      </c>
      <c r="BM95" s="452">
        <f t="shared" si="104"/>
        <v>0</v>
      </c>
      <c r="BN95" s="452">
        <f t="shared" si="105"/>
        <v>0</v>
      </c>
      <c r="BO95" s="685">
        <f t="shared" si="106"/>
        <v>2.8586122658895263</v>
      </c>
      <c r="BP95" s="676">
        <f t="shared" si="85"/>
        <v>23.071982973247305</v>
      </c>
      <c r="BQ95" s="676">
        <f t="shared" si="86"/>
        <v>23.4961079969055</v>
      </c>
      <c r="BR95" s="538">
        <f t="shared" si="80"/>
        <v>12.787538023070926</v>
      </c>
      <c r="BS95" s="676">
        <f t="shared" si="81"/>
        <v>75.75345323741007</v>
      </c>
      <c r="BT95" s="700">
        <f t="shared" si="91"/>
        <v>1.265</v>
      </c>
      <c r="BU95" s="700">
        <f t="shared" si="110"/>
        <v>1.3915</v>
      </c>
      <c r="BV95" s="700">
        <f t="shared" si="110"/>
        <v>1.53065</v>
      </c>
      <c r="BW95" s="700">
        <f t="shared" si="110"/>
        <v>1.6837150000000003</v>
      </c>
      <c r="BX95" s="700">
        <f t="shared" si="110"/>
        <v>1.8520865000000004</v>
      </c>
      <c r="BY95" s="697">
        <f t="shared" si="92"/>
        <v>7.722951500000001</v>
      </c>
      <c r="BZ95" s="685">
        <f t="shared" si="93"/>
        <v>21.566466070929906</v>
      </c>
    </row>
    <row r="96" spans="1:78" ht="11.25" customHeight="1">
      <c r="A96" s="34" t="s">
        <v>1762</v>
      </c>
      <c r="B96" s="36" t="s">
        <v>1763</v>
      </c>
      <c r="C96" s="41" t="s">
        <v>1344</v>
      </c>
      <c r="D96" s="133">
        <v>7</v>
      </c>
      <c r="E96" s="26">
        <v>373</v>
      </c>
      <c r="F96" s="46" t="s">
        <v>860</v>
      </c>
      <c r="G96" s="48" t="s">
        <v>860</v>
      </c>
      <c r="H96" s="207">
        <v>39.51</v>
      </c>
      <c r="I96" s="434">
        <f t="shared" si="75"/>
        <v>1.6198430777018478</v>
      </c>
      <c r="J96" s="140">
        <v>0.3</v>
      </c>
      <c r="K96" s="140">
        <v>0.32</v>
      </c>
      <c r="L96" s="94">
        <f t="shared" si="76"/>
        <v>6.666666666666665</v>
      </c>
      <c r="M96" s="298">
        <v>40807</v>
      </c>
      <c r="N96" s="50">
        <v>40809</v>
      </c>
      <c r="O96" s="40">
        <v>40823</v>
      </c>
      <c r="P96" s="49" t="s">
        <v>1452</v>
      </c>
      <c r="Q96" s="267" t="s">
        <v>309</v>
      </c>
      <c r="R96" s="259">
        <f>K96*2</f>
        <v>0.64</v>
      </c>
      <c r="S96" s="315">
        <f t="shared" si="77"/>
        <v>33.333333333333336</v>
      </c>
      <c r="T96" s="411">
        <f t="shared" si="107"/>
        <v>49.690653237490665</v>
      </c>
      <c r="U96" s="37">
        <f t="shared" si="78"/>
        <v>20.578125</v>
      </c>
      <c r="V96" s="365">
        <v>3</v>
      </c>
      <c r="W96" s="167">
        <v>1.92</v>
      </c>
      <c r="X96" s="174" t="s">
        <v>1008</v>
      </c>
      <c r="Y96" s="167">
        <v>1.1</v>
      </c>
      <c r="Z96" s="167">
        <v>2.45</v>
      </c>
      <c r="AA96" s="174" t="s">
        <v>1008</v>
      </c>
      <c r="AB96" s="167" t="s">
        <v>1008</v>
      </c>
      <c r="AC96" s="332" t="s">
        <v>876</v>
      </c>
      <c r="AD96" s="445" t="s">
        <v>876</v>
      </c>
      <c r="AE96" s="485">
        <v>1</v>
      </c>
      <c r="AF96" s="307">
        <v>410</v>
      </c>
      <c r="AG96" s="495">
        <v>36.01</v>
      </c>
      <c r="AH96" s="495">
        <v>-21.26</v>
      </c>
      <c r="AI96" s="519">
        <v>4.88</v>
      </c>
      <c r="AJ96" s="521">
        <v>9.45</v>
      </c>
      <c r="AK96" s="335">
        <f>AN96/AO96</f>
        <v>1.116626207128213</v>
      </c>
      <c r="AL96" s="330">
        <f t="shared" si="82"/>
        <v>10.344827586206918</v>
      </c>
      <c r="AM96" s="331">
        <f t="shared" si="83"/>
        <v>8.576704663796253</v>
      </c>
      <c r="AN96" s="331">
        <f t="shared" si="89"/>
        <v>8.7892885777757</v>
      </c>
      <c r="AO96" s="332">
        <f>((AP96/BA96)^(1/10)-1)*100</f>
        <v>7.871289892416522</v>
      </c>
      <c r="AP96" s="652">
        <v>0.64</v>
      </c>
      <c r="AQ96" s="635"/>
      <c r="AR96" s="283">
        <v>0.58</v>
      </c>
      <c r="AS96" s="283">
        <v>0.54</v>
      </c>
      <c r="AT96" s="38">
        <v>0.5</v>
      </c>
      <c r="AU96" s="38">
        <v>0.46</v>
      </c>
      <c r="AV96" s="38">
        <v>0.42</v>
      </c>
      <c r="AW96" s="38">
        <v>0.38</v>
      </c>
      <c r="AX96" s="276">
        <v>0.36</v>
      </c>
      <c r="AY96" s="38">
        <v>0.36</v>
      </c>
      <c r="AZ96" s="276">
        <v>0.3</v>
      </c>
      <c r="BA96" s="276">
        <v>0.3</v>
      </c>
      <c r="BB96" s="38">
        <v>0.32</v>
      </c>
      <c r="BC96" s="274">
        <v>0.115</v>
      </c>
      <c r="BD96" s="688">
        <f t="shared" si="84"/>
        <v>10.344827586206918</v>
      </c>
      <c r="BE96" s="688">
        <f t="shared" si="90"/>
        <v>7.407407407407396</v>
      </c>
      <c r="BF96" s="664">
        <f t="shared" si="97"/>
        <v>8.000000000000007</v>
      </c>
      <c r="BG96" s="664">
        <f t="shared" si="98"/>
        <v>8.695652173913038</v>
      </c>
      <c r="BH96" s="664">
        <f t="shared" si="99"/>
        <v>9.523809523809534</v>
      </c>
      <c r="BI96" s="664">
        <f t="shared" si="100"/>
        <v>10.526315789473673</v>
      </c>
      <c r="BJ96" s="664">
        <f t="shared" si="101"/>
        <v>5.555555555555558</v>
      </c>
      <c r="BK96" s="664">
        <f t="shared" si="102"/>
        <v>0</v>
      </c>
      <c r="BL96" s="664">
        <f t="shared" si="103"/>
        <v>19.999999999999996</v>
      </c>
      <c r="BM96" s="664">
        <f t="shared" si="104"/>
        <v>0</v>
      </c>
      <c r="BN96" s="664">
        <f t="shared" si="105"/>
        <v>0</v>
      </c>
      <c r="BO96" s="689">
        <f t="shared" si="106"/>
        <v>178.26086956521738</v>
      </c>
      <c r="BP96" s="677">
        <f t="shared" si="85"/>
        <v>21.52620313346529</v>
      </c>
      <c r="BQ96" s="677">
        <f t="shared" si="86"/>
        <v>47.56598797155611</v>
      </c>
      <c r="BR96" s="539">
        <f t="shared" si="80"/>
        <v>-10.168993344522452</v>
      </c>
      <c r="BS96" s="677">
        <f t="shared" si="81"/>
        <v>53.080829066994234</v>
      </c>
      <c r="BT96" s="701">
        <f t="shared" si="91"/>
        <v>0.6592</v>
      </c>
      <c r="BU96" s="701">
        <f t="shared" si="110"/>
        <v>0.678976</v>
      </c>
      <c r="BV96" s="701">
        <f t="shared" si="110"/>
        <v>0.6993452800000001</v>
      </c>
      <c r="BW96" s="701">
        <f t="shared" si="110"/>
        <v>0.7203256384000001</v>
      </c>
      <c r="BX96" s="701">
        <f t="shared" si="110"/>
        <v>0.741935407552</v>
      </c>
      <c r="BY96" s="702">
        <f t="shared" si="92"/>
        <v>3.4997823259520002</v>
      </c>
      <c r="BZ96" s="689">
        <f t="shared" si="93"/>
        <v>8.857965897119717</v>
      </c>
    </row>
    <row r="97" spans="1:78" ht="11.25" customHeight="1">
      <c r="A97" s="15" t="s">
        <v>748</v>
      </c>
      <c r="B97" s="16" t="s">
        <v>749</v>
      </c>
      <c r="C97" s="24" t="s">
        <v>1558</v>
      </c>
      <c r="D97" s="131">
        <v>5</v>
      </c>
      <c r="E97" s="26">
        <v>449</v>
      </c>
      <c r="F97" s="42" t="s">
        <v>860</v>
      </c>
      <c r="G97" s="43" t="s">
        <v>860</v>
      </c>
      <c r="H97" s="205">
        <v>50.17</v>
      </c>
      <c r="I97" s="313">
        <f t="shared" si="75"/>
        <v>5.899940203308749</v>
      </c>
      <c r="J97" s="142">
        <v>0.715</v>
      </c>
      <c r="K97" s="142">
        <v>0.74</v>
      </c>
      <c r="L97" s="107">
        <f t="shared" si="76"/>
        <v>3.4965034965035002</v>
      </c>
      <c r="M97" s="118">
        <v>40943</v>
      </c>
      <c r="N97" s="22">
        <v>40945</v>
      </c>
      <c r="O97" s="23">
        <v>40959</v>
      </c>
      <c r="P97" s="21" t="s">
        <v>288</v>
      </c>
      <c r="Q97" s="510" t="s">
        <v>1395</v>
      </c>
      <c r="R97" s="311">
        <f aca="true" t="shared" si="111" ref="R97:R102">K97*4</f>
        <v>2.96</v>
      </c>
      <c r="S97" s="313">
        <f t="shared" si="77"/>
        <v>281.90476190476187</v>
      </c>
      <c r="T97" s="413">
        <f t="shared" si="107"/>
        <v>82.01133751535093</v>
      </c>
      <c r="U97" s="18">
        <f t="shared" si="78"/>
        <v>47.78095238095238</v>
      </c>
      <c r="V97" s="364">
        <v>12</v>
      </c>
      <c r="W97" s="188">
        <v>1.05</v>
      </c>
      <c r="X97" s="187">
        <v>1.22</v>
      </c>
      <c r="Y97" s="188">
        <v>7.04</v>
      </c>
      <c r="Z97" s="188">
        <v>1.56</v>
      </c>
      <c r="AA97" s="187">
        <v>3.35</v>
      </c>
      <c r="AB97" s="188">
        <v>3.78</v>
      </c>
      <c r="AC97" s="326">
        <f aca="true" t="shared" si="112" ref="AC97:AC112">(AB97/AA97-1)*100</f>
        <v>12.835820895522376</v>
      </c>
      <c r="AD97" s="443">
        <f aca="true" t="shared" si="113" ref="AD97:AD104">(H97/AA97)/X97</f>
        <v>12.275507707364817</v>
      </c>
      <c r="AE97" s="483">
        <v>17</v>
      </c>
      <c r="AF97" s="551">
        <v>8980</v>
      </c>
      <c r="AG97" s="512">
        <v>22.28</v>
      </c>
      <c r="AH97" s="512">
        <v>-9.13</v>
      </c>
      <c r="AI97" s="525">
        <v>1.07</v>
      </c>
      <c r="AJ97" s="526">
        <v>0.26</v>
      </c>
      <c r="AK97" s="334">
        <f>AN97/AO97</f>
        <v>1.146813242261996</v>
      </c>
      <c r="AL97" s="324">
        <f t="shared" si="82"/>
        <v>3.4671532846715314</v>
      </c>
      <c r="AM97" s="325">
        <f t="shared" si="83"/>
        <v>1.6396356814853297</v>
      </c>
      <c r="AN97" s="325">
        <f t="shared" si="89"/>
        <v>2.2218812617011308</v>
      </c>
      <c r="AO97" s="327">
        <f>((AP97/BA97)^(1/10)-1)*100</f>
        <v>1.9374394886813917</v>
      </c>
      <c r="AP97" s="646">
        <v>2.835</v>
      </c>
      <c r="AQ97" s="634"/>
      <c r="AR97" s="282">
        <v>2.74</v>
      </c>
      <c r="AS97" s="284">
        <v>2.72</v>
      </c>
      <c r="AT97" s="28">
        <v>2.7</v>
      </c>
      <c r="AU97" s="275">
        <v>2.279</v>
      </c>
      <c r="AV97" s="28">
        <v>2.54</v>
      </c>
      <c r="AW97" s="275">
        <v>2.46</v>
      </c>
      <c r="AX97" s="275">
        <v>2.385</v>
      </c>
      <c r="AY97" s="275">
        <v>2.34</v>
      </c>
      <c r="AZ97" s="275">
        <v>2.34</v>
      </c>
      <c r="BA97" s="275">
        <v>2.34</v>
      </c>
      <c r="BB97" s="28">
        <v>2.335</v>
      </c>
      <c r="BC97" s="277">
        <v>2.27</v>
      </c>
      <c r="BD97" s="684">
        <f t="shared" si="84"/>
        <v>3.4671532846715314</v>
      </c>
      <c r="BE97" s="684">
        <f t="shared" si="90"/>
        <v>0.7352941176470562</v>
      </c>
      <c r="BF97" s="452">
        <f t="shared" si="97"/>
        <v>0.7407407407407307</v>
      </c>
      <c r="BG97" s="452">
        <f t="shared" si="98"/>
        <v>18.47301448003511</v>
      </c>
      <c r="BH97" s="452">
        <f t="shared" si="99"/>
        <v>0</v>
      </c>
      <c r="BI97" s="452">
        <f t="shared" si="100"/>
        <v>3.2520325203251987</v>
      </c>
      <c r="BJ97" s="452">
        <f t="shared" si="101"/>
        <v>3.1446540880503138</v>
      </c>
      <c r="BK97" s="452">
        <f t="shared" si="102"/>
        <v>1.9230769230769162</v>
      </c>
      <c r="BL97" s="452">
        <f t="shared" si="103"/>
        <v>0</v>
      </c>
      <c r="BM97" s="452">
        <f t="shared" si="104"/>
        <v>0</v>
      </c>
      <c r="BN97" s="452">
        <f t="shared" si="105"/>
        <v>0.21413276231263545</v>
      </c>
      <c r="BO97" s="685">
        <f t="shared" si="106"/>
        <v>2.8634361233480066</v>
      </c>
      <c r="BP97" s="676">
        <f t="shared" si="85"/>
        <v>2.9011279200172915</v>
      </c>
      <c r="BQ97" s="676">
        <f t="shared" si="86"/>
        <v>4.879994540937807</v>
      </c>
      <c r="BR97" s="538">
        <f t="shared" si="80"/>
        <v>-39.6591309159425</v>
      </c>
      <c r="BS97" s="676">
        <f t="shared" si="81"/>
        <v>42.98377532843485</v>
      </c>
      <c r="BT97" s="696">
        <f t="shared" si="91"/>
        <v>3.1185</v>
      </c>
      <c r="BU97" s="696">
        <f t="shared" si="110"/>
        <v>3.4303500000000002</v>
      </c>
      <c r="BV97" s="696">
        <f t="shared" si="110"/>
        <v>3.7733850000000007</v>
      </c>
      <c r="BW97" s="696">
        <f t="shared" si="110"/>
        <v>4.150723500000001</v>
      </c>
      <c r="BX97" s="696">
        <f t="shared" si="110"/>
        <v>4.5657958500000015</v>
      </c>
      <c r="BY97" s="697">
        <f t="shared" si="92"/>
        <v>19.03875435</v>
      </c>
      <c r="BZ97" s="685">
        <f t="shared" si="93"/>
        <v>37.94848385489337</v>
      </c>
    </row>
    <row r="98" spans="1:78" ht="11.25" customHeight="1">
      <c r="A98" s="25" t="s">
        <v>1054</v>
      </c>
      <c r="B98" s="26" t="s">
        <v>1055</v>
      </c>
      <c r="C98" s="33" t="s">
        <v>1220</v>
      </c>
      <c r="D98" s="132">
        <v>9</v>
      </c>
      <c r="E98" s="26">
        <v>270</v>
      </c>
      <c r="F98" s="65" t="s">
        <v>1410</v>
      </c>
      <c r="G98" s="57" t="s">
        <v>1410</v>
      </c>
      <c r="H98" s="206">
        <v>18.06</v>
      </c>
      <c r="I98" s="313">
        <f t="shared" si="75"/>
        <v>3.5160575858250285</v>
      </c>
      <c r="J98" s="141">
        <v>0.15625</v>
      </c>
      <c r="K98" s="141">
        <v>0.15875</v>
      </c>
      <c r="L98" s="116">
        <f t="shared" si="76"/>
        <v>1.6000000000000014</v>
      </c>
      <c r="M98" s="156">
        <v>40751</v>
      </c>
      <c r="N98" s="31">
        <v>40753</v>
      </c>
      <c r="O98" s="32">
        <v>40774</v>
      </c>
      <c r="P98" s="30" t="s">
        <v>279</v>
      </c>
      <c r="Q98" s="102" t="s">
        <v>1921</v>
      </c>
      <c r="R98" s="310">
        <f t="shared" si="111"/>
        <v>0.635</v>
      </c>
      <c r="S98" s="313">
        <f t="shared" si="77"/>
        <v>117.59259259259258</v>
      </c>
      <c r="T98" s="411">
        <f t="shared" si="107"/>
        <v>177.75022085533104</v>
      </c>
      <c r="U98" s="27">
        <f t="shared" si="78"/>
        <v>33.44444444444444</v>
      </c>
      <c r="V98" s="364">
        <v>12</v>
      </c>
      <c r="W98" s="166">
        <v>0.54</v>
      </c>
      <c r="X98" s="172">
        <v>1.76</v>
      </c>
      <c r="Y98" s="166">
        <v>1.34</v>
      </c>
      <c r="Z98" s="166">
        <v>5.19</v>
      </c>
      <c r="AA98" s="172">
        <v>0.57</v>
      </c>
      <c r="AB98" s="166">
        <v>0.68</v>
      </c>
      <c r="AC98" s="327">
        <f t="shared" si="112"/>
        <v>19.298245614035103</v>
      </c>
      <c r="AD98" s="327">
        <f t="shared" si="113"/>
        <v>18.002392344497608</v>
      </c>
      <c r="AE98" s="484">
        <v>6</v>
      </c>
      <c r="AF98" s="369">
        <v>1210</v>
      </c>
      <c r="AG98" s="522">
        <v>48.52</v>
      </c>
      <c r="AH98" s="522">
        <v>-1.69</v>
      </c>
      <c r="AI98" s="523">
        <v>3.73</v>
      </c>
      <c r="AJ98" s="524">
        <v>11.48</v>
      </c>
      <c r="AK98" s="335" t="s">
        <v>876</v>
      </c>
      <c r="AL98" s="324">
        <f t="shared" si="82"/>
        <v>6.302521008403361</v>
      </c>
      <c r="AM98" s="325">
        <f t="shared" si="83"/>
        <v>17.825696899694133</v>
      </c>
      <c r="AN98" s="325">
        <f t="shared" si="89"/>
        <v>25.34144091062607</v>
      </c>
      <c r="AO98" s="327" t="s">
        <v>876</v>
      </c>
      <c r="AP98" s="646">
        <v>0.6325</v>
      </c>
      <c r="AQ98" s="634"/>
      <c r="AR98" s="282">
        <v>0.595</v>
      </c>
      <c r="AS98" s="282">
        <v>0.49333</v>
      </c>
      <c r="AT98" s="28">
        <v>0.38667000000000007</v>
      </c>
      <c r="AU98" s="28">
        <v>0.28</v>
      </c>
      <c r="AV98" s="28">
        <v>0.20445000000000002</v>
      </c>
      <c r="AW98" s="28">
        <v>0.12296000000000001</v>
      </c>
      <c r="AX98" s="28">
        <v>0.07802</v>
      </c>
      <c r="AY98" s="28">
        <v>0.02568</v>
      </c>
      <c r="AZ98" s="275">
        <v>0</v>
      </c>
      <c r="BA98" s="275">
        <v>0</v>
      </c>
      <c r="BB98" s="275">
        <v>0</v>
      </c>
      <c r="BC98" s="277">
        <v>0</v>
      </c>
      <c r="BD98" s="684">
        <f t="shared" si="84"/>
        <v>6.302521008403361</v>
      </c>
      <c r="BE98" s="684">
        <f t="shared" si="90"/>
        <v>20.608923033263736</v>
      </c>
      <c r="BF98" s="452">
        <f t="shared" si="97"/>
        <v>27.584244963405457</v>
      </c>
      <c r="BG98" s="452">
        <f t="shared" si="98"/>
        <v>38.09642857142859</v>
      </c>
      <c r="BH98" s="452">
        <f t="shared" si="99"/>
        <v>36.95280019564686</v>
      </c>
      <c r="BI98" s="452">
        <f t="shared" si="100"/>
        <v>66.27358490566037</v>
      </c>
      <c r="BJ98" s="452">
        <f t="shared" si="101"/>
        <v>57.6006152268649</v>
      </c>
      <c r="BK98" s="452">
        <f t="shared" si="102"/>
        <v>203.81619937694703</v>
      </c>
      <c r="BL98" s="452">
        <f t="shared" si="103"/>
        <v>0</v>
      </c>
      <c r="BM98" s="452">
        <f t="shared" si="104"/>
        <v>0</v>
      </c>
      <c r="BN98" s="452">
        <f t="shared" si="105"/>
        <v>0</v>
      </c>
      <c r="BO98" s="685">
        <f t="shared" si="106"/>
        <v>0</v>
      </c>
      <c r="BP98" s="676">
        <f t="shared" si="85"/>
        <v>38.10294310680169</v>
      </c>
      <c r="BQ98" s="676">
        <f t="shared" si="86"/>
        <v>54.6742155411438</v>
      </c>
      <c r="BR98" s="538">
        <f t="shared" si="80"/>
        <v>-4.586945947993346</v>
      </c>
      <c r="BS98" s="676">
        <f t="shared" si="81"/>
        <v>50.08459383753501</v>
      </c>
      <c r="BT98" s="696">
        <f t="shared" si="91"/>
        <v>0.69575</v>
      </c>
      <c r="BU98" s="696">
        <f t="shared" si="110"/>
        <v>0.765325</v>
      </c>
      <c r="BV98" s="696">
        <f t="shared" si="110"/>
        <v>0.8418575000000001</v>
      </c>
      <c r="BW98" s="696">
        <f t="shared" si="110"/>
        <v>0.9260432500000002</v>
      </c>
      <c r="BX98" s="696">
        <f t="shared" si="110"/>
        <v>1.0186475750000004</v>
      </c>
      <c r="BY98" s="697">
        <f t="shared" si="92"/>
        <v>4.247623325000001</v>
      </c>
      <c r="BZ98" s="685">
        <f t="shared" si="93"/>
        <v>23.51950899778517</v>
      </c>
    </row>
    <row r="99" spans="1:78" ht="11.25" customHeight="1">
      <c r="A99" s="25" t="s">
        <v>1058</v>
      </c>
      <c r="B99" s="26" t="s">
        <v>1059</v>
      </c>
      <c r="C99" s="109" t="s">
        <v>1565</v>
      </c>
      <c r="D99" s="132">
        <v>7</v>
      </c>
      <c r="E99" s="26">
        <v>377</v>
      </c>
      <c r="F99" s="65" t="s">
        <v>1410</v>
      </c>
      <c r="G99" s="57" t="s">
        <v>1410</v>
      </c>
      <c r="H99" s="206">
        <v>55.72</v>
      </c>
      <c r="I99" s="313">
        <f t="shared" si="75"/>
        <v>6.281407035175879</v>
      </c>
      <c r="J99" s="141">
        <v>0.865</v>
      </c>
      <c r="K99" s="141">
        <v>0.875</v>
      </c>
      <c r="L99" s="116">
        <f t="shared" si="76"/>
        <v>1.1560693641618602</v>
      </c>
      <c r="M99" s="156">
        <v>40850</v>
      </c>
      <c r="N99" s="31">
        <v>40854</v>
      </c>
      <c r="O99" s="32">
        <v>40861</v>
      </c>
      <c r="P99" s="104" t="s">
        <v>262</v>
      </c>
      <c r="Q99" s="102" t="s">
        <v>1921</v>
      </c>
      <c r="R99" s="310">
        <f t="shared" si="111"/>
        <v>3.5</v>
      </c>
      <c r="S99" s="313">
        <f t="shared" si="77"/>
        <v>141.70040485829958</v>
      </c>
      <c r="T99" s="411">
        <f t="shared" si="107"/>
        <v>123.22560698749321</v>
      </c>
      <c r="U99" s="27">
        <f t="shared" si="78"/>
        <v>22.558704453441294</v>
      </c>
      <c r="V99" s="364">
        <v>12</v>
      </c>
      <c r="W99" s="166">
        <v>2.47</v>
      </c>
      <c r="X99" s="172">
        <v>2.87</v>
      </c>
      <c r="Y99" s="166">
        <v>6.32</v>
      </c>
      <c r="Z99" s="166">
        <v>4.97</v>
      </c>
      <c r="AA99" s="172">
        <v>2.51</v>
      </c>
      <c r="AB99" s="166">
        <v>2.95</v>
      </c>
      <c r="AC99" s="327">
        <f t="shared" si="112"/>
        <v>17.529880478087655</v>
      </c>
      <c r="AD99" s="327">
        <f t="shared" si="113"/>
        <v>7.734914002526479</v>
      </c>
      <c r="AE99" s="484">
        <v>7</v>
      </c>
      <c r="AF99" s="369">
        <v>1230</v>
      </c>
      <c r="AG99" s="522">
        <v>22.73</v>
      </c>
      <c r="AH99" s="522">
        <v>-8.73</v>
      </c>
      <c r="AI99" s="523">
        <v>0.09</v>
      </c>
      <c r="AJ99" s="524">
        <v>5.85</v>
      </c>
      <c r="AK99" s="335" t="s">
        <v>876</v>
      </c>
      <c r="AL99" s="324">
        <f t="shared" si="82"/>
        <v>4.878048780487809</v>
      </c>
      <c r="AM99" s="325">
        <f t="shared" si="83"/>
        <v>5.136999166373579</v>
      </c>
      <c r="AN99" s="325">
        <f t="shared" si="89"/>
        <v>5.881376588093423</v>
      </c>
      <c r="AO99" s="327" t="s">
        <v>876</v>
      </c>
      <c r="AP99" s="646">
        <v>3.44</v>
      </c>
      <c r="AQ99" s="634"/>
      <c r="AR99" s="282">
        <v>3.28</v>
      </c>
      <c r="AS99" s="282">
        <v>3.12</v>
      </c>
      <c r="AT99" s="28">
        <v>2.96</v>
      </c>
      <c r="AU99" s="28">
        <v>2.785</v>
      </c>
      <c r="AV99" s="28">
        <v>2.585</v>
      </c>
      <c r="AW99" s="28">
        <v>1.175</v>
      </c>
      <c r="AX99" s="275">
        <v>0</v>
      </c>
      <c r="AY99" s="275">
        <v>0</v>
      </c>
      <c r="AZ99" s="275">
        <v>0</v>
      </c>
      <c r="BA99" s="275">
        <v>0</v>
      </c>
      <c r="BB99" s="275">
        <v>0</v>
      </c>
      <c r="BC99" s="277">
        <v>0</v>
      </c>
      <c r="BD99" s="684">
        <f t="shared" si="84"/>
        <v>4.878048780487809</v>
      </c>
      <c r="BE99" s="684">
        <f t="shared" si="90"/>
        <v>5.12820512820511</v>
      </c>
      <c r="BF99" s="452">
        <f t="shared" si="97"/>
        <v>5.405405405405417</v>
      </c>
      <c r="BG99" s="452">
        <f t="shared" si="98"/>
        <v>6.283662477558338</v>
      </c>
      <c r="BH99" s="452">
        <f t="shared" si="99"/>
        <v>7.73694390715669</v>
      </c>
      <c r="BI99" s="452">
        <f t="shared" si="100"/>
        <v>119.99999999999997</v>
      </c>
      <c r="BJ99" s="452">
        <f t="shared" si="101"/>
        <v>0</v>
      </c>
      <c r="BK99" s="452">
        <f t="shared" si="102"/>
        <v>0</v>
      </c>
      <c r="BL99" s="452">
        <f t="shared" si="103"/>
        <v>0</v>
      </c>
      <c r="BM99" s="452">
        <f t="shared" si="104"/>
        <v>0</v>
      </c>
      <c r="BN99" s="452">
        <f t="shared" si="105"/>
        <v>0</v>
      </c>
      <c r="BO99" s="685">
        <f t="shared" si="106"/>
        <v>0</v>
      </c>
      <c r="BP99" s="676">
        <f t="shared" si="85"/>
        <v>12.452688808234443</v>
      </c>
      <c r="BQ99" s="676">
        <f t="shared" si="86"/>
        <v>32.55485558744935</v>
      </c>
      <c r="BR99" s="538">
        <f t="shared" si="80"/>
        <v>-10.395920830171992</v>
      </c>
      <c r="BS99" s="676">
        <f t="shared" si="81"/>
        <v>36.737550104667726</v>
      </c>
      <c r="BT99" s="696">
        <f t="shared" si="91"/>
        <v>3.7840000000000003</v>
      </c>
      <c r="BU99" s="696">
        <f t="shared" si="110"/>
        <v>4.076689145855602</v>
      </c>
      <c r="BV99" s="696">
        <f t="shared" si="110"/>
        <v>4.392017545437865</v>
      </c>
      <c r="BW99" s="696">
        <f t="shared" si="110"/>
        <v>4.731736325553358</v>
      </c>
      <c r="BX99" s="696">
        <f t="shared" si="110"/>
        <v>5.097732061161217</v>
      </c>
      <c r="BY99" s="697">
        <f t="shared" si="92"/>
        <v>22.082175078008042</v>
      </c>
      <c r="BZ99" s="685">
        <f t="shared" si="93"/>
        <v>39.63060853913863</v>
      </c>
    </row>
    <row r="100" spans="1:78" ht="11.25" customHeight="1">
      <c r="A100" s="25" t="s">
        <v>2165</v>
      </c>
      <c r="B100" s="26" t="s">
        <v>2166</v>
      </c>
      <c r="C100" s="33" t="s">
        <v>1221</v>
      </c>
      <c r="D100" s="132">
        <v>9</v>
      </c>
      <c r="E100" s="26">
        <v>258</v>
      </c>
      <c r="F100" s="44" t="s">
        <v>827</v>
      </c>
      <c r="G100" s="45" t="s">
        <v>827</v>
      </c>
      <c r="H100" s="206">
        <v>57.43</v>
      </c>
      <c r="I100" s="433">
        <f t="shared" si="75"/>
        <v>1.2537001567125194</v>
      </c>
      <c r="J100" s="141">
        <v>0.14</v>
      </c>
      <c r="K100" s="141">
        <v>0.18</v>
      </c>
      <c r="L100" s="93">
        <f t="shared" si="76"/>
        <v>28.57142857142856</v>
      </c>
      <c r="M100" s="156">
        <v>40611</v>
      </c>
      <c r="N100" s="31">
        <v>40613</v>
      </c>
      <c r="O100" s="32">
        <v>40627</v>
      </c>
      <c r="P100" s="104" t="s">
        <v>1073</v>
      </c>
      <c r="Q100" s="26"/>
      <c r="R100" s="310">
        <f t="shared" si="111"/>
        <v>0.72</v>
      </c>
      <c r="S100" s="313">
        <f t="shared" si="77"/>
        <v>16.941176470588236</v>
      </c>
      <c r="T100" s="411">
        <f t="shared" si="107"/>
        <v>-23.67451877015566</v>
      </c>
      <c r="U100" s="27">
        <f t="shared" si="78"/>
        <v>13.512941176470589</v>
      </c>
      <c r="V100" s="364">
        <v>12</v>
      </c>
      <c r="W100" s="166">
        <v>4.25</v>
      </c>
      <c r="X100" s="172">
        <v>2.39</v>
      </c>
      <c r="Y100" s="166">
        <v>0.61</v>
      </c>
      <c r="Z100" s="166">
        <v>0.97</v>
      </c>
      <c r="AA100" s="172">
        <v>2.17</v>
      </c>
      <c r="AB100" s="166">
        <v>2.84</v>
      </c>
      <c r="AC100" s="327">
        <f t="shared" si="112"/>
        <v>30.87557603686635</v>
      </c>
      <c r="AD100" s="327">
        <f t="shared" si="113"/>
        <v>11.073404932225285</v>
      </c>
      <c r="AE100" s="484">
        <v>6</v>
      </c>
      <c r="AF100" s="306">
        <v>680</v>
      </c>
      <c r="AG100" s="522">
        <v>31.6</v>
      </c>
      <c r="AH100" s="522">
        <v>-11.1</v>
      </c>
      <c r="AI100" s="523">
        <v>3.8</v>
      </c>
      <c r="AJ100" s="524">
        <v>9.29</v>
      </c>
      <c r="AK100" s="335" t="s">
        <v>876</v>
      </c>
      <c r="AL100" s="324">
        <f t="shared" si="82"/>
        <v>28.57142857142856</v>
      </c>
      <c r="AM100" s="325">
        <f t="shared" si="83"/>
        <v>17.840146380897416</v>
      </c>
      <c r="AN100" s="325">
        <f t="shared" si="89"/>
        <v>19.13578981670916</v>
      </c>
      <c r="AO100" s="327" t="s">
        <v>876</v>
      </c>
      <c r="AP100" s="646">
        <v>0.72</v>
      </c>
      <c r="AQ100" s="634"/>
      <c r="AR100" s="282">
        <v>0.56</v>
      </c>
      <c r="AS100" s="282">
        <v>0.48</v>
      </c>
      <c r="AT100" s="28">
        <v>0.44</v>
      </c>
      <c r="AU100" s="28">
        <v>0.36</v>
      </c>
      <c r="AV100" s="28">
        <v>0.3</v>
      </c>
      <c r="AW100" s="28">
        <v>0.24</v>
      </c>
      <c r="AX100" s="275">
        <v>0.22</v>
      </c>
      <c r="AY100" s="28">
        <v>0.165</v>
      </c>
      <c r="AZ100" s="275">
        <v>0</v>
      </c>
      <c r="BA100" s="275">
        <v>0</v>
      </c>
      <c r="BB100" s="275">
        <v>0</v>
      </c>
      <c r="BC100" s="277">
        <v>0</v>
      </c>
      <c r="BD100" s="684">
        <f t="shared" si="84"/>
        <v>28.57142857142856</v>
      </c>
      <c r="BE100" s="684">
        <f t="shared" si="90"/>
        <v>16.666666666666675</v>
      </c>
      <c r="BF100" s="452">
        <f t="shared" si="97"/>
        <v>9.090909090909083</v>
      </c>
      <c r="BG100" s="452">
        <f t="shared" si="98"/>
        <v>22.222222222222232</v>
      </c>
      <c r="BH100" s="452">
        <f t="shared" si="99"/>
        <v>19.999999999999996</v>
      </c>
      <c r="BI100" s="452">
        <f t="shared" si="100"/>
        <v>25</v>
      </c>
      <c r="BJ100" s="452">
        <f t="shared" si="101"/>
        <v>9.090909090909083</v>
      </c>
      <c r="BK100" s="452">
        <f t="shared" si="102"/>
        <v>33.33333333333333</v>
      </c>
      <c r="BL100" s="452">
        <f t="shared" si="103"/>
        <v>0</v>
      </c>
      <c r="BM100" s="452">
        <f t="shared" si="104"/>
        <v>0</v>
      </c>
      <c r="BN100" s="452">
        <f t="shared" si="105"/>
        <v>0</v>
      </c>
      <c r="BO100" s="685">
        <f t="shared" si="106"/>
        <v>0</v>
      </c>
      <c r="BP100" s="676">
        <f t="shared" si="85"/>
        <v>13.664622414622414</v>
      </c>
      <c r="BQ100" s="676">
        <f t="shared" si="86"/>
        <v>11.721308826886228</v>
      </c>
      <c r="BR100" s="538">
        <f t="shared" si="80"/>
        <v>6.87654879695109</v>
      </c>
      <c r="BS100" s="676">
        <f t="shared" si="81"/>
        <v>68.90458823529411</v>
      </c>
      <c r="BT100" s="696">
        <f t="shared" si="91"/>
        <v>0.792</v>
      </c>
      <c r="BU100" s="696">
        <f t="shared" si="110"/>
        <v>0.8712000000000001</v>
      </c>
      <c r="BV100" s="696">
        <f t="shared" si="110"/>
        <v>0.9583200000000002</v>
      </c>
      <c r="BW100" s="696">
        <f t="shared" si="110"/>
        <v>1.0541520000000002</v>
      </c>
      <c r="BX100" s="696">
        <f t="shared" si="110"/>
        <v>1.1595672000000004</v>
      </c>
      <c r="BY100" s="697">
        <f t="shared" si="92"/>
        <v>4.835239200000001</v>
      </c>
      <c r="BZ100" s="685">
        <f t="shared" si="93"/>
        <v>8.419361309420166</v>
      </c>
    </row>
    <row r="101" spans="1:78" ht="11.25" customHeight="1">
      <c r="A101" s="34" t="s">
        <v>175</v>
      </c>
      <c r="B101" s="36" t="s">
        <v>176</v>
      </c>
      <c r="C101" s="120" t="s">
        <v>1575</v>
      </c>
      <c r="D101" s="133">
        <v>8</v>
      </c>
      <c r="E101" s="26">
        <v>324</v>
      </c>
      <c r="F101" s="46" t="s">
        <v>827</v>
      </c>
      <c r="G101" s="48" t="s">
        <v>827</v>
      </c>
      <c r="H101" s="207">
        <v>24.91</v>
      </c>
      <c r="I101" s="313">
        <f t="shared" si="75"/>
        <v>3.3721397029305495</v>
      </c>
      <c r="J101" s="140">
        <v>0.1812</v>
      </c>
      <c r="K101" s="140">
        <v>0.21</v>
      </c>
      <c r="L101" s="94">
        <f t="shared" si="76"/>
        <v>15.89403973509933</v>
      </c>
      <c r="M101" s="298">
        <v>40758</v>
      </c>
      <c r="N101" s="50">
        <v>40762</v>
      </c>
      <c r="O101" s="40">
        <v>40787</v>
      </c>
      <c r="P101" s="49" t="s">
        <v>245</v>
      </c>
      <c r="Q101" s="267" t="s">
        <v>1921</v>
      </c>
      <c r="R101" s="259">
        <f t="shared" si="111"/>
        <v>0.84</v>
      </c>
      <c r="S101" s="313">
        <f t="shared" si="77"/>
        <v>36.36363636363636</v>
      </c>
      <c r="T101" s="412">
        <f t="shared" si="107"/>
        <v>12.057327457175404</v>
      </c>
      <c r="U101" s="37">
        <f t="shared" si="78"/>
        <v>10.783549783549784</v>
      </c>
      <c r="V101" s="365">
        <v>12</v>
      </c>
      <c r="W101" s="167">
        <v>2.31</v>
      </c>
      <c r="X101" s="174">
        <v>0.83</v>
      </c>
      <c r="Y101" s="167">
        <v>2.33</v>
      </c>
      <c r="Z101" s="167">
        <v>2.62</v>
      </c>
      <c r="AA101" s="174">
        <v>2.45</v>
      </c>
      <c r="AB101" s="167">
        <v>2.56</v>
      </c>
      <c r="AC101" s="332">
        <f t="shared" si="112"/>
        <v>4.489795918367334</v>
      </c>
      <c r="AD101" s="327">
        <f t="shared" si="113"/>
        <v>12.249815588886156</v>
      </c>
      <c r="AE101" s="484">
        <v>49</v>
      </c>
      <c r="AF101" s="371">
        <v>126840</v>
      </c>
      <c r="AG101" s="495">
        <v>30.01</v>
      </c>
      <c r="AH101" s="495">
        <v>-2.31</v>
      </c>
      <c r="AI101" s="519">
        <v>3.75</v>
      </c>
      <c r="AJ101" s="521">
        <v>12.01</v>
      </c>
      <c r="AK101" s="336">
        <f>AN101/AO101</f>
        <v>0.5606533691606509</v>
      </c>
      <c r="AL101" s="324">
        <f t="shared" si="82"/>
        <v>24.190476190476183</v>
      </c>
      <c r="AM101" s="325">
        <f t="shared" si="83"/>
        <v>12.637129134536584</v>
      </c>
      <c r="AN101" s="325">
        <f t="shared" si="89"/>
        <v>14.35990083351295</v>
      </c>
      <c r="AO101" s="327">
        <f>((AP101/BA101)^(1/10)-1)*100</f>
        <v>25.61279682490989</v>
      </c>
      <c r="AP101" s="646">
        <v>0.7824</v>
      </c>
      <c r="AQ101" s="634"/>
      <c r="AR101" s="282">
        <v>0.63</v>
      </c>
      <c r="AS101" s="282">
        <v>0.56</v>
      </c>
      <c r="AT101" s="28">
        <v>0.5475</v>
      </c>
      <c r="AU101" s="28">
        <v>0.45</v>
      </c>
      <c r="AV101" s="28">
        <v>0.4</v>
      </c>
      <c r="AW101" s="28">
        <v>0.32</v>
      </c>
      <c r="AX101" s="28">
        <v>0.16</v>
      </c>
      <c r="AY101" s="275">
        <v>0.08</v>
      </c>
      <c r="AZ101" s="275">
        <v>0.08</v>
      </c>
      <c r="BA101" s="28">
        <v>0.08</v>
      </c>
      <c r="BB101" s="28">
        <v>0.07</v>
      </c>
      <c r="BC101" s="119">
        <v>0.06</v>
      </c>
      <c r="BD101" s="684">
        <f t="shared" si="84"/>
        <v>24.190476190476183</v>
      </c>
      <c r="BE101" s="684">
        <f t="shared" si="90"/>
        <v>12.5</v>
      </c>
      <c r="BF101" s="452">
        <f t="shared" si="97"/>
        <v>2.2831050228310668</v>
      </c>
      <c r="BG101" s="452">
        <f t="shared" si="98"/>
        <v>21.666666666666657</v>
      </c>
      <c r="BH101" s="452">
        <f t="shared" si="99"/>
        <v>12.5</v>
      </c>
      <c r="BI101" s="452">
        <f t="shared" si="100"/>
        <v>25</v>
      </c>
      <c r="BJ101" s="452">
        <f t="shared" si="101"/>
        <v>100</v>
      </c>
      <c r="BK101" s="452">
        <f t="shared" si="102"/>
        <v>100</v>
      </c>
      <c r="BL101" s="452">
        <f t="shared" si="103"/>
        <v>0</v>
      </c>
      <c r="BM101" s="452">
        <f t="shared" si="104"/>
        <v>0</v>
      </c>
      <c r="BN101" s="452">
        <f t="shared" si="105"/>
        <v>14.28571428571428</v>
      </c>
      <c r="BO101" s="685">
        <f t="shared" si="106"/>
        <v>16.666666666666675</v>
      </c>
      <c r="BP101" s="676">
        <f t="shared" si="85"/>
        <v>27.424385736029574</v>
      </c>
      <c r="BQ101" s="676">
        <f t="shared" si="86"/>
        <v>33.48386721711423</v>
      </c>
      <c r="BR101" s="538">
        <f t="shared" si="80"/>
        <v>6.948490752893715</v>
      </c>
      <c r="BS101" s="676">
        <f t="shared" si="81"/>
        <v>77.24048237476809</v>
      </c>
      <c r="BT101" s="696">
        <f t="shared" si="91"/>
        <v>0.817528163265306</v>
      </c>
      <c r="BU101" s="696">
        <f t="shared" si="110"/>
        <v>0.8992809795918366</v>
      </c>
      <c r="BV101" s="696">
        <f t="shared" si="110"/>
        <v>0.9892090775510204</v>
      </c>
      <c r="BW101" s="696">
        <f t="shared" si="110"/>
        <v>1.0881299853061226</v>
      </c>
      <c r="BX101" s="696">
        <f t="shared" si="110"/>
        <v>1.196942983836735</v>
      </c>
      <c r="BY101" s="697">
        <f t="shared" si="92"/>
        <v>4.99109118955102</v>
      </c>
      <c r="BZ101" s="685">
        <f t="shared" si="93"/>
        <v>20.036496144323646</v>
      </c>
    </row>
    <row r="102" spans="1:78" ht="11.25" customHeight="1">
      <c r="A102" s="15" t="s">
        <v>1472</v>
      </c>
      <c r="B102" s="16" t="s">
        <v>1473</v>
      </c>
      <c r="C102" s="24" t="s">
        <v>1346</v>
      </c>
      <c r="D102" s="131">
        <v>9</v>
      </c>
      <c r="E102" s="26">
        <v>278</v>
      </c>
      <c r="F102" s="42" t="s">
        <v>860</v>
      </c>
      <c r="G102" s="43" t="s">
        <v>860</v>
      </c>
      <c r="H102" s="205">
        <v>54.26</v>
      </c>
      <c r="I102" s="312">
        <f t="shared" si="75"/>
        <v>2.285293033542204</v>
      </c>
      <c r="J102" s="142">
        <v>0.27</v>
      </c>
      <c r="K102" s="142">
        <v>0.31</v>
      </c>
      <c r="L102" s="107">
        <f t="shared" si="76"/>
        <v>14.814814814814813</v>
      </c>
      <c r="M102" s="118">
        <v>40805</v>
      </c>
      <c r="N102" s="22">
        <v>40807</v>
      </c>
      <c r="O102" s="23">
        <v>40821</v>
      </c>
      <c r="P102" s="378" t="s">
        <v>260</v>
      </c>
      <c r="Q102" s="26"/>
      <c r="R102" s="311">
        <f t="shared" si="111"/>
        <v>1.24</v>
      </c>
      <c r="S102" s="312">
        <f t="shared" si="77"/>
        <v>34.065934065934066</v>
      </c>
      <c r="T102" s="411">
        <f t="shared" si="107"/>
        <v>53.575855346937075</v>
      </c>
      <c r="U102" s="18">
        <f t="shared" si="78"/>
        <v>14.906593406593405</v>
      </c>
      <c r="V102" s="364">
        <v>12</v>
      </c>
      <c r="W102" s="188">
        <v>3.64</v>
      </c>
      <c r="X102" s="187">
        <v>1.92</v>
      </c>
      <c r="Y102" s="188">
        <v>1.53</v>
      </c>
      <c r="Z102" s="188">
        <v>3.56</v>
      </c>
      <c r="AA102" s="187">
        <v>3.74</v>
      </c>
      <c r="AB102" s="188">
        <v>4.1</v>
      </c>
      <c r="AC102" s="326">
        <f t="shared" si="112"/>
        <v>9.625668449197855</v>
      </c>
      <c r="AD102" s="443">
        <f t="shared" si="113"/>
        <v>7.556261140819964</v>
      </c>
      <c r="AE102" s="483">
        <v>13</v>
      </c>
      <c r="AF102" s="370">
        <v>4390</v>
      </c>
      <c r="AG102" s="512">
        <v>5.46</v>
      </c>
      <c r="AH102" s="512">
        <v>-18.15</v>
      </c>
      <c r="AI102" s="525">
        <v>-5.52</v>
      </c>
      <c r="AJ102" s="526">
        <v>-8.51</v>
      </c>
      <c r="AK102" s="334">
        <f>AN102/AO102</f>
        <v>1.3418138807364555</v>
      </c>
      <c r="AL102" s="328">
        <f t="shared" si="82"/>
        <v>9.80392156862746</v>
      </c>
      <c r="AM102" s="329">
        <f t="shared" si="83"/>
        <v>6.014041147633864</v>
      </c>
      <c r="AN102" s="329">
        <f t="shared" si="89"/>
        <v>8.641877075961357</v>
      </c>
      <c r="AO102" s="326">
        <f>((AP102/BA102)^(1/10)-1)*100</f>
        <v>6.440443939377238</v>
      </c>
      <c r="AP102" s="650">
        <v>1.12</v>
      </c>
      <c r="AQ102" s="633"/>
      <c r="AR102" s="279">
        <v>1.02</v>
      </c>
      <c r="AS102" s="317">
        <v>1</v>
      </c>
      <c r="AT102" s="19">
        <v>0.94</v>
      </c>
      <c r="AU102" s="19">
        <v>0.86</v>
      </c>
      <c r="AV102" s="19">
        <v>0.74</v>
      </c>
      <c r="AW102" s="19">
        <v>0.72</v>
      </c>
      <c r="AX102" s="19">
        <v>0.67</v>
      </c>
      <c r="AY102" s="19">
        <v>0.62</v>
      </c>
      <c r="AZ102" s="280">
        <v>0.6</v>
      </c>
      <c r="BA102" s="280">
        <v>0.6</v>
      </c>
      <c r="BB102" s="280">
        <v>1.52</v>
      </c>
      <c r="BC102" s="273">
        <v>1.52</v>
      </c>
      <c r="BD102" s="686">
        <f t="shared" si="84"/>
        <v>9.80392156862746</v>
      </c>
      <c r="BE102" s="686">
        <f t="shared" si="90"/>
        <v>2.0000000000000018</v>
      </c>
      <c r="BF102" s="663">
        <f t="shared" si="97"/>
        <v>6.382978723404253</v>
      </c>
      <c r="BG102" s="663">
        <f t="shared" si="98"/>
        <v>9.302325581395344</v>
      </c>
      <c r="BH102" s="663">
        <f t="shared" si="99"/>
        <v>16.216216216216207</v>
      </c>
      <c r="BI102" s="663">
        <f t="shared" si="100"/>
        <v>2.77777777777779</v>
      </c>
      <c r="BJ102" s="663">
        <f t="shared" si="101"/>
        <v>7.462686567164178</v>
      </c>
      <c r="BK102" s="663">
        <f t="shared" si="102"/>
        <v>8.064516129032274</v>
      </c>
      <c r="BL102" s="663">
        <f t="shared" si="103"/>
        <v>3.3333333333333437</v>
      </c>
      <c r="BM102" s="663">
        <f t="shared" si="104"/>
        <v>0</v>
      </c>
      <c r="BN102" s="663">
        <f t="shared" si="105"/>
        <v>0</v>
      </c>
      <c r="BO102" s="687">
        <f t="shared" si="106"/>
        <v>0</v>
      </c>
      <c r="BP102" s="675">
        <f t="shared" si="85"/>
        <v>5.445312991412571</v>
      </c>
      <c r="BQ102" s="675">
        <f t="shared" si="86"/>
        <v>4.77926331401442</v>
      </c>
      <c r="BR102" s="540">
        <f t="shared" si="80"/>
        <v>-3.979423297089845</v>
      </c>
      <c r="BS102" s="675">
        <f t="shared" si="81"/>
        <v>65.65013678288878</v>
      </c>
      <c r="BT102" s="698">
        <f t="shared" si="91"/>
        <v>1.227807486631016</v>
      </c>
      <c r="BU102" s="698">
        <f t="shared" si="110"/>
        <v>1.320583826627394</v>
      </c>
      <c r="BV102" s="698">
        <f t="shared" si="110"/>
        <v>1.4203705891507932</v>
      </c>
      <c r="BW102" s="698">
        <f t="shared" si="110"/>
        <v>1.5276975000344304</v>
      </c>
      <c r="BX102" s="698">
        <f t="shared" si="110"/>
        <v>1.6431343125788103</v>
      </c>
      <c r="BY102" s="699">
        <f t="shared" si="92"/>
        <v>7.139593715022444</v>
      </c>
      <c r="BZ102" s="687">
        <f t="shared" si="93"/>
        <v>13.158115951018143</v>
      </c>
    </row>
    <row r="103" spans="1:78" ht="11.25" customHeight="1">
      <c r="A103" s="25" t="s">
        <v>1537</v>
      </c>
      <c r="B103" s="26" t="s">
        <v>1538</v>
      </c>
      <c r="C103" s="33" t="s">
        <v>1331</v>
      </c>
      <c r="D103" s="132">
        <v>6</v>
      </c>
      <c r="E103" s="26">
        <v>395</v>
      </c>
      <c r="F103" s="65" t="s">
        <v>1410</v>
      </c>
      <c r="G103" s="57" t="s">
        <v>1410</v>
      </c>
      <c r="H103" s="206">
        <v>24.6</v>
      </c>
      <c r="I103" s="433">
        <f aca="true" t="shared" si="114" ref="I103:I134">(R103/H103)*100</f>
        <v>0.7317073170731707</v>
      </c>
      <c r="J103" s="141">
        <v>0.16</v>
      </c>
      <c r="K103" s="141">
        <v>0.18</v>
      </c>
      <c r="L103" s="93">
        <f aca="true" t="shared" si="115" ref="L103:L134">((K103/J103)-1)*100</f>
        <v>12.5</v>
      </c>
      <c r="M103" s="156">
        <v>40689</v>
      </c>
      <c r="N103" s="31">
        <v>40694</v>
      </c>
      <c r="O103" s="32">
        <v>40724</v>
      </c>
      <c r="P103" s="30" t="s">
        <v>1449</v>
      </c>
      <c r="Q103" s="26" t="s">
        <v>1446</v>
      </c>
      <c r="R103" s="310">
        <f>K103</f>
        <v>0.18</v>
      </c>
      <c r="S103" s="313">
        <f aca="true" t="shared" si="116" ref="S103:S125">R103/W103*100</f>
        <v>14.87603305785124</v>
      </c>
      <c r="T103" s="411">
        <f t="shared" si="107"/>
        <v>-9.321504579749206</v>
      </c>
      <c r="U103" s="27">
        <f aca="true" t="shared" si="117" ref="U103:U125">H103/W103</f>
        <v>20.330578512396695</v>
      </c>
      <c r="V103" s="364">
        <v>11</v>
      </c>
      <c r="W103" s="166">
        <v>1.21</v>
      </c>
      <c r="X103" s="172">
        <v>1.11</v>
      </c>
      <c r="Y103" s="166">
        <v>1.73</v>
      </c>
      <c r="Z103" s="166">
        <v>0.91</v>
      </c>
      <c r="AA103" s="172">
        <v>1.62</v>
      </c>
      <c r="AB103" s="166">
        <v>1.79</v>
      </c>
      <c r="AC103" s="327">
        <f t="shared" si="112"/>
        <v>10.49382716049383</v>
      </c>
      <c r="AD103" s="327">
        <f t="shared" si="113"/>
        <v>13.680347013680345</v>
      </c>
      <c r="AE103" s="484">
        <v>7</v>
      </c>
      <c r="AF103" s="369">
        <v>1160</v>
      </c>
      <c r="AG103" s="522">
        <v>22.51</v>
      </c>
      <c r="AH103" s="522">
        <v>-23.89</v>
      </c>
      <c r="AI103" s="523">
        <v>5.04</v>
      </c>
      <c r="AJ103" s="524">
        <v>-3.34</v>
      </c>
      <c r="AK103" s="335">
        <f>AN103/AO103</f>
        <v>1.5163125189229145</v>
      </c>
      <c r="AL103" s="324">
        <f t="shared" si="82"/>
        <v>12.5</v>
      </c>
      <c r="AM103" s="325">
        <f t="shared" si="83"/>
        <v>14.471424255333186</v>
      </c>
      <c r="AN103" s="325">
        <f t="shared" si="89"/>
        <v>17.607902252467355</v>
      </c>
      <c r="AO103" s="327">
        <f>((AP103/BA103)^(1/10)-1)*100</f>
        <v>11.612317403390438</v>
      </c>
      <c r="AP103" s="646">
        <v>0.18</v>
      </c>
      <c r="AQ103" s="634"/>
      <c r="AR103" s="282">
        <v>0.16</v>
      </c>
      <c r="AS103" s="282">
        <v>0.14</v>
      </c>
      <c r="AT103" s="28">
        <v>0.12</v>
      </c>
      <c r="AU103" s="28">
        <v>0.1</v>
      </c>
      <c r="AV103" s="28">
        <v>0.08</v>
      </c>
      <c r="AW103" s="275">
        <v>0.06</v>
      </c>
      <c r="AX103" s="275">
        <v>0.06</v>
      </c>
      <c r="AY103" s="275">
        <v>0.06</v>
      </c>
      <c r="AZ103" s="275">
        <v>0.06</v>
      </c>
      <c r="BA103" s="275">
        <v>0.06</v>
      </c>
      <c r="BB103" s="275">
        <v>0.06</v>
      </c>
      <c r="BC103" s="277">
        <v>0.06</v>
      </c>
      <c r="BD103" s="684">
        <f t="shared" si="84"/>
        <v>12.5</v>
      </c>
      <c r="BE103" s="684">
        <f t="shared" si="90"/>
        <v>14.28571428571428</v>
      </c>
      <c r="BF103" s="452">
        <f t="shared" si="97"/>
        <v>16.666666666666675</v>
      </c>
      <c r="BG103" s="452">
        <f t="shared" si="98"/>
        <v>19.999999999999996</v>
      </c>
      <c r="BH103" s="452">
        <f t="shared" si="99"/>
        <v>25</v>
      </c>
      <c r="BI103" s="452">
        <f t="shared" si="100"/>
        <v>33.33333333333335</v>
      </c>
      <c r="BJ103" s="452">
        <f t="shared" si="101"/>
        <v>0</v>
      </c>
      <c r="BK103" s="452">
        <f t="shared" si="102"/>
        <v>0</v>
      </c>
      <c r="BL103" s="452">
        <f t="shared" si="103"/>
        <v>0</v>
      </c>
      <c r="BM103" s="452">
        <f t="shared" si="104"/>
        <v>0</v>
      </c>
      <c r="BN103" s="452">
        <f t="shared" si="105"/>
        <v>0</v>
      </c>
      <c r="BO103" s="685">
        <f t="shared" si="106"/>
        <v>0</v>
      </c>
      <c r="BP103" s="676">
        <f t="shared" si="85"/>
        <v>10.148809523809526</v>
      </c>
      <c r="BQ103" s="676">
        <f t="shared" si="86"/>
        <v>11.321956929403253</v>
      </c>
      <c r="BR103" s="538">
        <f aca="true" t="shared" si="118" ref="BR103:BR134">IF(AN103="n/a","n/a",IF(U103&lt;0,"n/a",IF(U103="n/a","n/a",I103+AN103-U103)))</f>
        <v>-1.9909689428561705</v>
      </c>
      <c r="BS103" s="676">
        <f t="shared" si="81"/>
        <v>76.0793388429752</v>
      </c>
      <c r="BT103" s="700">
        <f t="shared" si="91"/>
        <v>0.198</v>
      </c>
      <c r="BU103" s="700">
        <f t="shared" si="110"/>
        <v>0.21780000000000002</v>
      </c>
      <c r="BV103" s="700">
        <f t="shared" si="110"/>
        <v>0.23958000000000004</v>
      </c>
      <c r="BW103" s="700">
        <f t="shared" si="110"/>
        <v>0.26353800000000005</v>
      </c>
      <c r="BX103" s="700">
        <f t="shared" si="110"/>
        <v>0.2898918000000001</v>
      </c>
      <c r="BY103" s="697">
        <f t="shared" si="92"/>
        <v>1.2088098000000003</v>
      </c>
      <c r="BZ103" s="685">
        <f t="shared" si="93"/>
        <v>4.913860975609756</v>
      </c>
    </row>
    <row r="104" spans="1:78" ht="11.25" customHeight="1">
      <c r="A104" s="25" t="s">
        <v>1802</v>
      </c>
      <c r="B104" s="26" t="s">
        <v>1803</v>
      </c>
      <c r="C104" s="33" t="s">
        <v>1232</v>
      </c>
      <c r="D104" s="132">
        <v>7</v>
      </c>
      <c r="E104" s="26">
        <v>367</v>
      </c>
      <c r="F104" s="65" t="s">
        <v>1410</v>
      </c>
      <c r="G104" s="57" t="s">
        <v>1410</v>
      </c>
      <c r="H104" s="206">
        <v>73.92</v>
      </c>
      <c r="I104" s="433">
        <f t="shared" si="114"/>
        <v>1.9074675324675323</v>
      </c>
      <c r="J104" s="141">
        <v>0.335</v>
      </c>
      <c r="K104" s="141">
        <v>0.3525</v>
      </c>
      <c r="L104" s="93">
        <f t="shared" si="115"/>
        <v>5.223880597014907</v>
      </c>
      <c r="M104" s="156">
        <v>40785</v>
      </c>
      <c r="N104" s="31">
        <v>40787</v>
      </c>
      <c r="O104" s="32">
        <v>40801</v>
      </c>
      <c r="P104" s="30" t="s">
        <v>246</v>
      </c>
      <c r="Q104" s="26"/>
      <c r="R104" s="310">
        <f aca="true" t="shared" si="119" ref="R104:R126">K104*4</f>
        <v>1.41</v>
      </c>
      <c r="S104" s="313">
        <f t="shared" si="116"/>
        <v>44.06249999999999</v>
      </c>
      <c r="T104" s="411">
        <f t="shared" si="107"/>
        <v>77.82388291040473</v>
      </c>
      <c r="U104" s="27">
        <f t="shared" si="117"/>
        <v>23.099999999999998</v>
      </c>
      <c r="V104" s="364">
        <v>12</v>
      </c>
      <c r="W104" s="166">
        <v>3.2</v>
      </c>
      <c r="X104" s="172">
        <v>1.16</v>
      </c>
      <c r="Y104" s="166">
        <v>4.99</v>
      </c>
      <c r="Z104" s="166">
        <v>3.08</v>
      </c>
      <c r="AA104" s="172">
        <v>3.32</v>
      </c>
      <c r="AB104" s="166">
        <v>4.03</v>
      </c>
      <c r="AC104" s="327">
        <f t="shared" si="112"/>
        <v>21.38554216867472</v>
      </c>
      <c r="AD104" s="444">
        <f t="shared" si="113"/>
        <v>19.194017449106777</v>
      </c>
      <c r="AE104" s="484">
        <v>9</v>
      </c>
      <c r="AF104" s="369">
        <v>3790</v>
      </c>
      <c r="AG104" s="522">
        <v>23.67</v>
      </c>
      <c r="AH104" s="522">
        <v>-6.3</v>
      </c>
      <c r="AI104" s="523">
        <v>1.16</v>
      </c>
      <c r="AJ104" s="524">
        <v>1.82</v>
      </c>
      <c r="AK104" s="335" t="s">
        <v>876</v>
      </c>
      <c r="AL104" s="324">
        <f t="shared" si="82"/>
        <v>4.961832061068705</v>
      </c>
      <c r="AM104" s="325">
        <f t="shared" si="83"/>
        <v>4.9345679978779255</v>
      </c>
      <c r="AN104" s="325">
        <f t="shared" si="89"/>
        <v>5.045837224621441</v>
      </c>
      <c r="AO104" s="327" t="s">
        <v>876</v>
      </c>
      <c r="AP104" s="646">
        <v>1.375</v>
      </c>
      <c r="AQ104" s="634"/>
      <c r="AR104" s="282">
        <v>1.31</v>
      </c>
      <c r="AS104" s="282">
        <v>1.25</v>
      </c>
      <c r="AT104" s="28">
        <v>1.19</v>
      </c>
      <c r="AU104" s="28">
        <v>1.13</v>
      </c>
      <c r="AV104" s="28">
        <v>1.075</v>
      </c>
      <c r="AW104" s="28">
        <v>0.525</v>
      </c>
      <c r="AX104" s="275">
        <v>0</v>
      </c>
      <c r="AY104" s="275">
        <v>0</v>
      </c>
      <c r="AZ104" s="275">
        <v>0</v>
      </c>
      <c r="BA104" s="275">
        <v>0</v>
      </c>
      <c r="BB104" s="275">
        <v>0</v>
      </c>
      <c r="BC104" s="277">
        <v>0</v>
      </c>
      <c r="BD104" s="684">
        <f t="shared" si="84"/>
        <v>4.961832061068705</v>
      </c>
      <c r="BE104" s="684">
        <f t="shared" si="90"/>
        <v>4.800000000000004</v>
      </c>
      <c r="BF104" s="452">
        <f t="shared" si="97"/>
        <v>5.042016806722693</v>
      </c>
      <c r="BG104" s="452">
        <f t="shared" si="98"/>
        <v>5.3097345132743445</v>
      </c>
      <c r="BH104" s="452">
        <f t="shared" si="99"/>
        <v>5.116279069767438</v>
      </c>
      <c r="BI104" s="452">
        <f t="shared" si="100"/>
        <v>104.76190476190474</v>
      </c>
      <c r="BJ104" s="452">
        <f t="shared" si="101"/>
        <v>0</v>
      </c>
      <c r="BK104" s="452">
        <f t="shared" si="102"/>
        <v>0</v>
      </c>
      <c r="BL104" s="452">
        <f t="shared" si="103"/>
        <v>0</v>
      </c>
      <c r="BM104" s="452">
        <f t="shared" si="104"/>
        <v>0</v>
      </c>
      <c r="BN104" s="452">
        <f t="shared" si="105"/>
        <v>0</v>
      </c>
      <c r="BO104" s="685">
        <f t="shared" si="106"/>
        <v>0</v>
      </c>
      <c r="BP104" s="676">
        <f t="shared" si="85"/>
        <v>10.832647267728161</v>
      </c>
      <c r="BQ104" s="676">
        <f t="shared" si="86"/>
        <v>28.42292653009319</v>
      </c>
      <c r="BR104" s="538">
        <f t="shared" si="118"/>
        <v>-16.146695242911022</v>
      </c>
      <c r="BS104" s="676">
        <f t="shared" si="81"/>
        <v>49.94180894029148</v>
      </c>
      <c r="BT104" s="700">
        <f t="shared" si="91"/>
        <v>1.5125000000000002</v>
      </c>
      <c r="BU104" s="700">
        <f t="shared" si="110"/>
        <v>1.6637500000000003</v>
      </c>
      <c r="BV104" s="700">
        <f t="shared" si="110"/>
        <v>1.8301250000000004</v>
      </c>
      <c r="BW104" s="700">
        <f t="shared" si="110"/>
        <v>2.0131375000000005</v>
      </c>
      <c r="BX104" s="700">
        <f t="shared" si="110"/>
        <v>2.2144512500000006</v>
      </c>
      <c r="BY104" s="697">
        <f t="shared" si="92"/>
        <v>9.233963750000001</v>
      </c>
      <c r="BZ104" s="685">
        <f t="shared" si="93"/>
        <v>12.491834077380954</v>
      </c>
    </row>
    <row r="105" spans="1:78" ht="11.25" customHeight="1">
      <c r="A105" s="25" t="s">
        <v>1850</v>
      </c>
      <c r="B105" s="26" t="s">
        <v>1851</v>
      </c>
      <c r="C105" s="33" t="s">
        <v>1346</v>
      </c>
      <c r="D105" s="132">
        <v>8</v>
      </c>
      <c r="E105" s="26">
        <v>342</v>
      </c>
      <c r="F105" s="65" t="s">
        <v>1410</v>
      </c>
      <c r="G105" s="57" t="s">
        <v>1410</v>
      </c>
      <c r="H105" s="206">
        <v>51.88</v>
      </c>
      <c r="I105" s="433">
        <f t="shared" si="114"/>
        <v>1.002313030069391</v>
      </c>
      <c r="J105" s="141">
        <v>0.1175</v>
      </c>
      <c r="K105" s="141">
        <v>0.13</v>
      </c>
      <c r="L105" s="93">
        <f t="shared" si="115"/>
        <v>10.63829787234043</v>
      </c>
      <c r="M105" s="156">
        <v>40890</v>
      </c>
      <c r="N105" s="31">
        <v>40892</v>
      </c>
      <c r="O105" s="32">
        <v>40913</v>
      </c>
      <c r="P105" s="104" t="s">
        <v>260</v>
      </c>
      <c r="Q105" s="26"/>
      <c r="R105" s="310">
        <f t="shared" si="119"/>
        <v>0.52</v>
      </c>
      <c r="S105" s="313">
        <f t="shared" si="116"/>
        <v>17.747440273037544</v>
      </c>
      <c r="T105" s="411">
        <f t="shared" si="107"/>
        <v>28.85941106295593</v>
      </c>
      <c r="U105" s="27">
        <f t="shared" si="117"/>
        <v>17.706484641638227</v>
      </c>
      <c r="V105" s="364">
        <v>9</v>
      </c>
      <c r="W105" s="166">
        <v>2.93</v>
      </c>
      <c r="X105" s="172" t="s">
        <v>1008</v>
      </c>
      <c r="Y105" s="166">
        <v>1.22</v>
      </c>
      <c r="Z105" s="166">
        <v>2.11</v>
      </c>
      <c r="AA105" s="172">
        <v>2.85</v>
      </c>
      <c r="AB105" s="166">
        <v>3.03</v>
      </c>
      <c r="AC105" s="327">
        <f t="shared" si="112"/>
        <v>6.315789473684208</v>
      </c>
      <c r="AD105" s="444" t="s">
        <v>876</v>
      </c>
      <c r="AE105" s="484">
        <v>4</v>
      </c>
      <c r="AF105" s="306">
        <v>972</v>
      </c>
      <c r="AG105" s="522">
        <v>23.79</v>
      </c>
      <c r="AH105" s="522">
        <v>-6.66</v>
      </c>
      <c r="AI105" s="523">
        <v>4.62</v>
      </c>
      <c r="AJ105" s="524">
        <v>5.21</v>
      </c>
      <c r="AK105" s="335" t="s">
        <v>876</v>
      </c>
      <c r="AL105" s="324">
        <f t="shared" si="82"/>
        <v>6.976744186046524</v>
      </c>
      <c r="AM105" s="325">
        <f t="shared" si="83"/>
        <v>7.527290514768614</v>
      </c>
      <c r="AN105" s="325">
        <f t="shared" si="89"/>
        <v>8.924936491294378</v>
      </c>
      <c r="AO105" s="327" t="s">
        <v>876</v>
      </c>
      <c r="AP105" s="646">
        <v>0.46</v>
      </c>
      <c r="AQ105" s="634"/>
      <c r="AR105" s="282">
        <v>0.43</v>
      </c>
      <c r="AS105" s="282">
        <v>0.39</v>
      </c>
      <c r="AT105" s="28">
        <v>0.37</v>
      </c>
      <c r="AU105" s="28">
        <v>0.34</v>
      </c>
      <c r="AV105" s="28">
        <v>0.3</v>
      </c>
      <c r="AW105" s="28">
        <v>0.25</v>
      </c>
      <c r="AX105" s="275">
        <v>0</v>
      </c>
      <c r="AY105" s="275">
        <v>0</v>
      </c>
      <c r="AZ105" s="275">
        <v>0</v>
      </c>
      <c r="BA105" s="275">
        <v>0</v>
      </c>
      <c r="BB105" s="275">
        <v>0</v>
      </c>
      <c r="BC105" s="277">
        <v>0</v>
      </c>
      <c r="BD105" s="684">
        <f t="shared" si="84"/>
        <v>6.976744186046524</v>
      </c>
      <c r="BE105" s="684">
        <f t="shared" si="90"/>
        <v>10.256410256410241</v>
      </c>
      <c r="BF105" s="452">
        <f t="shared" si="97"/>
        <v>5.405405405405417</v>
      </c>
      <c r="BG105" s="452">
        <f t="shared" si="98"/>
        <v>8.823529411764696</v>
      </c>
      <c r="BH105" s="452">
        <f t="shared" si="99"/>
        <v>13.333333333333353</v>
      </c>
      <c r="BI105" s="452">
        <f t="shared" si="100"/>
        <v>19.999999999999996</v>
      </c>
      <c r="BJ105" s="452">
        <f t="shared" si="101"/>
        <v>0</v>
      </c>
      <c r="BK105" s="452">
        <f t="shared" si="102"/>
        <v>0</v>
      </c>
      <c r="BL105" s="452">
        <f t="shared" si="103"/>
        <v>0</v>
      </c>
      <c r="BM105" s="452">
        <f t="shared" si="104"/>
        <v>0</v>
      </c>
      <c r="BN105" s="452">
        <f t="shared" si="105"/>
        <v>0</v>
      </c>
      <c r="BO105" s="685">
        <f t="shared" si="106"/>
        <v>0</v>
      </c>
      <c r="BP105" s="676">
        <f t="shared" si="85"/>
        <v>5.399618549413353</v>
      </c>
      <c r="BQ105" s="676">
        <f t="shared" si="86"/>
        <v>6.382588305239413</v>
      </c>
      <c r="BR105" s="538">
        <f t="shared" si="118"/>
        <v>-7.779235120274457</v>
      </c>
      <c r="BS105" s="676">
        <f t="shared" si="81"/>
        <v>48.476797116135955</v>
      </c>
      <c r="BT105" s="700">
        <f t="shared" si="91"/>
        <v>0.4890526315789474</v>
      </c>
      <c r="BU105" s="700">
        <f t="shared" si="110"/>
        <v>0.5037242105263159</v>
      </c>
      <c r="BV105" s="700">
        <f t="shared" si="110"/>
        <v>0.5188359368421054</v>
      </c>
      <c r="BW105" s="700">
        <f t="shared" si="110"/>
        <v>0.5344010149473686</v>
      </c>
      <c r="BX105" s="700">
        <f t="shared" si="110"/>
        <v>0.5504330453957896</v>
      </c>
      <c r="BY105" s="697">
        <f t="shared" si="92"/>
        <v>2.596446839290527</v>
      </c>
      <c r="BZ105" s="685">
        <f t="shared" si="93"/>
        <v>5.004716344044963</v>
      </c>
    </row>
    <row r="106" spans="1:78" ht="11.25" customHeight="1">
      <c r="A106" s="34" t="s">
        <v>1085</v>
      </c>
      <c r="B106" s="36" t="s">
        <v>1086</v>
      </c>
      <c r="C106" s="41" t="s">
        <v>298</v>
      </c>
      <c r="D106" s="133">
        <v>8</v>
      </c>
      <c r="E106" s="26">
        <v>298</v>
      </c>
      <c r="F106" s="74" t="s">
        <v>1410</v>
      </c>
      <c r="G106" s="75" t="s">
        <v>1410</v>
      </c>
      <c r="H106" s="207">
        <v>45.72</v>
      </c>
      <c r="I106" s="434">
        <f t="shared" si="114"/>
        <v>1.1373578302712162</v>
      </c>
      <c r="J106" s="140">
        <v>0.12</v>
      </c>
      <c r="K106" s="140">
        <v>0.13</v>
      </c>
      <c r="L106" s="94">
        <f t="shared" si="115"/>
        <v>8.333333333333348</v>
      </c>
      <c r="M106" s="298">
        <v>40585</v>
      </c>
      <c r="N106" s="50">
        <v>40589</v>
      </c>
      <c r="O106" s="40">
        <v>40599</v>
      </c>
      <c r="P106" s="375" t="s">
        <v>1159</v>
      </c>
      <c r="Q106" s="36"/>
      <c r="R106" s="259">
        <f t="shared" si="119"/>
        <v>0.52</v>
      </c>
      <c r="S106" s="315">
        <f t="shared" si="116"/>
        <v>26.53061224489796</v>
      </c>
      <c r="T106" s="411">
        <f t="shared" si="107"/>
        <v>228.99103641408885</v>
      </c>
      <c r="U106" s="37">
        <f t="shared" si="117"/>
        <v>23.3265306122449</v>
      </c>
      <c r="V106" s="365">
        <v>12</v>
      </c>
      <c r="W106" s="167">
        <v>1.96</v>
      </c>
      <c r="X106" s="174">
        <v>1.19</v>
      </c>
      <c r="Y106" s="167">
        <v>1.2</v>
      </c>
      <c r="Z106" s="167">
        <v>10.44</v>
      </c>
      <c r="AA106" s="174">
        <v>2.08</v>
      </c>
      <c r="AB106" s="167">
        <v>2.43</v>
      </c>
      <c r="AC106" s="332">
        <f t="shared" si="112"/>
        <v>16.826923076923084</v>
      </c>
      <c r="AD106" s="445">
        <f aca="true" t="shared" si="120" ref="AD106:AD112">(H106/AA106)/X106</f>
        <v>18.471234647705238</v>
      </c>
      <c r="AE106" s="485">
        <v>30</v>
      </c>
      <c r="AF106" s="371">
        <v>5340</v>
      </c>
      <c r="AG106" s="495">
        <v>32.83</v>
      </c>
      <c r="AH106" s="495">
        <v>-6.92</v>
      </c>
      <c r="AI106" s="519">
        <v>8.19</v>
      </c>
      <c r="AJ106" s="521">
        <v>7.6</v>
      </c>
      <c r="AK106" s="336" t="s">
        <v>876</v>
      </c>
      <c r="AL106" s="330">
        <f t="shared" si="82"/>
        <v>8.333333333333348</v>
      </c>
      <c r="AM106" s="331">
        <f t="shared" si="83"/>
        <v>9.139288306110593</v>
      </c>
      <c r="AN106" s="331">
        <f t="shared" si="89"/>
        <v>10.197228772148016</v>
      </c>
      <c r="AO106" s="332" t="s">
        <v>876</v>
      </c>
      <c r="AP106" s="652">
        <v>0.52</v>
      </c>
      <c r="AQ106" s="635"/>
      <c r="AR106" s="283">
        <v>0.48</v>
      </c>
      <c r="AS106" s="283">
        <v>0.44</v>
      </c>
      <c r="AT106" s="38">
        <v>0.4</v>
      </c>
      <c r="AU106" s="38">
        <v>0.36</v>
      </c>
      <c r="AV106" s="38">
        <v>0.32</v>
      </c>
      <c r="AW106" s="38">
        <v>0.24</v>
      </c>
      <c r="AX106" s="38">
        <v>0.045</v>
      </c>
      <c r="AY106" s="276">
        <v>0</v>
      </c>
      <c r="AZ106" s="276">
        <v>0</v>
      </c>
      <c r="BA106" s="276">
        <v>0</v>
      </c>
      <c r="BB106" s="276">
        <v>0.0125</v>
      </c>
      <c r="BC106" s="274">
        <v>0.05</v>
      </c>
      <c r="BD106" s="688">
        <f t="shared" si="84"/>
        <v>8.333333333333348</v>
      </c>
      <c r="BE106" s="688">
        <f t="shared" si="90"/>
        <v>9.090909090909083</v>
      </c>
      <c r="BF106" s="664">
        <f t="shared" si="97"/>
        <v>9.999999999999986</v>
      </c>
      <c r="BG106" s="664">
        <f t="shared" si="98"/>
        <v>11.111111111111116</v>
      </c>
      <c r="BH106" s="664">
        <f t="shared" si="99"/>
        <v>12.5</v>
      </c>
      <c r="BI106" s="664">
        <f t="shared" si="100"/>
        <v>33.33333333333335</v>
      </c>
      <c r="BJ106" s="664">
        <f t="shared" si="101"/>
        <v>433.3333333333333</v>
      </c>
      <c r="BK106" s="664">
        <f t="shared" si="102"/>
        <v>0</v>
      </c>
      <c r="BL106" s="664">
        <f t="shared" si="103"/>
        <v>0</v>
      </c>
      <c r="BM106" s="664">
        <f t="shared" si="104"/>
        <v>0</v>
      </c>
      <c r="BN106" s="664">
        <f t="shared" si="105"/>
        <v>0</v>
      </c>
      <c r="BO106" s="689">
        <f t="shared" si="106"/>
        <v>0</v>
      </c>
      <c r="BP106" s="677">
        <f t="shared" si="85"/>
        <v>43.14183501683502</v>
      </c>
      <c r="BQ106" s="677">
        <f t="shared" si="86"/>
        <v>117.99931836247976</v>
      </c>
      <c r="BR106" s="539">
        <f t="shared" si="118"/>
        <v>-11.991944009825666</v>
      </c>
      <c r="BS106" s="677">
        <f t="shared" si="81"/>
        <v>65.40848769047028</v>
      </c>
      <c r="BT106" s="701">
        <f t="shared" si="91"/>
        <v>0.5720000000000001</v>
      </c>
      <c r="BU106" s="701">
        <f t="shared" si="110"/>
        <v>0.6292000000000001</v>
      </c>
      <c r="BV106" s="701">
        <f t="shared" si="110"/>
        <v>0.6921200000000002</v>
      </c>
      <c r="BW106" s="701">
        <f t="shared" si="110"/>
        <v>0.7613320000000002</v>
      </c>
      <c r="BX106" s="701">
        <f t="shared" si="110"/>
        <v>0.8374652000000004</v>
      </c>
      <c r="BY106" s="702">
        <f t="shared" si="92"/>
        <v>3.492117200000001</v>
      </c>
      <c r="BZ106" s="689">
        <f t="shared" si="93"/>
        <v>7.638051618547684</v>
      </c>
    </row>
    <row r="107" spans="1:78" ht="11.25" customHeight="1">
      <c r="A107" s="15" t="s">
        <v>1261</v>
      </c>
      <c r="B107" s="16" t="s">
        <v>1262</v>
      </c>
      <c r="C107" s="575" t="s">
        <v>974</v>
      </c>
      <c r="D107" s="131">
        <v>5</v>
      </c>
      <c r="E107" s="26">
        <v>435</v>
      </c>
      <c r="F107" s="88" t="s">
        <v>1410</v>
      </c>
      <c r="G107" s="58" t="s">
        <v>1410</v>
      </c>
      <c r="H107" s="205">
        <v>31.58</v>
      </c>
      <c r="I107" s="312">
        <f t="shared" si="114"/>
        <v>2.53324889170361</v>
      </c>
      <c r="J107" s="279">
        <v>0.19</v>
      </c>
      <c r="K107" s="142">
        <v>0.2</v>
      </c>
      <c r="L107" s="107">
        <f t="shared" si="115"/>
        <v>5.263157894736836</v>
      </c>
      <c r="M107" s="118">
        <v>40794</v>
      </c>
      <c r="N107" s="22">
        <v>40798</v>
      </c>
      <c r="O107" s="23">
        <v>40819</v>
      </c>
      <c r="P107" s="21" t="s">
        <v>1701</v>
      </c>
      <c r="Q107" s="144"/>
      <c r="R107" s="311">
        <f t="shared" si="119"/>
        <v>0.8</v>
      </c>
      <c r="S107" s="313">
        <f t="shared" si="116"/>
        <v>50.314465408805034</v>
      </c>
      <c r="T107" s="413">
        <f t="shared" si="107"/>
        <v>9.56849486228759</v>
      </c>
      <c r="U107" s="18">
        <f t="shared" si="117"/>
        <v>19.861635220125784</v>
      </c>
      <c r="V107" s="364">
        <v>12</v>
      </c>
      <c r="W107" s="188">
        <v>1.59</v>
      </c>
      <c r="X107" s="187">
        <v>1.62</v>
      </c>
      <c r="Y107" s="188">
        <v>2.08</v>
      </c>
      <c r="Z107" s="188">
        <v>1.36</v>
      </c>
      <c r="AA107" s="187">
        <v>1.79</v>
      </c>
      <c r="AB107" s="188">
        <v>2.03</v>
      </c>
      <c r="AC107" s="326">
        <f t="shared" si="112"/>
        <v>13.407821229050265</v>
      </c>
      <c r="AD107" s="327">
        <f t="shared" si="120"/>
        <v>10.890406234912753</v>
      </c>
      <c r="AE107" s="484">
        <v>7</v>
      </c>
      <c r="AF107" s="370">
        <v>1010</v>
      </c>
      <c r="AG107" s="512">
        <v>19.4</v>
      </c>
      <c r="AH107" s="512">
        <v>-24.29</v>
      </c>
      <c r="AI107" s="525">
        <v>3.88</v>
      </c>
      <c r="AJ107" s="526">
        <v>-4.36</v>
      </c>
      <c r="AK107" s="335">
        <f>AN107/AO107</f>
        <v>2.048395018672864</v>
      </c>
      <c r="AL107" s="324">
        <f t="shared" si="82"/>
        <v>5.47945205479452</v>
      </c>
      <c r="AM107" s="325">
        <f t="shared" si="83"/>
        <v>7.4895748713678545</v>
      </c>
      <c r="AN107" s="325">
        <f t="shared" si="89"/>
        <v>9.913211517808417</v>
      </c>
      <c r="AO107" s="327">
        <f>((AP107/BA107)^(1/10)-1)*100</f>
        <v>4.839501867286855</v>
      </c>
      <c r="AP107" s="646">
        <v>0.77</v>
      </c>
      <c r="AQ107" s="634"/>
      <c r="AR107" s="282">
        <v>0.73</v>
      </c>
      <c r="AS107" s="282">
        <v>0.69</v>
      </c>
      <c r="AT107" s="28">
        <v>0.62</v>
      </c>
      <c r="AU107" s="28">
        <v>0.51</v>
      </c>
      <c r="AV107" s="275">
        <v>0.48</v>
      </c>
      <c r="AW107" s="275">
        <v>0.48</v>
      </c>
      <c r="AX107" s="275">
        <v>0.48</v>
      </c>
      <c r="AY107" s="275">
        <v>0.48</v>
      </c>
      <c r="AZ107" s="275">
        <v>0.48</v>
      </c>
      <c r="BA107" s="28">
        <v>0.48</v>
      </c>
      <c r="BB107" s="28">
        <v>0.44</v>
      </c>
      <c r="BC107" s="277">
        <v>0.39</v>
      </c>
      <c r="BD107" s="684">
        <f t="shared" si="84"/>
        <v>5.47945205479452</v>
      </c>
      <c r="BE107" s="684">
        <f t="shared" si="90"/>
        <v>5.797101449275366</v>
      </c>
      <c r="BF107" s="452">
        <f t="shared" si="97"/>
        <v>11.290322580645151</v>
      </c>
      <c r="BG107" s="452">
        <f t="shared" si="98"/>
        <v>21.568627450980383</v>
      </c>
      <c r="BH107" s="452">
        <f t="shared" si="99"/>
        <v>6.25</v>
      </c>
      <c r="BI107" s="452">
        <f t="shared" si="100"/>
        <v>0</v>
      </c>
      <c r="BJ107" s="452">
        <f t="shared" si="101"/>
        <v>0</v>
      </c>
      <c r="BK107" s="452">
        <f t="shared" si="102"/>
        <v>0</v>
      </c>
      <c r="BL107" s="452">
        <f t="shared" si="103"/>
        <v>0</v>
      </c>
      <c r="BM107" s="452">
        <f t="shared" si="104"/>
        <v>0</v>
      </c>
      <c r="BN107" s="452">
        <f t="shared" si="105"/>
        <v>9.090909090909083</v>
      </c>
      <c r="BO107" s="685">
        <f t="shared" si="106"/>
        <v>12.82051282051282</v>
      </c>
      <c r="BP107" s="676">
        <f t="shared" si="85"/>
        <v>6.024743787259776</v>
      </c>
      <c r="BQ107" s="676">
        <f t="shared" si="86"/>
        <v>6.498782442265605</v>
      </c>
      <c r="BR107" s="538">
        <f t="shared" si="118"/>
        <v>-7.415174810613756</v>
      </c>
      <c r="BS107" s="676">
        <f t="shared" si="81"/>
        <v>60.277210933734054</v>
      </c>
      <c r="BT107" s="696">
        <f t="shared" si="91"/>
        <v>0.8470000000000001</v>
      </c>
      <c r="BU107" s="696">
        <f t="shared" si="110"/>
        <v>0.9317000000000002</v>
      </c>
      <c r="BV107" s="696">
        <f t="shared" si="110"/>
        <v>1.0248700000000004</v>
      </c>
      <c r="BW107" s="696">
        <f t="shared" si="110"/>
        <v>1.1273570000000006</v>
      </c>
      <c r="BX107" s="696">
        <f t="shared" si="110"/>
        <v>1.2400927000000008</v>
      </c>
      <c r="BY107" s="697">
        <f t="shared" si="92"/>
        <v>5.171019700000002</v>
      </c>
      <c r="BZ107" s="685">
        <f t="shared" si="93"/>
        <v>16.374349905003175</v>
      </c>
    </row>
    <row r="108" spans="1:78" ht="11.25" customHeight="1">
      <c r="A108" s="25" t="s">
        <v>768</v>
      </c>
      <c r="B108" s="26" t="s">
        <v>1929</v>
      </c>
      <c r="C108" s="33" t="s">
        <v>1346</v>
      </c>
      <c r="D108" s="132">
        <v>7</v>
      </c>
      <c r="E108" s="26">
        <v>368</v>
      </c>
      <c r="F108" s="44" t="s">
        <v>860</v>
      </c>
      <c r="G108" s="45" t="s">
        <v>860</v>
      </c>
      <c r="H108" s="206">
        <v>49.16</v>
      </c>
      <c r="I108" s="313">
        <f t="shared" si="114"/>
        <v>3.4987794955248166</v>
      </c>
      <c r="J108" s="282">
        <v>0.405</v>
      </c>
      <c r="K108" s="141">
        <v>0.43</v>
      </c>
      <c r="L108" s="93">
        <f t="shared" si="115"/>
        <v>6.1728395061728225</v>
      </c>
      <c r="M108" s="156">
        <v>40785</v>
      </c>
      <c r="N108" s="31">
        <v>40787</v>
      </c>
      <c r="O108" s="32">
        <v>40801</v>
      </c>
      <c r="P108" s="30" t="s">
        <v>246</v>
      </c>
      <c r="Q108" s="272"/>
      <c r="R108" s="310">
        <f t="shared" si="119"/>
        <v>1.72</v>
      </c>
      <c r="S108" s="313">
        <f t="shared" si="116"/>
        <v>53.08641975308641</v>
      </c>
      <c r="T108" s="411">
        <f t="shared" si="107"/>
        <v>126.38568883597605</v>
      </c>
      <c r="U108" s="27">
        <f t="shared" si="117"/>
        <v>15.172839506172837</v>
      </c>
      <c r="V108" s="364">
        <v>12</v>
      </c>
      <c r="W108" s="166">
        <v>3.24</v>
      </c>
      <c r="X108" s="172">
        <v>1.77</v>
      </c>
      <c r="Y108" s="166">
        <v>1.33</v>
      </c>
      <c r="Z108" s="166">
        <v>7.6</v>
      </c>
      <c r="AA108" s="172">
        <v>3.38</v>
      </c>
      <c r="AB108" s="166">
        <v>3.54</v>
      </c>
      <c r="AC108" s="327">
        <f t="shared" si="112"/>
        <v>4.7337278106508895</v>
      </c>
      <c r="AD108" s="327">
        <f t="shared" si="120"/>
        <v>8.217163106341724</v>
      </c>
      <c r="AE108" s="484">
        <v>22</v>
      </c>
      <c r="AF108" s="369">
        <v>17660</v>
      </c>
      <c r="AG108" s="522">
        <v>2.2</v>
      </c>
      <c r="AH108" s="522">
        <v>-14.8</v>
      </c>
      <c r="AI108" s="523">
        <v>-5.11</v>
      </c>
      <c r="AJ108" s="524">
        <v>-8.66</v>
      </c>
      <c r="AK108" s="335">
        <f>AN108/AO108</f>
        <v>1.5385911335359208</v>
      </c>
      <c r="AL108" s="324">
        <f t="shared" si="82"/>
        <v>7.051282051282048</v>
      </c>
      <c r="AM108" s="325">
        <f t="shared" si="83"/>
        <v>8.70704897222181</v>
      </c>
      <c r="AN108" s="325">
        <f t="shared" si="89"/>
        <v>7.935006984010262</v>
      </c>
      <c r="AO108" s="327">
        <f>((AP108/BA108)^(1/10)-1)*100</f>
        <v>5.157320103473095</v>
      </c>
      <c r="AP108" s="646">
        <v>1.67</v>
      </c>
      <c r="AQ108" s="634"/>
      <c r="AR108" s="282">
        <v>1.56</v>
      </c>
      <c r="AS108" s="282">
        <v>1.43</v>
      </c>
      <c r="AT108" s="28">
        <v>1.3</v>
      </c>
      <c r="AU108" s="28">
        <v>1.2</v>
      </c>
      <c r="AV108" s="28">
        <v>1.14</v>
      </c>
      <c r="AW108" s="28">
        <v>1.06</v>
      </c>
      <c r="AX108" s="275">
        <v>1.01</v>
      </c>
      <c r="AY108" s="275">
        <v>1.01</v>
      </c>
      <c r="AZ108" s="275">
        <v>1.01</v>
      </c>
      <c r="BA108" s="275">
        <v>1.01</v>
      </c>
      <c r="BB108" s="28">
        <v>1.01</v>
      </c>
      <c r="BC108" s="119">
        <v>0.96</v>
      </c>
      <c r="BD108" s="684">
        <f t="shared" si="84"/>
        <v>7.051282051282048</v>
      </c>
      <c r="BE108" s="684">
        <f aca="true" t="shared" si="121" ref="BE108:BE139">IF(AS108=0,0,IF(AS108&gt;AR108,0,((AR108/AS108)-1)*100))</f>
        <v>9.090909090909104</v>
      </c>
      <c r="BF108" s="452">
        <f t="shared" si="97"/>
        <v>9.999999999999986</v>
      </c>
      <c r="BG108" s="452">
        <f t="shared" si="98"/>
        <v>8.333333333333348</v>
      </c>
      <c r="BH108" s="452">
        <f t="shared" si="99"/>
        <v>5.263157894736836</v>
      </c>
      <c r="BI108" s="452">
        <f t="shared" si="100"/>
        <v>7.547169811320731</v>
      </c>
      <c r="BJ108" s="452">
        <f t="shared" si="101"/>
        <v>4.950495049504955</v>
      </c>
      <c r="BK108" s="452">
        <f t="shared" si="102"/>
        <v>0</v>
      </c>
      <c r="BL108" s="452">
        <f t="shared" si="103"/>
        <v>0</v>
      </c>
      <c r="BM108" s="452">
        <f t="shared" si="104"/>
        <v>0</v>
      </c>
      <c r="BN108" s="452">
        <f t="shared" si="105"/>
        <v>0</v>
      </c>
      <c r="BO108" s="685">
        <f t="shared" si="106"/>
        <v>5.208333333333348</v>
      </c>
      <c r="BP108" s="676">
        <f t="shared" si="85"/>
        <v>4.787056713701697</v>
      </c>
      <c r="BQ108" s="676">
        <f t="shared" si="86"/>
        <v>3.6868397474453958</v>
      </c>
      <c r="BR108" s="538">
        <f t="shared" si="118"/>
        <v>-3.739053026637757</v>
      </c>
      <c r="BS108" s="676">
        <f t="shared" si="81"/>
        <v>58.835290525161746</v>
      </c>
      <c r="BT108" s="696">
        <f t="shared" si="91"/>
        <v>1.7490532544378699</v>
      </c>
      <c r="BU108" s="696">
        <f t="shared" si="110"/>
        <v>1.8927758131718078</v>
      </c>
      <c r="BV108" s="696">
        <f t="shared" si="110"/>
        <v>2.048308288977521</v>
      </c>
      <c r="BW108" s="696">
        <f t="shared" si="110"/>
        <v>2.2166211220035215</v>
      </c>
      <c r="BX108" s="696">
        <f t="shared" si="110"/>
        <v>2.398764495048173</v>
      </c>
      <c r="BY108" s="697">
        <f t="shared" si="92"/>
        <v>10.305522973638894</v>
      </c>
      <c r="BZ108" s="685">
        <f t="shared" si="93"/>
        <v>20.96322818071378</v>
      </c>
    </row>
    <row r="109" spans="1:78" ht="11.25" customHeight="1">
      <c r="A109" s="25" t="s">
        <v>1681</v>
      </c>
      <c r="B109" s="26" t="s">
        <v>1682</v>
      </c>
      <c r="C109" s="33" t="s">
        <v>298</v>
      </c>
      <c r="D109" s="132">
        <v>7</v>
      </c>
      <c r="E109" s="26">
        <v>340</v>
      </c>
      <c r="F109" s="65" t="s">
        <v>1410</v>
      </c>
      <c r="G109" s="57" t="s">
        <v>1410</v>
      </c>
      <c r="H109" s="206">
        <v>14.96</v>
      </c>
      <c r="I109" s="433">
        <f t="shared" si="114"/>
        <v>1.60427807486631</v>
      </c>
      <c r="J109" s="141">
        <v>0.05</v>
      </c>
      <c r="K109" s="141">
        <v>0.06</v>
      </c>
      <c r="L109" s="93">
        <f t="shared" si="115"/>
        <v>19.999999999999996</v>
      </c>
      <c r="M109" s="297">
        <v>40331</v>
      </c>
      <c r="N109" s="71">
        <v>40333</v>
      </c>
      <c r="O109" s="72">
        <v>40354</v>
      </c>
      <c r="P109" s="30" t="s">
        <v>1073</v>
      </c>
      <c r="Q109" s="26"/>
      <c r="R109" s="310">
        <f t="shared" si="119"/>
        <v>0.24</v>
      </c>
      <c r="S109" s="313">
        <f t="shared" si="116"/>
        <v>34.78260869565217</v>
      </c>
      <c r="T109" s="411">
        <f t="shared" si="107"/>
        <v>53.650166257581034</v>
      </c>
      <c r="U109" s="27">
        <f t="shared" si="117"/>
        <v>21.68115942028986</v>
      </c>
      <c r="V109" s="364">
        <v>12</v>
      </c>
      <c r="W109" s="166">
        <v>0.69</v>
      </c>
      <c r="X109" s="172">
        <v>1.25</v>
      </c>
      <c r="Y109" s="166">
        <v>1.37</v>
      </c>
      <c r="Z109" s="166">
        <v>2.45</v>
      </c>
      <c r="AA109" s="172">
        <v>0.73</v>
      </c>
      <c r="AB109" s="166">
        <v>0.87</v>
      </c>
      <c r="AC109" s="327">
        <f t="shared" si="112"/>
        <v>19.17808219178083</v>
      </c>
      <c r="AD109" s="327">
        <f t="shared" si="120"/>
        <v>16.394520547945206</v>
      </c>
      <c r="AE109" s="484">
        <v>25</v>
      </c>
      <c r="AF109" s="369">
        <v>1190</v>
      </c>
      <c r="AG109" s="522">
        <v>18.45</v>
      </c>
      <c r="AH109" s="522">
        <v>-25.79</v>
      </c>
      <c r="AI109" s="523">
        <v>1.01</v>
      </c>
      <c r="AJ109" s="524">
        <v>-2.6</v>
      </c>
      <c r="AK109" s="335" t="s">
        <v>876</v>
      </c>
      <c r="AL109" s="324">
        <f t="shared" si="82"/>
        <v>4.347826086956519</v>
      </c>
      <c r="AM109" s="325">
        <f t="shared" si="83"/>
        <v>16.96070952851465</v>
      </c>
      <c r="AN109" s="325">
        <f t="shared" si="89"/>
        <v>24.57309396155174</v>
      </c>
      <c r="AO109" s="327" t="s">
        <v>876</v>
      </c>
      <c r="AP109" s="649">
        <v>0.24</v>
      </c>
      <c r="AQ109" s="634"/>
      <c r="AR109" s="282">
        <v>0.23</v>
      </c>
      <c r="AS109" s="282">
        <v>0.19</v>
      </c>
      <c r="AT109" s="28">
        <v>0.15</v>
      </c>
      <c r="AU109" s="28">
        <v>0.11</v>
      </c>
      <c r="AV109" s="28">
        <v>0.08</v>
      </c>
      <c r="AW109" s="28">
        <v>0.05332</v>
      </c>
      <c r="AX109" s="28">
        <v>0.01333</v>
      </c>
      <c r="AY109" s="275">
        <v>0</v>
      </c>
      <c r="AZ109" s="275">
        <v>0</v>
      </c>
      <c r="BA109" s="275">
        <v>0</v>
      </c>
      <c r="BB109" s="275">
        <v>0</v>
      </c>
      <c r="BC109" s="277">
        <v>0</v>
      </c>
      <c r="BD109" s="684">
        <f t="shared" si="84"/>
        <v>4.347826086956519</v>
      </c>
      <c r="BE109" s="684">
        <f t="shared" si="121"/>
        <v>21.052631578947366</v>
      </c>
      <c r="BF109" s="452">
        <f t="shared" si="97"/>
        <v>26.666666666666682</v>
      </c>
      <c r="BG109" s="452">
        <f t="shared" si="98"/>
        <v>36.36363636363635</v>
      </c>
      <c r="BH109" s="452">
        <f t="shared" si="99"/>
        <v>37.5</v>
      </c>
      <c r="BI109" s="452">
        <f t="shared" si="100"/>
        <v>50.03750937734435</v>
      </c>
      <c r="BJ109" s="452">
        <f t="shared" si="101"/>
        <v>300</v>
      </c>
      <c r="BK109" s="452">
        <f t="shared" si="102"/>
        <v>0</v>
      </c>
      <c r="BL109" s="452">
        <f t="shared" si="103"/>
        <v>0</v>
      </c>
      <c r="BM109" s="452">
        <f t="shared" si="104"/>
        <v>0</v>
      </c>
      <c r="BN109" s="452">
        <f t="shared" si="105"/>
        <v>0</v>
      </c>
      <c r="BO109" s="685">
        <f t="shared" si="106"/>
        <v>0</v>
      </c>
      <c r="BP109" s="676">
        <f t="shared" si="85"/>
        <v>39.66402250612927</v>
      </c>
      <c r="BQ109" s="676">
        <f t="shared" si="86"/>
        <v>80.37761308197402</v>
      </c>
      <c r="BR109" s="538">
        <f t="shared" si="118"/>
        <v>4.496212616128194</v>
      </c>
      <c r="BS109" s="676">
        <f t="shared" si="81"/>
        <v>65.15608695652173</v>
      </c>
      <c r="BT109" s="696">
        <f t="shared" si="91"/>
        <v>0.264</v>
      </c>
      <c r="BU109" s="696">
        <f t="shared" si="110"/>
        <v>0.29040000000000005</v>
      </c>
      <c r="BV109" s="696">
        <f t="shared" si="110"/>
        <v>0.31944000000000006</v>
      </c>
      <c r="BW109" s="696">
        <f t="shared" si="110"/>
        <v>0.3513840000000001</v>
      </c>
      <c r="BX109" s="696">
        <f t="shared" si="110"/>
        <v>0.3865224000000001</v>
      </c>
      <c r="BY109" s="697">
        <f t="shared" si="92"/>
        <v>1.6117464000000001</v>
      </c>
      <c r="BZ109" s="685">
        <f t="shared" si="93"/>
        <v>10.77370588235294</v>
      </c>
    </row>
    <row r="110" spans="1:78" ht="11.25" customHeight="1">
      <c r="A110" s="25" t="s">
        <v>795</v>
      </c>
      <c r="B110" s="26" t="s">
        <v>796</v>
      </c>
      <c r="C110" s="109" t="s">
        <v>1578</v>
      </c>
      <c r="D110" s="132">
        <v>6</v>
      </c>
      <c r="E110" s="26">
        <v>414</v>
      </c>
      <c r="F110" s="65" t="s">
        <v>1410</v>
      </c>
      <c r="G110" s="57" t="s">
        <v>1410</v>
      </c>
      <c r="H110" s="206">
        <v>23.18</v>
      </c>
      <c r="I110" s="433">
        <f t="shared" si="114"/>
        <v>1.9844693701466785</v>
      </c>
      <c r="J110" s="282">
        <v>0.105</v>
      </c>
      <c r="K110" s="141">
        <v>0.115</v>
      </c>
      <c r="L110" s="93">
        <f t="shared" si="115"/>
        <v>9.523809523809534</v>
      </c>
      <c r="M110" s="156">
        <v>40858</v>
      </c>
      <c r="N110" s="31">
        <v>40862</v>
      </c>
      <c r="O110" s="32">
        <v>40878</v>
      </c>
      <c r="P110" s="30" t="s">
        <v>245</v>
      </c>
      <c r="Q110" s="26"/>
      <c r="R110" s="310">
        <f t="shared" si="119"/>
        <v>0.46</v>
      </c>
      <c r="S110" s="313">
        <f t="shared" si="116"/>
        <v>23.958333333333336</v>
      </c>
      <c r="T110" s="411">
        <f t="shared" si="107"/>
        <v>16.743228846393833</v>
      </c>
      <c r="U110" s="27">
        <f t="shared" si="117"/>
        <v>12.072916666666668</v>
      </c>
      <c r="V110" s="364">
        <v>1</v>
      </c>
      <c r="W110" s="166">
        <v>1.92</v>
      </c>
      <c r="X110" s="172">
        <v>1.07</v>
      </c>
      <c r="Y110" s="166">
        <v>0.15</v>
      </c>
      <c r="Z110" s="166">
        <v>2.54</v>
      </c>
      <c r="AA110" s="172">
        <v>1.96</v>
      </c>
      <c r="AB110" s="166">
        <v>2.15</v>
      </c>
      <c r="AC110" s="327">
        <f t="shared" si="112"/>
        <v>9.693877551020403</v>
      </c>
      <c r="AD110" s="327">
        <f t="shared" si="120"/>
        <v>11.052832347892428</v>
      </c>
      <c r="AE110" s="484">
        <v>21</v>
      </c>
      <c r="AF110" s="369">
        <v>13840</v>
      </c>
      <c r="AG110" s="522">
        <v>12.91</v>
      </c>
      <c r="AH110" s="522">
        <v>-10.33</v>
      </c>
      <c r="AI110" s="523">
        <v>1.98</v>
      </c>
      <c r="AJ110" s="524">
        <v>-1.07</v>
      </c>
      <c r="AK110" s="335" t="s">
        <v>876</v>
      </c>
      <c r="AL110" s="324">
        <f t="shared" si="82"/>
        <v>10.256410256410241</v>
      </c>
      <c r="AM110" s="325">
        <f t="shared" si="83"/>
        <v>7.617554809424454</v>
      </c>
      <c r="AN110" s="325">
        <f t="shared" si="89"/>
        <v>17.135023453956922</v>
      </c>
      <c r="AO110" s="327" t="s">
        <v>876</v>
      </c>
      <c r="AP110" s="646">
        <v>0.43</v>
      </c>
      <c r="AQ110" s="634"/>
      <c r="AR110" s="282">
        <v>0.39</v>
      </c>
      <c r="AS110" s="282">
        <v>0.365</v>
      </c>
      <c r="AT110" s="28">
        <v>0.345</v>
      </c>
      <c r="AU110" s="28">
        <v>0.29</v>
      </c>
      <c r="AV110" s="28">
        <v>0.195</v>
      </c>
      <c r="AW110" s="275">
        <v>0</v>
      </c>
      <c r="AX110" s="275">
        <v>0</v>
      </c>
      <c r="AY110" s="275">
        <v>0</v>
      </c>
      <c r="AZ110" s="275">
        <v>0</v>
      </c>
      <c r="BA110" s="275">
        <v>0</v>
      </c>
      <c r="BB110" s="275">
        <v>0</v>
      </c>
      <c r="BC110" s="277">
        <v>0</v>
      </c>
      <c r="BD110" s="684">
        <f t="shared" si="84"/>
        <v>10.256410256410241</v>
      </c>
      <c r="BE110" s="684">
        <f t="shared" si="121"/>
        <v>6.849315068493156</v>
      </c>
      <c r="BF110" s="452">
        <f t="shared" si="97"/>
        <v>5.797101449275366</v>
      </c>
      <c r="BG110" s="452">
        <f t="shared" si="98"/>
        <v>18.965517241379317</v>
      </c>
      <c r="BH110" s="452">
        <f t="shared" si="99"/>
        <v>48.7179487179487</v>
      </c>
      <c r="BI110" s="452">
        <f t="shared" si="100"/>
        <v>0</v>
      </c>
      <c r="BJ110" s="452">
        <f t="shared" si="101"/>
        <v>0</v>
      </c>
      <c r="BK110" s="452">
        <f t="shared" si="102"/>
        <v>0</v>
      </c>
      <c r="BL110" s="452">
        <f t="shared" si="103"/>
        <v>0</v>
      </c>
      <c r="BM110" s="452">
        <f t="shared" si="104"/>
        <v>0</v>
      </c>
      <c r="BN110" s="452">
        <f t="shared" si="105"/>
        <v>0</v>
      </c>
      <c r="BO110" s="685">
        <f t="shared" si="106"/>
        <v>0</v>
      </c>
      <c r="BP110" s="676">
        <f t="shared" si="85"/>
        <v>7.548857727792232</v>
      </c>
      <c r="BQ110" s="676">
        <f t="shared" si="86"/>
        <v>13.647404481722365</v>
      </c>
      <c r="BR110" s="538">
        <f t="shared" si="118"/>
        <v>7.0465761574369346</v>
      </c>
      <c r="BS110" s="676">
        <f t="shared" si="81"/>
        <v>66.43059147268998</v>
      </c>
      <c r="BT110" s="696">
        <f t="shared" si="91"/>
        <v>0.4716836734693877</v>
      </c>
      <c r="BU110" s="696">
        <f t="shared" si="110"/>
        <v>0.5188520408163265</v>
      </c>
      <c r="BV110" s="696">
        <f t="shared" si="110"/>
        <v>0.5707372448979592</v>
      </c>
      <c r="BW110" s="696">
        <f t="shared" si="110"/>
        <v>0.6278109693877552</v>
      </c>
      <c r="BX110" s="696">
        <f t="shared" si="110"/>
        <v>0.6905920663265307</v>
      </c>
      <c r="BY110" s="697">
        <f t="shared" si="92"/>
        <v>2.8796759948979593</v>
      </c>
      <c r="BZ110" s="685">
        <f t="shared" si="93"/>
        <v>12.423106103960135</v>
      </c>
    </row>
    <row r="111" spans="1:78" ht="11.25" customHeight="1">
      <c r="A111" s="34" t="s">
        <v>1083</v>
      </c>
      <c r="B111" s="36" t="s">
        <v>1084</v>
      </c>
      <c r="C111" s="41" t="s">
        <v>299</v>
      </c>
      <c r="D111" s="133">
        <v>8</v>
      </c>
      <c r="E111" s="26">
        <v>302</v>
      </c>
      <c r="F111" s="74" t="s">
        <v>1410</v>
      </c>
      <c r="G111" s="75" t="s">
        <v>1410</v>
      </c>
      <c r="H111" s="207">
        <v>66.3</v>
      </c>
      <c r="I111" s="315">
        <f t="shared" si="114"/>
        <v>2.7149321266968327</v>
      </c>
      <c r="J111" s="140">
        <v>0.4</v>
      </c>
      <c r="K111" s="140">
        <v>0.45</v>
      </c>
      <c r="L111" s="94">
        <f t="shared" si="115"/>
        <v>12.5</v>
      </c>
      <c r="M111" s="298">
        <v>40599</v>
      </c>
      <c r="N111" s="50">
        <v>40603</v>
      </c>
      <c r="O111" s="40">
        <v>40617</v>
      </c>
      <c r="P111" s="49" t="s">
        <v>246</v>
      </c>
      <c r="Q111" s="36"/>
      <c r="R111" s="259">
        <f t="shared" si="119"/>
        <v>1.8</v>
      </c>
      <c r="S111" s="313">
        <f t="shared" si="116"/>
        <v>20.642201834862384</v>
      </c>
      <c r="T111" s="412">
        <f t="shared" si="107"/>
        <v>-42.45331638480777</v>
      </c>
      <c r="U111" s="37">
        <f t="shared" si="117"/>
        <v>7.603211009174311</v>
      </c>
      <c r="V111" s="365">
        <v>12</v>
      </c>
      <c r="W111" s="167">
        <v>8.72</v>
      </c>
      <c r="X111" s="174">
        <v>1.04</v>
      </c>
      <c r="Y111" s="167">
        <v>0.42</v>
      </c>
      <c r="Z111" s="167">
        <v>0.98</v>
      </c>
      <c r="AA111" s="174">
        <v>8.76</v>
      </c>
      <c r="AB111" s="167">
        <v>8.88</v>
      </c>
      <c r="AC111" s="332">
        <f t="shared" si="112"/>
        <v>1.3698630136986356</v>
      </c>
      <c r="AD111" s="327">
        <f t="shared" si="120"/>
        <v>7.277397260273972</v>
      </c>
      <c r="AE111" s="484">
        <v>19</v>
      </c>
      <c r="AF111" s="371">
        <v>6620</v>
      </c>
      <c r="AG111" s="495">
        <v>13.72</v>
      </c>
      <c r="AH111" s="495">
        <v>-25.13</v>
      </c>
      <c r="AI111" s="519">
        <v>-2.23</v>
      </c>
      <c r="AJ111" s="521">
        <v>-8.83</v>
      </c>
      <c r="AK111" s="335" t="s">
        <v>876</v>
      </c>
      <c r="AL111" s="324">
        <f t="shared" si="82"/>
        <v>12.5</v>
      </c>
      <c r="AM111" s="325">
        <f t="shared" si="83"/>
        <v>14.471424255333186</v>
      </c>
      <c r="AN111" s="325">
        <f t="shared" si="89"/>
        <v>19.13578981670916</v>
      </c>
      <c r="AO111" s="327" t="s">
        <v>876</v>
      </c>
      <c r="AP111" s="646">
        <v>1.8</v>
      </c>
      <c r="AQ111" s="634"/>
      <c r="AR111" s="282">
        <v>1.6</v>
      </c>
      <c r="AS111" s="282">
        <v>1.4</v>
      </c>
      <c r="AT111" s="28">
        <v>1.2</v>
      </c>
      <c r="AU111" s="28">
        <v>1</v>
      </c>
      <c r="AV111" s="28">
        <v>0.75</v>
      </c>
      <c r="AW111" s="28">
        <v>0.5</v>
      </c>
      <c r="AX111" s="28">
        <v>0.4</v>
      </c>
      <c r="AY111" s="275">
        <v>0</v>
      </c>
      <c r="AZ111" s="275">
        <v>0</v>
      </c>
      <c r="BA111" s="275">
        <v>0</v>
      </c>
      <c r="BB111" s="275">
        <v>0</v>
      </c>
      <c r="BC111" s="277">
        <v>0</v>
      </c>
      <c r="BD111" s="684">
        <f t="shared" si="84"/>
        <v>12.5</v>
      </c>
      <c r="BE111" s="684">
        <f t="shared" si="121"/>
        <v>14.285714285714302</v>
      </c>
      <c r="BF111" s="452">
        <f t="shared" si="97"/>
        <v>16.666666666666675</v>
      </c>
      <c r="BG111" s="452">
        <f t="shared" si="98"/>
        <v>19.999999999999996</v>
      </c>
      <c r="BH111" s="452">
        <f t="shared" si="99"/>
        <v>33.33333333333333</v>
      </c>
      <c r="BI111" s="452">
        <f t="shared" si="100"/>
        <v>50</v>
      </c>
      <c r="BJ111" s="452">
        <f t="shared" si="101"/>
        <v>25</v>
      </c>
      <c r="BK111" s="452">
        <f t="shared" si="102"/>
        <v>0</v>
      </c>
      <c r="BL111" s="452">
        <f t="shared" si="103"/>
        <v>0</v>
      </c>
      <c r="BM111" s="452">
        <f t="shared" si="104"/>
        <v>0</v>
      </c>
      <c r="BN111" s="452">
        <f t="shared" si="105"/>
        <v>0</v>
      </c>
      <c r="BO111" s="685">
        <f t="shared" si="106"/>
        <v>0</v>
      </c>
      <c r="BP111" s="676">
        <f t="shared" si="85"/>
        <v>14.315476190476192</v>
      </c>
      <c r="BQ111" s="676">
        <f t="shared" si="86"/>
        <v>15.316184845942274</v>
      </c>
      <c r="BR111" s="538">
        <f t="shared" si="118"/>
        <v>14.247510934231682</v>
      </c>
      <c r="BS111" s="676">
        <f t="shared" si="81"/>
        <v>64.96844665074775</v>
      </c>
      <c r="BT111" s="696">
        <f t="shared" si="91"/>
        <v>1.8246575342465754</v>
      </c>
      <c r="BU111" s="696">
        <f t="shared" si="110"/>
        <v>1.957445111653218</v>
      </c>
      <c r="BV111" s="696">
        <f t="shared" si="110"/>
        <v>2.099896168580036</v>
      </c>
      <c r="BW111" s="696">
        <f t="shared" si="110"/>
        <v>2.2527139548208774</v>
      </c>
      <c r="BX111" s="696">
        <f t="shared" si="110"/>
        <v>2.4166528984508213</v>
      </c>
      <c r="BY111" s="697">
        <f t="shared" si="92"/>
        <v>10.551365667751526</v>
      </c>
      <c r="BZ111" s="685">
        <f t="shared" si="93"/>
        <v>15.914578684391442</v>
      </c>
    </row>
    <row r="112" spans="1:78" ht="11.25" customHeight="1">
      <c r="A112" s="145" t="s">
        <v>1100</v>
      </c>
      <c r="B112" s="16" t="s">
        <v>1099</v>
      </c>
      <c r="C112" s="24" t="s">
        <v>1327</v>
      </c>
      <c r="D112" s="131">
        <v>9</v>
      </c>
      <c r="E112" s="26">
        <v>291</v>
      </c>
      <c r="F112" s="42" t="s">
        <v>860</v>
      </c>
      <c r="G112" s="43" t="s">
        <v>860</v>
      </c>
      <c r="H112" s="205">
        <v>40.13</v>
      </c>
      <c r="I112" s="313">
        <f t="shared" si="114"/>
        <v>4.136556192374782</v>
      </c>
      <c r="J112" s="142">
        <v>0.405</v>
      </c>
      <c r="K112" s="142">
        <v>0.415</v>
      </c>
      <c r="L112" s="107">
        <f t="shared" si="115"/>
        <v>2.4691358024691246</v>
      </c>
      <c r="M112" s="118">
        <v>40885</v>
      </c>
      <c r="N112" s="22">
        <v>40889</v>
      </c>
      <c r="O112" s="23">
        <v>40912</v>
      </c>
      <c r="P112" s="21" t="s">
        <v>249</v>
      </c>
      <c r="Q112" s="16"/>
      <c r="R112" s="311">
        <f t="shared" si="119"/>
        <v>1.66</v>
      </c>
      <c r="S112" s="312">
        <f t="shared" si="116"/>
        <v>58.04195804195804</v>
      </c>
      <c r="T112" s="411">
        <f t="shared" si="107"/>
        <v>-2.0012210088274363</v>
      </c>
      <c r="U112" s="18">
        <f t="shared" si="117"/>
        <v>14.031468531468533</v>
      </c>
      <c r="V112" s="364">
        <v>9</v>
      </c>
      <c r="W112" s="188">
        <v>2.86</v>
      </c>
      <c r="X112" s="187">
        <v>4.22</v>
      </c>
      <c r="Y112" s="188">
        <v>0.55</v>
      </c>
      <c r="Z112" s="188">
        <v>1.54</v>
      </c>
      <c r="AA112" s="187">
        <v>2.62</v>
      </c>
      <c r="AB112" s="188">
        <v>2.72</v>
      </c>
      <c r="AC112" s="326">
        <f t="shared" si="112"/>
        <v>3.8167938931297662</v>
      </c>
      <c r="AD112" s="443">
        <f t="shared" si="120"/>
        <v>3.6295720125899935</v>
      </c>
      <c r="AE112" s="483">
        <v>2</v>
      </c>
      <c r="AF112" s="380">
        <v>900</v>
      </c>
      <c r="AG112" s="512">
        <v>21.98</v>
      </c>
      <c r="AH112" s="512">
        <v>-6.26</v>
      </c>
      <c r="AI112" s="525">
        <v>0.6</v>
      </c>
      <c r="AJ112" s="526">
        <v>5.16</v>
      </c>
      <c r="AK112" s="334">
        <f>AN112/AO112</f>
        <v>1.3939770602545158</v>
      </c>
      <c r="AL112" s="328">
        <f t="shared" si="82"/>
        <v>2.5316455696202445</v>
      </c>
      <c r="AM112" s="329">
        <f t="shared" si="83"/>
        <v>2.5985568006018145</v>
      </c>
      <c r="AN112" s="329">
        <f t="shared" si="89"/>
        <v>2.6704189153420765</v>
      </c>
      <c r="AO112" s="326">
        <f>((AP112/BA112)^(1/10)-1)*100</f>
        <v>1.915683544214497</v>
      </c>
      <c r="AP112" s="650">
        <v>1.62</v>
      </c>
      <c r="AQ112" s="633"/>
      <c r="AR112" s="279">
        <v>1.58</v>
      </c>
      <c r="AS112" s="279">
        <v>1.54</v>
      </c>
      <c r="AT112" s="19">
        <v>1.5</v>
      </c>
      <c r="AU112" s="19">
        <v>1.46</v>
      </c>
      <c r="AV112" s="19">
        <v>1.42</v>
      </c>
      <c r="AW112" s="19">
        <v>1.38</v>
      </c>
      <c r="AX112" s="19">
        <v>1.36</v>
      </c>
      <c r="AY112" s="280">
        <v>1.34</v>
      </c>
      <c r="AZ112" s="280">
        <v>1.34</v>
      </c>
      <c r="BA112" s="280">
        <v>1.34</v>
      </c>
      <c r="BB112" s="280">
        <v>1.34</v>
      </c>
      <c r="BC112" s="281">
        <v>1.34</v>
      </c>
      <c r="BD112" s="686">
        <f t="shared" si="84"/>
        <v>2.5316455696202445</v>
      </c>
      <c r="BE112" s="686">
        <f t="shared" si="121"/>
        <v>2.5974025974025983</v>
      </c>
      <c r="BF112" s="663">
        <f t="shared" si="97"/>
        <v>2.6666666666666616</v>
      </c>
      <c r="BG112" s="663">
        <f t="shared" si="98"/>
        <v>2.7397260273972712</v>
      </c>
      <c r="BH112" s="663">
        <f t="shared" si="99"/>
        <v>2.8169014084507005</v>
      </c>
      <c r="BI112" s="663">
        <f t="shared" si="100"/>
        <v>2.898550724637694</v>
      </c>
      <c r="BJ112" s="663">
        <f t="shared" si="101"/>
        <v>1.4705882352941124</v>
      </c>
      <c r="BK112" s="663">
        <f t="shared" si="102"/>
        <v>1.4925373134328401</v>
      </c>
      <c r="BL112" s="663">
        <f t="shared" si="103"/>
        <v>0</v>
      </c>
      <c r="BM112" s="663">
        <f t="shared" si="104"/>
        <v>0</v>
      </c>
      <c r="BN112" s="663">
        <f t="shared" si="105"/>
        <v>0</v>
      </c>
      <c r="BO112" s="687">
        <f t="shared" si="106"/>
        <v>0</v>
      </c>
      <c r="BP112" s="675">
        <f t="shared" si="85"/>
        <v>1.6011682119085104</v>
      </c>
      <c r="BQ112" s="675">
        <f t="shared" si="86"/>
        <v>1.2156922199433389</v>
      </c>
      <c r="BR112" s="540">
        <f t="shared" si="118"/>
        <v>-7.224493423751675</v>
      </c>
      <c r="BS112" s="675">
        <f t="shared" si="81"/>
        <v>39.28914471759536</v>
      </c>
      <c r="BT112" s="698">
        <f t="shared" si="91"/>
        <v>1.6818320610687023</v>
      </c>
      <c r="BU112" s="698">
        <f aca="true" t="shared" si="122" ref="BU112:BX131">IF($AD112="n/a",1.03*BT112,IF($AD112&lt;0,1.01*BT112,IF($AD112&gt;10,1.1*BT112,(1+$AD112/100)*BT112)))</f>
        <v>1.7428753668560175</v>
      </c>
      <c r="BV112" s="698">
        <f t="shared" si="122"/>
        <v>1.8061342833857488</v>
      </c>
      <c r="BW112" s="698">
        <f t="shared" si="122"/>
        <v>1.8716892278453108</v>
      </c>
      <c r="BX112" s="698">
        <f t="shared" si="122"/>
        <v>1.9396235362218461</v>
      </c>
      <c r="BY112" s="699">
        <f t="shared" si="92"/>
        <v>9.042154475377625</v>
      </c>
      <c r="BZ112" s="687">
        <f t="shared" si="93"/>
        <v>22.532156679236543</v>
      </c>
    </row>
    <row r="113" spans="1:78" ht="11.25" customHeight="1">
      <c r="A113" s="25" t="s">
        <v>947</v>
      </c>
      <c r="B113" s="26" t="s">
        <v>948</v>
      </c>
      <c r="C113" s="33" t="s">
        <v>1224</v>
      </c>
      <c r="D113" s="132">
        <v>6</v>
      </c>
      <c r="E113" s="26">
        <v>386</v>
      </c>
      <c r="F113" s="65" t="s">
        <v>1410</v>
      </c>
      <c r="G113" s="57" t="s">
        <v>1410</v>
      </c>
      <c r="H113" s="206">
        <v>9.8</v>
      </c>
      <c r="I113" s="313">
        <f t="shared" si="114"/>
        <v>2.857142857142857</v>
      </c>
      <c r="J113" s="282">
        <v>0.06</v>
      </c>
      <c r="K113" s="141">
        <v>0.07</v>
      </c>
      <c r="L113" s="93">
        <f t="shared" si="115"/>
        <v>16.666666666666675</v>
      </c>
      <c r="M113" s="156">
        <v>40577</v>
      </c>
      <c r="N113" s="31">
        <v>40581</v>
      </c>
      <c r="O113" s="32">
        <v>40596</v>
      </c>
      <c r="P113" s="104" t="s">
        <v>85</v>
      </c>
      <c r="Q113" s="26"/>
      <c r="R113" s="310">
        <f t="shared" si="119"/>
        <v>0.28</v>
      </c>
      <c r="S113" s="313">
        <f t="shared" si="116"/>
        <v>40.00000000000001</v>
      </c>
      <c r="T113" s="411">
        <f t="shared" si="107"/>
        <v>-26.003003063938092</v>
      </c>
      <c r="U113" s="27">
        <f t="shared" si="117"/>
        <v>14.000000000000002</v>
      </c>
      <c r="V113" s="364">
        <v>12</v>
      </c>
      <c r="W113" s="166">
        <v>0.7</v>
      </c>
      <c r="X113" s="172" t="s">
        <v>1410</v>
      </c>
      <c r="Y113" s="166">
        <v>3.35</v>
      </c>
      <c r="Z113" s="166">
        <v>0.88</v>
      </c>
      <c r="AA113" s="172" t="s">
        <v>1410</v>
      </c>
      <c r="AB113" s="166" t="s">
        <v>1410</v>
      </c>
      <c r="AC113" s="327" t="s">
        <v>876</v>
      </c>
      <c r="AD113" s="444" t="s">
        <v>876</v>
      </c>
      <c r="AE113" s="484">
        <v>0</v>
      </c>
      <c r="AF113" s="306">
        <v>56</v>
      </c>
      <c r="AG113" s="522">
        <v>22.5</v>
      </c>
      <c r="AH113" s="522">
        <v>-30</v>
      </c>
      <c r="AI113" s="523">
        <v>1.45</v>
      </c>
      <c r="AJ113" s="524">
        <v>-2.68</v>
      </c>
      <c r="AK113" s="335" t="s">
        <v>876</v>
      </c>
      <c r="AL113" s="324">
        <f t="shared" si="82"/>
        <v>16.666666666666675</v>
      </c>
      <c r="AM113" s="325">
        <f t="shared" si="83"/>
        <v>13.798047356553855</v>
      </c>
      <c r="AN113" s="325">
        <f t="shared" si="89"/>
        <v>56.3174116740931</v>
      </c>
      <c r="AO113" s="327" t="s">
        <v>876</v>
      </c>
      <c r="AP113" s="646">
        <v>0.28</v>
      </c>
      <c r="AQ113" s="634"/>
      <c r="AR113" s="282">
        <v>0.24</v>
      </c>
      <c r="AS113" s="284">
        <v>0.2</v>
      </c>
      <c r="AT113" s="28">
        <v>0.19</v>
      </c>
      <c r="AU113" s="28">
        <v>0.13</v>
      </c>
      <c r="AV113" s="28">
        <v>0.03</v>
      </c>
      <c r="AW113" s="275">
        <v>0</v>
      </c>
      <c r="AX113" s="275">
        <v>0</v>
      </c>
      <c r="AY113" s="275">
        <v>0</v>
      </c>
      <c r="AZ113" s="275">
        <v>0</v>
      </c>
      <c r="BA113" s="275">
        <v>0</v>
      </c>
      <c r="BB113" s="275">
        <v>0</v>
      </c>
      <c r="BC113" s="277">
        <v>0</v>
      </c>
      <c r="BD113" s="684">
        <f t="shared" si="84"/>
        <v>16.666666666666675</v>
      </c>
      <c r="BE113" s="684">
        <f t="shared" si="121"/>
        <v>19.999999999999996</v>
      </c>
      <c r="BF113" s="452">
        <f t="shared" si="97"/>
        <v>5.263157894736836</v>
      </c>
      <c r="BG113" s="452">
        <f t="shared" si="98"/>
        <v>46.153846153846146</v>
      </c>
      <c r="BH113" s="452">
        <f t="shared" si="99"/>
        <v>333.33333333333337</v>
      </c>
      <c r="BI113" s="452">
        <f t="shared" si="100"/>
        <v>0</v>
      </c>
      <c r="BJ113" s="452">
        <f t="shared" si="101"/>
        <v>0</v>
      </c>
      <c r="BK113" s="452">
        <f t="shared" si="102"/>
        <v>0</v>
      </c>
      <c r="BL113" s="452">
        <f t="shared" si="103"/>
        <v>0</v>
      </c>
      <c r="BM113" s="452">
        <f t="shared" si="104"/>
        <v>0</v>
      </c>
      <c r="BN113" s="452">
        <f t="shared" si="105"/>
        <v>0</v>
      </c>
      <c r="BO113" s="685">
        <f t="shared" si="106"/>
        <v>0</v>
      </c>
      <c r="BP113" s="676">
        <f t="shared" si="85"/>
        <v>35.11808367071525</v>
      </c>
      <c r="BQ113" s="676">
        <f t="shared" si="86"/>
        <v>90.89710741009421</v>
      </c>
      <c r="BR113" s="538">
        <f t="shared" si="118"/>
        <v>45.174554531235955</v>
      </c>
      <c r="BS113" s="676">
        <f t="shared" si="81"/>
        <v>47.11</v>
      </c>
      <c r="BT113" s="700">
        <f t="shared" si="91"/>
        <v>0.28840000000000005</v>
      </c>
      <c r="BU113" s="700">
        <f t="shared" si="122"/>
        <v>0.29705200000000004</v>
      </c>
      <c r="BV113" s="700">
        <f t="shared" si="122"/>
        <v>0.30596356</v>
      </c>
      <c r="BW113" s="700">
        <f t="shared" si="122"/>
        <v>0.3151424668</v>
      </c>
      <c r="BX113" s="700">
        <f t="shared" si="122"/>
        <v>0.32459674080400003</v>
      </c>
      <c r="BY113" s="697">
        <f t="shared" si="92"/>
        <v>1.5311547676040003</v>
      </c>
      <c r="BZ113" s="685">
        <f t="shared" si="93"/>
        <v>15.624028240857143</v>
      </c>
    </row>
    <row r="114" spans="1:78" ht="11.25" customHeight="1">
      <c r="A114" s="95" t="s">
        <v>1648</v>
      </c>
      <c r="B114" s="26" t="s">
        <v>1649</v>
      </c>
      <c r="C114" s="33" t="s">
        <v>1220</v>
      </c>
      <c r="D114" s="132">
        <v>9</v>
      </c>
      <c r="E114" s="26">
        <v>250</v>
      </c>
      <c r="F114" s="65" t="s">
        <v>1410</v>
      </c>
      <c r="G114" s="57" t="s">
        <v>1410</v>
      </c>
      <c r="H114" s="206">
        <v>50.73</v>
      </c>
      <c r="I114" s="313">
        <f t="shared" si="114"/>
        <v>4.336684407648335</v>
      </c>
      <c r="J114" s="141">
        <v>0.538</v>
      </c>
      <c r="K114" s="141">
        <v>0.55</v>
      </c>
      <c r="L114" s="93">
        <f t="shared" si="115"/>
        <v>2.230483271375472</v>
      </c>
      <c r="M114" s="297">
        <v>40520</v>
      </c>
      <c r="N114" s="71">
        <v>40522</v>
      </c>
      <c r="O114" s="72">
        <v>40546</v>
      </c>
      <c r="P114" s="30" t="s">
        <v>1701</v>
      </c>
      <c r="Q114" s="26"/>
      <c r="R114" s="310">
        <f t="shared" si="119"/>
        <v>2.2</v>
      </c>
      <c r="S114" s="313">
        <f t="shared" si="116"/>
        <v>86.95652173913044</v>
      </c>
      <c r="T114" s="411">
        <f t="shared" si="107"/>
        <v>115.8896170400931</v>
      </c>
      <c r="U114" s="27">
        <f t="shared" si="117"/>
        <v>20.051383399209488</v>
      </c>
      <c r="V114" s="364">
        <v>9</v>
      </c>
      <c r="W114" s="166">
        <v>2.53</v>
      </c>
      <c r="X114" s="172">
        <v>1.49</v>
      </c>
      <c r="Y114" s="166">
        <v>3.74</v>
      </c>
      <c r="Z114" s="166">
        <v>5.23</v>
      </c>
      <c r="AA114" s="172">
        <v>2.63</v>
      </c>
      <c r="AB114" s="166">
        <v>2.83</v>
      </c>
      <c r="AC114" s="327">
        <f aca="true" t="shared" si="123" ref="AC114:AC119">(AB114/AA114-1)*100</f>
        <v>7.604562737642584</v>
      </c>
      <c r="AD114" s="444">
        <f>(H114/AA114)/X114</f>
        <v>12.945619720825784</v>
      </c>
      <c r="AE114" s="484">
        <v>4</v>
      </c>
      <c r="AF114" s="306">
        <v>478</v>
      </c>
      <c r="AG114" s="522">
        <v>15.22</v>
      </c>
      <c r="AH114" s="522">
        <v>-26.99</v>
      </c>
      <c r="AI114" s="523">
        <v>0.85</v>
      </c>
      <c r="AJ114" s="524">
        <v>-4.34</v>
      </c>
      <c r="AK114" s="335">
        <f>AN114/AO114</f>
        <v>0.8856910902504483</v>
      </c>
      <c r="AL114" s="324">
        <f t="shared" si="82"/>
        <v>2.3255813953488413</v>
      </c>
      <c r="AM114" s="325">
        <f t="shared" si="83"/>
        <v>3.228011545636722</v>
      </c>
      <c r="AN114" s="325">
        <f t="shared" si="89"/>
        <v>4.095039696925684</v>
      </c>
      <c r="AO114" s="327">
        <f>((AP114/BA114)^(1/10)-1)*100</f>
        <v>4.623552999463643</v>
      </c>
      <c r="AP114" s="646">
        <v>2.2</v>
      </c>
      <c r="AQ114" s="634"/>
      <c r="AR114" s="282">
        <v>2.15</v>
      </c>
      <c r="AS114" s="282">
        <v>2.1</v>
      </c>
      <c r="AT114" s="28">
        <v>2</v>
      </c>
      <c r="AU114" s="28">
        <v>1.9</v>
      </c>
      <c r="AV114" s="28">
        <v>1.8</v>
      </c>
      <c r="AW114" s="28">
        <v>1.7</v>
      </c>
      <c r="AX114" s="28">
        <v>1.6</v>
      </c>
      <c r="AY114" s="28">
        <v>1.5</v>
      </c>
      <c r="AZ114" s="275">
        <v>1.4</v>
      </c>
      <c r="BA114" s="275">
        <v>1.4</v>
      </c>
      <c r="BB114" s="275">
        <v>1.4</v>
      </c>
      <c r="BC114" s="277">
        <v>1.4</v>
      </c>
      <c r="BD114" s="684">
        <f t="shared" si="84"/>
        <v>2.3255813953488413</v>
      </c>
      <c r="BE114" s="684">
        <f t="shared" si="121"/>
        <v>2.3809523809523725</v>
      </c>
      <c r="BF114" s="452">
        <f t="shared" si="97"/>
        <v>5.000000000000004</v>
      </c>
      <c r="BG114" s="452">
        <f t="shared" si="98"/>
        <v>5.263157894736836</v>
      </c>
      <c r="BH114" s="452">
        <f t="shared" si="99"/>
        <v>5.555555555555558</v>
      </c>
      <c r="BI114" s="452">
        <f t="shared" si="100"/>
        <v>5.882352941176472</v>
      </c>
      <c r="BJ114" s="452">
        <f t="shared" si="101"/>
        <v>6.25</v>
      </c>
      <c r="BK114" s="452">
        <f t="shared" si="102"/>
        <v>6.666666666666665</v>
      </c>
      <c r="BL114" s="452">
        <f t="shared" si="103"/>
        <v>7.14285714285714</v>
      </c>
      <c r="BM114" s="452">
        <f t="shared" si="104"/>
        <v>0</v>
      </c>
      <c r="BN114" s="452">
        <f t="shared" si="105"/>
        <v>0</v>
      </c>
      <c r="BO114" s="685">
        <f t="shared" si="106"/>
        <v>0</v>
      </c>
      <c r="BP114" s="676">
        <f t="shared" si="85"/>
        <v>3.8722603314411574</v>
      </c>
      <c r="BQ114" s="676">
        <f t="shared" si="86"/>
        <v>2.643213313711712</v>
      </c>
      <c r="BR114" s="538">
        <f t="shared" si="118"/>
        <v>-11.619659294635468</v>
      </c>
      <c r="BS114" s="676">
        <f t="shared" si="81"/>
        <v>38.835240060063285</v>
      </c>
      <c r="BT114" s="700">
        <f t="shared" si="91"/>
        <v>2.367300380228137</v>
      </c>
      <c r="BU114" s="700">
        <f t="shared" si="122"/>
        <v>2.604030418250951</v>
      </c>
      <c r="BV114" s="700">
        <f t="shared" si="122"/>
        <v>2.8644334600760466</v>
      </c>
      <c r="BW114" s="700">
        <f t="shared" si="122"/>
        <v>3.1508768060836516</v>
      </c>
      <c r="BX114" s="700">
        <f t="shared" si="122"/>
        <v>3.465964486692017</v>
      </c>
      <c r="BY114" s="697">
        <f t="shared" si="92"/>
        <v>14.452605551330802</v>
      </c>
      <c r="BZ114" s="685">
        <f t="shared" si="93"/>
        <v>28.489267792885475</v>
      </c>
    </row>
    <row r="115" spans="1:78" ht="11.25" customHeight="1">
      <c r="A115" s="25" t="s">
        <v>1124</v>
      </c>
      <c r="B115" s="26" t="s">
        <v>1125</v>
      </c>
      <c r="C115" s="33" t="s">
        <v>298</v>
      </c>
      <c r="D115" s="132">
        <v>7</v>
      </c>
      <c r="E115" s="26">
        <v>364</v>
      </c>
      <c r="F115" s="65" t="s">
        <v>1410</v>
      </c>
      <c r="G115" s="57" t="s">
        <v>1410</v>
      </c>
      <c r="H115" s="206">
        <v>46.27</v>
      </c>
      <c r="I115" s="433">
        <f t="shared" si="114"/>
        <v>0.4754700669980549</v>
      </c>
      <c r="J115" s="141">
        <v>0.05</v>
      </c>
      <c r="K115" s="141">
        <v>0.055</v>
      </c>
      <c r="L115" s="93">
        <f t="shared" si="115"/>
        <v>9.999999999999986</v>
      </c>
      <c r="M115" s="156">
        <v>40759</v>
      </c>
      <c r="N115" s="31">
        <v>40763</v>
      </c>
      <c r="O115" s="32">
        <v>40781</v>
      </c>
      <c r="P115" s="104" t="s">
        <v>2093</v>
      </c>
      <c r="Q115" s="26"/>
      <c r="R115" s="310">
        <f t="shared" si="119"/>
        <v>0.22</v>
      </c>
      <c r="S115" s="313">
        <f t="shared" si="116"/>
        <v>10.091743119266054</v>
      </c>
      <c r="T115" s="411">
        <f t="shared" si="107"/>
        <v>165.98728442165446</v>
      </c>
      <c r="U115" s="27">
        <f t="shared" si="117"/>
        <v>21.224770642201836</v>
      </c>
      <c r="V115" s="364">
        <v>12</v>
      </c>
      <c r="W115" s="166">
        <v>2.18</v>
      </c>
      <c r="X115" s="172">
        <v>1.11</v>
      </c>
      <c r="Y115" s="166">
        <v>0.83</v>
      </c>
      <c r="Z115" s="166">
        <v>7.5</v>
      </c>
      <c r="AA115" s="172">
        <v>2.33</v>
      </c>
      <c r="AB115" s="166">
        <v>2.64</v>
      </c>
      <c r="AC115" s="327">
        <f t="shared" si="123"/>
        <v>13.30472103004292</v>
      </c>
      <c r="AD115" s="444">
        <f>(H115/AA115)/X115</f>
        <v>17.890422611452653</v>
      </c>
      <c r="AE115" s="484">
        <v>25</v>
      </c>
      <c r="AF115" s="369">
        <v>2170</v>
      </c>
      <c r="AG115" s="522">
        <v>26.39</v>
      </c>
      <c r="AH115" s="522">
        <v>-6.83</v>
      </c>
      <c r="AI115" s="523">
        <v>3.77</v>
      </c>
      <c r="AJ115" s="524">
        <v>6.47</v>
      </c>
      <c r="AK115" s="335" t="s">
        <v>876</v>
      </c>
      <c r="AL115" s="324">
        <f t="shared" si="82"/>
        <v>10.526315789473673</v>
      </c>
      <c r="AM115" s="325">
        <f t="shared" si="83"/>
        <v>10.652831653505768</v>
      </c>
      <c r="AN115" s="325">
        <f t="shared" si="89"/>
        <v>13.80604263098537</v>
      </c>
      <c r="AO115" s="327" t="s">
        <v>876</v>
      </c>
      <c r="AP115" s="646">
        <v>0.21</v>
      </c>
      <c r="AQ115" s="634"/>
      <c r="AR115" s="282">
        <v>0.19</v>
      </c>
      <c r="AS115" s="282">
        <v>0.17</v>
      </c>
      <c r="AT115" s="28">
        <v>0.155</v>
      </c>
      <c r="AU115" s="28">
        <v>0.135</v>
      </c>
      <c r="AV115" s="28">
        <v>0.11</v>
      </c>
      <c r="AW115" s="28">
        <v>0.05</v>
      </c>
      <c r="AX115" s="275">
        <v>0</v>
      </c>
      <c r="AY115" s="275">
        <v>0</v>
      </c>
      <c r="AZ115" s="275">
        <v>0</v>
      </c>
      <c r="BA115" s="275">
        <v>0</v>
      </c>
      <c r="BB115" s="275">
        <v>0</v>
      </c>
      <c r="BC115" s="277">
        <v>0</v>
      </c>
      <c r="BD115" s="684">
        <f t="shared" si="84"/>
        <v>10.526315789473673</v>
      </c>
      <c r="BE115" s="684">
        <f t="shared" si="121"/>
        <v>11.764705882352944</v>
      </c>
      <c r="BF115" s="452">
        <f t="shared" si="97"/>
        <v>9.677419354838722</v>
      </c>
      <c r="BG115" s="452">
        <f t="shared" si="98"/>
        <v>14.814814814814813</v>
      </c>
      <c r="BH115" s="452">
        <f t="shared" si="99"/>
        <v>22.72727272727273</v>
      </c>
      <c r="BI115" s="452">
        <f t="shared" si="100"/>
        <v>119.99999999999997</v>
      </c>
      <c r="BJ115" s="452">
        <f t="shared" si="101"/>
        <v>0</v>
      </c>
      <c r="BK115" s="452">
        <f t="shared" si="102"/>
        <v>0</v>
      </c>
      <c r="BL115" s="452">
        <f t="shared" si="103"/>
        <v>0</v>
      </c>
      <c r="BM115" s="452">
        <f t="shared" si="104"/>
        <v>0</v>
      </c>
      <c r="BN115" s="452">
        <f t="shared" si="105"/>
        <v>0</v>
      </c>
      <c r="BO115" s="685">
        <f t="shared" si="106"/>
        <v>0</v>
      </c>
      <c r="BP115" s="676">
        <f t="shared" si="85"/>
        <v>15.792544047396072</v>
      </c>
      <c r="BQ115" s="676">
        <f t="shared" si="86"/>
        <v>32.256805958480996</v>
      </c>
      <c r="BR115" s="538">
        <f t="shared" si="118"/>
        <v>-6.943257944218411</v>
      </c>
      <c r="BS115" s="676">
        <f t="shared" si="81"/>
        <v>68.92871559633026</v>
      </c>
      <c r="BT115" s="700">
        <f t="shared" si="91"/>
        <v>0.231</v>
      </c>
      <c r="BU115" s="700">
        <f t="shared" si="122"/>
        <v>0.25410000000000005</v>
      </c>
      <c r="BV115" s="700">
        <f t="shared" si="122"/>
        <v>0.2795100000000001</v>
      </c>
      <c r="BW115" s="700">
        <f t="shared" si="122"/>
        <v>0.30746100000000015</v>
      </c>
      <c r="BX115" s="700">
        <f t="shared" si="122"/>
        <v>0.3382071000000002</v>
      </c>
      <c r="BY115" s="697">
        <f t="shared" si="92"/>
        <v>1.4102781000000006</v>
      </c>
      <c r="BZ115" s="685">
        <f t="shared" si="93"/>
        <v>3.047931921331317</v>
      </c>
    </row>
    <row r="116" spans="1:78" ht="11.25" customHeight="1">
      <c r="A116" s="34" t="s">
        <v>1044</v>
      </c>
      <c r="B116" s="36" t="s">
        <v>1045</v>
      </c>
      <c r="C116" s="41" t="s">
        <v>978</v>
      </c>
      <c r="D116" s="133">
        <v>9</v>
      </c>
      <c r="E116" s="26">
        <v>271</v>
      </c>
      <c r="F116" s="74" t="s">
        <v>1410</v>
      </c>
      <c r="G116" s="75" t="s">
        <v>1410</v>
      </c>
      <c r="H116" s="207">
        <v>56.49</v>
      </c>
      <c r="I116" s="433">
        <f t="shared" si="114"/>
        <v>0.6372809346787042</v>
      </c>
      <c r="J116" s="140">
        <v>0.085</v>
      </c>
      <c r="K116" s="140">
        <v>0.09</v>
      </c>
      <c r="L116" s="94">
        <f t="shared" si="115"/>
        <v>5.88235294117645</v>
      </c>
      <c r="M116" s="298">
        <v>40770</v>
      </c>
      <c r="N116" s="50">
        <v>40772</v>
      </c>
      <c r="O116" s="40">
        <v>40786</v>
      </c>
      <c r="P116" s="49" t="s">
        <v>292</v>
      </c>
      <c r="Q116" s="36"/>
      <c r="R116" s="259">
        <f t="shared" si="119"/>
        <v>0.36</v>
      </c>
      <c r="S116" s="315">
        <f t="shared" si="116"/>
        <v>12.413793103448276</v>
      </c>
      <c r="T116" s="411">
        <f t="shared" si="107"/>
        <v>44.14552034136461</v>
      </c>
      <c r="U116" s="37">
        <f t="shared" si="117"/>
        <v>19.47931034482759</v>
      </c>
      <c r="V116" s="365">
        <v>8</v>
      </c>
      <c r="W116" s="167">
        <v>2.9</v>
      </c>
      <c r="X116" s="174">
        <v>0.98</v>
      </c>
      <c r="Y116" s="167">
        <v>1.38</v>
      </c>
      <c r="Z116" s="167">
        <v>2.4</v>
      </c>
      <c r="AA116" s="174">
        <v>3.09</v>
      </c>
      <c r="AB116" s="167">
        <v>3.37</v>
      </c>
      <c r="AC116" s="332">
        <f t="shared" si="123"/>
        <v>9.061488673139163</v>
      </c>
      <c r="AD116" s="445">
        <f>(H116/AA116)/X116</f>
        <v>18.65464632454924</v>
      </c>
      <c r="AE116" s="485">
        <v>5</v>
      </c>
      <c r="AF116" s="307">
        <v>716</v>
      </c>
      <c r="AG116" s="495">
        <v>22.72</v>
      </c>
      <c r="AH116" s="495">
        <v>-34.21</v>
      </c>
      <c r="AI116" s="519">
        <v>-0.67</v>
      </c>
      <c r="AJ116" s="521">
        <v>-5.85</v>
      </c>
      <c r="AK116" s="336">
        <f>AN116/AO116</f>
        <v>0.7254237426776008</v>
      </c>
      <c r="AL116" s="330">
        <f t="shared" si="82"/>
        <v>6.060606060606055</v>
      </c>
      <c r="AM116" s="331">
        <f t="shared" si="83"/>
        <v>6.469042607881903</v>
      </c>
      <c r="AN116" s="331">
        <f t="shared" si="89"/>
        <v>6.9610375725068785</v>
      </c>
      <c r="AO116" s="332">
        <f>((AP116/BA116)^(1/10)-1)*100</f>
        <v>9.595822638521723</v>
      </c>
      <c r="AP116" s="652">
        <v>0.35</v>
      </c>
      <c r="AQ116" s="635"/>
      <c r="AR116" s="283">
        <v>0.33</v>
      </c>
      <c r="AS116" s="283">
        <v>0.31</v>
      </c>
      <c r="AT116" s="38">
        <v>0.29</v>
      </c>
      <c r="AU116" s="38">
        <v>0.27</v>
      </c>
      <c r="AV116" s="38">
        <v>0.25</v>
      </c>
      <c r="AW116" s="38">
        <v>0.23</v>
      </c>
      <c r="AX116" s="38">
        <v>0.21</v>
      </c>
      <c r="AY116" s="38">
        <v>0.17</v>
      </c>
      <c r="AZ116" s="276">
        <v>0.14</v>
      </c>
      <c r="BA116" s="276">
        <v>0.14</v>
      </c>
      <c r="BB116" s="38">
        <v>0.14</v>
      </c>
      <c r="BC116" s="274">
        <v>0.13</v>
      </c>
      <c r="BD116" s="688">
        <f t="shared" si="84"/>
        <v>6.060606060606055</v>
      </c>
      <c r="BE116" s="688">
        <f t="shared" si="121"/>
        <v>6.451612903225823</v>
      </c>
      <c r="BF116" s="664">
        <f t="shared" si="97"/>
        <v>6.896551724137945</v>
      </c>
      <c r="BG116" s="664">
        <f t="shared" si="98"/>
        <v>7.407407407407396</v>
      </c>
      <c r="BH116" s="664">
        <f t="shared" si="99"/>
        <v>8.000000000000007</v>
      </c>
      <c r="BI116" s="664">
        <f t="shared" si="100"/>
        <v>8.695652173913038</v>
      </c>
      <c r="BJ116" s="664">
        <f t="shared" si="101"/>
        <v>9.523809523809534</v>
      </c>
      <c r="BK116" s="664">
        <f t="shared" si="102"/>
        <v>23.529411764705866</v>
      </c>
      <c r="BL116" s="664">
        <f t="shared" si="103"/>
        <v>21.42857142857142</v>
      </c>
      <c r="BM116" s="664">
        <f t="shared" si="104"/>
        <v>0</v>
      </c>
      <c r="BN116" s="664">
        <f t="shared" si="105"/>
        <v>0</v>
      </c>
      <c r="BO116" s="689">
        <f t="shared" si="106"/>
        <v>7.692307692307709</v>
      </c>
      <c r="BP116" s="677">
        <f t="shared" si="85"/>
        <v>8.8071608898904</v>
      </c>
      <c r="BQ116" s="677">
        <f t="shared" si="86"/>
        <v>6.7841676807356315</v>
      </c>
      <c r="BR116" s="539">
        <f t="shared" si="118"/>
        <v>-11.880991837642007</v>
      </c>
      <c r="BS116" s="677">
        <f t="shared" si="81"/>
        <v>65.43530741599923</v>
      </c>
      <c r="BT116" s="701">
        <f t="shared" si="91"/>
        <v>0.38171521035598704</v>
      </c>
      <c r="BU116" s="701">
        <f t="shared" si="122"/>
        <v>0.4198867313915858</v>
      </c>
      <c r="BV116" s="701">
        <f t="shared" si="122"/>
        <v>0.4618754045307444</v>
      </c>
      <c r="BW116" s="701">
        <f t="shared" si="122"/>
        <v>0.5080629449838189</v>
      </c>
      <c r="BX116" s="701">
        <f t="shared" si="122"/>
        <v>0.5588692394822008</v>
      </c>
      <c r="BY116" s="702">
        <f t="shared" si="92"/>
        <v>2.330409530744337</v>
      </c>
      <c r="BZ116" s="689">
        <f t="shared" si="93"/>
        <v>4.125348788713643</v>
      </c>
    </row>
    <row r="117" spans="1:78" ht="11.25" customHeight="1">
      <c r="A117" s="15" t="s">
        <v>1746</v>
      </c>
      <c r="B117" s="16" t="s">
        <v>1747</v>
      </c>
      <c r="C117" s="24" t="s">
        <v>299</v>
      </c>
      <c r="D117" s="131">
        <v>9</v>
      </c>
      <c r="E117" s="26">
        <v>289</v>
      </c>
      <c r="F117" s="42" t="s">
        <v>860</v>
      </c>
      <c r="G117" s="43" t="s">
        <v>860</v>
      </c>
      <c r="H117" s="205">
        <v>78.15</v>
      </c>
      <c r="I117" s="312">
        <f t="shared" si="114"/>
        <v>5.1183621241202815</v>
      </c>
      <c r="J117" s="142">
        <v>0.75</v>
      </c>
      <c r="K117" s="142">
        <v>1</v>
      </c>
      <c r="L117" s="107">
        <f t="shared" si="115"/>
        <v>33.33333333333333</v>
      </c>
      <c r="M117" s="118">
        <v>40876</v>
      </c>
      <c r="N117" s="22">
        <v>40878</v>
      </c>
      <c r="O117" s="23">
        <v>40907</v>
      </c>
      <c r="P117" s="378" t="s">
        <v>234</v>
      </c>
      <c r="Q117" s="16"/>
      <c r="R117" s="311">
        <f t="shared" si="119"/>
        <v>4</v>
      </c>
      <c r="S117" s="313">
        <f t="shared" si="116"/>
        <v>46.783625730994146</v>
      </c>
      <c r="T117" s="413">
        <f t="shared" si="107"/>
        <v>84.1761594229966</v>
      </c>
      <c r="U117" s="18">
        <f t="shared" si="117"/>
        <v>9.140350877192983</v>
      </c>
      <c r="V117" s="364">
        <v>12</v>
      </c>
      <c r="W117" s="188">
        <v>8.55</v>
      </c>
      <c r="X117" s="187">
        <v>1.11</v>
      </c>
      <c r="Y117" s="188">
        <v>0.52</v>
      </c>
      <c r="Z117" s="188">
        <v>8.35</v>
      </c>
      <c r="AA117" s="187">
        <v>7.59</v>
      </c>
      <c r="AB117" s="188">
        <v>7.85</v>
      </c>
      <c r="AC117" s="326">
        <f t="shared" si="123"/>
        <v>3.4255599472990728</v>
      </c>
      <c r="AD117" s="327">
        <f>(H117/AA117)/X117</f>
        <v>9.276074493465797</v>
      </c>
      <c r="AE117" s="484">
        <v>25</v>
      </c>
      <c r="AF117" s="370">
        <v>25110</v>
      </c>
      <c r="AG117" s="512">
        <v>17.77</v>
      </c>
      <c r="AH117" s="512">
        <v>-5.19</v>
      </c>
      <c r="AI117" s="525">
        <v>2.53</v>
      </c>
      <c r="AJ117" s="526">
        <v>2.92</v>
      </c>
      <c r="AK117" s="335">
        <f>AN117/AO117</f>
        <v>0.9513233868556803</v>
      </c>
      <c r="AL117" s="324">
        <f t="shared" si="82"/>
        <v>23.106060606060595</v>
      </c>
      <c r="AM117" s="325">
        <f t="shared" si="83"/>
        <v>21.099985297469924</v>
      </c>
      <c r="AN117" s="325">
        <f t="shared" si="89"/>
        <v>21.05832751075947</v>
      </c>
      <c r="AO117" s="327">
        <f>((AP117/BA117)^(1/10)-1)*100</f>
        <v>22.13582447537801</v>
      </c>
      <c r="AP117" s="646">
        <v>3.25</v>
      </c>
      <c r="AQ117" s="634"/>
      <c r="AR117" s="282">
        <v>2.64</v>
      </c>
      <c r="AS117" s="282">
        <v>2.34</v>
      </c>
      <c r="AT117" s="28">
        <v>1.83</v>
      </c>
      <c r="AU117" s="28">
        <v>1.47</v>
      </c>
      <c r="AV117" s="28">
        <v>1.25</v>
      </c>
      <c r="AW117" s="28">
        <v>1.05</v>
      </c>
      <c r="AX117" s="28">
        <v>0.91</v>
      </c>
      <c r="AY117" s="28">
        <v>0.58</v>
      </c>
      <c r="AZ117" s="275">
        <v>0.44</v>
      </c>
      <c r="BA117" s="275">
        <v>0.44</v>
      </c>
      <c r="BB117" s="275">
        <v>0.44</v>
      </c>
      <c r="BC117" s="119">
        <v>0.88</v>
      </c>
      <c r="BD117" s="684">
        <f t="shared" si="84"/>
        <v>23.106060606060595</v>
      </c>
      <c r="BE117" s="684">
        <f t="shared" si="121"/>
        <v>12.820512820512842</v>
      </c>
      <c r="BF117" s="452">
        <f t="shared" si="97"/>
        <v>27.86885245901638</v>
      </c>
      <c r="BG117" s="452">
        <f t="shared" si="98"/>
        <v>24.489795918367353</v>
      </c>
      <c r="BH117" s="452">
        <f t="shared" si="99"/>
        <v>17.599999999999994</v>
      </c>
      <c r="BI117" s="452">
        <f t="shared" si="100"/>
        <v>19.047619047619047</v>
      </c>
      <c r="BJ117" s="452">
        <f t="shared" si="101"/>
        <v>15.384615384615397</v>
      </c>
      <c r="BK117" s="452">
        <f t="shared" si="102"/>
        <v>56.89655172413794</v>
      </c>
      <c r="BL117" s="452">
        <f t="shared" si="103"/>
        <v>31.818181818181813</v>
      </c>
      <c r="BM117" s="452">
        <f t="shared" si="104"/>
        <v>0</v>
      </c>
      <c r="BN117" s="452">
        <f t="shared" si="105"/>
        <v>0</v>
      </c>
      <c r="BO117" s="685">
        <f t="shared" si="106"/>
        <v>0</v>
      </c>
      <c r="BP117" s="676">
        <f t="shared" si="85"/>
        <v>19.086015814875946</v>
      </c>
      <c r="BQ117" s="676">
        <f t="shared" si="86"/>
        <v>15.444090307777365</v>
      </c>
      <c r="BR117" s="538">
        <f t="shared" si="118"/>
        <v>17.036338757686767</v>
      </c>
      <c r="BS117" s="676">
        <f t="shared" si="81"/>
        <v>70.63841955956373</v>
      </c>
      <c r="BT117" s="696">
        <f t="shared" si="91"/>
        <v>3.3613306982872198</v>
      </c>
      <c r="BU117" s="696">
        <f t="shared" si="122"/>
        <v>3.6731302378320763</v>
      </c>
      <c r="BV117" s="696">
        <f t="shared" si="122"/>
        <v>4.013852534935397</v>
      </c>
      <c r="BW117" s="696">
        <f t="shared" si="122"/>
        <v>4.38618048613387</v>
      </c>
      <c r="BX117" s="696">
        <f t="shared" si="122"/>
        <v>4.7930458554455075</v>
      </c>
      <c r="BY117" s="697">
        <f t="shared" si="92"/>
        <v>20.22753981263407</v>
      </c>
      <c r="BZ117" s="685">
        <f t="shared" si="93"/>
        <v>25.882968410280316</v>
      </c>
    </row>
    <row r="118" spans="1:78" ht="11.25" customHeight="1">
      <c r="A118" s="25" t="s">
        <v>626</v>
      </c>
      <c r="B118" s="26" t="s">
        <v>627</v>
      </c>
      <c r="C118" s="300" t="s">
        <v>1230</v>
      </c>
      <c r="D118" s="132">
        <v>9</v>
      </c>
      <c r="E118" s="26">
        <v>287</v>
      </c>
      <c r="F118" s="65" t="s">
        <v>1410</v>
      </c>
      <c r="G118" s="57" t="s">
        <v>1410</v>
      </c>
      <c r="H118" s="206">
        <v>40.94</v>
      </c>
      <c r="I118" s="433">
        <f t="shared" si="114"/>
        <v>1.270151441133366</v>
      </c>
      <c r="J118" s="282">
        <v>0.12</v>
      </c>
      <c r="K118" s="141">
        <v>0.13</v>
      </c>
      <c r="L118" s="93">
        <f t="shared" si="115"/>
        <v>8.333333333333348</v>
      </c>
      <c r="M118" s="156">
        <v>40870</v>
      </c>
      <c r="N118" s="31">
        <v>40875</v>
      </c>
      <c r="O118" s="32">
        <v>40892</v>
      </c>
      <c r="P118" s="30" t="s">
        <v>246</v>
      </c>
      <c r="Q118" s="26"/>
      <c r="R118" s="310">
        <f t="shared" si="119"/>
        <v>0.52</v>
      </c>
      <c r="S118" s="313">
        <f t="shared" si="116"/>
        <v>24.528301886792452</v>
      </c>
      <c r="T118" s="411">
        <f t="shared" si="107"/>
        <v>69.3120870145552</v>
      </c>
      <c r="U118" s="27">
        <f t="shared" si="117"/>
        <v>19.31132075471698</v>
      </c>
      <c r="V118" s="364">
        <v>3</v>
      </c>
      <c r="W118" s="166">
        <v>2.12</v>
      </c>
      <c r="X118" s="172" t="s">
        <v>1008</v>
      </c>
      <c r="Y118" s="166">
        <v>3.73</v>
      </c>
      <c r="Z118" s="166">
        <v>3.34</v>
      </c>
      <c r="AA118" s="172">
        <v>2.02</v>
      </c>
      <c r="AB118" s="166">
        <v>2.35</v>
      </c>
      <c r="AC118" s="327">
        <f t="shared" si="123"/>
        <v>16.336633663366328</v>
      </c>
      <c r="AD118" s="327" t="s">
        <v>876</v>
      </c>
      <c r="AE118" s="484">
        <v>1</v>
      </c>
      <c r="AF118" s="369">
        <v>134</v>
      </c>
      <c r="AG118" s="522">
        <v>62.07</v>
      </c>
      <c r="AH118" s="522">
        <v>-2.31</v>
      </c>
      <c r="AI118" s="523">
        <v>9.73</v>
      </c>
      <c r="AJ118" s="524">
        <v>19.15</v>
      </c>
      <c r="AK118" s="335" t="s">
        <v>876</v>
      </c>
      <c r="AL118" s="324">
        <f t="shared" si="82"/>
        <v>8.888888888888879</v>
      </c>
      <c r="AM118" s="325">
        <f t="shared" si="83"/>
        <v>6.998748056507953</v>
      </c>
      <c r="AN118" s="325">
        <f t="shared" si="89"/>
        <v>11.060497971884509</v>
      </c>
      <c r="AO118" s="327" t="s">
        <v>876</v>
      </c>
      <c r="AP118" s="646">
        <v>0.49</v>
      </c>
      <c r="AQ118" s="634"/>
      <c r="AR118" s="282">
        <v>0.45</v>
      </c>
      <c r="AS118" s="282">
        <v>0.41</v>
      </c>
      <c r="AT118" s="275">
        <v>0.4</v>
      </c>
      <c r="AU118" s="28">
        <v>0.32</v>
      </c>
      <c r="AV118" s="28">
        <v>0.29</v>
      </c>
      <c r="AW118" s="28">
        <v>0.25</v>
      </c>
      <c r="AX118" s="28">
        <v>0.21</v>
      </c>
      <c r="AY118" s="28">
        <v>0.05</v>
      </c>
      <c r="AZ118" s="275">
        <v>0</v>
      </c>
      <c r="BA118" s="275">
        <v>0</v>
      </c>
      <c r="BB118" s="275">
        <v>0</v>
      </c>
      <c r="BC118" s="277">
        <v>0</v>
      </c>
      <c r="BD118" s="684">
        <f t="shared" si="84"/>
        <v>8.888888888888879</v>
      </c>
      <c r="BE118" s="684">
        <f t="shared" si="121"/>
        <v>9.756097560975618</v>
      </c>
      <c r="BF118" s="452">
        <f t="shared" si="97"/>
        <v>2.499999999999991</v>
      </c>
      <c r="BG118" s="452">
        <f t="shared" si="98"/>
        <v>25</v>
      </c>
      <c r="BH118" s="452">
        <f t="shared" si="99"/>
        <v>10.344827586206918</v>
      </c>
      <c r="BI118" s="452">
        <f t="shared" si="100"/>
        <v>15.999999999999993</v>
      </c>
      <c r="BJ118" s="452">
        <f t="shared" si="101"/>
        <v>19.047619047619047</v>
      </c>
      <c r="BK118" s="452">
        <f t="shared" si="102"/>
        <v>319.99999999999994</v>
      </c>
      <c r="BL118" s="452">
        <f t="shared" si="103"/>
        <v>0</v>
      </c>
      <c r="BM118" s="452">
        <f t="shared" si="104"/>
        <v>0</v>
      </c>
      <c r="BN118" s="452">
        <f t="shared" si="105"/>
        <v>0</v>
      </c>
      <c r="BO118" s="685">
        <f t="shared" si="106"/>
        <v>0</v>
      </c>
      <c r="BP118" s="676">
        <f t="shared" si="85"/>
        <v>34.29478609030753</v>
      </c>
      <c r="BQ118" s="676">
        <f t="shared" si="86"/>
        <v>86.51477850571274</v>
      </c>
      <c r="BR118" s="538">
        <f t="shared" si="118"/>
        <v>-6.9806713416991055</v>
      </c>
      <c r="BS118" s="676">
        <f t="shared" si="81"/>
        <v>48.786522875214146</v>
      </c>
      <c r="BT118" s="696">
        <f t="shared" si="91"/>
        <v>0.539</v>
      </c>
      <c r="BU118" s="696">
        <f t="shared" si="122"/>
        <v>0.55517</v>
      </c>
      <c r="BV118" s="696">
        <f t="shared" si="122"/>
        <v>0.5718251000000001</v>
      </c>
      <c r="BW118" s="696">
        <f t="shared" si="122"/>
        <v>0.5889798530000001</v>
      </c>
      <c r="BX118" s="696">
        <f t="shared" si="122"/>
        <v>0.6066492485900001</v>
      </c>
      <c r="BY118" s="697">
        <f t="shared" si="92"/>
        <v>2.8616242015900006</v>
      </c>
      <c r="BZ118" s="685">
        <f t="shared" si="93"/>
        <v>6.989800199291649</v>
      </c>
    </row>
    <row r="119" spans="1:78" ht="11.25" customHeight="1">
      <c r="A119" s="95" t="s">
        <v>943</v>
      </c>
      <c r="B119" s="26" t="s">
        <v>944</v>
      </c>
      <c r="C119" s="109" t="s">
        <v>1576</v>
      </c>
      <c r="D119" s="132">
        <v>7</v>
      </c>
      <c r="E119" s="26">
        <v>381</v>
      </c>
      <c r="F119" s="44" t="s">
        <v>860</v>
      </c>
      <c r="G119" s="45" t="s">
        <v>827</v>
      </c>
      <c r="H119" s="206">
        <v>25.58</v>
      </c>
      <c r="I119" s="313">
        <f t="shared" si="114"/>
        <v>3.1274433150899146</v>
      </c>
      <c r="J119" s="282">
        <v>0.16</v>
      </c>
      <c r="K119" s="141">
        <v>0.2</v>
      </c>
      <c r="L119" s="93">
        <f t="shared" si="115"/>
        <v>25</v>
      </c>
      <c r="M119" s="156">
        <v>40862</v>
      </c>
      <c r="N119" s="31">
        <v>40864</v>
      </c>
      <c r="O119" s="32">
        <v>40885</v>
      </c>
      <c r="P119" s="104" t="s">
        <v>257</v>
      </c>
      <c r="Q119" s="26"/>
      <c r="R119" s="310">
        <f t="shared" si="119"/>
        <v>0.8</v>
      </c>
      <c r="S119" s="313">
        <f t="shared" si="116"/>
        <v>29.090909090909093</v>
      </c>
      <c r="T119" s="411">
        <f t="shared" si="107"/>
        <v>20.632407659707177</v>
      </c>
      <c r="U119" s="27">
        <f t="shared" si="117"/>
        <v>9.30181818181818</v>
      </c>
      <c r="V119" s="364">
        <v>6</v>
      </c>
      <c r="W119" s="166">
        <v>2.75</v>
      </c>
      <c r="X119" s="172">
        <v>0.92</v>
      </c>
      <c r="Y119" s="166">
        <v>2.94</v>
      </c>
      <c r="Z119" s="166">
        <v>3.52</v>
      </c>
      <c r="AA119" s="172">
        <v>2.75</v>
      </c>
      <c r="AB119" s="166">
        <v>3.05</v>
      </c>
      <c r="AC119" s="327">
        <f t="shared" si="123"/>
        <v>10.909090909090914</v>
      </c>
      <c r="AD119" s="327">
        <f>(H119/AA119)/X119</f>
        <v>10.110671936758893</v>
      </c>
      <c r="AE119" s="484">
        <v>31</v>
      </c>
      <c r="AF119" s="369">
        <v>215180</v>
      </c>
      <c r="AG119" s="522">
        <v>8.16</v>
      </c>
      <c r="AH119" s="522">
        <v>-13.17</v>
      </c>
      <c r="AI119" s="523">
        <v>-2.92</v>
      </c>
      <c r="AJ119" s="524">
        <v>-0.7</v>
      </c>
      <c r="AK119" s="335" t="s">
        <v>876</v>
      </c>
      <c r="AL119" s="324">
        <f t="shared" si="82"/>
        <v>23.636363636363633</v>
      </c>
      <c r="AM119" s="325">
        <f t="shared" si="83"/>
        <v>13.915728978525355</v>
      </c>
      <c r="AN119" s="325">
        <f t="shared" si="89"/>
        <v>12.94355091763042</v>
      </c>
      <c r="AO119" s="327" t="s">
        <v>876</v>
      </c>
      <c r="AP119" s="646">
        <v>0.68</v>
      </c>
      <c r="AQ119" s="634"/>
      <c r="AR119" s="282">
        <v>0.55</v>
      </c>
      <c r="AS119" s="284">
        <v>0.52</v>
      </c>
      <c r="AT119" s="28">
        <v>0.46</v>
      </c>
      <c r="AU119" s="28">
        <v>0.41</v>
      </c>
      <c r="AV119" s="28">
        <v>0.37</v>
      </c>
      <c r="AW119" s="275">
        <v>0.32</v>
      </c>
      <c r="AX119" s="275">
        <v>0.16</v>
      </c>
      <c r="AY119" s="28">
        <v>0.24</v>
      </c>
      <c r="AZ119" s="275">
        <v>0</v>
      </c>
      <c r="BA119" s="275">
        <v>0</v>
      </c>
      <c r="BB119" s="275">
        <v>0</v>
      </c>
      <c r="BC119" s="277">
        <v>0</v>
      </c>
      <c r="BD119" s="684">
        <f t="shared" si="84"/>
        <v>23.636363636363633</v>
      </c>
      <c r="BE119" s="684">
        <f t="shared" si="121"/>
        <v>5.769230769230771</v>
      </c>
      <c r="BF119" s="452">
        <f t="shared" si="97"/>
        <v>13.043478260869556</v>
      </c>
      <c r="BG119" s="452">
        <f t="shared" si="98"/>
        <v>12.195121951219523</v>
      </c>
      <c r="BH119" s="452">
        <f t="shared" si="99"/>
        <v>10.81081081081081</v>
      </c>
      <c r="BI119" s="452">
        <f t="shared" si="100"/>
        <v>15.625</v>
      </c>
      <c r="BJ119" s="452">
        <f t="shared" si="101"/>
        <v>100</v>
      </c>
      <c r="BK119" s="452">
        <f t="shared" si="102"/>
        <v>0</v>
      </c>
      <c r="BL119" s="452">
        <f t="shared" si="103"/>
        <v>0</v>
      </c>
      <c r="BM119" s="452">
        <f t="shared" si="104"/>
        <v>0</v>
      </c>
      <c r="BN119" s="452">
        <f t="shared" si="105"/>
        <v>0</v>
      </c>
      <c r="BO119" s="685">
        <f t="shared" si="106"/>
        <v>0</v>
      </c>
      <c r="BP119" s="676">
        <f t="shared" si="85"/>
        <v>15.090000452374525</v>
      </c>
      <c r="BQ119" s="676">
        <f t="shared" si="86"/>
        <v>26.676037820675205</v>
      </c>
      <c r="BR119" s="538">
        <f t="shared" si="118"/>
        <v>6.7691760509021535</v>
      </c>
      <c r="BS119" s="676">
        <f t="shared" si="81"/>
        <v>69.77072727272727</v>
      </c>
      <c r="BT119" s="696">
        <f t="shared" si="91"/>
        <v>0.7480000000000001</v>
      </c>
      <c r="BU119" s="696">
        <f t="shared" si="122"/>
        <v>0.8228000000000002</v>
      </c>
      <c r="BV119" s="696">
        <f t="shared" si="122"/>
        <v>0.9050800000000003</v>
      </c>
      <c r="BW119" s="696">
        <f t="shared" si="122"/>
        <v>0.9955880000000005</v>
      </c>
      <c r="BX119" s="696">
        <f t="shared" si="122"/>
        <v>1.0951468000000006</v>
      </c>
      <c r="BY119" s="697">
        <f t="shared" si="92"/>
        <v>4.566614800000002</v>
      </c>
      <c r="BZ119" s="685">
        <f t="shared" si="93"/>
        <v>17.85228616106334</v>
      </c>
    </row>
    <row r="120" spans="1:78" ht="11.25" customHeight="1">
      <c r="A120" s="95" t="s">
        <v>1693</v>
      </c>
      <c r="B120" s="26" t="s">
        <v>1694</v>
      </c>
      <c r="C120" s="33" t="s">
        <v>979</v>
      </c>
      <c r="D120" s="132">
        <v>9</v>
      </c>
      <c r="E120" s="26">
        <v>262</v>
      </c>
      <c r="F120" s="65" t="s">
        <v>1410</v>
      </c>
      <c r="G120" s="57" t="s">
        <v>1410</v>
      </c>
      <c r="H120" s="206">
        <v>16.47</v>
      </c>
      <c r="I120" s="313">
        <f t="shared" si="114"/>
        <v>2.4286581663630846</v>
      </c>
      <c r="J120" s="141">
        <v>0.095</v>
      </c>
      <c r="K120" s="141">
        <v>0.1</v>
      </c>
      <c r="L120" s="93">
        <f t="shared" si="115"/>
        <v>5.263157894736836</v>
      </c>
      <c r="M120" s="156">
        <v>40667</v>
      </c>
      <c r="N120" s="31">
        <v>40669</v>
      </c>
      <c r="O120" s="32">
        <v>40683</v>
      </c>
      <c r="P120" s="104" t="s">
        <v>291</v>
      </c>
      <c r="Q120" s="26"/>
      <c r="R120" s="310">
        <f t="shared" si="119"/>
        <v>0.4</v>
      </c>
      <c r="S120" s="313">
        <f t="shared" si="116"/>
        <v>40</v>
      </c>
      <c r="T120" s="411">
        <f t="shared" si="107"/>
        <v>41.36336158991125</v>
      </c>
      <c r="U120" s="27">
        <f t="shared" si="117"/>
        <v>16.47</v>
      </c>
      <c r="V120" s="364">
        <v>12</v>
      </c>
      <c r="W120" s="166">
        <v>1</v>
      </c>
      <c r="X120" s="172" t="s">
        <v>1410</v>
      </c>
      <c r="Y120" s="166">
        <v>2.39</v>
      </c>
      <c r="Z120" s="166">
        <v>2.73</v>
      </c>
      <c r="AA120" s="172" t="s">
        <v>1410</v>
      </c>
      <c r="AB120" s="166" t="s">
        <v>1410</v>
      </c>
      <c r="AC120" s="327" t="s">
        <v>876</v>
      </c>
      <c r="AD120" s="327" t="s">
        <v>876</v>
      </c>
      <c r="AE120" s="484">
        <v>0</v>
      </c>
      <c r="AF120" s="306">
        <v>89</v>
      </c>
      <c r="AG120" s="522">
        <v>38.99</v>
      </c>
      <c r="AH120" s="522">
        <v>-6.79</v>
      </c>
      <c r="AI120" s="523">
        <v>6.05</v>
      </c>
      <c r="AJ120" s="524">
        <v>7.23</v>
      </c>
      <c r="AK120" s="335">
        <f>AN120/AO120</f>
        <v>1.1071829132878916</v>
      </c>
      <c r="AL120" s="324">
        <f t="shared" si="82"/>
        <v>5.3333333333333455</v>
      </c>
      <c r="AM120" s="325">
        <f t="shared" si="83"/>
        <v>6.176332143854912</v>
      </c>
      <c r="AN120" s="325">
        <f t="shared" si="89"/>
        <v>5.656244096870955</v>
      </c>
      <c r="AO120" s="327">
        <f>((AP120/BA120)^(1/10)-1)*100</f>
        <v>5.108680805120236</v>
      </c>
      <c r="AP120" s="646">
        <v>0.395</v>
      </c>
      <c r="AQ120" s="634"/>
      <c r="AR120" s="282">
        <v>0.375</v>
      </c>
      <c r="AS120" s="282">
        <v>0.36</v>
      </c>
      <c r="AT120" s="28">
        <v>0.33</v>
      </c>
      <c r="AU120" s="28">
        <v>0.31</v>
      </c>
      <c r="AV120" s="28">
        <v>0.3</v>
      </c>
      <c r="AW120" s="28">
        <v>0.28</v>
      </c>
      <c r="AX120" s="275">
        <v>0.26</v>
      </c>
      <c r="AY120" s="28">
        <v>0.255</v>
      </c>
      <c r="AZ120" s="275">
        <v>0.24</v>
      </c>
      <c r="BA120" s="28">
        <v>0.24</v>
      </c>
      <c r="BB120" s="28">
        <v>0.215</v>
      </c>
      <c r="BC120" s="277">
        <v>0.2</v>
      </c>
      <c r="BD120" s="684">
        <f t="shared" si="84"/>
        <v>5.3333333333333455</v>
      </c>
      <c r="BE120" s="684">
        <f t="shared" si="121"/>
        <v>4.166666666666674</v>
      </c>
      <c r="BF120" s="452">
        <f t="shared" si="97"/>
        <v>9.090909090909083</v>
      </c>
      <c r="BG120" s="452">
        <f t="shared" si="98"/>
        <v>6.451612903225823</v>
      </c>
      <c r="BH120" s="452">
        <f t="shared" si="99"/>
        <v>3.3333333333333437</v>
      </c>
      <c r="BI120" s="452">
        <f t="shared" si="100"/>
        <v>7.14285714285714</v>
      </c>
      <c r="BJ120" s="452">
        <f t="shared" si="101"/>
        <v>7.692307692307709</v>
      </c>
      <c r="BK120" s="452">
        <f t="shared" si="102"/>
        <v>1.9607843137254832</v>
      </c>
      <c r="BL120" s="452">
        <f t="shared" si="103"/>
        <v>6.25</v>
      </c>
      <c r="BM120" s="452">
        <f t="shared" si="104"/>
        <v>0</v>
      </c>
      <c r="BN120" s="452">
        <f t="shared" si="105"/>
        <v>11.627906976744185</v>
      </c>
      <c r="BO120" s="685">
        <f t="shared" si="106"/>
        <v>7.499999999999996</v>
      </c>
      <c r="BP120" s="676">
        <f t="shared" si="85"/>
        <v>5.879142621091898</v>
      </c>
      <c r="BQ120" s="676">
        <f t="shared" si="86"/>
        <v>3.0409728417400683</v>
      </c>
      <c r="BR120" s="538">
        <f t="shared" si="118"/>
        <v>-8.38509773676596</v>
      </c>
      <c r="BS120" s="676">
        <f t="shared" si="81"/>
        <v>39.22144544750409</v>
      </c>
      <c r="BT120" s="696">
        <f t="shared" si="91"/>
        <v>0.40685000000000004</v>
      </c>
      <c r="BU120" s="696">
        <f t="shared" si="122"/>
        <v>0.4190555000000001</v>
      </c>
      <c r="BV120" s="696">
        <f t="shared" si="122"/>
        <v>0.4316271650000001</v>
      </c>
      <c r="BW120" s="696">
        <f t="shared" si="122"/>
        <v>0.4445759799500001</v>
      </c>
      <c r="BX120" s="696">
        <f t="shared" si="122"/>
        <v>0.4579132593485001</v>
      </c>
      <c r="BY120" s="697">
        <f t="shared" si="92"/>
        <v>2.1600219042985005</v>
      </c>
      <c r="BZ120" s="685">
        <f t="shared" si="93"/>
        <v>13.114887093494234</v>
      </c>
    </row>
    <row r="121" spans="1:78" ht="11.25" customHeight="1">
      <c r="A121" s="113" t="s">
        <v>1081</v>
      </c>
      <c r="B121" s="36" t="s">
        <v>1082</v>
      </c>
      <c r="C121" s="41" t="s">
        <v>980</v>
      </c>
      <c r="D121" s="133">
        <v>7</v>
      </c>
      <c r="E121" s="26">
        <v>371</v>
      </c>
      <c r="F121" s="74" t="s">
        <v>1410</v>
      </c>
      <c r="G121" s="75" t="s">
        <v>1410</v>
      </c>
      <c r="H121" s="207">
        <v>40.15</v>
      </c>
      <c r="I121" s="434">
        <f t="shared" si="114"/>
        <v>0.8966376089663761</v>
      </c>
      <c r="J121" s="140">
        <v>0.08</v>
      </c>
      <c r="K121" s="140">
        <v>0.09</v>
      </c>
      <c r="L121" s="94">
        <f t="shared" si="115"/>
        <v>12.5</v>
      </c>
      <c r="M121" s="298">
        <v>40787</v>
      </c>
      <c r="N121" s="50">
        <v>40792</v>
      </c>
      <c r="O121" s="40">
        <v>40802</v>
      </c>
      <c r="P121" s="375" t="s">
        <v>1071</v>
      </c>
      <c r="Q121" s="550"/>
      <c r="R121" s="259">
        <f t="shared" si="119"/>
        <v>0.36</v>
      </c>
      <c r="S121" s="315">
        <f t="shared" si="116"/>
        <v>23.2258064516129</v>
      </c>
      <c r="T121" s="412">
        <f t="shared" si="107"/>
        <v>112.43628604181572</v>
      </c>
      <c r="U121" s="37">
        <f t="shared" si="117"/>
        <v>25.903225806451612</v>
      </c>
      <c r="V121" s="365">
        <v>3</v>
      </c>
      <c r="W121" s="167">
        <v>1.55</v>
      </c>
      <c r="X121" s="174">
        <v>0.95</v>
      </c>
      <c r="Y121" s="167">
        <v>1.85</v>
      </c>
      <c r="Z121" s="167">
        <v>3.92</v>
      </c>
      <c r="AA121" s="174">
        <v>1.71</v>
      </c>
      <c r="AB121" s="167">
        <v>1.99</v>
      </c>
      <c r="AC121" s="332">
        <f aca="true" t="shared" si="124" ref="AC121:AC126">(AB121/AA121-1)*100</f>
        <v>16.374269005847953</v>
      </c>
      <c r="AD121" s="327">
        <f aca="true" t="shared" si="125" ref="AD121:AD126">(H121/AA121)/X121</f>
        <v>24.71529701446599</v>
      </c>
      <c r="AE121" s="484">
        <v>7</v>
      </c>
      <c r="AF121" s="371">
        <v>1240</v>
      </c>
      <c r="AG121" s="495">
        <v>39.9</v>
      </c>
      <c r="AH121" s="495">
        <v>-3</v>
      </c>
      <c r="AI121" s="519">
        <v>9.28</v>
      </c>
      <c r="AJ121" s="521">
        <v>13.32</v>
      </c>
      <c r="AK121" s="335" t="s">
        <v>876</v>
      </c>
      <c r="AL121" s="324">
        <f t="shared" si="82"/>
        <v>37.83597518952448</v>
      </c>
      <c r="AM121" s="325">
        <f t="shared" si="83"/>
        <v>28.56407953291178</v>
      </c>
      <c r="AN121" s="325">
        <f t="shared" si="89"/>
        <v>26.094303624817616</v>
      </c>
      <c r="AO121" s="327" t="s">
        <v>876</v>
      </c>
      <c r="AP121" s="646">
        <v>0.34</v>
      </c>
      <c r="AQ121" s="634"/>
      <c r="AR121" s="282">
        <v>0.24667</v>
      </c>
      <c r="AS121" s="282">
        <v>0.18001000000000003</v>
      </c>
      <c r="AT121" s="275">
        <v>0.16</v>
      </c>
      <c r="AU121" s="28">
        <v>0.14222</v>
      </c>
      <c r="AV121" s="28">
        <v>0.10666</v>
      </c>
      <c r="AW121" s="28">
        <v>0.04444</v>
      </c>
      <c r="AX121" s="275">
        <v>0</v>
      </c>
      <c r="AY121" s="275">
        <v>0</v>
      </c>
      <c r="AZ121" s="275">
        <v>0</v>
      </c>
      <c r="BA121" s="275">
        <v>0</v>
      </c>
      <c r="BB121" s="275">
        <v>0</v>
      </c>
      <c r="BC121" s="277">
        <v>0</v>
      </c>
      <c r="BD121" s="684">
        <f t="shared" si="84"/>
        <v>37.83597518952448</v>
      </c>
      <c r="BE121" s="684">
        <f t="shared" si="121"/>
        <v>37.031276040219964</v>
      </c>
      <c r="BF121" s="452">
        <f t="shared" si="97"/>
        <v>12.506250000000009</v>
      </c>
      <c r="BG121" s="452">
        <f t="shared" si="98"/>
        <v>12.501757839966231</v>
      </c>
      <c r="BH121" s="452">
        <f t="shared" si="99"/>
        <v>33.339583723982756</v>
      </c>
      <c r="BI121" s="452">
        <f t="shared" si="100"/>
        <v>140.00900090009</v>
      </c>
      <c r="BJ121" s="452">
        <f t="shared" si="101"/>
        <v>0</v>
      </c>
      <c r="BK121" s="452">
        <f t="shared" si="102"/>
        <v>0</v>
      </c>
      <c r="BL121" s="452">
        <f t="shared" si="103"/>
        <v>0</v>
      </c>
      <c r="BM121" s="452">
        <f t="shared" si="104"/>
        <v>0</v>
      </c>
      <c r="BN121" s="452">
        <f t="shared" si="105"/>
        <v>0</v>
      </c>
      <c r="BO121" s="685">
        <f t="shared" si="106"/>
        <v>0</v>
      </c>
      <c r="BP121" s="676">
        <f t="shared" si="85"/>
        <v>22.76865364114862</v>
      </c>
      <c r="BQ121" s="676">
        <f t="shared" si="86"/>
        <v>38.306533139731</v>
      </c>
      <c r="BR121" s="538">
        <f t="shared" si="118"/>
        <v>1.0877154273323804</v>
      </c>
      <c r="BS121" s="676">
        <f t="shared" si="81"/>
        <v>67.05709677419355</v>
      </c>
      <c r="BT121" s="696">
        <f t="shared" si="91"/>
        <v>0.37400000000000005</v>
      </c>
      <c r="BU121" s="696">
        <f t="shared" si="122"/>
        <v>0.4114000000000001</v>
      </c>
      <c r="BV121" s="696">
        <f t="shared" si="122"/>
        <v>0.45254000000000016</v>
      </c>
      <c r="BW121" s="696">
        <f t="shared" si="122"/>
        <v>0.49779400000000024</v>
      </c>
      <c r="BX121" s="696">
        <f t="shared" si="122"/>
        <v>0.5475734000000003</v>
      </c>
      <c r="BY121" s="697">
        <f t="shared" si="92"/>
        <v>2.283307400000001</v>
      </c>
      <c r="BZ121" s="685">
        <f t="shared" si="93"/>
        <v>5.686942465753427</v>
      </c>
    </row>
    <row r="122" spans="1:78" ht="11.25" customHeight="1">
      <c r="A122" s="265" t="s">
        <v>1959</v>
      </c>
      <c r="B122" s="16" t="s">
        <v>1960</v>
      </c>
      <c r="C122" s="24" t="s">
        <v>974</v>
      </c>
      <c r="D122" s="131">
        <v>9</v>
      </c>
      <c r="E122" s="26">
        <v>285</v>
      </c>
      <c r="F122" s="88" t="s">
        <v>1410</v>
      </c>
      <c r="G122" s="58" t="s">
        <v>1410</v>
      </c>
      <c r="H122" s="205">
        <v>69.53</v>
      </c>
      <c r="I122" s="432">
        <f t="shared" si="114"/>
        <v>1.4382281029771322</v>
      </c>
      <c r="J122" s="142">
        <v>0.22</v>
      </c>
      <c r="K122" s="142">
        <v>0.25</v>
      </c>
      <c r="L122" s="107">
        <f t="shared" si="115"/>
        <v>13.636363636363647</v>
      </c>
      <c r="M122" s="118">
        <v>40849</v>
      </c>
      <c r="N122" s="22">
        <v>40851</v>
      </c>
      <c r="O122" s="23">
        <v>40865</v>
      </c>
      <c r="P122" s="21" t="s">
        <v>62</v>
      </c>
      <c r="Q122" s="16"/>
      <c r="R122" s="311">
        <f t="shared" si="119"/>
        <v>1</v>
      </c>
      <c r="S122" s="312">
        <f t="shared" si="116"/>
        <v>29.154518950437314</v>
      </c>
      <c r="T122" s="411">
        <f t="shared" si="107"/>
        <v>91.48951546209523</v>
      </c>
      <c r="U122" s="18">
        <f t="shared" si="117"/>
        <v>20.271137026239067</v>
      </c>
      <c r="V122" s="364">
        <v>8</v>
      </c>
      <c r="W122" s="188">
        <v>3.43</v>
      </c>
      <c r="X122" s="187">
        <v>1.08</v>
      </c>
      <c r="Y122" s="188">
        <v>2</v>
      </c>
      <c r="Z122" s="188">
        <v>4.07</v>
      </c>
      <c r="AA122" s="187">
        <v>3.93</v>
      </c>
      <c r="AB122" s="188">
        <v>4.46</v>
      </c>
      <c r="AC122" s="326">
        <f t="shared" si="124"/>
        <v>13.486005089058528</v>
      </c>
      <c r="AD122" s="443">
        <f t="shared" si="125"/>
        <v>16.38158514748845</v>
      </c>
      <c r="AE122" s="483">
        <v>10</v>
      </c>
      <c r="AF122" s="370">
        <v>4360</v>
      </c>
      <c r="AG122" s="512">
        <v>39.84</v>
      </c>
      <c r="AH122" s="512">
        <v>-12.23</v>
      </c>
      <c r="AI122" s="525">
        <v>4.59</v>
      </c>
      <c r="AJ122" s="526">
        <v>9.07</v>
      </c>
      <c r="AK122" s="334" t="s">
        <v>876</v>
      </c>
      <c r="AL122" s="328">
        <f t="shared" si="82"/>
        <v>8.333333333333348</v>
      </c>
      <c r="AM122" s="329">
        <f t="shared" si="83"/>
        <v>6.18812034558871</v>
      </c>
      <c r="AN122" s="329">
        <f t="shared" si="89"/>
        <v>10.197228772148016</v>
      </c>
      <c r="AO122" s="326" t="s">
        <v>876</v>
      </c>
      <c r="AP122" s="650">
        <v>0.91</v>
      </c>
      <c r="AQ122" s="633"/>
      <c r="AR122" s="279">
        <v>0.84</v>
      </c>
      <c r="AS122" s="317">
        <v>0.8</v>
      </c>
      <c r="AT122" s="19">
        <v>0.76</v>
      </c>
      <c r="AU122" s="19">
        <v>0.68</v>
      </c>
      <c r="AV122" s="19">
        <v>0.56</v>
      </c>
      <c r="AW122" s="19">
        <v>0.46</v>
      </c>
      <c r="AX122" s="19">
        <v>0.34</v>
      </c>
      <c r="AY122" s="19">
        <v>0.1</v>
      </c>
      <c r="AZ122" s="280">
        <v>0</v>
      </c>
      <c r="BA122" s="280">
        <v>0</v>
      </c>
      <c r="BB122" s="280">
        <v>0</v>
      </c>
      <c r="BC122" s="281">
        <v>0</v>
      </c>
      <c r="BD122" s="686">
        <f t="shared" si="84"/>
        <v>8.333333333333348</v>
      </c>
      <c r="BE122" s="686">
        <f t="shared" si="121"/>
        <v>4.999999999999982</v>
      </c>
      <c r="BF122" s="663">
        <f t="shared" si="97"/>
        <v>5.263157894736836</v>
      </c>
      <c r="BG122" s="663">
        <f t="shared" si="98"/>
        <v>11.764705882352944</v>
      </c>
      <c r="BH122" s="663">
        <f t="shared" si="99"/>
        <v>21.42857142857142</v>
      </c>
      <c r="BI122" s="663">
        <f t="shared" si="100"/>
        <v>21.739130434782616</v>
      </c>
      <c r="BJ122" s="663">
        <f t="shared" si="101"/>
        <v>35.29411764705881</v>
      </c>
      <c r="BK122" s="663">
        <f t="shared" si="102"/>
        <v>240</v>
      </c>
      <c r="BL122" s="663">
        <f t="shared" si="103"/>
        <v>0</v>
      </c>
      <c r="BM122" s="663">
        <f t="shared" si="104"/>
        <v>0</v>
      </c>
      <c r="BN122" s="663">
        <f t="shared" si="105"/>
        <v>0</v>
      </c>
      <c r="BO122" s="687">
        <f t="shared" si="106"/>
        <v>0</v>
      </c>
      <c r="BP122" s="675">
        <f t="shared" si="85"/>
        <v>29.068584718403</v>
      </c>
      <c r="BQ122" s="675">
        <f t="shared" si="86"/>
        <v>64.4839840422994</v>
      </c>
      <c r="BR122" s="540">
        <f t="shared" si="118"/>
        <v>-8.63568015111392</v>
      </c>
      <c r="BS122" s="675">
        <f t="shared" si="81"/>
        <v>65.21816124179338</v>
      </c>
      <c r="BT122" s="698">
        <f t="shared" si="91"/>
        <v>1.0010000000000001</v>
      </c>
      <c r="BU122" s="698">
        <f t="shared" si="122"/>
        <v>1.1011000000000002</v>
      </c>
      <c r="BV122" s="698">
        <f t="shared" si="122"/>
        <v>1.2112100000000003</v>
      </c>
      <c r="BW122" s="698">
        <f t="shared" si="122"/>
        <v>1.3323310000000004</v>
      </c>
      <c r="BX122" s="698">
        <f t="shared" si="122"/>
        <v>1.4655641000000006</v>
      </c>
      <c r="BY122" s="699">
        <f t="shared" si="92"/>
        <v>6.111205100000002</v>
      </c>
      <c r="BZ122" s="687">
        <f t="shared" si="93"/>
        <v>8.789306917877179</v>
      </c>
    </row>
    <row r="123" spans="1:78" ht="11.25" customHeight="1">
      <c r="A123" s="25" t="s">
        <v>1613</v>
      </c>
      <c r="B123" s="26" t="s">
        <v>1614</v>
      </c>
      <c r="C123" s="300" t="s">
        <v>984</v>
      </c>
      <c r="D123" s="132">
        <v>5</v>
      </c>
      <c r="E123" s="26">
        <v>433</v>
      </c>
      <c r="F123" s="65" t="s">
        <v>1410</v>
      </c>
      <c r="G123" s="57" t="s">
        <v>1410</v>
      </c>
      <c r="H123" s="206">
        <v>13.04</v>
      </c>
      <c r="I123" s="313">
        <f t="shared" si="114"/>
        <v>6.748466257668712</v>
      </c>
      <c r="J123" s="282">
        <v>0.2</v>
      </c>
      <c r="K123" s="141">
        <v>0.22</v>
      </c>
      <c r="L123" s="93">
        <f t="shared" si="115"/>
        <v>9.999999999999986</v>
      </c>
      <c r="M123" s="156">
        <v>40771</v>
      </c>
      <c r="N123" s="31">
        <v>40773</v>
      </c>
      <c r="O123" s="32">
        <v>40787</v>
      </c>
      <c r="P123" s="104" t="s">
        <v>245</v>
      </c>
      <c r="Q123" s="26"/>
      <c r="R123" s="310">
        <f t="shared" si="119"/>
        <v>0.88</v>
      </c>
      <c r="S123" s="313">
        <f t="shared" si="116"/>
        <v>131.34328358208955</v>
      </c>
      <c r="T123" s="411" t="s">
        <v>876</v>
      </c>
      <c r="U123" s="27">
        <f t="shared" si="117"/>
        <v>19.462686567164177</v>
      </c>
      <c r="V123" s="364">
        <v>12</v>
      </c>
      <c r="W123" s="166">
        <v>0.67</v>
      </c>
      <c r="X123" s="172">
        <v>2.51</v>
      </c>
      <c r="Y123" s="166">
        <v>1.52</v>
      </c>
      <c r="Z123" s="166" t="s">
        <v>1008</v>
      </c>
      <c r="AA123" s="172">
        <v>0.59</v>
      </c>
      <c r="AB123" s="166">
        <v>0.61</v>
      </c>
      <c r="AC123" s="327">
        <f t="shared" si="124"/>
        <v>3.3898305084745894</v>
      </c>
      <c r="AD123" s="444">
        <f t="shared" si="125"/>
        <v>8.805456141535553</v>
      </c>
      <c r="AE123" s="484">
        <v>12</v>
      </c>
      <c r="AF123" s="369">
        <v>703</v>
      </c>
      <c r="AG123" s="522">
        <v>16.32</v>
      </c>
      <c r="AH123" s="522">
        <v>-35.7</v>
      </c>
      <c r="AI123" s="523">
        <v>3.41</v>
      </c>
      <c r="AJ123" s="524">
        <v>-10.44</v>
      </c>
      <c r="AK123" s="335" t="s">
        <v>876</v>
      </c>
      <c r="AL123" s="324">
        <f t="shared" si="82"/>
        <v>16.666666666666675</v>
      </c>
      <c r="AM123" s="325">
        <f t="shared" si="83"/>
        <v>10.652831653505768</v>
      </c>
      <c r="AN123" s="325" t="s">
        <v>876</v>
      </c>
      <c r="AO123" s="327" t="s">
        <v>876</v>
      </c>
      <c r="AP123" s="646">
        <v>0.84</v>
      </c>
      <c r="AQ123" s="634"/>
      <c r="AR123" s="282">
        <v>0.72</v>
      </c>
      <c r="AS123" s="284">
        <v>0.64</v>
      </c>
      <c r="AT123" s="28">
        <v>0.62</v>
      </c>
      <c r="AU123" s="28">
        <v>0.3</v>
      </c>
      <c r="AV123" s="275">
        <v>0</v>
      </c>
      <c r="AW123" s="275">
        <v>0</v>
      </c>
      <c r="AX123" s="275">
        <v>0</v>
      </c>
      <c r="AY123" s="275">
        <v>0</v>
      </c>
      <c r="AZ123" s="275">
        <v>0</v>
      </c>
      <c r="BA123" s="275">
        <v>0</v>
      </c>
      <c r="BB123" s="275">
        <v>0</v>
      </c>
      <c r="BC123" s="277">
        <v>0</v>
      </c>
      <c r="BD123" s="684">
        <f t="shared" si="84"/>
        <v>16.666666666666675</v>
      </c>
      <c r="BE123" s="684">
        <f t="shared" si="121"/>
        <v>12.5</v>
      </c>
      <c r="BF123" s="452">
        <f t="shared" si="97"/>
        <v>3.2258064516129004</v>
      </c>
      <c r="BG123" s="452">
        <f t="shared" si="98"/>
        <v>106.66666666666669</v>
      </c>
      <c r="BH123" s="452">
        <f t="shared" si="99"/>
        <v>0</v>
      </c>
      <c r="BI123" s="452">
        <f t="shared" si="100"/>
        <v>0</v>
      </c>
      <c r="BJ123" s="452">
        <f t="shared" si="101"/>
        <v>0</v>
      </c>
      <c r="BK123" s="452">
        <f t="shared" si="102"/>
        <v>0</v>
      </c>
      <c r="BL123" s="452">
        <f t="shared" si="103"/>
        <v>0</v>
      </c>
      <c r="BM123" s="452">
        <f t="shared" si="104"/>
        <v>0</v>
      </c>
      <c r="BN123" s="452">
        <f t="shared" si="105"/>
        <v>0</v>
      </c>
      <c r="BO123" s="685">
        <f t="shared" si="106"/>
        <v>0</v>
      </c>
      <c r="BP123" s="676">
        <f t="shared" si="85"/>
        <v>11.588261648745522</v>
      </c>
      <c r="BQ123" s="676">
        <f t="shared" si="86"/>
        <v>29.170129822504773</v>
      </c>
      <c r="BR123" s="538" t="str">
        <f t="shared" si="118"/>
        <v>n/a</v>
      </c>
      <c r="BS123" s="676">
        <f t="shared" si="81"/>
        <v>42.49137466828864</v>
      </c>
      <c r="BT123" s="700">
        <f t="shared" si="91"/>
        <v>0.8684745762711865</v>
      </c>
      <c r="BU123" s="700">
        <f t="shared" si="122"/>
        <v>0.9449477241851326</v>
      </c>
      <c r="BV123" s="700">
        <f t="shared" si="122"/>
        <v>1.0281546815986928</v>
      </c>
      <c r="BW123" s="700">
        <f t="shared" si="122"/>
        <v>1.1186883911540104</v>
      </c>
      <c r="BX123" s="700">
        <f t="shared" si="122"/>
        <v>1.2171940067975267</v>
      </c>
      <c r="BY123" s="697">
        <f t="shared" si="92"/>
        <v>5.17745938000655</v>
      </c>
      <c r="BZ123" s="685">
        <f t="shared" si="93"/>
        <v>39.704443098209744</v>
      </c>
    </row>
    <row r="124" spans="1:78" ht="11.25" customHeight="1">
      <c r="A124" s="95" t="s">
        <v>1725</v>
      </c>
      <c r="B124" s="26" t="s">
        <v>1726</v>
      </c>
      <c r="C124" s="300" t="s">
        <v>541</v>
      </c>
      <c r="D124" s="132">
        <v>8</v>
      </c>
      <c r="E124" s="26">
        <v>323</v>
      </c>
      <c r="F124" s="65" t="s">
        <v>1410</v>
      </c>
      <c r="G124" s="57" t="s">
        <v>1410</v>
      </c>
      <c r="H124" s="206">
        <v>41.65</v>
      </c>
      <c r="I124" s="313">
        <f t="shared" si="114"/>
        <v>2.881152460984394</v>
      </c>
      <c r="J124" s="141">
        <v>0.28</v>
      </c>
      <c r="K124" s="141">
        <v>0.3</v>
      </c>
      <c r="L124" s="93">
        <f t="shared" si="115"/>
        <v>7.14285714285714</v>
      </c>
      <c r="M124" s="156">
        <v>40722</v>
      </c>
      <c r="N124" s="31">
        <v>40724</v>
      </c>
      <c r="O124" s="32">
        <v>40787</v>
      </c>
      <c r="P124" s="30" t="s">
        <v>245</v>
      </c>
      <c r="Q124" s="26"/>
      <c r="R124" s="310">
        <f t="shared" si="119"/>
        <v>1.2</v>
      </c>
      <c r="S124" s="313">
        <f t="shared" si="116"/>
        <v>30</v>
      </c>
      <c r="T124" s="411">
        <f aca="true" t="shared" si="126" ref="T124:T160">(H124/SQRT(22.5*W124*(H124/Z124))-1)*100</f>
        <v>-24.553551000284536</v>
      </c>
      <c r="U124" s="27">
        <f t="shared" si="117"/>
        <v>10.4125</v>
      </c>
      <c r="V124" s="364">
        <v>12</v>
      </c>
      <c r="W124" s="166">
        <v>4</v>
      </c>
      <c r="X124" s="172">
        <v>1.04</v>
      </c>
      <c r="Y124" s="166">
        <v>0.7</v>
      </c>
      <c r="Z124" s="166">
        <v>1.23</v>
      </c>
      <c r="AA124" s="172">
        <v>2.96</v>
      </c>
      <c r="AB124" s="166">
        <v>2.54</v>
      </c>
      <c r="AC124" s="327">
        <f t="shared" si="124"/>
        <v>-14.18918918918919</v>
      </c>
      <c r="AD124" s="444">
        <f t="shared" si="125"/>
        <v>13.529755717255716</v>
      </c>
      <c r="AE124" s="484">
        <v>2</v>
      </c>
      <c r="AF124" s="369">
        <v>575</v>
      </c>
      <c r="AG124" s="522">
        <v>38.97</v>
      </c>
      <c r="AH124" s="522">
        <v>-21.53</v>
      </c>
      <c r="AI124" s="523">
        <v>8.41</v>
      </c>
      <c r="AJ124" s="524">
        <v>2.74</v>
      </c>
      <c r="AK124" s="335" t="s">
        <v>876</v>
      </c>
      <c r="AL124" s="324">
        <f t="shared" si="82"/>
        <v>7.407407407407396</v>
      </c>
      <c r="AM124" s="325">
        <f t="shared" si="83"/>
        <v>8.827460068632798</v>
      </c>
      <c r="AN124" s="325">
        <f t="shared" si="89"/>
        <v>11.939357728279077</v>
      </c>
      <c r="AO124" s="327" t="s">
        <v>876</v>
      </c>
      <c r="AP124" s="646">
        <v>1.16</v>
      </c>
      <c r="AQ124" s="634"/>
      <c r="AR124" s="282">
        <v>1.08</v>
      </c>
      <c r="AS124" s="282">
        <v>1</v>
      </c>
      <c r="AT124" s="28">
        <v>0.9</v>
      </c>
      <c r="AU124" s="28">
        <v>0.78</v>
      </c>
      <c r="AV124" s="28">
        <v>0.66</v>
      </c>
      <c r="AW124" s="28">
        <v>0.55</v>
      </c>
      <c r="AX124" s="28">
        <v>0.375</v>
      </c>
      <c r="AY124" s="275">
        <v>0</v>
      </c>
      <c r="AZ124" s="275">
        <v>0</v>
      </c>
      <c r="BA124" s="275">
        <v>0</v>
      </c>
      <c r="BB124" s="275">
        <v>0</v>
      </c>
      <c r="BC124" s="277">
        <v>0</v>
      </c>
      <c r="BD124" s="684">
        <f t="shared" si="84"/>
        <v>7.407407407407396</v>
      </c>
      <c r="BE124" s="684">
        <f t="shared" si="121"/>
        <v>8.000000000000007</v>
      </c>
      <c r="BF124" s="452">
        <f t="shared" si="97"/>
        <v>11.111111111111116</v>
      </c>
      <c r="BG124" s="452">
        <f t="shared" si="98"/>
        <v>15.384615384615374</v>
      </c>
      <c r="BH124" s="452">
        <f t="shared" si="99"/>
        <v>18.181818181818187</v>
      </c>
      <c r="BI124" s="452">
        <f t="shared" si="100"/>
        <v>19.999999999999996</v>
      </c>
      <c r="BJ124" s="452">
        <f t="shared" si="101"/>
        <v>46.66666666666668</v>
      </c>
      <c r="BK124" s="452">
        <f t="shared" si="102"/>
        <v>0</v>
      </c>
      <c r="BL124" s="452">
        <f t="shared" si="103"/>
        <v>0</v>
      </c>
      <c r="BM124" s="452">
        <f t="shared" si="104"/>
        <v>0</v>
      </c>
      <c r="BN124" s="452">
        <f t="shared" si="105"/>
        <v>0</v>
      </c>
      <c r="BO124" s="685">
        <f t="shared" si="106"/>
        <v>0</v>
      </c>
      <c r="BP124" s="676">
        <f t="shared" si="85"/>
        <v>10.56263489596823</v>
      </c>
      <c r="BQ124" s="676">
        <f t="shared" si="86"/>
        <v>13.065661368588398</v>
      </c>
      <c r="BR124" s="538">
        <f t="shared" si="118"/>
        <v>4.4080101892634715</v>
      </c>
      <c r="BS124" s="676">
        <f t="shared" si="81"/>
        <v>57.44761230944867</v>
      </c>
      <c r="BT124" s="700">
        <f t="shared" si="91"/>
        <v>1.1716</v>
      </c>
      <c r="BU124" s="700">
        <f t="shared" si="122"/>
        <v>1.2887600000000001</v>
      </c>
      <c r="BV124" s="700">
        <f t="shared" si="122"/>
        <v>1.4176360000000003</v>
      </c>
      <c r="BW124" s="700">
        <f t="shared" si="122"/>
        <v>1.5593996000000006</v>
      </c>
      <c r="BX124" s="700">
        <f t="shared" si="122"/>
        <v>1.7153395600000008</v>
      </c>
      <c r="BY124" s="697">
        <f t="shared" si="92"/>
        <v>7.152735160000002</v>
      </c>
      <c r="BZ124" s="685">
        <f t="shared" si="93"/>
        <v>17.173433757503005</v>
      </c>
    </row>
    <row r="125" spans="1:78" ht="11.25" customHeight="1">
      <c r="A125" s="25" t="s">
        <v>1089</v>
      </c>
      <c r="B125" s="26" t="s">
        <v>1090</v>
      </c>
      <c r="C125" s="109" t="s">
        <v>1577</v>
      </c>
      <c r="D125" s="132">
        <v>9</v>
      </c>
      <c r="E125" s="26">
        <v>253</v>
      </c>
      <c r="F125" s="65" t="s">
        <v>1410</v>
      </c>
      <c r="G125" s="57" t="s">
        <v>1410</v>
      </c>
      <c r="H125" s="206">
        <v>26.3</v>
      </c>
      <c r="I125" s="433">
        <f t="shared" si="114"/>
        <v>1.520912547528517</v>
      </c>
      <c r="J125" s="141">
        <v>0.08666666666666667</v>
      </c>
      <c r="K125" s="141">
        <v>0.1</v>
      </c>
      <c r="L125" s="93">
        <f t="shared" si="115"/>
        <v>15.384615384615397</v>
      </c>
      <c r="M125" s="156">
        <v>40576</v>
      </c>
      <c r="N125" s="31">
        <v>40578</v>
      </c>
      <c r="O125" s="32">
        <v>40595</v>
      </c>
      <c r="P125" s="30" t="s">
        <v>1069</v>
      </c>
      <c r="Q125" s="268"/>
      <c r="R125" s="310">
        <f t="shared" si="119"/>
        <v>0.4</v>
      </c>
      <c r="S125" s="313">
        <f t="shared" si="116"/>
        <v>44.44444444444445</v>
      </c>
      <c r="T125" s="411">
        <f t="shared" si="126"/>
        <v>116.83013776220159</v>
      </c>
      <c r="U125" s="27">
        <f t="shared" si="117"/>
        <v>29.22222222222222</v>
      </c>
      <c r="V125" s="364">
        <v>12</v>
      </c>
      <c r="W125" s="166">
        <v>0.9</v>
      </c>
      <c r="X125" s="172">
        <v>2.21</v>
      </c>
      <c r="Y125" s="166">
        <v>3</v>
      </c>
      <c r="Z125" s="166">
        <v>3.62</v>
      </c>
      <c r="AA125" s="172">
        <v>0.94</v>
      </c>
      <c r="AB125" s="166">
        <v>1.18</v>
      </c>
      <c r="AC125" s="327">
        <f t="shared" si="124"/>
        <v>25.531914893617014</v>
      </c>
      <c r="AD125" s="444">
        <f t="shared" si="125"/>
        <v>12.660055839029559</v>
      </c>
      <c r="AE125" s="484">
        <v>6</v>
      </c>
      <c r="AF125" s="369">
        <v>3170</v>
      </c>
      <c r="AG125" s="522">
        <v>23.36</v>
      </c>
      <c r="AH125" s="522">
        <v>-20.78</v>
      </c>
      <c r="AI125" s="523">
        <v>1.15</v>
      </c>
      <c r="AJ125" s="524">
        <v>-0.15</v>
      </c>
      <c r="AK125" s="335" t="s">
        <v>876</v>
      </c>
      <c r="AL125" s="324">
        <f t="shared" si="82"/>
        <v>15.384615384615397</v>
      </c>
      <c r="AM125" s="325">
        <f t="shared" si="83"/>
        <v>10.891823393038823</v>
      </c>
      <c r="AN125" s="325">
        <f t="shared" si="89"/>
        <v>20.11244339814313</v>
      </c>
      <c r="AO125" s="327" t="s">
        <v>876</v>
      </c>
      <c r="AP125" s="646">
        <v>0.4</v>
      </c>
      <c r="AQ125" s="634"/>
      <c r="AR125" s="282">
        <v>0.3466666666666667</v>
      </c>
      <c r="AS125" s="282">
        <v>0.32</v>
      </c>
      <c r="AT125" s="28">
        <v>0.29333333333333333</v>
      </c>
      <c r="AU125" s="28">
        <v>0.22666666666666668</v>
      </c>
      <c r="AV125" s="28">
        <v>0.16</v>
      </c>
      <c r="AW125" s="275">
        <v>0.13333333333333333</v>
      </c>
      <c r="AX125" s="28">
        <v>0.12222</v>
      </c>
      <c r="AY125" s="28">
        <v>0.04444</v>
      </c>
      <c r="AZ125" s="275">
        <v>0</v>
      </c>
      <c r="BA125" s="275">
        <v>0</v>
      </c>
      <c r="BB125" s="275">
        <v>0</v>
      </c>
      <c r="BC125" s="277">
        <v>0</v>
      </c>
      <c r="BD125" s="684">
        <f t="shared" si="84"/>
        <v>15.384615384615397</v>
      </c>
      <c r="BE125" s="684">
        <f t="shared" si="121"/>
        <v>8.333333333333325</v>
      </c>
      <c r="BF125" s="452">
        <f t="shared" si="97"/>
        <v>9.090909090909083</v>
      </c>
      <c r="BG125" s="452">
        <f t="shared" si="98"/>
        <v>29.411764705882337</v>
      </c>
      <c r="BH125" s="452">
        <f t="shared" si="99"/>
        <v>41.66666666666667</v>
      </c>
      <c r="BI125" s="452">
        <f t="shared" si="100"/>
        <v>19.999999999999996</v>
      </c>
      <c r="BJ125" s="452">
        <f t="shared" si="101"/>
        <v>9.092892598047243</v>
      </c>
      <c r="BK125" s="452">
        <f t="shared" si="102"/>
        <v>175.02250225022502</v>
      </c>
      <c r="BL125" s="452">
        <f t="shared" si="103"/>
        <v>0</v>
      </c>
      <c r="BM125" s="452">
        <f t="shared" si="104"/>
        <v>0</v>
      </c>
      <c r="BN125" s="452">
        <f t="shared" si="105"/>
        <v>0</v>
      </c>
      <c r="BO125" s="685">
        <f t="shared" si="106"/>
        <v>0</v>
      </c>
      <c r="BP125" s="676">
        <f t="shared" si="85"/>
        <v>25.66689033580659</v>
      </c>
      <c r="BQ125" s="676">
        <f t="shared" si="86"/>
        <v>46.72617427890144</v>
      </c>
      <c r="BR125" s="538">
        <f t="shared" si="118"/>
        <v>-7.588866276550572</v>
      </c>
      <c r="BS125" s="676">
        <f t="shared" si="81"/>
        <v>60.99555555555555</v>
      </c>
      <c r="BT125" s="700">
        <f t="shared" si="91"/>
        <v>0.44000000000000006</v>
      </c>
      <c r="BU125" s="700">
        <f t="shared" si="122"/>
        <v>0.4840000000000001</v>
      </c>
      <c r="BV125" s="700">
        <f t="shared" si="122"/>
        <v>0.5324000000000001</v>
      </c>
      <c r="BW125" s="700">
        <f t="shared" si="122"/>
        <v>0.5856400000000002</v>
      </c>
      <c r="BX125" s="700">
        <f t="shared" si="122"/>
        <v>0.6442040000000002</v>
      </c>
      <c r="BY125" s="697">
        <f t="shared" si="92"/>
        <v>2.6862440000000007</v>
      </c>
      <c r="BZ125" s="685">
        <f t="shared" si="93"/>
        <v>10.213855513307987</v>
      </c>
    </row>
    <row r="126" spans="1:78" ht="11.25" customHeight="1">
      <c r="A126" s="34" t="s">
        <v>200</v>
      </c>
      <c r="B126" s="36" t="s">
        <v>203</v>
      </c>
      <c r="C126" s="41" t="s">
        <v>1221</v>
      </c>
      <c r="D126" s="133">
        <v>7</v>
      </c>
      <c r="E126" s="26">
        <v>347</v>
      </c>
      <c r="F126" s="74" t="s">
        <v>1410</v>
      </c>
      <c r="G126" s="75" t="s">
        <v>1410</v>
      </c>
      <c r="H126" s="207">
        <v>23.33</v>
      </c>
      <c r="I126" s="434">
        <f t="shared" si="114"/>
        <v>1.5430775825117875</v>
      </c>
      <c r="J126" s="140">
        <v>0.08</v>
      </c>
      <c r="K126" s="140">
        <v>0.09</v>
      </c>
      <c r="L126" s="94">
        <f t="shared" si="115"/>
        <v>12.5</v>
      </c>
      <c r="M126" s="298">
        <v>40609</v>
      </c>
      <c r="N126" s="50">
        <v>40611</v>
      </c>
      <c r="O126" s="40">
        <v>40620</v>
      </c>
      <c r="P126" s="375" t="s">
        <v>247</v>
      </c>
      <c r="Q126" s="36"/>
      <c r="R126" s="259">
        <f t="shared" si="119"/>
        <v>0.36</v>
      </c>
      <c r="S126" s="315">
        <f aca="true" t="shared" si="127" ref="S126:S155">R126/W126*100</f>
        <v>24.161073825503355</v>
      </c>
      <c r="T126" s="411">
        <f t="shared" si="126"/>
        <v>-5.620437253182886</v>
      </c>
      <c r="U126" s="37">
        <f aca="true" t="shared" si="128" ref="U126:U155">H126/W126</f>
        <v>15.657718120805368</v>
      </c>
      <c r="V126" s="365">
        <v>12</v>
      </c>
      <c r="W126" s="167">
        <v>1.49</v>
      </c>
      <c r="X126" s="174">
        <v>1.44</v>
      </c>
      <c r="Y126" s="167">
        <v>0.94</v>
      </c>
      <c r="Z126" s="167">
        <v>1.28</v>
      </c>
      <c r="AA126" s="174">
        <v>1.63</v>
      </c>
      <c r="AB126" s="167">
        <v>1.86</v>
      </c>
      <c r="AC126" s="332">
        <f t="shared" si="124"/>
        <v>14.110429447852768</v>
      </c>
      <c r="AD126" s="445">
        <f t="shared" si="125"/>
        <v>9.939502385821404</v>
      </c>
      <c r="AE126" s="485">
        <v>5</v>
      </c>
      <c r="AF126" s="307">
        <v>454</v>
      </c>
      <c r="AG126" s="495">
        <v>25.03</v>
      </c>
      <c r="AH126" s="495">
        <v>-15.68</v>
      </c>
      <c r="AI126" s="519">
        <v>-1.77</v>
      </c>
      <c r="AJ126" s="521">
        <v>2.87</v>
      </c>
      <c r="AK126" s="335" t="s">
        <v>876</v>
      </c>
      <c r="AL126" s="330">
        <f t="shared" si="82"/>
        <v>12.5</v>
      </c>
      <c r="AM126" s="331">
        <f t="shared" si="83"/>
        <v>14.471424255333186</v>
      </c>
      <c r="AN126" s="331">
        <f t="shared" si="89"/>
        <v>17.607902252467355</v>
      </c>
      <c r="AO126" s="332" t="s">
        <v>876</v>
      </c>
      <c r="AP126" s="652">
        <v>0.36</v>
      </c>
      <c r="AQ126" s="635"/>
      <c r="AR126" s="283">
        <v>0.32</v>
      </c>
      <c r="AS126" s="283">
        <v>0.28</v>
      </c>
      <c r="AT126" s="38">
        <v>0.24</v>
      </c>
      <c r="AU126" s="38">
        <v>0.2</v>
      </c>
      <c r="AV126" s="276">
        <v>0.16</v>
      </c>
      <c r="AW126" s="38">
        <v>0.08</v>
      </c>
      <c r="AX126" s="276">
        <v>0</v>
      </c>
      <c r="AY126" s="276">
        <v>0</v>
      </c>
      <c r="AZ126" s="276">
        <v>0</v>
      </c>
      <c r="BA126" s="276">
        <v>0</v>
      </c>
      <c r="BB126" s="276">
        <v>0</v>
      </c>
      <c r="BC126" s="304">
        <v>0</v>
      </c>
      <c r="BD126" s="688">
        <f t="shared" si="84"/>
        <v>12.5</v>
      </c>
      <c r="BE126" s="688">
        <f t="shared" si="121"/>
        <v>14.28571428571428</v>
      </c>
      <c r="BF126" s="664">
        <f t="shared" si="97"/>
        <v>16.666666666666675</v>
      </c>
      <c r="BG126" s="664">
        <f t="shared" si="98"/>
        <v>19.999999999999996</v>
      </c>
      <c r="BH126" s="664">
        <f t="shared" si="99"/>
        <v>25</v>
      </c>
      <c r="BI126" s="664">
        <f t="shared" si="100"/>
        <v>100</v>
      </c>
      <c r="BJ126" s="664">
        <f t="shared" si="101"/>
        <v>0</v>
      </c>
      <c r="BK126" s="664">
        <f t="shared" si="102"/>
        <v>0</v>
      </c>
      <c r="BL126" s="664">
        <f t="shared" si="103"/>
        <v>0</v>
      </c>
      <c r="BM126" s="664">
        <f t="shared" si="104"/>
        <v>0</v>
      </c>
      <c r="BN126" s="664">
        <f t="shared" si="105"/>
        <v>0</v>
      </c>
      <c r="BO126" s="689">
        <f t="shared" si="106"/>
        <v>0</v>
      </c>
      <c r="BP126" s="677">
        <f t="shared" si="85"/>
        <v>15.70436507936508</v>
      </c>
      <c r="BQ126" s="677">
        <f t="shared" si="86"/>
        <v>26.931370214985137</v>
      </c>
      <c r="BR126" s="539">
        <f t="shared" si="118"/>
        <v>3.4932617141737747</v>
      </c>
      <c r="BS126" s="677">
        <f t="shared" si="81"/>
        <v>69.75585857546102</v>
      </c>
      <c r="BT126" s="701">
        <f t="shared" si="91"/>
        <v>0.396</v>
      </c>
      <c r="BU126" s="701">
        <f t="shared" si="122"/>
        <v>0.43536042944785275</v>
      </c>
      <c r="BV126" s="701">
        <f t="shared" si="122"/>
        <v>0.47863308971974433</v>
      </c>
      <c r="BW126" s="701">
        <f t="shared" si="122"/>
        <v>0.526206837091769</v>
      </c>
      <c r="BX126" s="701">
        <f t="shared" si="122"/>
        <v>0.5785091782188606</v>
      </c>
      <c r="BY126" s="702">
        <f t="shared" si="92"/>
        <v>2.414709534478227</v>
      </c>
      <c r="BZ126" s="689">
        <f t="shared" si="93"/>
        <v>10.350233752585627</v>
      </c>
    </row>
    <row r="127" spans="1:78" ht="11.25" customHeight="1">
      <c r="A127" s="15" t="s">
        <v>2185</v>
      </c>
      <c r="B127" s="16" t="s">
        <v>2186</v>
      </c>
      <c r="C127" s="24" t="s">
        <v>1359</v>
      </c>
      <c r="D127" s="131">
        <v>8</v>
      </c>
      <c r="E127" s="26">
        <v>303</v>
      </c>
      <c r="F127" s="88" t="s">
        <v>1410</v>
      </c>
      <c r="G127" s="58" t="s">
        <v>1410</v>
      </c>
      <c r="H127" s="205">
        <v>94.47</v>
      </c>
      <c r="I127" s="313">
        <f t="shared" si="114"/>
        <v>8.732931089234677</v>
      </c>
      <c r="J127" s="279">
        <v>8.15</v>
      </c>
      <c r="K127" s="142">
        <v>8.25</v>
      </c>
      <c r="L127" s="128">
        <f t="shared" si="115"/>
        <v>1.2269938650306678</v>
      </c>
      <c r="M127" s="118">
        <v>40604</v>
      </c>
      <c r="N127" s="22">
        <v>40606</v>
      </c>
      <c r="O127" s="23">
        <v>40617</v>
      </c>
      <c r="P127" s="21" t="s">
        <v>2192</v>
      </c>
      <c r="Q127" s="609" t="s">
        <v>2191</v>
      </c>
      <c r="R127" s="311">
        <f>K127</f>
        <v>8.25</v>
      </c>
      <c r="S127" s="313">
        <f t="shared" si="127"/>
        <v>99.87893462469734</v>
      </c>
      <c r="T127" s="413">
        <f t="shared" si="126"/>
        <v>-0.1854827537229209</v>
      </c>
      <c r="U127" s="18">
        <f t="shared" si="128"/>
        <v>11.437046004842616</v>
      </c>
      <c r="V127" s="364">
        <v>12</v>
      </c>
      <c r="W127" s="188">
        <v>8.26</v>
      </c>
      <c r="X127" s="187" t="s">
        <v>1008</v>
      </c>
      <c r="Y127" s="188">
        <v>1.39</v>
      </c>
      <c r="Z127" s="188">
        <v>1.96</v>
      </c>
      <c r="AA127" s="187" t="s">
        <v>1008</v>
      </c>
      <c r="AB127" s="188" t="s">
        <v>1008</v>
      </c>
      <c r="AC127" s="326" t="s">
        <v>876</v>
      </c>
      <c r="AD127" s="443" t="s">
        <v>876</v>
      </c>
      <c r="AE127" s="483">
        <v>1</v>
      </c>
      <c r="AF127" s="370">
        <v>649</v>
      </c>
      <c r="AG127" s="512">
        <v>14.15</v>
      </c>
      <c r="AH127" s="512">
        <v>-31.04</v>
      </c>
      <c r="AI127" s="525">
        <v>0.63</v>
      </c>
      <c r="AJ127" s="526">
        <v>-1.38</v>
      </c>
      <c r="AK127" s="334">
        <f>AN127/AO127</f>
        <v>2.051197230307509</v>
      </c>
      <c r="AL127" s="324">
        <f t="shared" si="82"/>
        <v>1.2269938650306678</v>
      </c>
      <c r="AM127" s="325">
        <f t="shared" si="83"/>
        <v>24.744576465260405</v>
      </c>
      <c r="AN127" s="325">
        <f t="shared" si="89"/>
        <v>31.227126017364238</v>
      </c>
      <c r="AO127" s="327">
        <f>((AP127/BA127)^(1/10)-1)*100</f>
        <v>15.223853443231672</v>
      </c>
      <c r="AP127" s="646">
        <v>8.25</v>
      </c>
      <c r="AQ127" s="634"/>
      <c r="AR127" s="282">
        <v>8.15</v>
      </c>
      <c r="AS127" s="282">
        <v>5.55</v>
      </c>
      <c r="AT127" s="28">
        <v>4.25</v>
      </c>
      <c r="AU127" s="28">
        <v>3.8</v>
      </c>
      <c r="AV127" s="28">
        <v>2.12</v>
      </c>
      <c r="AW127" s="28">
        <v>1.67</v>
      </c>
      <c r="AX127" s="28">
        <v>1.17</v>
      </c>
      <c r="AY127" s="275">
        <v>0.92</v>
      </c>
      <c r="AZ127" s="275">
        <v>0.92</v>
      </c>
      <c r="BA127" s="275">
        <v>2</v>
      </c>
      <c r="BB127" s="28">
        <v>2.1</v>
      </c>
      <c r="BC127" s="277">
        <v>2</v>
      </c>
      <c r="BD127" s="684">
        <f t="shared" si="84"/>
        <v>1.2269938650306678</v>
      </c>
      <c r="BE127" s="684">
        <f t="shared" si="121"/>
        <v>46.84684684684686</v>
      </c>
      <c r="BF127" s="452">
        <f t="shared" si="97"/>
        <v>30.58823529411765</v>
      </c>
      <c r="BG127" s="452">
        <f t="shared" si="98"/>
        <v>11.842105263157897</v>
      </c>
      <c r="BH127" s="452">
        <f t="shared" si="99"/>
        <v>79.24528301886791</v>
      </c>
      <c r="BI127" s="452">
        <f t="shared" si="100"/>
        <v>26.94610778443114</v>
      </c>
      <c r="BJ127" s="452">
        <f t="shared" si="101"/>
        <v>42.73504273504274</v>
      </c>
      <c r="BK127" s="452">
        <f t="shared" si="102"/>
        <v>27.173913043478247</v>
      </c>
      <c r="BL127" s="452">
        <f t="shared" si="103"/>
        <v>0</v>
      </c>
      <c r="BM127" s="452">
        <f t="shared" si="104"/>
        <v>0</v>
      </c>
      <c r="BN127" s="452">
        <f t="shared" si="105"/>
        <v>0</v>
      </c>
      <c r="BO127" s="685">
        <f t="shared" si="106"/>
        <v>5.000000000000004</v>
      </c>
      <c r="BP127" s="676">
        <f t="shared" si="85"/>
        <v>22.63371065424776</v>
      </c>
      <c r="BQ127" s="676">
        <f t="shared" si="86"/>
        <v>23.664676394500876</v>
      </c>
      <c r="BR127" s="538">
        <f t="shared" si="118"/>
        <v>28.523011101756303</v>
      </c>
      <c r="BS127" s="676">
        <f t="shared" si="81"/>
        <v>39.61539580207668</v>
      </c>
      <c r="BT127" s="696">
        <f t="shared" si="91"/>
        <v>8.4975</v>
      </c>
      <c r="BU127" s="696">
        <f t="shared" si="122"/>
        <v>8.752425</v>
      </c>
      <c r="BV127" s="696">
        <f t="shared" si="122"/>
        <v>9.014997750000001</v>
      </c>
      <c r="BW127" s="696">
        <f t="shared" si="122"/>
        <v>9.285447682500001</v>
      </c>
      <c r="BX127" s="696">
        <f t="shared" si="122"/>
        <v>9.564011112975</v>
      </c>
      <c r="BY127" s="697">
        <f t="shared" si="92"/>
        <v>45.114381545475005</v>
      </c>
      <c r="BZ127" s="685">
        <f t="shared" si="93"/>
        <v>47.755246687281684</v>
      </c>
    </row>
    <row r="128" spans="1:78" ht="11.25" customHeight="1">
      <c r="A128" s="25" t="s">
        <v>2148</v>
      </c>
      <c r="B128" s="26" t="s">
        <v>2149</v>
      </c>
      <c r="C128" s="33" t="s">
        <v>1220</v>
      </c>
      <c r="D128" s="132">
        <v>7</v>
      </c>
      <c r="E128" s="26">
        <v>348</v>
      </c>
      <c r="F128" s="65" t="s">
        <v>1410</v>
      </c>
      <c r="G128" s="57" t="s">
        <v>1410</v>
      </c>
      <c r="H128" s="206">
        <v>33.63</v>
      </c>
      <c r="I128" s="313">
        <f t="shared" si="114"/>
        <v>2.616711269699673</v>
      </c>
      <c r="J128" s="141">
        <v>0.19</v>
      </c>
      <c r="K128" s="141">
        <v>0.22</v>
      </c>
      <c r="L128" s="93">
        <f t="shared" si="115"/>
        <v>15.789473684210531</v>
      </c>
      <c r="M128" s="156">
        <v>40604</v>
      </c>
      <c r="N128" s="31">
        <v>40606</v>
      </c>
      <c r="O128" s="32">
        <v>40633</v>
      </c>
      <c r="P128" s="30" t="s">
        <v>248</v>
      </c>
      <c r="Q128" s="26"/>
      <c r="R128" s="310">
        <f aca="true" t="shared" si="129" ref="R128:R147">K128*4</f>
        <v>0.88</v>
      </c>
      <c r="S128" s="313">
        <f t="shared" si="127"/>
        <v>60.273972602739725</v>
      </c>
      <c r="T128" s="411">
        <f t="shared" si="126"/>
        <v>100.83706110714542</v>
      </c>
      <c r="U128" s="27">
        <f t="shared" si="128"/>
        <v>23.03424657534247</v>
      </c>
      <c r="V128" s="364">
        <v>12</v>
      </c>
      <c r="W128" s="166">
        <v>1.46</v>
      </c>
      <c r="X128" s="172">
        <v>1.55</v>
      </c>
      <c r="Y128" s="166">
        <v>2.91</v>
      </c>
      <c r="Z128" s="166">
        <v>3.94</v>
      </c>
      <c r="AA128" s="172">
        <v>1.64</v>
      </c>
      <c r="AB128" s="166">
        <v>2.11</v>
      </c>
      <c r="AC128" s="327">
        <f aca="true" t="shared" si="130" ref="AC128:AC136">(AB128/AA128-1)*100</f>
        <v>28.65853658536586</v>
      </c>
      <c r="AD128" s="444">
        <f aca="true" t="shared" si="131" ref="AD128:AD136">(H128/AA128)/X128</f>
        <v>13.229740361919749</v>
      </c>
      <c r="AE128" s="484">
        <v>2</v>
      </c>
      <c r="AF128" s="369">
        <v>226</v>
      </c>
      <c r="AG128" s="522">
        <v>20.11</v>
      </c>
      <c r="AH128" s="522">
        <v>-24.32</v>
      </c>
      <c r="AI128" s="523">
        <v>4.96</v>
      </c>
      <c r="AJ128" s="524">
        <v>-0.94</v>
      </c>
      <c r="AK128" s="335" t="s">
        <v>876</v>
      </c>
      <c r="AL128" s="324">
        <f t="shared" si="82"/>
        <v>15.789473684210531</v>
      </c>
      <c r="AM128" s="325">
        <f t="shared" si="83"/>
        <v>16.260329205681458</v>
      </c>
      <c r="AN128" s="325">
        <f t="shared" si="89"/>
        <v>17.08049129648923</v>
      </c>
      <c r="AO128" s="327" t="s">
        <v>876</v>
      </c>
      <c r="AP128" s="646">
        <v>0.88</v>
      </c>
      <c r="AQ128" s="634"/>
      <c r="AR128" s="282">
        <v>0.76</v>
      </c>
      <c r="AS128" s="282">
        <v>0.64</v>
      </c>
      <c r="AT128" s="28">
        <v>0.56</v>
      </c>
      <c r="AU128" s="28">
        <v>0.48</v>
      </c>
      <c r="AV128" s="28">
        <v>0.4</v>
      </c>
      <c r="AW128" s="28">
        <v>0.32</v>
      </c>
      <c r="AX128" s="275">
        <v>0</v>
      </c>
      <c r="AY128" s="275">
        <v>0</v>
      </c>
      <c r="AZ128" s="275">
        <v>0</v>
      </c>
      <c r="BA128" s="275">
        <v>0</v>
      </c>
      <c r="BB128" s="275">
        <v>0</v>
      </c>
      <c r="BC128" s="277">
        <v>0</v>
      </c>
      <c r="BD128" s="684">
        <f t="shared" si="84"/>
        <v>15.789473684210531</v>
      </c>
      <c r="BE128" s="684">
        <f t="shared" si="121"/>
        <v>18.75</v>
      </c>
      <c r="BF128" s="452">
        <f t="shared" si="97"/>
        <v>14.28571428571428</v>
      </c>
      <c r="BG128" s="452">
        <f t="shared" si="98"/>
        <v>16.666666666666675</v>
      </c>
      <c r="BH128" s="452">
        <f t="shared" si="99"/>
        <v>19.999999999999996</v>
      </c>
      <c r="BI128" s="452">
        <f t="shared" si="100"/>
        <v>25</v>
      </c>
      <c r="BJ128" s="452">
        <f t="shared" si="101"/>
        <v>0</v>
      </c>
      <c r="BK128" s="452">
        <f t="shared" si="102"/>
        <v>0</v>
      </c>
      <c r="BL128" s="452">
        <f t="shared" si="103"/>
        <v>0</v>
      </c>
      <c r="BM128" s="452">
        <f t="shared" si="104"/>
        <v>0</v>
      </c>
      <c r="BN128" s="452">
        <f t="shared" si="105"/>
        <v>0</v>
      </c>
      <c r="BO128" s="685">
        <f t="shared" si="106"/>
        <v>0</v>
      </c>
      <c r="BP128" s="676">
        <f t="shared" si="85"/>
        <v>9.20765455304929</v>
      </c>
      <c r="BQ128" s="676">
        <f t="shared" si="86"/>
        <v>9.532219753882721</v>
      </c>
      <c r="BR128" s="538">
        <f t="shared" si="118"/>
        <v>-3.337044009153562</v>
      </c>
      <c r="BS128" s="676">
        <f t="shared" si="81"/>
        <v>60.29300535871643</v>
      </c>
      <c r="BT128" s="696">
        <f t="shared" si="91"/>
        <v>0.9680000000000001</v>
      </c>
      <c r="BU128" s="696">
        <f t="shared" si="122"/>
        <v>1.0648000000000002</v>
      </c>
      <c r="BV128" s="696">
        <f t="shared" si="122"/>
        <v>1.1712800000000003</v>
      </c>
      <c r="BW128" s="696">
        <f t="shared" si="122"/>
        <v>1.2884080000000004</v>
      </c>
      <c r="BX128" s="696">
        <f t="shared" si="122"/>
        <v>1.4172488000000005</v>
      </c>
      <c r="BY128" s="697">
        <f t="shared" si="92"/>
        <v>5.909736800000002</v>
      </c>
      <c r="BZ128" s="685">
        <f t="shared" si="93"/>
        <v>17.572812369907826</v>
      </c>
    </row>
    <row r="129" spans="1:78" ht="11.25" customHeight="1">
      <c r="A129" s="96" t="s">
        <v>962</v>
      </c>
      <c r="B129" s="26" t="s">
        <v>963</v>
      </c>
      <c r="C129" s="109" t="s">
        <v>1569</v>
      </c>
      <c r="D129" s="132">
        <v>9</v>
      </c>
      <c r="E129" s="26">
        <v>282</v>
      </c>
      <c r="F129" s="65" t="s">
        <v>1410</v>
      </c>
      <c r="G129" s="57" t="s">
        <v>1410</v>
      </c>
      <c r="H129" s="206">
        <v>27.52</v>
      </c>
      <c r="I129" s="313">
        <f t="shared" si="114"/>
        <v>7.994186046511628</v>
      </c>
      <c r="J129" s="282">
        <v>0.54</v>
      </c>
      <c r="K129" s="141">
        <v>0.55</v>
      </c>
      <c r="L129" s="116">
        <f t="shared" si="115"/>
        <v>1.85185185185186</v>
      </c>
      <c r="M129" s="156">
        <v>40849</v>
      </c>
      <c r="N129" s="31">
        <v>40851</v>
      </c>
      <c r="O129" s="32">
        <v>40861</v>
      </c>
      <c r="P129" s="30" t="s">
        <v>262</v>
      </c>
      <c r="Q129" s="26"/>
      <c r="R129" s="310">
        <f t="shared" si="129"/>
        <v>2.2</v>
      </c>
      <c r="S129" s="313">
        <f t="shared" si="127"/>
        <v>215.68627450980395</v>
      </c>
      <c r="T129" s="411">
        <f t="shared" si="126"/>
        <v>122.27032159189957</v>
      </c>
      <c r="U129" s="27">
        <f t="shared" si="128"/>
        <v>26.980392156862745</v>
      </c>
      <c r="V129" s="364">
        <v>12</v>
      </c>
      <c r="W129" s="166">
        <v>1.02</v>
      </c>
      <c r="X129" s="172">
        <v>3.59</v>
      </c>
      <c r="Y129" s="166">
        <v>8.1</v>
      </c>
      <c r="Z129" s="166">
        <v>4.12</v>
      </c>
      <c r="AA129" s="172">
        <v>1.9</v>
      </c>
      <c r="AB129" s="166">
        <v>1.93</v>
      </c>
      <c r="AC129" s="327">
        <f t="shared" si="130"/>
        <v>1.5789473684210575</v>
      </c>
      <c r="AD129" s="444">
        <f t="shared" si="131"/>
        <v>4.034599032399941</v>
      </c>
      <c r="AE129" s="484">
        <v>8</v>
      </c>
      <c r="AF129" s="369">
        <v>2920</v>
      </c>
      <c r="AG129" s="522">
        <v>17.81</v>
      </c>
      <c r="AH129" s="522">
        <v>-27.2</v>
      </c>
      <c r="AI129" s="523">
        <v>-4.84</v>
      </c>
      <c r="AJ129" s="524">
        <v>-8.17</v>
      </c>
      <c r="AK129" s="335" t="s">
        <v>876</v>
      </c>
      <c r="AL129" s="324">
        <f t="shared" si="82"/>
        <v>0.4629629629629539</v>
      </c>
      <c r="AM129" s="325">
        <f t="shared" si="83"/>
        <v>2.416387915146667</v>
      </c>
      <c r="AN129" s="325">
        <f t="shared" si="89"/>
        <v>6.131886718452684</v>
      </c>
      <c r="AO129" s="327" t="s">
        <v>876</v>
      </c>
      <c r="AP129" s="646">
        <v>2.17</v>
      </c>
      <c r="AQ129" s="634"/>
      <c r="AR129" s="284">
        <v>2.16</v>
      </c>
      <c r="AS129" s="282">
        <v>2.155</v>
      </c>
      <c r="AT129" s="28">
        <v>2.02</v>
      </c>
      <c r="AU129" s="28">
        <v>1.835</v>
      </c>
      <c r="AV129" s="28">
        <v>1.6115</v>
      </c>
      <c r="AW129" s="28">
        <v>1.4010000000000002</v>
      </c>
      <c r="AX129" s="28">
        <v>1.188</v>
      </c>
      <c r="AY129" s="28">
        <v>1.0035</v>
      </c>
      <c r="AZ129" s="275">
        <v>0</v>
      </c>
      <c r="BA129" s="275">
        <v>0</v>
      </c>
      <c r="BB129" s="275">
        <v>0</v>
      </c>
      <c r="BC129" s="277">
        <v>0</v>
      </c>
      <c r="BD129" s="684">
        <f t="shared" si="84"/>
        <v>0.4629629629629539</v>
      </c>
      <c r="BE129" s="684">
        <f t="shared" si="121"/>
        <v>0.23201856148493682</v>
      </c>
      <c r="BF129" s="452">
        <f t="shared" si="97"/>
        <v>6.683168316831667</v>
      </c>
      <c r="BG129" s="452">
        <f t="shared" si="98"/>
        <v>10.081743869209813</v>
      </c>
      <c r="BH129" s="452">
        <f t="shared" si="99"/>
        <v>13.869066087496119</v>
      </c>
      <c r="BI129" s="452">
        <f t="shared" si="100"/>
        <v>15.024982155603105</v>
      </c>
      <c r="BJ129" s="452">
        <f t="shared" si="101"/>
        <v>17.92929292929295</v>
      </c>
      <c r="BK129" s="452">
        <f t="shared" si="102"/>
        <v>18.385650224215233</v>
      </c>
      <c r="BL129" s="452">
        <f t="shared" si="103"/>
        <v>0</v>
      </c>
      <c r="BM129" s="452">
        <f t="shared" si="104"/>
        <v>0</v>
      </c>
      <c r="BN129" s="452">
        <f t="shared" si="105"/>
        <v>0</v>
      </c>
      <c r="BO129" s="685">
        <f t="shared" si="106"/>
        <v>0</v>
      </c>
      <c r="BP129" s="676">
        <f t="shared" si="85"/>
        <v>6.889073758924731</v>
      </c>
      <c r="BQ129" s="676">
        <f t="shared" si="86"/>
        <v>7.386108472834007</v>
      </c>
      <c r="BR129" s="538">
        <f t="shared" si="118"/>
        <v>-12.854319391898432</v>
      </c>
      <c r="BS129" s="676">
        <f t="shared" si="81"/>
        <v>31.15481558839367</v>
      </c>
      <c r="BT129" s="696">
        <f t="shared" si="91"/>
        <v>2.204263157894737</v>
      </c>
      <c r="BU129" s="696">
        <f t="shared" si="122"/>
        <v>2.293196337934706</v>
      </c>
      <c r="BV129" s="696">
        <f t="shared" si="122"/>
        <v>2.38571761519605</v>
      </c>
      <c r="BW129" s="696">
        <f t="shared" si="122"/>
        <v>2.481971755014545</v>
      </c>
      <c r="BX129" s="696">
        <f t="shared" si="122"/>
        <v>2.582109363426801</v>
      </c>
      <c r="BY129" s="697">
        <f t="shared" si="92"/>
        <v>11.947258229466838</v>
      </c>
      <c r="BZ129" s="685">
        <f t="shared" si="93"/>
        <v>43.413002287306824</v>
      </c>
    </row>
    <row r="130" spans="1:78" ht="11.25" customHeight="1">
      <c r="A130" s="25" t="s">
        <v>1272</v>
      </c>
      <c r="B130" s="26" t="s">
        <v>1273</v>
      </c>
      <c r="C130" s="109" t="s">
        <v>1344</v>
      </c>
      <c r="D130" s="132">
        <v>7</v>
      </c>
      <c r="E130" s="26">
        <v>383</v>
      </c>
      <c r="F130" s="65" t="s">
        <v>1410</v>
      </c>
      <c r="G130" s="57" t="s">
        <v>1410</v>
      </c>
      <c r="H130" s="206">
        <v>197.89</v>
      </c>
      <c r="I130" s="433">
        <f t="shared" si="114"/>
        <v>1.5159937338925666</v>
      </c>
      <c r="J130" s="141">
        <v>0.6</v>
      </c>
      <c r="K130" s="141">
        <v>0.75</v>
      </c>
      <c r="L130" s="93">
        <f t="shared" si="115"/>
        <v>25</v>
      </c>
      <c r="M130" s="156">
        <v>40890</v>
      </c>
      <c r="N130" s="31">
        <v>40892</v>
      </c>
      <c r="O130" s="32">
        <v>40909</v>
      </c>
      <c r="P130" s="30" t="s">
        <v>235</v>
      </c>
      <c r="Q130" s="102"/>
      <c r="R130" s="310">
        <f t="shared" si="129"/>
        <v>3</v>
      </c>
      <c r="S130" s="313">
        <f t="shared" si="127"/>
        <v>18.76172607879925</v>
      </c>
      <c r="T130" s="411">
        <f t="shared" si="126"/>
        <v>54.86015084335705</v>
      </c>
      <c r="U130" s="27">
        <f t="shared" si="128"/>
        <v>12.375859912445277</v>
      </c>
      <c r="V130" s="364">
        <v>12</v>
      </c>
      <c r="W130" s="166">
        <v>15.99</v>
      </c>
      <c r="X130" s="172">
        <v>1.21</v>
      </c>
      <c r="Y130" s="166">
        <v>1.15</v>
      </c>
      <c r="Z130" s="166">
        <v>4.36</v>
      </c>
      <c r="AA130" s="172">
        <v>14.98</v>
      </c>
      <c r="AB130" s="166">
        <v>16.15</v>
      </c>
      <c r="AC130" s="327">
        <f t="shared" si="130"/>
        <v>7.810413885180223</v>
      </c>
      <c r="AD130" s="444">
        <f t="shared" si="131"/>
        <v>10.917587085811384</v>
      </c>
      <c r="AE130" s="484">
        <v>5</v>
      </c>
      <c r="AF130" s="390">
        <v>2650</v>
      </c>
      <c r="AG130" s="522">
        <v>66.53</v>
      </c>
      <c r="AH130" s="522">
        <v>-2.57</v>
      </c>
      <c r="AI130" s="523">
        <v>8.61</v>
      </c>
      <c r="AJ130" s="524">
        <v>18.29</v>
      </c>
      <c r="AK130" s="335" t="s">
        <v>876</v>
      </c>
      <c r="AL130" s="324">
        <f t="shared" si="82"/>
        <v>38.66666666666667</v>
      </c>
      <c r="AM130" s="325">
        <f t="shared" si="83"/>
        <v>37.50688670741409</v>
      </c>
      <c r="AN130" s="325">
        <f t="shared" si="89"/>
        <v>40.86607486157943</v>
      </c>
      <c r="AO130" s="327" t="s">
        <v>876</v>
      </c>
      <c r="AP130" s="646">
        <v>2.08</v>
      </c>
      <c r="AQ130" s="634"/>
      <c r="AR130" s="282">
        <v>1.5</v>
      </c>
      <c r="AS130" s="282">
        <v>0.9</v>
      </c>
      <c r="AT130" s="28">
        <v>0.8</v>
      </c>
      <c r="AU130" s="28">
        <v>0.5</v>
      </c>
      <c r="AV130" s="28">
        <v>0.375</v>
      </c>
      <c r="AW130" s="275">
        <v>0</v>
      </c>
      <c r="AX130" s="275">
        <v>0</v>
      </c>
      <c r="AY130" s="275">
        <v>0</v>
      </c>
      <c r="AZ130" s="275">
        <v>0</v>
      </c>
      <c r="BA130" s="275">
        <v>0</v>
      </c>
      <c r="BB130" s="275">
        <v>0.1875</v>
      </c>
      <c r="BC130" s="277">
        <v>0.25</v>
      </c>
      <c r="BD130" s="684">
        <f t="shared" si="84"/>
        <v>38.66666666666667</v>
      </c>
      <c r="BE130" s="684">
        <f t="shared" si="121"/>
        <v>66.66666666666666</v>
      </c>
      <c r="BF130" s="452">
        <f t="shared" si="97"/>
        <v>12.5</v>
      </c>
      <c r="BG130" s="452">
        <f t="shared" si="98"/>
        <v>60.00000000000001</v>
      </c>
      <c r="BH130" s="452">
        <f t="shared" si="99"/>
        <v>33.33333333333333</v>
      </c>
      <c r="BI130" s="452">
        <f t="shared" si="100"/>
        <v>0</v>
      </c>
      <c r="BJ130" s="452">
        <f t="shared" si="101"/>
        <v>0</v>
      </c>
      <c r="BK130" s="452">
        <f t="shared" si="102"/>
        <v>0</v>
      </c>
      <c r="BL130" s="452">
        <f t="shared" si="103"/>
        <v>0</v>
      </c>
      <c r="BM130" s="452">
        <f t="shared" si="104"/>
        <v>0</v>
      </c>
      <c r="BN130" s="452">
        <f t="shared" si="105"/>
        <v>0</v>
      </c>
      <c r="BO130" s="685">
        <f t="shared" si="106"/>
        <v>0</v>
      </c>
      <c r="BP130" s="676">
        <f t="shared" si="85"/>
        <v>17.597222222222225</v>
      </c>
      <c r="BQ130" s="676">
        <f t="shared" si="86"/>
        <v>24.308725983700118</v>
      </c>
      <c r="BR130" s="538">
        <f t="shared" si="118"/>
        <v>30.006208683026713</v>
      </c>
      <c r="BS130" s="676">
        <f t="shared" si="81"/>
        <v>62.44144834346566</v>
      </c>
      <c r="BT130" s="696">
        <f t="shared" si="91"/>
        <v>2.242456608811749</v>
      </c>
      <c r="BU130" s="696">
        <f t="shared" si="122"/>
        <v>2.4667022696929237</v>
      </c>
      <c r="BV130" s="696">
        <f t="shared" si="122"/>
        <v>2.7133724966622164</v>
      </c>
      <c r="BW130" s="696">
        <f t="shared" si="122"/>
        <v>2.984709746328438</v>
      </c>
      <c r="BX130" s="696">
        <f t="shared" si="122"/>
        <v>3.2831807209612824</v>
      </c>
      <c r="BY130" s="697">
        <f t="shared" si="92"/>
        <v>13.690421842456608</v>
      </c>
      <c r="BZ130" s="685">
        <f t="shared" si="93"/>
        <v>6.918197909170049</v>
      </c>
    </row>
    <row r="131" spans="1:78" ht="11.25" customHeight="1">
      <c r="A131" s="113" t="s">
        <v>1940</v>
      </c>
      <c r="B131" s="36" t="s">
        <v>1941</v>
      </c>
      <c r="C131" s="41" t="s">
        <v>973</v>
      </c>
      <c r="D131" s="133">
        <v>8</v>
      </c>
      <c r="E131" s="26">
        <v>332</v>
      </c>
      <c r="F131" s="74" t="s">
        <v>1410</v>
      </c>
      <c r="G131" s="75" t="s">
        <v>1410</v>
      </c>
      <c r="H131" s="207">
        <v>34.53</v>
      </c>
      <c r="I131" s="433">
        <f t="shared" si="114"/>
        <v>1.760787720822473</v>
      </c>
      <c r="J131" s="140">
        <v>0.1347</v>
      </c>
      <c r="K131" s="140">
        <v>0.152</v>
      </c>
      <c r="L131" s="94">
        <f t="shared" si="115"/>
        <v>12.843355605048256</v>
      </c>
      <c r="M131" s="298">
        <v>40850</v>
      </c>
      <c r="N131" s="50">
        <v>40854</v>
      </c>
      <c r="O131" s="40">
        <v>40864</v>
      </c>
      <c r="P131" s="375" t="s">
        <v>263</v>
      </c>
      <c r="Q131" s="267" t="s">
        <v>308</v>
      </c>
      <c r="R131" s="259">
        <f t="shared" si="129"/>
        <v>0.608</v>
      </c>
      <c r="S131" s="313">
        <f t="shared" si="127"/>
        <v>45.03703703703703</v>
      </c>
      <c r="T131" s="412">
        <f t="shared" si="126"/>
        <v>15.819357003871005</v>
      </c>
      <c r="U131" s="37">
        <f t="shared" si="128"/>
        <v>25.577777777777776</v>
      </c>
      <c r="V131" s="365">
        <v>12</v>
      </c>
      <c r="W131" s="167">
        <v>1.35</v>
      </c>
      <c r="X131" s="174">
        <v>1.91</v>
      </c>
      <c r="Y131" s="167">
        <v>3.33</v>
      </c>
      <c r="Z131" s="167">
        <v>1.18</v>
      </c>
      <c r="AA131" s="174">
        <v>1.53</v>
      </c>
      <c r="AB131" s="167">
        <v>4.01</v>
      </c>
      <c r="AC131" s="332">
        <f t="shared" si="130"/>
        <v>162.09150326797385</v>
      </c>
      <c r="AD131" s="444">
        <f t="shared" si="131"/>
        <v>11.81603531464942</v>
      </c>
      <c r="AE131" s="484">
        <v>37</v>
      </c>
      <c r="AF131" s="371">
        <v>8720</v>
      </c>
      <c r="AG131" s="495">
        <v>26.34</v>
      </c>
      <c r="AH131" s="495">
        <v>-26.09</v>
      </c>
      <c r="AI131" s="519">
        <v>-1.03</v>
      </c>
      <c r="AJ131" s="521">
        <v>-2.15</v>
      </c>
      <c r="AK131" s="336" t="s">
        <v>876</v>
      </c>
      <c r="AL131" s="324">
        <f t="shared" si="82"/>
        <v>88.90545006804487</v>
      </c>
      <c r="AM131" s="325">
        <f t="shared" si="83"/>
        <v>53.880240844375706</v>
      </c>
      <c r="AN131" s="325">
        <f t="shared" si="89"/>
        <v>48.770120080387926</v>
      </c>
      <c r="AO131" s="327" t="s">
        <v>876</v>
      </c>
      <c r="AP131" s="646">
        <v>0.5830000000000001</v>
      </c>
      <c r="AQ131" s="634"/>
      <c r="AR131" s="282">
        <v>0.30862</v>
      </c>
      <c r="AS131" s="282">
        <v>0.183565</v>
      </c>
      <c r="AT131" s="28">
        <v>0.16</v>
      </c>
      <c r="AU131" s="28">
        <v>0.12</v>
      </c>
      <c r="AV131" s="28">
        <v>0.08</v>
      </c>
      <c r="AW131" s="28">
        <v>0.05</v>
      </c>
      <c r="AX131" s="275">
        <v>0</v>
      </c>
      <c r="AY131" s="275">
        <v>0</v>
      </c>
      <c r="AZ131" s="275">
        <v>0</v>
      </c>
      <c r="BA131" s="275">
        <v>0</v>
      </c>
      <c r="BB131" s="275">
        <v>0</v>
      </c>
      <c r="BC131" s="277">
        <v>0</v>
      </c>
      <c r="BD131" s="684">
        <f t="shared" si="84"/>
        <v>88.90545006804487</v>
      </c>
      <c r="BE131" s="684">
        <f t="shared" si="121"/>
        <v>68.12573202952632</v>
      </c>
      <c r="BF131" s="452">
        <f t="shared" si="97"/>
        <v>14.728125000000002</v>
      </c>
      <c r="BG131" s="452">
        <f t="shared" si="98"/>
        <v>33.33333333333335</v>
      </c>
      <c r="BH131" s="452">
        <f t="shared" si="99"/>
        <v>50</v>
      </c>
      <c r="BI131" s="452">
        <f t="shared" si="100"/>
        <v>59.999999999999986</v>
      </c>
      <c r="BJ131" s="452">
        <f t="shared" si="101"/>
        <v>0</v>
      </c>
      <c r="BK131" s="452">
        <f t="shared" si="102"/>
        <v>0</v>
      </c>
      <c r="BL131" s="452">
        <f t="shared" si="103"/>
        <v>0</v>
      </c>
      <c r="BM131" s="452">
        <f t="shared" si="104"/>
        <v>0</v>
      </c>
      <c r="BN131" s="452">
        <f t="shared" si="105"/>
        <v>0</v>
      </c>
      <c r="BO131" s="685">
        <f t="shared" si="106"/>
        <v>0</v>
      </c>
      <c r="BP131" s="676">
        <f t="shared" si="85"/>
        <v>26.257720035908708</v>
      </c>
      <c r="BQ131" s="676">
        <f t="shared" si="86"/>
        <v>31.22460148621762</v>
      </c>
      <c r="BR131" s="538">
        <f t="shared" si="118"/>
        <v>24.95313002343262</v>
      </c>
      <c r="BS131" s="676">
        <f t="shared" si="81"/>
        <v>68.69851851851851</v>
      </c>
      <c r="BT131" s="696">
        <f t="shared" si="91"/>
        <v>0.6413000000000001</v>
      </c>
      <c r="BU131" s="696">
        <f t="shared" si="122"/>
        <v>0.7054300000000001</v>
      </c>
      <c r="BV131" s="696">
        <f t="shared" si="122"/>
        <v>0.7759730000000001</v>
      </c>
      <c r="BW131" s="696">
        <f t="shared" si="122"/>
        <v>0.8535703000000002</v>
      </c>
      <c r="BX131" s="696">
        <f t="shared" si="122"/>
        <v>0.9389273300000003</v>
      </c>
      <c r="BY131" s="697">
        <f t="shared" si="92"/>
        <v>3.915200630000001</v>
      </c>
      <c r="BZ131" s="685">
        <f t="shared" si="93"/>
        <v>11.338548016217784</v>
      </c>
    </row>
    <row r="132" spans="1:78" ht="11.25" customHeight="1">
      <c r="A132" s="15" t="s">
        <v>1702</v>
      </c>
      <c r="B132" s="16" t="s">
        <v>1703</v>
      </c>
      <c r="C132" s="24" t="s">
        <v>299</v>
      </c>
      <c r="D132" s="131">
        <v>8</v>
      </c>
      <c r="E132" s="26">
        <v>315</v>
      </c>
      <c r="F132" s="42" t="s">
        <v>860</v>
      </c>
      <c r="G132" s="43" t="s">
        <v>860</v>
      </c>
      <c r="H132" s="205">
        <v>57.07</v>
      </c>
      <c r="I132" s="312">
        <f t="shared" si="114"/>
        <v>3.5044681969511124</v>
      </c>
      <c r="J132" s="279">
        <v>0.47</v>
      </c>
      <c r="K132" s="142">
        <v>0.5</v>
      </c>
      <c r="L132" s="107">
        <f t="shared" si="115"/>
        <v>6.382978723404253</v>
      </c>
      <c r="M132" s="118">
        <v>40689</v>
      </c>
      <c r="N132" s="22">
        <v>40694</v>
      </c>
      <c r="O132" s="23">
        <v>40705</v>
      </c>
      <c r="P132" s="378" t="s">
        <v>258</v>
      </c>
      <c r="Q132" s="16"/>
      <c r="R132" s="311">
        <f t="shared" si="129"/>
        <v>2</v>
      </c>
      <c r="S132" s="312">
        <f t="shared" si="127"/>
        <v>29.761904761904763</v>
      </c>
      <c r="T132" s="411">
        <f t="shared" si="126"/>
        <v>-32.140921776415965</v>
      </c>
      <c r="U132" s="18">
        <f t="shared" si="128"/>
        <v>8.492559523809524</v>
      </c>
      <c r="V132" s="364">
        <v>12</v>
      </c>
      <c r="W132" s="188">
        <v>6.72</v>
      </c>
      <c r="X132" s="187">
        <v>0.99</v>
      </c>
      <c r="Y132" s="188">
        <v>0.43</v>
      </c>
      <c r="Z132" s="188">
        <v>1.22</v>
      </c>
      <c r="AA132" s="187">
        <v>6.99</v>
      </c>
      <c r="AB132" s="188">
        <v>6.84</v>
      </c>
      <c r="AC132" s="326">
        <f t="shared" si="130"/>
        <v>-2.145922746781126</v>
      </c>
      <c r="AD132" s="443">
        <f t="shared" si="131"/>
        <v>8.246990650424127</v>
      </c>
      <c r="AE132" s="483">
        <v>22</v>
      </c>
      <c r="AF132" s="370">
        <v>14910</v>
      </c>
      <c r="AG132" s="512">
        <v>16</v>
      </c>
      <c r="AH132" s="512">
        <v>-21.28</v>
      </c>
      <c r="AI132" s="525">
        <v>1.58</v>
      </c>
      <c r="AJ132" s="526">
        <v>-2.44</v>
      </c>
      <c r="AK132" s="335">
        <f>AN132/AO132</f>
        <v>1.1848598941227928</v>
      </c>
      <c r="AL132" s="328">
        <f t="shared" si="82"/>
        <v>7.065217391304346</v>
      </c>
      <c r="AM132" s="329">
        <f t="shared" si="83"/>
        <v>7.858785202193386</v>
      </c>
      <c r="AN132" s="329">
        <f t="shared" si="89"/>
        <v>11.173594436440615</v>
      </c>
      <c r="AO132" s="326">
        <f>((AP132/BA132)^(1/10)-1)*100</f>
        <v>9.43030858911209</v>
      </c>
      <c r="AP132" s="650">
        <v>1.97</v>
      </c>
      <c r="AQ132" s="633"/>
      <c r="AR132" s="279">
        <v>1.84</v>
      </c>
      <c r="AS132" s="279">
        <v>1.69</v>
      </c>
      <c r="AT132" s="19">
        <v>1.57</v>
      </c>
      <c r="AU132" s="19">
        <v>1.48</v>
      </c>
      <c r="AV132" s="19">
        <v>1.16</v>
      </c>
      <c r="AW132" s="19">
        <v>1.01</v>
      </c>
      <c r="AX132" s="19">
        <v>0.89</v>
      </c>
      <c r="AY132" s="280">
        <v>0.8</v>
      </c>
      <c r="AZ132" s="280">
        <v>0.8</v>
      </c>
      <c r="BA132" s="280">
        <v>0.8</v>
      </c>
      <c r="BB132" s="280">
        <v>0.8</v>
      </c>
      <c r="BC132" s="281">
        <v>0.8</v>
      </c>
      <c r="BD132" s="686">
        <f t="shared" si="84"/>
        <v>7.065217391304346</v>
      </c>
      <c r="BE132" s="686">
        <f t="shared" si="121"/>
        <v>8.875739644970416</v>
      </c>
      <c r="BF132" s="663">
        <f t="shared" si="97"/>
        <v>7.643312101910826</v>
      </c>
      <c r="BG132" s="663">
        <f t="shared" si="98"/>
        <v>6.081081081081097</v>
      </c>
      <c r="BH132" s="663">
        <f t="shared" si="99"/>
        <v>27.586206896551737</v>
      </c>
      <c r="BI132" s="663">
        <f t="shared" si="100"/>
        <v>14.851485148514843</v>
      </c>
      <c r="BJ132" s="663">
        <f t="shared" si="101"/>
        <v>13.483146067415719</v>
      </c>
      <c r="BK132" s="663">
        <f t="shared" si="102"/>
        <v>11.250000000000004</v>
      </c>
      <c r="BL132" s="663">
        <f t="shared" si="103"/>
        <v>0</v>
      </c>
      <c r="BM132" s="663">
        <f t="shared" si="104"/>
        <v>0</v>
      </c>
      <c r="BN132" s="663">
        <f t="shared" si="105"/>
        <v>0</v>
      </c>
      <c r="BO132" s="687">
        <f t="shared" si="106"/>
        <v>0</v>
      </c>
      <c r="BP132" s="675">
        <f t="shared" si="85"/>
        <v>8.069682360979082</v>
      </c>
      <c r="BQ132" s="675">
        <f t="shared" si="86"/>
        <v>7.813352284602345</v>
      </c>
      <c r="BR132" s="540">
        <f t="shared" si="118"/>
        <v>6.1855031095822035</v>
      </c>
      <c r="BS132" s="675">
        <f t="shared" si="81"/>
        <v>69.92046360156579</v>
      </c>
      <c r="BT132" s="698">
        <f t="shared" si="91"/>
        <v>1.9897</v>
      </c>
      <c r="BU132" s="698">
        <f aca="true" t="shared" si="132" ref="BU132:BX151">IF($AD132="n/a",1.03*BT132,IF($AD132&lt;0,1.01*BT132,IF($AD132&gt;10,1.1*BT132,(1+$AD132/100)*BT132)))</f>
        <v>2.153790372971489</v>
      </c>
      <c r="BV132" s="698">
        <f t="shared" si="132"/>
        <v>2.331413263660183</v>
      </c>
      <c r="BW132" s="698">
        <f t="shared" si="132"/>
        <v>2.5236846975369867</v>
      </c>
      <c r="BX132" s="698">
        <f t="shared" si="132"/>
        <v>2.7318127385890465</v>
      </c>
      <c r="BY132" s="699">
        <f t="shared" si="92"/>
        <v>11.730401072757704</v>
      </c>
      <c r="BZ132" s="687">
        <f t="shared" si="93"/>
        <v>20.554408748480295</v>
      </c>
    </row>
    <row r="133" spans="1:78" ht="11.25" customHeight="1">
      <c r="A133" s="25" t="s">
        <v>1417</v>
      </c>
      <c r="B133" s="26" t="s">
        <v>1418</v>
      </c>
      <c r="C133" s="109" t="s">
        <v>1567</v>
      </c>
      <c r="D133" s="132">
        <v>6</v>
      </c>
      <c r="E133" s="26">
        <v>398</v>
      </c>
      <c r="F133" s="65" t="s">
        <v>1410</v>
      </c>
      <c r="G133" s="57" t="s">
        <v>1410</v>
      </c>
      <c r="H133" s="206">
        <v>29.69</v>
      </c>
      <c r="I133" s="313">
        <f t="shared" si="114"/>
        <v>6.668912091613337</v>
      </c>
      <c r="J133" s="282">
        <v>0.48</v>
      </c>
      <c r="K133" s="141">
        <v>0.495</v>
      </c>
      <c r="L133" s="93">
        <f t="shared" si="115"/>
        <v>3.125</v>
      </c>
      <c r="M133" s="156">
        <v>40760</v>
      </c>
      <c r="N133" s="31">
        <v>40764</v>
      </c>
      <c r="O133" s="32">
        <v>40771</v>
      </c>
      <c r="P133" s="104" t="s">
        <v>282</v>
      </c>
      <c r="Q133" s="26"/>
      <c r="R133" s="310">
        <f t="shared" si="129"/>
        <v>1.98</v>
      </c>
      <c r="S133" s="313">
        <f t="shared" si="127"/>
        <v>128.57142857142856</v>
      </c>
      <c r="T133" s="411">
        <f t="shared" si="126"/>
        <v>46.36036492628879</v>
      </c>
      <c r="U133" s="27">
        <f t="shared" si="128"/>
        <v>19.27922077922078</v>
      </c>
      <c r="V133" s="364">
        <v>12</v>
      </c>
      <c r="W133" s="166">
        <v>1.54</v>
      </c>
      <c r="X133" s="172">
        <v>3.38</v>
      </c>
      <c r="Y133" s="166">
        <v>18.45</v>
      </c>
      <c r="Z133" s="166">
        <v>2.5</v>
      </c>
      <c r="AA133" s="172">
        <v>1.47</v>
      </c>
      <c r="AB133" s="166">
        <v>1.71</v>
      </c>
      <c r="AC133" s="327">
        <f t="shared" si="130"/>
        <v>16.326530612244895</v>
      </c>
      <c r="AD133" s="444">
        <f t="shared" si="131"/>
        <v>5.975526305196635</v>
      </c>
      <c r="AE133" s="484">
        <v>7</v>
      </c>
      <c r="AF133" s="369">
        <v>1260</v>
      </c>
      <c r="AG133" s="522">
        <v>6.26</v>
      </c>
      <c r="AH133" s="522">
        <v>-25.74</v>
      </c>
      <c r="AI133" s="523">
        <v>-3.32</v>
      </c>
      <c r="AJ133" s="524">
        <v>-11.24</v>
      </c>
      <c r="AK133" s="335" t="s">
        <v>876</v>
      </c>
      <c r="AL133" s="324">
        <f t="shared" si="82"/>
        <v>6.849315068493156</v>
      </c>
      <c r="AM133" s="325">
        <f t="shared" si="83"/>
        <v>8.897828914879803</v>
      </c>
      <c r="AN133" s="325">
        <f t="shared" si="89"/>
        <v>49.97549278588242</v>
      </c>
      <c r="AO133" s="327" t="s">
        <v>876</v>
      </c>
      <c r="AP133" s="646">
        <v>1.95</v>
      </c>
      <c r="AQ133" s="634"/>
      <c r="AR133" s="282">
        <v>1.825</v>
      </c>
      <c r="AS133" s="282">
        <v>1.725</v>
      </c>
      <c r="AT133" s="28">
        <v>1.51</v>
      </c>
      <c r="AU133" s="28">
        <v>1.34</v>
      </c>
      <c r="AV133" s="28">
        <v>0.257</v>
      </c>
      <c r="AW133" s="275">
        <v>0</v>
      </c>
      <c r="AX133" s="275">
        <v>0</v>
      </c>
      <c r="AY133" s="275">
        <v>0</v>
      </c>
      <c r="AZ133" s="275">
        <v>0</v>
      </c>
      <c r="BA133" s="275">
        <v>0</v>
      </c>
      <c r="BB133" s="275">
        <v>0</v>
      </c>
      <c r="BC133" s="277">
        <v>0</v>
      </c>
      <c r="BD133" s="684">
        <f t="shared" si="84"/>
        <v>6.849315068493156</v>
      </c>
      <c r="BE133" s="684">
        <f t="shared" si="121"/>
        <v>5.797101449275344</v>
      </c>
      <c r="BF133" s="452">
        <f t="shared" si="97"/>
        <v>14.238410596026485</v>
      </c>
      <c r="BG133" s="452">
        <f t="shared" si="98"/>
        <v>12.686567164179108</v>
      </c>
      <c r="BH133" s="452">
        <f t="shared" si="99"/>
        <v>421.40077821011675</v>
      </c>
      <c r="BI133" s="452">
        <f t="shared" si="100"/>
        <v>0</v>
      </c>
      <c r="BJ133" s="452">
        <f t="shared" si="101"/>
        <v>0</v>
      </c>
      <c r="BK133" s="452">
        <f t="shared" si="102"/>
        <v>0</v>
      </c>
      <c r="BL133" s="452">
        <f t="shared" si="103"/>
        <v>0</v>
      </c>
      <c r="BM133" s="452">
        <f t="shared" si="104"/>
        <v>0</v>
      </c>
      <c r="BN133" s="452">
        <f t="shared" si="105"/>
        <v>0</v>
      </c>
      <c r="BO133" s="685">
        <f t="shared" si="106"/>
        <v>0</v>
      </c>
      <c r="BP133" s="676">
        <f t="shared" si="85"/>
        <v>38.4143477073409</v>
      </c>
      <c r="BQ133" s="676">
        <f t="shared" si="86"/>
        <v>115.58361741742031</v>
      </c>
      <c r="BR133" s="538">
        <f t="shared" si="118"/>
        <v>37.36518409827498</v>
      </c>
      <c r="BS133" s="676">
        <f t="shared" si="81"/>
        <v>42.935913066362716</v>
      </c>
      <c r="BT133" s="700">
        <f t="shared" si="91"/>
        <v>2.145</v>
      </c>
      <c r="BU133" s="700">
        <f t="shared" si="132"/>
        <v>2.273175039246468</v>
      </c>
      <c r="BV133" s="700">
        <f t="shared" si="132"/>
        <v>2.409009211679805</v>
      </c>
      <c r="BW133" s="700">
        <f t="shared" si="132"/>
        <v>2.552960190818342</v>
      </c>
      <c r="BX133" s="700">
        <f t="shared" si="132"/>
        <v>2.7055129985818906</v>
      </c>
      <c r="BY133" s="697">
        <f t="shared" si="92"/>
        <v>12.085657440326507</v>
      </c>
      <c r="BZ133" s="685">
        <f t="shared" si="93"/>
        <v>40.706155070146536</v>
      </c>
    </row>
    <row r="134" spans="1:78" ht="11.25" customHeight="1">
      <c r="A134" s="25" t="s">
        <v>1298</v>
      </c>
      <c r="B134" s="26" t="s">
        <v>1263</v>
      </c>
      <c r="C134" s="33" t="s">
        <v>1232</v>
      </c>
      <c r="D134" s="132">
        <v>5</v>
      </c>
      <c r="E134" s="26">
        <v>446</v>
      </c>
      <c r="F134" s="44" t="s">
        <v>860</v>
      </c>
      <c r="G134" s="45" t="s">
        <v>827</v>
      </c>
      <c r="H134" s="206">
        <v>15.34</v>
      </c>
      <c r="I134" s="313">
        <f t="shared" si="114"/>
        <v>3.389830508474576</v>
      </c>
      <c r="J134" s="141">
        <v>0.12</v>
      </c>
      <c r="K134" s="141">
        <v>0.13</v>
      </c>
      <c r="L134" s="93">
        <f t="shared" si="115"/>
        <v>8.333333333333348</v>
      </c>
      <c r="M134" s="156">
        <v>40879</v>
      </c>
      <c r="N134" s="31">
        <v>40883</v>
      </c>
      <c r="O134" s="32">
        <v>40898</v>
      </c>
      <c r="P134" s="30" t="s">
        <v>269</v>
      </c>
      <c r="Q134" s="26"/>
      <c r="R134" s="310">
        <f t="shared" si="129"/>
        <v>0.52</v>
      </c>
      <c r="S134" s="313">
        <f t="shared" si="127"/>
        <v>60.465116279069775</v>
      </c>
      <c r="T134" s="411">
        <f t="shared" si="126"/>
        <v>-10.076690728223326</v>
      </c>
      <c r="U134" s="27">
        <f t="shared" si="128"/>
        <v>17.837209302325583</v>
      </c>
      <c r="V134" s="364">
        <v>12</v>
      </c>
      <c r="W134" s="166">
        <v>0.86</v>
      </c>
      <c r="X134" s="172">
        <v>1.64</v>
      </c>
      <c r="Y134" s="166">
        <v>1.18</v>
      </c>
      <c r="Z134" s="166">
        <v>1.02</v>
      </c>
      <c r="AA134" s="172">
        <v>0.84</v>
      </c>
      <c r="AB134" s="166">
        <v>1.24</v>
      </c>
      <c r="AC134" s="327">
        <f t="shared" si="130"/>
        <v>47.61904761904763</v>
      </c>
      <c r="AD134" s="444">
        <f t="shared" si="131"/>
        <v>11.135307781649246</v>
      </c>
      <c r="AE134" s="484">
        <v>14</v>
      </c>
      <c r="AF134" s="369">
        <v>3620</v>
      </c>
      <c r="AG134" s="522">
        <v>24.61</v>
      </c>
      <c r="AH134" s="522">
        <v>-5.6</v>
      </c>
      <c r="AI134" s="523">
        <v>-0.32</v>
      </c>
      <c r="AJ134" s="524">
        <v>2.27</v>
      </c>
      <c r="AK134" s="335" t="s">
        <v>876</v>
      </c>
      <c r="AL134" s="324">
        <f t="shared" si="82"/>
        <v>8.888888888888879</v>
      </c>
      <c r="AM134" s="325">
        <f t="shared" si="83"/>
        <v>14.084693523069248</v>
      </c>
      <c r="AN134" s="325" t="s">
        <v>876</v>
      </c>
      <c r="AO134" s="327">
        <f>((AP134/BA134)^(1/10)-1)*100</f>
        <v>-5.359349775539979</v>
      </c>
      <c r="AP134" s="646">
        <v>0.49</v>
      </c>
      <c r="AQ134" s="634"/>
      <c r="AR134" s="282">
        <v>0.45</v>
      </c>
      <c r="AS134" s="282">
        <v>0.41</v>
      </c>
      <c r="AT134" s="28">
        <v>0.33</v>
      </c>
      <c r="AU134" s="28">
        <v>0.16</v>
      </c>
      <c r="AV134" s="275">
        <v>0</v>
      </c>
      <c r="AW134" s="275">
        <v>0</v>
      </c>
      <c r="AX134" s="275">
        <v>0</v>
      </c>
      <c r="AY134" s="275">
        <v>0</v>
      </c>
      <c r="AZ134" s="275">
        <v>0.2</v>
      </c>
      <c r="BA134" s="275">
        <v>0.85</v>
      </c>
      <c r="BB134" s="275">
        <v>1</v>
      </c>
      <c r="BC134" s="277">
        <v>0.9618</v>
      </c>
      <c r="BD134" s="684">
        <f t="shared" si="84"/>
        <v>8.888888888888879</v>
      </c>
      <c r="BE134" s="684">
        <f t="shared" si="121"/>
        <v>9.756097560975618</v>
      </c>
      <c r="BF134" s="452">
        <f t="shared" si="97"/>
        <v>24.24242424242422</v>
      </c>
      <c r="BG134" s="452">
        <f t="shared" si="98"/>
        <v>106.25</v>
      </c>
      <c r="BH134" s="452">
        <f t="shared" si="99"/>
        <v>0</v>
      </c>
      <c r="BI134" s="452">
        <f t="shared" si="100"/>
        <v>0</v>
      </c>
      <c r="BJ134" s="452">
        <f t="shared" si="101"/>
        <v>0</v>
      </c>
      <c r="BK134" s="452">
        <f t="shared" si="102"/>
        <v>0</v>
      </c>
      <c r="BL134" s="452">
        <f t="shared" si="103"/>
        <v>0</v>
      </c>
      <c r="BM134" s="452">
        <f t="shared" si="104"/>
        <v>0</v>
      </c>
      <c r="BN134" s="452">
        <f t="shared" si="105"/>
        <v>0</v>
      </c>
      <c r="BO134" s="685">
        <f t="shared" si="106"/>
        <v>3.9717196922437026</v>
      </c>
      <c r="BP134" s="676">
        <f t="shared" si="85"/>
        <v>12.759094198711034</v>
      </c>
      <c r="BQ134" s="676">
        <f t="shared" si="86"/>
        <v>29.030432535678163</v>
      </c>
      <c r="BR134" s="538" t="str">
        <f t="shared" si="118"/>
        <v>n/a</v>
      </c>
      <c r="BS134" s="676">
        <f t="shared" si="81"/>
        <v>58.38087855297158</v>
      </c>
      <c r="BT134" s="700">
        <f t="shared" si="91"/>
        <v>0.539</v>
      </c>
      <c r="BU134" s="700">
        <f t="shared" si="132"/>
        <v>0.5929000000000001</v>
      </c>
      <c r="BV134" s="700">
        <f t="shared" si="132"/>
        <v>0.6521900000000002</v>
      </c>
      <c r="BW134" s="700">
        <f t="shared" si="132"/>
        <v>0.7174090000000002</v>
      </c>
      <c r="BX134" s="700">
        <f t="shared" si="132"/>
        <v>0.7891499000000003</v>
      </c>
      <c r="BY134" s="697">
        <f t="shared" si="92"/>
        <v>3.290648900000001</v>
      </c>
      <c r="BZ134" s="685">
        <f t="shared" si="93"/>
        <v>21.45142698826598</v>
      </c>
    </row>
    <row r="135" spans="1:78" ht="11.25" customHeight="1">
      <c r="A135" s="25" t="s">
        <v>194</v>
      </c>
      <c r="B135" s="26" t="s">
        <v>195</v>
      </c>
      <c r="C135" s="33" t="s">
        <v>973</v>
      </c>
      <c r="D135" s="132">
        <v>9</v>
      </c>
      <c r="E135" s="26">
        <v>259</v>
      </c>
      <c r="F135" s="44" t="s">
        <v>860</v>
      </c>
      <c r="G135" s="45" t="s">
        <v>860</v>
      </c>
      <c r="H135" s="206">
        <v>98.9</v>
      </c>
      <c r="I135" s="433">
        <f aca="true" t="shared" si="133" ref="I135:I145">(R135/H135)*100</f>
        <v>1.8604651162790697</v>
      </c>
      <c r="J135" s="282">
        <v>0.38</v>
      </c>
      <c r="K135" s="141">
        <v>0.46</v>
      </c>
      <c r="L135" s="93">
        <f aca="true" t="shared" si="134" ref="L135:L198">((K135/J135)-1)*100</f>
        <v>21.052631578947366</v>
      </c>
      <c r="M135" s="156">
        <v>40610</v>
      </c>
      <c r="N135" s="31">
        <v>40612</v>
      </c>
      <c r="O135" s="32">
        <v>40648</v>
      </c>
      <c r="P135" s="30" t="s">
        <v>251</v>
      </c>
      <c r="Q135" s="26"/>
      <c r="R135" s="310">
        <f t="shared" si="129"/>
        <v>1.84</v>
      </c>
      <c r="S135" s="313">
        <f t="shared" si="127"/>
        <v>23.58974358974359</v>
      </c>
      <c r="T135" s="411">
        <f t="shared" si="126"/>
        <v>7.482192257236986</v>
      </c>
      <c r="U135" s="27">
        <f t="shared" si="128"/>
        <v>12.67948717948718</v>
      </c>
      <c r="V135" s="364">
        <v>12</v>
      </c>
      <c r="W135" s="166">
        <v>7.8</v>
      </c>
      <c r="X135" s="172">
        <v>0.64</v>
      </c>
      <c r="Y135" s="166">
        <v>3.26</v>
      </c>
      <c r="Z135" s="166">
        <v>2.05</v>
      </c>
      <c r="AA135" s="172">
        <v>8.15</v>
      </c>
      <c r="AB135" s="166">
        <v>8.33</v>
      </c>
      <c r="AC135" s="327">
        <f t="shared" si="130"/>
        <v>2.208588957055202</v>
      </c>
      <c r="AD135" s="444">
        <f t="shared" si="131"/>
        <v>18.960889570552148</v>
      </c>
      <c r="AE135" s="484">
        <v>22</v>
      </c>
      <c r="AF135" s="369">
        <v>80290</v>
      </c>
      <c r="AG135" s="522">
        <v>49.04</v>
      </c>
      <c r="AH135" s="522">
        <v>-16.11</v>
      </c>
      <c r="AI135" s="523">
        <v>8.41</v>
      </c>
      <c r="AJ135" s="524">
        <v>6.92</v>
      </c>
      <c r="AK135" s="335">
        <f aca="true" t="shared" si="135" ref="AK135:AK140">AN135/AO135</f>
        <v>1.2736406772091524</v>
      </c>
      <c r="AL135" s="324">
        <f t="shared" si="82"/>
        <v>19.727891156462583</v>
      </c>
      <c r="AM135" s="325">
        <f t="shared" si="83"/>
        <v>13.30326698854094</v>
      </c>
      <c r="AN135" s="325">
        <f t="shared" si="89"/>
        <v>17.08049129648923</v>
      </c>
      <c r="AO135" s="327">
        <f>((AP135/BA135)^(1/10)-1)*100</f>
        <v>13.410761451115572</v>
      </c>
      <c r="AP135" s="646">
        <v>1.76</v>
      </c>
      <c r="AQ135" s="634"/>
      <c r="AR135" s="282">
        <v>1.47</v>
      </c>
      <c r="AS135" s="282">
        <v>1.31</v>
      </c>
      <c r="AT135" s="28">
        <v>1.21</v>
      </c>
      <c r="AU135" s="28">
        <v>0.94</v>
      </c>
      <c r="AV135" s="28">
        <v>0.8</v>
      </c>
      <c r="AW135" s="28">
        <v>0.645</v>
      </c>
      <c r="AX135" s="28">
        <v>0.55</v>
      </c>
      <c r="AY135" s="28">
        <v>0.52</v>
      </c>
      <c r="AZ135" s="275">
        <v>0.5</v>
      </c>
      <c r="BA135" s="275">
        <v>0.5</v>
      </c>
      <c r="BB135" s="275">
        <v>0.5</v>
      </c>
      <c r="BC135" s="277">
        <v>0.5</v>
      </c>
      <c r="BD135" s="684">
        <f t="shared" si="84"/>
        <v>19.727891156462583</v>
      </c>
      <c r="BE135" s="684">
        <f t="shared" si="121"/>
        <v>12.213740458015266</v>
      </c>
      <c r="BF135" s="452">
        <f t="shared" si="97"/>
        <v>8.264462809917372</v>
      </c>
      <c r="BG135" s="452">
        <f t="shared" si="98"/>
        <v>28.723404255319164</v>
      </c>
      <c r="BH135" s="452">
        <f t="shared" si="99"/>
        <v>17.499999999999982</v>
      </c>
      <c r="BI135" s="452">
        <f t="shared" si="100"/>
        <v>24.031007751937985</v>
      </c>
      <c r="BJ135" s="452">
        <f t="shared" si="101"/>
        <v>17.272727272727263</v>
      </c>
      <c r="BK135" s="452">
        <f t="shared" si="102"/>
        <v>5.769230769230771</v>
      </c>
      <c r="BL135" s="452">
        <f t="shared" si="103"/>
        <v>4.0000000000000036</v>
      </c>
      <c r="BM135" s="452">
        <f t="shared" si="104"/>
        <v>0</v>
      </c>
      <c r="BN135" s="452">
        <f t="shared" si="105"/>
        <v>0</v>
      </c>
      <c r="BO135" s="685">
        <f t="shared" si="106"/>
        <v>0</v>
      </c>
      <c r="BP135" s="676">
        <f t="shared" si="85"/>
        <v>11.458538706134199</v>
      </c>
      <c r="BQ135" s="676">
        <f t="shared" si="86"/>
        <v>9.519688354180504</v>
      </c>
      <c r="BR135" s="538">
        <f aca="true" t="shared" si="136" ref="BR135:BR198">IF(AN135="n/a","n/a",IF(U135&lt;0,"n/a",IF(U135="n/a","n/a",I135+AN135-U135)))</f>
        <v>6.261469233281121</v>
      </c>
      <c r="BS135" s="676">
        <f aca="true" t="shared" si="137" ref="BS135:BS198">D135/10+(500-E135)/100+IF(F135="N",2,IF(F135="Y",1,0))+IF(G135="N",2,IF(G135="Y",1,0))+IF(L135&gt;10,5,L135/2)+IF(S135&gt;100,0,IF(S135&lt;0,0,(100-S135)/10))+IF(U135&gt;100,0,IF(U135&lt;0,0,(100-U135)/10))+IF(X135="-",0,IF(X135="N/A",0,IF(X135&gt;5,0,5-X135)))+IF(Y135&gt;5,0,5-Y135)+IF(Z135="N/A",0,IF(Z135&gt;5,0,5-Z135))+IF(W135&lt;0,0,IF(AA135="-",0,IF(AA135="N/A",0,IF(AA135&lt;W135,0,IF(AA135/W135&gt;1.1,5,(AA135/W135-1)*50)))))+IF(AC135="n/a",0,IF(AC135&lt;0,0,IF(AC135&gt;10,5,AC135/2)))+IF(AD135="n/a",0,IF(AD135&lt;0,0,IF(AD135&gt;10,5,AD135/2)))+AE135/10+IF(AF135&gt;100000,3,IF(AF135&gt;10000,2,IF(AF135&gt;1000,1,0)))+IF(AL135&gt;10,5,AL135/2)+IF(AM135="n/a",0,IF(AM135&gt;10,5,AM135/2))+IF(AN135="n/a",0,IF(AN135&gt;10,5,AN135/2))+IF(AO135="n/a",0,IF(AO135&lt;0,0,IF(AO135&gt;10,5,AO135/2)))+IF(BP135&gt;10,5,BP135/2)</f>
        <v>75.28096114519428</v>
      </c>
      <c r="BT135" s="700">
        <f t="shared" si="91"/>
        <v>1.7988711656441716</v>
      </c>
      <c r="BU135" s="700">
        <f t="shared" si="132"/>
        <v>1.978758282208589</v>
      </c>
      <c r="BV135" s="700">
        <f t="shared" si="132"/>
        <v>2.176634110429448</v>
      </c>
      <c r="BW135" s="700">
        <f t="shared" si="132"/>
        <v>2.394297521472393</v>
      </c>
      <c r="BX135" s="700">
        <f t="shared" si="132"/>
        <v>2.6337272736196327</v>
      </c>
      <c r="BY135" s="697">
        <f t="shared" si="92"/>
        <v>10.982288353374235</v>
      </c>
      <c r="BZ135" s="685">
        <f t="shared" si="93"/>
        <v>11.104437162157971</v>
      </c>
    </row>
    <row r="136" spans="1:78" ht="11.25" customHeight="1">
      <c r="A136" s="34" t="s">
        <v>330</v>
      </c>
      <c r="B136" s="36" t="s">
        <v>331</v>
      </c>
      <c r="C136" s="41" t="s">
        <v>981</v>
      </c>
      <c r="D136" s="133">
        <v>6</v>
      </c>
      <c r="E136" s="26">
        <v>422</v>
      </c>
      <c r="F136" s="46" t="s">
        <v>860</v>
      </c>
      <c r="G136" s="48" t="s">
        <v>860</v>
      </c>
      <c r="H136" s="207">
        <v>52.96</v>
      </c>
      <c r="I136" s="315">
        <f t="shared" si="133"/>
        <v>2.964501510574018</v>
      </c>
      <c r="J136" s="140">
        <v>0.375</v>
      </c>
      <c r="K136" s="140">
        <v>0.3925</v>
      </c>
      <c r="L136" s="94">
        <f t="shared" si="134"/>
        <v>4.666666666666663</v>
      </c>
      <c r="M136" s="298">
        <v>40914</v>
      </c>
      <c r="N136" s="50">
        <v>40918</v>
      </c>
      <c r="O136" s="40">
        <v>40938</v>
      </c>
      <c r="P136" s="375" t="s">
        <v>244</v>
      </c>
      <c r="Q136" s="36"/>
      <c r="R136" s="259">
        <f t="shared" si="129"/>
        <v>1.57</v>
      </c>
      <c r="S136" s="315">
        <f t="shared" si="127"/>
        <v>46.1764705882353</v>
      </c>
      <c r="T136" s="411">
        <f t="shared" si="126"/>
        <v>16.48534929898775</v>
      </c>
      <c r="U136" s="37">
        <f t="shared" si="128"/>
        <v>15.576470588235296</v>
      </c>
      <c r="V136" s="365">
        <v>12</v>
      </c>
      <c r="W136" s="167">
        <v>3.4</v>
      </c>
      <c r="X136" s="174">
        <v>1.76</v>
      </c>
      <c r="Y136" s="167">
        <v>1.29</v>
      </c>
      <c r="Z136" s="167">
        <v>1.96</v>
      </c>
      <c r="AA136" s="174">
        <v>3.4</v>
      </c>
      <c r="AB136" s="167">
        <v>3.62</v>
      </c>
      <c r="AC136" s="332">
        <f t="shared" si="130"/>
        <v>6.470588235294117</v>
      </c>
      <c r="AD136" s="445">
        <f t="shared" si="131"/>
        <v>8.850267379679146</v>
      </c>
      <c r="AE136" s="485">
        <v>8</v>
      </c>
      <c r="AF136" s="591">
        <v>5190</v>
      </c>
      <c r="AG136" s="495">
        <v>30.57</v>
      </c>
      <c r="AH136" s="495">
        <v>-1.23</v>
      </c>
      <c r="AI136" s="519">
        <v>3.66</v>
      </c>
      <c r="AJ136" s="521">
        <v>7.03</v>
      </c>
      <c r="AK136" s="335">
        <f t="shared" si="135"/>
        <v>2.0121012513356495</v>
      </c>
      <c r="AL136" s="330">
        <f aca="true" t="shared" si="138" ref="AL136:AL151">((AP136/AR136)^(1/1)-1)*100</f>
        <v>3.4482758620689724</v>
      </c>
      <c r="AM136" s="331">
        <f aca="true" t="shared" si="139" ref="AM136:AM151">((AP136/AT136)^(1/3)-1)*100</f>
        <v>2.5712117681764513</v>
      </c>
      <c r="AN136" s="331">
        <f aca="true" t="shared" si="140" ref="AN136:AN151">((AP136/AV136)^(1/5)-1)*100</f>
        <v>2.434894295516754</v>
      </c>
      <c r="AO136" s="332">
        <f aca="true" t="shared" si="141" ref="AO136:AO150">((AP136/BA136)^(1/10)-1)*100</f>
        <v>1.2101251335639551</v>
      </c>
      <c r="AP136" s="652">
        <v>1.5</v>
      </c>
      <c r="AQ136" s="635"/>
      <c r="AR136" s="283">
        <v>1.45</v>
      </c>
      <c r="AS136" s="283">
        <v>1.42</v>
      </c>
      <c r="AT136" s="38">
        <v>1.39</v>
      </c>
      <c r="AU136" s="38">
        <v>1.36</v>
      </c>
      <c r="AV136" s="276">
        <v>1.33</v>
      </c>
      <c r="AW136" s="276">
        <v>1.33</v>
      </c>
      <c r="AX136" s="276">
        <v>1.33</v>
      </c>
      <c r="AY136" s="276">
        <v>1.33</v>
      </c>
      <c r="AZ136" s="276">
        <v>1.33</v>
      </c>
      <c r="BA136" s="276">
        <v>1.33</v>
      </c>
      <c r="BB136" s="276">
        <v>1.33</v>
      </c>
      <c r="BC136" s="304">
        <v>1.33</v>
      </c>
      <c r="BD136" s="688">
        <f aca="true" t="shared" si="142" ref="BD136:BD199">IF(AR136=0,0,IF(AR136&gt;AP136,0,((AP136/AR136)-1)*100))</f>
        <v>3.4482758620689724</v>
      </c>
      <c r="BE136" s="688">
        <f t="shared" si="121"/>
        <v>2.1126760563380254</v>
      </c>
      <c r="BF136" s="664">
        <f t="shared" si="97"/>
        <v>2.158273381294973</v>
      </c>
      <c r="BG136" s="664">
        <f t="shared" si="98"/>
        <v>2.2058823529411686</v>
      </c>
      <c r="BH136" s="664">
        <f t="shared" si="99"/>
        <v>2.2556390977443552</v>
      </c>
      <c r="BI136" s="664">
        <f t="shared" si="100"/>
        <v>0</v>
      </c>
      <c r="BJ136" s="664">
        <f t="shared" si="101"/>
        <v>0</v>
      </c>
      <c r="BK136" s="664">
        <f t="shared" si="102"/>
        <v>0</v>
      </c>
      <c r="BL136" s="664">
        <f t="shared" si="103"/>
        <v>0</v>
      </c>
      <c r="BM136" s="664">
        <f t="shared" si="104"/>
        <v>0</v>
      </c>
      <c r="BN136" s="664">
        <f t="shared" si="105"/>
        <v>0</v>
      </c>
      <c r="BO136" s="689">
        <f t="shared" si="106"/>
        <v>0</v>
      </c>
      <c r="BP136" s="677">
        <f aca="true" t="shared" si="143" ref="BP136:BP153">AVERAGE(BD136:BO136)</f>
        <v>1.0150622291989577</v>
      </c>
      <c r="BQ136" s="677">
        <f aca="true" t="shared" si="144" ref="BQ136:BQ153">SQRT(AVERAGE((BD136-$BP136)^2,(BE136-$BP136)^2,(BF136-$BP136)^2,(BG136-$BP136)^2,(BH136-$BP136)^2,(BI136-$BP136)^2,(BJ136-$BP136)^2,(BK136-$BP136)^2,(BL136-$BP136)^2,(BM136-$BP136)^2,(BN136-$BP136)^2,(BO136-$BP136)^2))</f>
        <v>1.2450488368230073</v>
      </c>
      <c r="BR136" s="539">
        <f t="shared" si="136"/>
        <v>-10.177074782144523</v>
      </c>
      <c r="BS136" s="677">
        <f t="shared" si="137"/>
        <v>46.328251667435445</v>
      </c>
      <c r="BT136" s="701">
        <f t="shared" si="91"/>
        <v>1.5970588235294119</v>
      </c>
      <c r="BU136" s="701">
        <f t="shared" si="132"/>
        <v>1.738402799622523</v>
      </c>
      <c r="BV136" s="701">
        <f t="shared" si="132"/>
        <v>1.8922560955249443</v>
      </c>
      <c r="BW136" s="701">
        <f t="shared" si="132"/>
        <v>2.059725819487179</v>
      </c>
      <c r="BX136" s="701">
        <f t="shared" si="132"/>
        <v>2.2420170618000816</v>
      </c>
      <c r="BY136" s="702">
        <f t="shared" si="92"/>
        <v>9.529460599964139</v>
      </c>
      <c r="BZ136" s="689">
        <f t="shared" si="93"/>
        <v>17.99369448633712</v>
      </c>
    </row>
    <row r="137" spans="1:78" ht="11.25" customHeight="1">
      <c r="A137" s="15" t="s">
        <v>440</v>
      </c>
      <c r="B137" s="16" t="s">
        <v>441</v>
      </c>
      <c r="C137" s="24" t="s">
        <v>1344</v>
      </c>
      <c r="D137" s="131">
        <v>9</v>
      </c>
      <c r="E137" s="26">
        <v>272</v>
      </c>
      <c r="F137" s="88" t="s">
        <v>1410</v>
      </c>
      <c r="G137" s="58" t="s">
        <v>1410</v>
      </c>
      <c r="H137" s="205">
        <v>20.86</v>
      </c>
      <c r="I137" s="312">
        <f t="shared" si="133"/>
        <v>3.259827420901247</v>
      </c>
      <c r="J137" s="142">
        <v>0.16</v>
      </c>
      <c r="K137" s="142">
        <v>0.17</v>
      </c>
      <c r="L137" s="107">
        <f t="shared" si="134"/>
        <v>6.25</v>
      </c>
      <c r="M137" s="118">
        <v>40772</v>
      </c>
      <c r="N137" s="22">
        <v>40774</v>
      </c>
      <c r="O137" s="23">
        <v>40788</v>
      </c>
      <c r="P137" s="378" t="s">
        <v>120</v>
      </c>
      <c r="Q137" s="16"/>
      <c r="R137" s="311">
        <f t="shared" si="129"/>
        <v>0.68</v>
      </c>
      <c r="S137" s="313">
        <f t="shared" si="127"/>
        <v>53.968253968253975</v>
      </c>
      <c r="T137" s="413">
        <f t="shared" si="126"/>
        <v>4.706526970019653</v>
      </c>
      <c r="U137" s="18">
        <f t="shared" si="128"/>
        <v>16.555555555555554</v>
      </c>
      <c r="V137" s="364">
        <v>7</v>
      </c>
      <c r="W137" s="188">
        <v>1.26</v>
      </c>
      <c r="X137" s="187" t="s">
        <v>1008</v>
      </c>
      <c r="Y137" s="188">
        <v>0.63</v>
      </c>
      <c r="Z137" s="188">
        <v>1.49</v>
      </c>
      <c r="AA137" s="187" t="s">
        <v>1008</v>
      </c>
      <c r="AB137" s="188" t="s">
        <v>1008</v>
      </c>
      <c r="AC137" s="326" t="s">
        <v>876</v>
      </c>
      <c r="AD137" s="443" t="s">
        <v>876</v>
      </c>
      <c r="AE137" s="483">
        <v>1</v>
      </c>
      <c r="AF137" s="380">
        <v>149</v>
      </c>
      <c r="AG137" s="512">
        <v>23.65</v>
      </c>
      <c r="AH137" s="512">
        <v>-7.12</v>
      </c>
      <c r="AI137" s="525">
        <v>3.94</v>
      </c>
      <c r="AJ137" s="526">
        <v>5.62</v>
      </c>
      <c r="AK137" s="334">
        <f t="shared" si="135"/>
        <v>1.0230779098107832</v>
      </c>
      <c r="AL137" s="324">
        <f t="shared" si="138"/>
        <v>6.451612903225823</v>
      </c>
      <c r="AM137" s="325">
        <f t="shared" si="139"/>
        <v>6.917810999860885</v>
      </c>
      <c r="AN137" s="325">
        <f t="shared" si="140"/>
        <v>8.84589073566422</v>
      </c>
      <c r="AO137" s="327">
        <f t="shared" si="141"/>
        <v>8.64635102648268</v>
      </c>
      <c r="AP137" s="646">
        <v>0.66</v>
      </c>
      <c r="AQ137" s="634"/>
      <c r="AR137" s="282">
        <v>0.62</v>
      </c>
      <c r="AS137" s="282">
        <v>0.58</v>
      </c>
      <c r="AT137" s="28">
        <v>0.54</v>
      </c>
      <c r="AU137" s="28">
        <v>0.5</v>
      </c>
      <c r="AV137" s="28">
        <v>0.432</v>
      </c>
      <c r="AW137" s="28">
        <v>0.36</v>
      </c>
      <c r="AX137" s="28">
        <v>0.32799999999999996</v>
      </c>
      <c r="AY137" s="28">
        <v>0.296</v>
      </c>
      <c r="AZ137" s="275">
        <v>0.288</v>
      </c>
      <c r="BA137" s="275">
        <v>0.288</v>
      </c>
      <c r="BB137" s="275">
        <v>0.288</v>
      </c>
      <c r="BC137" s="277">
        <v>0.288</v>
      </c>
      <c r="BD137" s="684">
        <f t="shared" si="142"/>
        <v>6.451612903225823</v>
      </c>
      <c r="BE137" s="684">
        <f t="shared" si="121"/>
        <v>6.896551724137945</v>
      </c>
      <c r="BF137" s="452">
        <f t="shared" si="97"/>
        <v>7.407407407407396</v>
      </c>
      <c r="BG137" s="452">
        <f t="shared" si="98"/>
        <v>8.000000000000007</v>
      </c>
      <c r="BH137" s="452">
        <f t="shared" si="99"/>
        <v>15.740740740740744</v>
      </c>
      <c r="BI137" s="452">
        <f t="shared" si="100"/>
        <v>19.999999999999996</v>
      </c>
      <c r="BJ137" s="452">
        <f t="shared" si="101"/>
        <v>9.756097560975618</v>
      </c>
      <c r="BK137" s="452">
        <f t="shared" si="102"/>
        <v>10.81081081081081</v>
      </c>
      <c r="BL137" s="452">
        <f t="shared" si="103"/>
        <v>2.77777777777779</v>
      </c>
      <c r="BM137" s="452">
        <f t="shared" si="104"/>
        <v>0</v>
      </c>
      <c r="BN137" s="452">
        <f t="shared" si="105"/>
        <v>0</v>
      </c>
      <c r="BO137" s="685">
        <f t="shared" si="106"/>
        <v>0</v>
      </c>
      <c r="BP137" s="676">
        <f t="shared" si="143"/>
        <v>7.3200832437563434</v>
      </c>
      <c r="BQ137" s="676">
        <f t="shared" si="144"/>
        <v>6.0041238144168805</v>
      </c>
      <c r="BR137" s="538">
        <f t="shared" si="136"/>
        <v>-4.449837398990086</v>
      </c>
      <c r="BS137" s="676">
        <f t="shared" si="137"/>
        <v>46.323493502114026</v>
      </c>
      <c r="BT137" s="696">
        <f t="shared" si="91"/>
        <v>0.6798000000000001</v>
      </c>
      <c r="BU137" s="696">
        <f t="shared" si="132"/>
        <v>0.7001940000000001</v>
      </c>
      <c r="BV137" s="696">
        <f t="shared" si="132"/>
        <v>0.7211998200000002</v>
      </c>
      <c r="BW137" s="696">
        <f t="shared" si="132"/>
        <v>0.7428358146000001</v>
      </c>
      <c r="BX137" s="696">
        <f t="shared" si="132"/>
        <v>0.7651208890380001</v>
      </c>
      <c r="BY137" s="697">
        <f t="shared" si="92"/>
        <v>3.6091505236380006</v>
      </c>
      <c r="BZ137" s="685">
        <f t="shared" si="93"/>
        <v>17.301776239875363</v>
      </c>
    </row>
    <row r="138" spans="1:78" ht="11.25" customHeight="1">
      <c r="A138" s="25" t="s">
        <v>769</v>
      </c>
      <c r="B138" s="26" t="s">
        <v>770</v>
      </c>
      <c r="C138" s="33" t="s">
        <v>1558</v>
      </c>
      <c r="D138" s="132">
        <v>9</v>
      </c>
      <c r="E138" s="26">
        <v>269</v>
      </c>
      <c r="F138" s="44" t="s">
        <v>860</v>
      </c>
      <c r="G138" s="45" t="s">
        <v>860</v>
      </c>
      <c r="H138" s="206">
        <v>17.93</v>
      </c>
      <c r="I138" s="313">
        <f t="shared" si="133"/>
        <v>8.923591745677637</v>
      </c>
      <c r="J138" s="141">
        <v>0.38</v>
      </c>
      <c r="K138" s="141">
        <v>0.4</v>
      </c>
      <c r="L138" s="93">
        <f t="shared" si="134"/>
        <v>5.263157894736836</v>
      </c>
      <c r="M138" s="156">
        <v>40752</v>
      </c>
      <c r="N138" s="31">
        <v>40756</v>
      </c>
      <c r="O138" s="32">
        <v>40770</v>
      </c>
      <c r="P138" s="104" t="s">
        <v>255</v>
      </c>
      <c r="Q138" s="102" t="s">
        <v>1921</v>
      </c>
      <c r="R138" s="310">
        <f t="shared" si="129"/>
        <v>1.6</v>
      </c>
      <c r="S138" s="313">
        <f t="shared" si="127"/>
        <v>516.1290322580646</v>
      </c>
      <c r="T138" s="411">
        <f t="shared" si="126"/>
        <v>121.58212471413741</v>
      </c>
      <c r="U138" s="27">
        <f t="shared" si="128"/>
        <v>57.83870967741935</v>
      </c>
      <c r="V138" s="364">
        <v>12</v>
      </c>
      <c r="W138" s="166">
        <v>0.31</v>
      </c>
      <c r="X138" s="172">
        <v>1.7</v>
      </c>
      <c r="Y138" s="166">
        <v>6.06</v>
      </c>
      <c r="Z138" s="166">
        <v>1.91</v>
      </c>
      <c r="AA138" s="172">
        <v>1.78</v>
      </c>
      <c r="AB138" s="166">
        <v>1.93</v>
      </c>
      <c r="AC138" s="327">
        <f aca="true" t="shared" si="145" ref="AC138:AC152">(AB138/AA138-1)*100</f>
        <v>8.426966292134818</v>
      </c>
      <c r="AD138" s="444">
        <f aca="true" t="shared" si="146" ref="AD138:AD152">(H138/AA138)/X138</f>
        <v>5.92531394580304</v>
      </c>
      <c r="AE138" s="484">
        <v>7</v>
      </c>
      <c r="AF138" s="369">
        <v>1850</v>
      </c>
      <c r="AG138" s="522">
        <v>24.51</v>
      </c>
      <c r="AH138" s="522">
        <v>-26.7</v>
      </c>
      <c r="AI138" s="523">
        <v>4</v>
      </c>
      <c r="AJ138" s="524">
        <v>-3.29</v>
      </c>
      <c r="AK138" s="335" t="s">
        <v>876</v>
      </c>
      <c r="AL138" s="324">
        <f t="shared" si="138"/>
        <v>13.138686131386844</v>
      </c>
      <c r="AM138" s="325">
        <f t="shared" si="139"/>
        <v>9.209791741937167</v>
      </c>
      <c r="AN138" s="325">
        <f t="shared" si="140"/>
        <v>10.055586621600533</v>
      </c>
      <c r="AO138" s="327" t="s">
        <v>876</v>
      </c>
      <c r="AP138" s="646">
        <v>1.55</v>
      </c>
      <c r="AQ138" s="634"/>
      <c r="AR138" s="282">
        <v>1.37</v>
      </c>
      <c r="AS138" s="284">
        <v>1.2</v>
      </c>
      <c r="AT138" s="28">
        <v>1.19</v>
      </c>
      <c r="AU138" s="28">
        <v>1.08</v>
      </c>
      <c r="AV138" s="28">
        <v>0.96</v>
      </c>
      <c r="AW138" s="28">
        <v>0.85</v>
      </c>
      <c r="AX138" s="28">
        <v>0.72</v>
      </c>
      <c r="AY138" s="28">
        <v>0.15</v>
      </c>
      <c r="AZ138" s="275">
        <v>0</v>
      </c>
      <c r="BA138" s="275">
        <v>0</v>
      </c>
      <c r="BB138" s="275">
        <v>1</v>
      </c>
      <c r="BC138" s="119">
        <v>2.8</v>
      </c>
      <c r="BD138" s="684">
        <f t="shared" si="142"/>
        <v>13.138686131386844</v>
      </c>
      <c r="BE138" s="684">
        <f t="shared" si="121"/>
        <v>14.166666666666682</v>
      </c>
      <c r="BF138" s="452">
        <f t="shared" si="97"/>
        <v>0.8403361344537785</v>
      </c>
      <c r="BG138" s="452">
        <f t="shared" si="98"/>
        <v>10.185185185185164</v>
      </c>
      <c r="BH138" s="452">
        <f t="shared" si="99"/>
        <v>12.500000000000021</v>
      </c>
      <c r="BI138" s="452">
        <f t="shared" si="100"/>
        <v>12.941176470588234</v>
      </c>
      <c r="BJ138" s="452">
        <f t="shared" si="101"/>
        <v>18.055555555555557</v>
      </c>
      <c r="BK138" s="452">
        <f t="shared" si="102"/>
        <v>380</v>
      </c>
      <c r="BL138" s="452">
        <f t="shared" si="103"/>
        <v>0</v>
      </c>
      <c r="BM138" s="452">
        <f t="shared" si="104"/>
        <v>0</v>
      </c>
      <c r="BN138" s="452">
        <f t="shared" si="105"/>
        <v>0</v>
      </c>
      <c r="BO138" s="685">
        <f t="shared" si="106"/>
        <v>0</v>
      </c>
      <c r="BP138" s="676">
        <f t="shared" si="143"/>
        <v>38.48563384531969</v>
      </c>
      <c r="BQ138" s="676">
        <f t="shared" si="144"/>
        <v>103.18016712888246</v>
      </c>
      <c r="BR138" s="538">
        <f t="shared" si="136"/>
        <v>-38.85953131014118</v>
      </c>
      <c r="BS138" s="676">
        <f t="shared" si="137"/>
        <v>53.928743969563996</v>
      </c>
      <c r="BT138" s="696">
        <f t="shared" si="91"/>
        <v>1.6806179775280898</v>
      </c>
      <c r="BU138" s="696">
        <f t="shared" si="132"/>
        <v>1.7801998689262348</v>
      </c>
      <c r="BV138" s="696">
        <f t="shared" si="132"/>
        <v>1.8856823000228886</v>
      </c>
      <c r="BW138" s="696">
        <f t="shared" si="132"/>
        <v>1.9974148963196845</v>
      </c>
      <c r="BX138" s="696">
        <f t="shared" si="132"/>
        <v>2.115767999726862</v>
      </c>
      <c r="BY138" s="697">
        <f t="shared" si="92"/>
        <v>9.45968304252376</v>
      </c>
      <c r="BZ138" s="685">
        <f t="shared" si="93"/>
        <v>52.75896844686984</v>
      </c>
    </row>
    <row r="139" spans="1:78" ht="11.25" customHeight="1">
      <c r="A139" s="25" t="s">
        <v>180</v>
      </c>
      <c r="B139" s="26" t="s">
        <v>181</v>
      </c>
      <c r="C139" s="33" t="s">
        <v>1327</v>
      </c>
      <c r="D139" s="132">
        <v>9</v>
      </c>
      <c r="E139" s="26">
        <v>268</v>
      </c>
      <c r="F139" s="44" t="s">
        <v>860</v>
      </c>
      <c r="G139" s="45" t="s">
        <v>860</v>
      </c>
      <c r="H139" s="206">
        <v>83.16</v>
      </c>
      <c r="I139" s="313">
        <f t="shared" si="133"/>
        <v>2.6936026936026938</v>
      </c>
      <c r="J139" s="141">
        <v>0.52</v>
      </c>
      <c r="K139" s="141">
        <v>0.56</v>
      </c>
      <c r="L139" s="93">
        <f t="shared" si="134"/>
        <v>7.692307692307709</v>
      </c>
      <c r="M139" s="156">
        <v>40752</v>
      </c>
      <c r="N139" s="31">
        <v>40756</v>
      </c>
      <c r="O139" s="32">
        <v>40767</v>
      </c>
      <c r="P139" s="104" t="s">
        <v>254</v>
      </c>
      <c r="Q139" s="102" t="s">
        <v>1921</v>
      </c>
      <c r="R139" s="310">
        <f t="shared" si="129"/>
        <v>2.24</v>
      </c>
      <c r="S139" s="313">
        <f t="shared" si="127"/>
        <v>73.6842105263158</v>
      </c>
      <c r="T139" s="411">
        <f t="shared" si="126"/>
        <v>114.9418526020468</v>
      </c>
      <c r="U139" s="27">
        <f t="shared" si="128"/>
        <v>27.355263157894736</v>
      </c>
      <c r="V139" s="364">
        <v>12</v>
      </c>
      <c r="W139" s="166">
        <v>3.04</v>
      </c>
      <c r="X139" s="172">
        <v>2.53</v>
      </c>
      <c r="Y139" s="166">
        <v>0.58</v>
      </c>
      <c r="Z139" s="166">
        <v>3.8</v>
      </c>
      <c r="AA139" s="172">
        <v>3.25</v>
      </c>
      <c r="AB139" s="166">
        <v>3.66</v>
      </c>
      <c r="AC139" s="327">
        <f t="shared" si="145"/>
        <v>12.615384615384627</v>
      </c>
      <c r="AD139" s="444">
        <f t="shared" si="146"/>
        <v>10.11371237458194</v>
      </c>
      <c r="AE139" s="484">
        <v>8</v>
      </c>
      <c r="AF139" s="369">
        <v>8560</v>
      </c>
      <c r="AG139" s="522">
        <v>62.07</v>
      </c>
      <c r="AH139" s="522">
        <v>2.86</v>
      </c>
      <c r="AI139" s="523">
        <v>9.61</v>
      </c>
      <c r="AJ139" s="524">
        <v>16.72</v>
      </c>
      <c r="AK139" s="335">
        <f t="shared" si="135"/>
        <v>0.9104533733572331</v>
      </c>
      <c r="AL139" s="324">
        <f t="shared" si="138"/>
        <v>18.681318681318682</v>
      </c>
      <c r="AM139" s="325">
        <f t="shared" si="139"/>
        <v>11.457607795906144</v>
      </c>
      <c r="AN139" s="325">
        <f t="shared" si="140"/>
        <v>12.103399876424126</v>
      </c>
      <c r="AO139" s="327">
        <f t="shared" si="141"/>
        <v>13.293816279458316</v>
      </c>
      <c r="AP139" s="646">
        <v>2.16</v>
      </c>
      <c r="AQ139" s="634"/>
      <c r="AR139" s="282">
        <v>1.82</v>
      </c>
      <c r="AS139" s="282">
        <v>1.64</v>
      </c>
      <c r="AT139" s="28">
        <v>1.56</v>
      </c>
      <c r="AU139" s="28">
        <v>1.4</v>
      </c>
      <c r="AV139" s="28">
        <v>1.22</v>
      </c>
      <c r="AW139" s="28">
        <v>1.09</v>
      </c>
      <c r="AX139" s="28">
        <v>0.88</v>
      </c>
      <c r="AY139" s="28">
        <v>0.69</v>
      </c>
      <c r="AZ139" s="275">
        <v>0.62</v>
      </c>
      <c r="BA139" s="275">
        <v>0.62</v>
      </c>
      <c r="BB139" s="275">
        <v>0.62</v>
      </c>
      <c r="BC139" s="277">
        <v>0.62</v>
      </c>
      <c r="BD139" s="684">
        <f t="shared" si="142"/>
        <v>18.681318681318682</v>
      </c>
      <c r="BE139" s="684">
        <f t="shared" si="121"/>
        <v>10.97560975609757</v>
      </c>
      <c r="BF139" s="452">
        <f t="shared" si="97"/>
        <v>5.12820512820511</v>
      </c>
      <c r="BG139" s="452">
        <f t="shared" si="98"/>
        <v>11.428571428571432</v>
      </c>
      <c r="BH139" s="452">
        <f t="shared" si="99"/>
        <v>14.754098360655732</v>
      </c>
      <c r="BI139" s="452">
        <f t="shared" si="100"/>
        <v>11.926605504587151</v>
      </c>
      <c r="BJ139" s="452">
        <f t="shared" si="101"/>
        <v>23.863636363636374</v>
      </c>
      <c r="BK139" s="452">
        <f t="shared" si="102"/>
        <v>27.536231884057983</v>
      </c>
      <c r="BL139" s="452">
        <f t="shared" si="103"/>
        <v>11.290322580645151</v>
      </c>
      <c r="BM139" s="452">
        <f t="shared" si="104"/>
        <v>0</v>
      </c>
      <c r="BN139" s="452">
        <f t="shared" si="105"/>
        <v>0</v>
      </c>
      <c r="BO139" s="685">
        <f t="shared" si="106"/>
        <v>0</v>
      </c>
      <c r="BP139" s="676">
        <f t="shared" si="143"/>
        <v>11.298716640647932</v>
      </c>
      <c r="BQ139" s="676">
        <f t="shared" si="144"/>
        <v>8.706081999382402</v>
      </c>
      <c r="BR139" s="538">
        <f t="shared" si="136"/>
        <v>-12.558260587867917</v>
      </c>
      <c r="BS139" s="676">
        <f t="shared" si="137"/>
        <v>69.30615384615385</v>
      </c>
      <c r="BT139" s="696">
        <f t="shared" si="91"/>
        <v>2.3760000000000003</v>
      </c>
      <c r="BU139" s="696">
        <f t="shared" si="132"/>
        <v>2.6136000000000004</v>
      </c>
      <c r="BV139" s="696">
        <f t="shared" si="132"/>
        <v>2.8749600000000006</v>
      </c>
      <c r="BW139" s="696">
        <f t="shared" si="132"/>
        <v>3.162456000000001</v>
      </c>
      <c r="BX139" s="696">
        <f t="shared" si="132"/>
        <v>3.4787016000000013</v>
      </c>
      <c r="BY139" s="697">
        <f t="shared" si="92"/>
        <v>14.505717600000004</v>
      </c>
      <c r="BZ139" s="685">
        <f t="shared" si="93"/>
        <v>17.443142857142863</v>
      </c>
    </row>
    <row r="140" spans="1:78" ht="11.25" customHeight="1">
      <c r="A140" s="25" t="s">
        <v>1048</v>
      </c>
      <c r="B140" s="26" t="s">
        <v>1049</v>
      </c>
      <c r="C140" s="109" t="s">
        <v>1565</v>
      </c>
      <c r="D140" s="132">
        <v>6</v>
      </c>
      <c r="E140" s="26">
        <v>410</v>
      </c>
      <c r="F140" s="65" t="s">
        <v>1410</v>
      </c>
      <c r="G140" s="57" t="s">
        <v>1410</v>
      </c>
      <c r="H140" s="206">
        <v>50.56</v>
      </c>
      <c r="I140" s="313">
        <f t="shared" si="133"/>
        <v>4.707278481012658</v>
      </c>
      <c r="J140" s="141">
        <v>0.585</v>
      </c>
      <c r="K140" s="141">
        <v>0.595</v>
      </c>
      <c r="L140" s="116">
        <f t="shared" si="134"/>
        <v>1.7094017094017033</v>
      </c>
      <c r="M140" s="156">
        <v>40850</v>
      </c>
      <c r="N140" s="31">
        <v>40854</v>
      </c>
      <c r="O140" s="32">
        <v>40861</v>
      </c>
      <c r="P140" s="104" t="s">
        <v>262</v>
      </c>
      <c r="Q140" s="102" t="s">
        <v>1921</v>
      </c>
      <c r="R140" s="310">
        <f t="shared" si="129"/>
        <v>2.38</v>
      </c>
      <c r="S140" s="313">
        <f t="shared" si="127"/>
        <v>90.15151515151514</v>
      </c>
      <c r="T140" s="411">
        <f t="shared" si="126"/>
        <v>65.29618350956648</v>
      </c>
      <c r="U140" s="27">
        <f t="shared" si="128"/>
        <v>19.151515151515152</v>
      </c>
      <c r="V140" s="364">
        <v>12</v>
      </c>
      <c r="W140" s="166">
        <v>2.64</v>
      </c>
      <c r="X140" s="172">
        <v>1.82</v>
      </c>
      <c r="Y140" s="166">
        <v>0.98</v>
      </c>
      <c r="Z140" s="166">
        <v>3.21</v>
      </c>
      <c r="AA140" s="172">
        <v>2.82</v>
      </c>
      <c r="AB140" s="166">
        <v>2.63</v>
      </c>
      <c r="AC140" s="327">
        <f t="shared" si="145"/>
        <v>-6.737588652482263</v>
      </c>
      <c r="AD140" s="444">
        <f t="shared" si="146"/>
        <v>9.851141766035383</v>
      </c>
      <c r="AE140" s="484">
        <v>14</v>
      </c>
      <c r="AF140" s="369">
        <v>10300</v>
      </c>
      <c r="AG140" s="522">
        <v>17.44</v>
      </c>
      <c r="AH140" s="522">
        <v>-0.86</v>
      </c>
      <c r="AI140" s="523">
        <v>2.97</v>
      </c>
      <c r="AJ140" s="524">
        <v>4.18</v>
      </c>
      <c r="AK140" s="335">
        <f t="shared" si="135"/>
        <v>1.1609989769152578</v>
      </c>
      <c r="AL140" s="324">
        <f t="shared" si="138"/>
        <v>4.260089686098656</v>
      </c>
      <c r="AM140" s="325">
        <f t="shared" si="139"/>
        <v>3.409947486622089</v>
      </c>
      <c r="AN140" s="325">
        <f t="shared" si="140"/>
        <v>5.251935381426631</v>
      </c>
      <c r="AO140" s="327">
        <f t="shared" si="141"/>
        <v>4.523634805760879</v>
      </c>
      <c r="AP140" s="646">
        <v>2.325</v>
      </c>
      <c r="AQ140" s="634"/>
      <c r="AR140" s="282">
        <v>2.23</v>
      </c>
      <c r="AS140" s="282">
        <v>2.165</v>
      </c>
      <c r="AT140" s="28">
        <v>2.1025</v>
      </c>
      <c r="AU140" s="28">
        <v>1.99</v>
      </c>
      <c r="AV140" s="28">
        <v>1.8</v>
      </c>
      <c r="AW140" s="275">
        <v>1.6</v>
      </c>
      <c r="AX140" s="275">
        <v>1.6</v>
      </c>
      <c r="AY140" s="275">
        <v>1.6</v>
      </c>
      <c r="AZ140" s="28">
        <v>1.6</v>
      </c>
      <c r="BA140" s="28">
        <v>1.49375</v>
      </c>
      <c r="BB140" s="28">
        <v>1.325</v>
      </c>
      <c r="BC140" s="119">
        <v>1.22</v>
      </c>
      <c r="BD140" s="684">
        <f t="shared" si="142"/>
        <v>4.260089686098656</v>
      </c>
      <c r="BE140" s="684">
        <f aca="true" t="shared" si="147" ref="BE140:BE171">IF(AS140=0,0,IF(AS140&gt;AR140,0,((AR140/AS140)-1)*100))</f>
        <v>3.002309468822162</v>
      </c>
      <c r="BF140" s="452">
        <f t="shared" si="97"/>
        <v>2.9726516052318575</v>
      </c>
      <c r="BG140" s="452">
        <f t="shared" si="98"/>
        <v>5.653266331658302</v>
      </c>
      <c r="BH140" s="452">
        <f t="shared" si="99"/>
        <v>10.555555555555562</v>
      </c>
      <c r="BI140" s="452">
        <f t="shared" si="100"/>
        <v>12.5</v>
      </c>
      <c r="BJ140" s="452">
        <f t="shared" si="101"/>
        <v>0</v>
      </c>
      <c r="BK140" s="452">
        <f t="shared" si="102"/>
        <v>0</v>
      </c>
      <c r="BL140" s="452">
        <f t="shared" si="103"/>
        <v>0</v>
      </c>
      <c r="BM140" s="452">
        <f t="shared" si="104"/>
        <v>7.112970711297084</v>
      </c>
      <c r="BN140" s="452">
        <f t="shared" si="105"/>
        <v>12.735849056603765</v>
      </c>
      <c r="BO140" s="685">
        <f t="shared" si="106"/>
        <v>8.606557377049185</v>
      </c>
      <c r="BP140" s="676">
        <f t="shared" si="143"/>
        <v>5.616604149359715</v>
      </c>
      <c r="BQ140" s="676">
        <f t="shared" si="144"/>
        <v>4.508715490755098</v>
      </c>
      <c r="BR140" s="538">
        <f t="shared" si="136"/>
        <v>-9.192301289075864</v>
      </c>
      <c r="BS140" s="676">
        <f t="shared" si="137"/>
        <v>43.680165371140404</v>
      </c>
      <c r="BT140" s="696">
        <f aca="true" t="shared" si="148" ref="BT140:BT203">IF(AC140="n/a",1.03*AP140,IF(AC140&lt;0,1.01*AP140,IF(AC140&gt;10,1.1*AP140,(1+AC140/100)*AP140)))</f>
        <v>2.34825</v>
      </c>
      <c r="BU140" s="696">
        <f t="shared" si="132"/>
        <v>2.5795794365209264</v>
      </c>
      <c r="BV140" s="696">
        <f t="shared" si="132"/>
        <v>2.8336974637800996</v>
      </c>
      <c r="BW140" s="696">
        <f t="shared" si="132"/>
        <v>3.1128490181576263</v>
      </c>
      <c r="BX140" s="696">
        <f t="shared" si="132"/>
        <v>3.419500187898975</v>
      </c>
      <c r="BY140" s="697">
        <f aca="true" t="shared" si="149" ref="BY140:BY203">SUM(BT140:BX140)</f>
        <v>14.29387610635763</v>
      </c>
      <c r="BZ140" s="685">
        <f aca="true" t="shared" si="150" ref="BZ140:BZ203">(BY140/H140)*100</f>
        <v>28.27111571668835</v>
      </c>
    </row>
    <row r="141" spans="1:78" ht="11.25" customHeight="1">
      <c r="A141" s="34" t="s">
        <v>1723</v>
      </c>
      <c r="B141" s="36" t="s">
        <v>1724</v>
      </c>
      <c r="C141" s="41" t="s">
        <v>1306</v>
      </c>
      <c r="D141" s="133">
        <v>7</v>
      </c>
      <c r="E141" s="26">
        <v>345</v>
      </c>
      <c r="F141" s="46" t="s">
        <v>860</v>
      </c>
      <c r="G141" s="48" t="s">
        <v>860</v>
      </c>
      <c r="H141" s="207">
        <v>54.49</v>
      </c>
      <c r="I141" s="434">
        <f t="shared" si="133"/>
        <v>1.2846393833730958</v>
      </c>
      <c r="J141" s="140">
        <v>0.16</v>
      </c>
      <c r="K141" s="140">
        <v>0.175</v>
      </c>
      <c r="L141" s="94">
        <f t="shared" si="134"/>
        <v>9.375</v>
      </c>
      <c r="M141" s="298">
        <v>40578</v>
      </c>
      <c r="N141" s="50">
        <v>40582</v>
      </c>
      <c r="O141" s="40">
        <v>40597</v>
      </c>
      <c r="P141" s="49" t="s">
        <v>283</v>
      </c>
      <c r="Q141" s="36"/>
      <c r="R141" s="259">
        <f t="shared" si="129"/>
        <v>0.7</v>
      </c>
      <c r="S141" s="313">
        <f t="shared" si="127"/>
        <v>26.217228464419474</v>
      </c>
      <c r="T141" s="412">
        <f t="shared" si="126"/>
        <v>90.71449423272809</v>
      </c>
      <c r="U141" s="37">
        <f t="shared" si="128"/>
        <v>20.408239700374533</v>
      </c>
      <c r="V141" s="365">
        <v>7</v>
      </c>
      <c r="W141" s="167">
        <v>2.67</v>
      </c>
      <c r="X141" s="174">
        <v>1.33</v>
      </c>
      <c r="Y141" s="167">
        <v>2.18</v>
      </c>
      <c r="Z141" s="167">
        <v>4.01</v>
      </c>
      <c r="AA141" s="174">
        <v>3.12</v>
      </c>
      <c r="AB141" s="167">
        <v>3.51</v>
      </c>
      <c r="AC141" s="332">
        <f t="shared" si="145"/>
        <v>12.5</v>
      </c>
      <c r="AD141" s="445">
        <f t="shared" si="146"/>
        <v>13.131386157701948</v>
      </c>
      <c r="AE141" s="485">
        <v>11</v>
      </c>
      <c r="AF141" s="371">
        <v>6270</v>
      </c>
      <c r="AG141" s="495">
        <v>36.88</v>
      </c>
      <c r="AH141" s="495">
        <v>-8.42</v>
      </c>
      <c r="AI141" s="519">
        <v>7.28</v>
      </c>
      <c r="AJ141" s="521">
        <v>8.35</v>
      </c>
      <c r="AK141" s="335" t="s">
        <v>876</v>
      </c>
      <c r="AL141" s="324">
        <f t="shared" si="138"/>
        <v>9.375</v>
      </c>
      <c r="AM141" s="325">
        <f t="shared" si="139"/>
        <v>11.132893333020078</v>
      </c>
      <c r="AN141" s="325">
        <f t="shared" si="140"/>
        <v>9.730933214999515</v>
      </c>
      <c r="AO141" s="327">
        <f t="shared" si="141"/>
        <v>0.29029591363336493</v>
      </c>
      <c r="AP141" s="646">
        <v>0.7</v>
      </c>
      <c r="AQ141" s="634"/>
      <c r="AR141" s="282">
        <v>0.64</v>
      </c>
      <c r="AS141" s="282">
        <v>0.58</v>
      </c>
      <c r="AT141" s="28">
        <v>0.51</v>
      </c>
      <c r="AU141" s="28">
        <v>0.48</v>
      </c>
      <c r="AV141" s="28">
        <v>0.44</v>
      </c>
      <c r="AW141" s="28">
        <v>0.4</v>
      </c>
      <c r="AX141" s="275">
        <v>0.36</v>
      </c>
      <c r="AY141" s="275">
        <v>0.36</v>
      </c>
      <c r="AZ141" s="275">
        <v>0.44</v>
      </c>
      <c r="BA141" s="28">
        <v>0.68</v>
      </c>
      <c r="BB141" s="28">
        <v>0.66</v>
      </c>
      <c r="BC141" s="119">
        <v>0.64</v>
      </c>
      <c r="BD141" s="684">
        <f t="shared" si="142"/>
        <v>9.375</v>
      </c>
      <c r="BE141" s="684">
        <f t="shared" si="147"/>
        <v>10.344827586206918</v>
      </c>
      <c r="BF141" s="452">
        <f t="shared" si="97"/>
        <v>13.725490196078427</v>
      </c>
      <c r="BG141" s="452">
        <f t="shared" si="98"/>
        <v>6.25</v>
      </c>
      <c r="BH141" s="452">
        <f t="shared" si="99"/>
        <v>9.090909090909083</v>
      </c>
      <c r="BI141" s="452">
        <f t="shared" si="100"/>
        <v>9.999999999999986</v>
      </c>
      <c r="BJ141" s="452">
        <f t="shared" si="101"/>
        <v>11.111111111111116</v>
      </c>
      <c r="BK141" s="452">
        <f t="shared" si="102"/>
        <v>0</v>
      </c>
      <c r="BL141" s="452">
        <f t="shared" si="103"/>
        <v>0</v>
      </c>
      <c r="BM141" s="452">
        <f t="shared" si="104"/>
        <v>0</v>
      </c>
      <c r="BN141" s="452">
        <f t="shared" si="105"/>
        <v>3.0303030303030276</v>
      </c>
      <c r="BO141" s="685">
        <f t="shared" si="106"/>
        <v>3.125</v>
      </c>
      <c r="BP141" s="676">
        <f t="shared" si="143"/>
        <v>6.337720084550713</v>
      </c>
      <c r="BQ141" s="676">
        <f t="shared" si="144"/>
        <v>4.702898867964988</v>
      </c>
      <c r="BR141" s="538">
        <f t="shared" si="136"/>
        <v>-9.392667102001923</v>
      </c>
      <c r="BS141" s="676">
        <f t="shared" si="137"/>
        <v>68.7219277901124</v>
      </c>
      <c r="BT141" s="696">
        <f t="shared" si="148"/>
        <v>0.77</v>
      </c>
      <c r="BU141" s="696">
        <f t="shared" si="132"/>
        <v>0.8470000000000001</v>
      </c>
      <c r="BV141" s="696">
        <f t="shared" si="132"/>
        <v>0.9317000000000002</v>
      </c>
      <c r="BW141" s="696">
        <f t="shared" si="132"/>
        <v>1.0248700000000004</v>
      </c>
      <c r="BX141" s="696">
        <f t="shared" si="132"/>
        <v>1.1273570000000006</v>
      </c>
      <c r="BY141" s="697">
        <f t="shared" si="149"/>
        <v>4.700927000000001</v>
      </c>
      <c r="BZ141" s="685">
        <f t="shared" si="150"/>
        <v>8.627137089374198</v>
      </c>
    </row>
    <row r="142" spans="1:78" ht="11.25" customHeight="1">
      <c r="A142" s="15" t="s">
        <v>1258</v>
      </c>
      <c r="B142" s="16" t="s">
        <v>1259</v>
      </c>
      <c r="C142" s="24" t="s">
        <v>1325</v>
      </c>
      <c r="D142" s="131">
        <v>6</v>
      </c>
      <c r="E142" s="26">
        <v>417</v>
      </c>
      <c r="F142" s="88" t="s">
        <v>1410</v>
      </c>
      <c r="G142" s="58" t="s">
        <v>1410</v>
      </c>
      <c r="H142" s="205">
        <v>10.6</v>
      </c>
      <c r="I142" s="313">
        <f t="shared" si="133"/>
        <v>10.566037735849058</v>
      </c>
      <c r="J142" s="142">
        <v>0.27</v>
      </c>
      <c r="K142" s="142">
        <v>0.28</v>
      </c>
      <c r="L142" s="107">
        <f t="shared" si="134"/>
        <v>3.703703703703698</v>
      </c>
      <c r="M142" s="118">
        <v>40898</v>
      </c>
      <c r="N142" s="22">
        <v>40900</v>
      </c>
      <c r="O142" s="23">
        <v>40911</v>
      </c>
      <c r="P142" s="378" t="s">
        <v>1701</v>
      </c>
      <c r="Q142" s="16"/>
      <c r="R142" s="311">
        <f t="shared" si="129"/>
        <v>1.12</v>
      </c>
      <c r="S142" s="312">
        <f t="shared" si="127"/>
        <v>466.6666666666667</v>
      </c>
      <c r="T142" s="411">
        <f t="shared" si="126"/>
        <v>39.40349110884323</v>
      </c>
      <c r="U142" s="18">
        <f t="shared" si="128"/>
        <v>44.166666666666664</v>
      </c>
      <c r="V142" s="364">
        <v>9</v>
      </c>
      <c r="W142" s="188">
        <v>0.24</v>
      </c>
      <c r="X142" s="187">
        <v>1.61</v>
      </c>
      <c r="Y142" s="188">
        <v>5.02</v>
      </c>
      <c r="Z142" s="188">
        <v>0.99</v>
      </c>
      <c r="AA142" s="187">
        <v>1.25</v>
      </c>
      <c r="AB142" s="188">
        <v>1.29</v>
      </c>
      <c r="AC142" s="326">
        <f t="shared" si="145"/>
        <v>3.200000000000003</v>
      </c>
      <c r="AD142" s="327">
        <f t="shared" si="146"/>
        <v>5.267080745341615</v>
      </c>
      <c r="AE142" s="484">
        <v>14</v>
      </c>
      <c r="AF142" s="370">
        <v>484</v>
      </c>
      <c r="AG142" s="512">
        <v>32.33</v>
      </c>
      <c r="AH142" s="512">
        <v>-19.64</v>
      </c>
      <c r="AI142" s="525">
        <v>3.52</v>
      </c>
      <c r="AJ142" s="526">
        <v>0.76</v>
      </c>
      <c r="AK142" s="334" t="s">
        <v>876</v>
      </c>
      <c r="AL142" s="328">
        <f t="shared" si="138"/>
        <v>3.8834951456310662</v>
      </c>
      <c r="AM142" s="329">
        <f t="shared" si="139"/>
        <v>5.9368583516280715</v>
      </c>
      <c r="AN142" s="329" t="s">
        <v>876</v>
      </c>
      <c r="AO142" s="326" t="s">
        <v>876</v>
      </c>
      <c r="AP142" s="650">
        <v>1.07</v>
      </c>
      <c r="AQ142" s="633"/>
      <c r="AR142" s="279">
        <v>1.03</v>
      </c>
      <c r="AS142" s="317">
        <v>0.96</v>
      </c>
      <c r="AT142" s="19">
        <v>0.9</v>
      </c>
      <c r="AU142" s="19">
        <v>0.36</v>
      </c>
      <c r="AV142" s="280">
        <v>0</v>
      </c>
      <c r="AW142" s="280">
        <v>0</v>
      </c>
      <c r="AX142" s="280">
        <v>0</v>
      </c>
      <c r="AY142" s="280">
        <v>0</v>
      </c>
      <c r="AZ142" s="280">
        <v>0</v>
      </c>
      <c r="BA142" s="280">
        <v>0</v>
      </c>
      <c r="BB142" s="280">
        <v>0</v>
      </c>
      <c r="BC142" s="281">
        <v>0</v>
      </c>
      <c r="BD142" s="686">
        <f t="shared" si="142"/>
        <v>3.8834951456310662</v>
      </c>
      <c r="BE142" s="686">
        <f t="shared" si="147"/>
        <v>7.291666666666674</v>
      </c>
      <c r="BF142" s="663">
        <f t="shared" si="97"/>
        <v>6.666666666666665</v>
      </c>
      <c r="BG142" s="663">
        <f t="shared" si="98"/>
        <v>150</v>
      </c>
      <c r="BH142" s="663">
        <f t="shared" si="99"/>
        <v>0</v>
      </c>
      <c r="BI142" s="663">
        <f t="shared" si="100"/>
        <v>0</v>
      </c>
      <c r="BJ142" s="663">
        <f t="shared" si="101"/>
        <v>0</v>
      </c>
      <c r="BK142" s="663">
        <f t="shared" si="102"/>
        <v>0</v>
      </c>
      <c r="BL142" s="663">
        <f t="shared" si="103"/>
        <v>0</v>
      </c>
      <c r="BM142" s="663">
        <f t="shared" si="104"/>
        <v>0</v>
      </c>
      <c r="BN142" s="663">
        <f t="shared" si="105"/>
        <v>0</v>
      </c>
      <c r="BO142" s="687">
        <f t="shared" si="106"/>
        <v>0</v>
      </c>
      <c r="BP142" s="675">
        <f t="shared" si="143"/>
        <v>13.9868190399137</v>
      </c>
      <c r="BQ142" s="675">
        <f t="shared" si="144"/>
        <v>41.09452629761542</v>
      </c>
      <c r="BR142" s="540" t="str">
        <f t="shared" si="136"/>
        <v>n/a</v>
      </c>
      <c r="BS142" s="675">
        <f t="shared" si="137"/>
        <v>36.80890230648556</v>
      </c>
      <c r="BT142" s="698">
        <f t="shared" si="148"/>
        <v>1.10424</v>
      </c>
      <c r="BU142" s="698">
        <f t="shared" si="132"/>
        <v>1.1624012124223604</v>
      </c>
      <c r="BV142" s="698">
        <f t="shared" si="132"/>
        <v>1.223625822865476</v>
      </c>
      <c r="BW142" s="698">
        <f t="shared" si="132"/>
        <v>1.2880751829766512</v>
      </c>
      <c r="BX142" s="698">
        <f t="shared" si="132"/>
        <v>1.3559191429247381</v>
      </c>
      <c r="BY142" s="699">
        <f t="shared" si="149"/>
        <v>6.134261361189226</v>
      </c>
      <c r="BZ142" s="687">
        <f t="shared" si="150"/>
        <v>57.87039019989836</v>
      </c>
    </row>
    <row r="143" spans="1:78" ht="11.25" customHeight="1">
      <c r="A143" s="25" t="s">
        <v>1174</v>
      </c>
      <c r="B143" s="26" t="s">
        <v>1175</v>
      </c>
      <c r="C143" s="33" t="s">
        <v>1219</v>
      </c>
      <c r="D143" s="132">
        <v>9</v>
      </c>
      <c r="E143" s="26">
        <v>286</v>
      </c>
      <c r="F143" s="65" t="s">
        <v>1410</v>
      </c>
      <c r="G143" s="57" t="s">
        <v>1410</v>
      </c>
      <c r="H143" s="206">
        <v>97.9</v>
      </c>
      <c r="I143" s="433">
        <f t="shared" si="133"/>
        <v>0.3268641470888662</v>
      </c>
      <c r="J143" s="141">
        <v>0.07</v>
      </c>
      <c r="K143" s="141">
        <v>0.08</v>
      </c>
      <c r="L143" s="93">
        <f t="shared" si="134"/>
        <v>14.28571428571428</v>
      </c>
      <c r="M143" s="156">
        <v>40869</v>
      </c>
      <c r="N143" s="31">
        <v>40872</v>
      </c>
      <c r="O143" s="32">
        <v>40890</v>
      </c>
      <c r="P143" s="104" t="s">
        <v>988</v>
      </c>
      <c r="Q143" s="26"/>
      <c r="R143" s="310">
        <f t="shared" si="129"/>
        <v>0.32</v>
      </c>
      <c r="S143" s="313">
        <f t="shared" si="127"/>
        <v>8.938547486033519</v>
      </c>
      <c r="T143" s="411">
        <f t="shared" si="126"/>
        <v>167.78397215250826</v>
      </c>
      <c r="U143" s="27">
        <f t="shared" si="128"/>
        <v>27.3463687150838</v>
      </c>
      <c r="V143" s="364">
        <v>6</v>
      </c>
      <c r="W143" s="166">
        <v>3.58</v>
      </c>
      <c r="X143" s="172">
        <v>1.58</v>
      </c>
      <c r="Y143" s="166">
        <v>3.21</v>
      </c>
      <c r="Z143" s="166">
        <v>5.9</v>
      </c>
      <c r="AA143" s="172">
        <v>4.73</v>
      </c>
      <c r="AB143" s="166">
        <v>5.35</v>
      </c>
      <c r="AC143" s="327">
        <f t="shared" si="145"/>
        <v>13.107822410147985</v>
      </c>
      <c r="AD143" s="327">
        <f t="shared" si="146"/>
        <v>13.099793935825726</v>
      </c>
      <c r="AE143" s="484">
        <v>13</v>
      </c>
      <c r="AF143" s="369">
        <v>9120</v>
      </c>
      <c r="AG143" s="522">
        <v>60.97</v>
      </c>
      <c r="AH143" s="522">
        <v>-3.51</v>
      </c>
      <c r="AI143" s="523">
        <v>4.93</v>
      </c>
      <c r="AJ143" s="524">
        <v>8.25</v>
      </c>
      <c r="AK143" s="335" t="s">
        <v>876</v>
      </c>
      <c r="AL143" s="324">
        <f t="shared" si="138"/>
        <v>12.621359223300965</v>
      </c>
      <c r="AM143" s="325">
        <f t="shared" si="139"/>
        <v>12.257330985276148</v>
      </c>
      <c r="AN143" s="325">
        <f t="shared" si="140"/>
        <v>10.948588049444119</v>
      </c>
      <c r="AO143" s="327" t="s">
        <v>876</v>
      </c>
      <c r="AP143" s="646">
        <v>0.29</v>
      </c>
      <c r="AQ143" s="634"/>
      <c r="AR143" s="282">
        <v>0.2575</v>
      </c>
      <c r="AS143" s="282">
        <v>0.2275</v>
      </c>
      <c r="AT143" s="28">
        <v>0.205</v>
      </c>
      <c r="AU143" s="28">
        <v>0.185</v>
      </c>
      <c r="AV143" s="28">
        <v>0.1725</v>
      </c>
      <c r="AW143" s="28">
        <v>0.1625</v>
      </c>
      <c r="AX143" s="28">
        <v>0.145</v>
      </c>
      <c r="AY143" s="28">
        <v>0.11</v>
      </c>
      <c r="AZ143" s="275">
        <v>0</v>
      </c>
      <c r="BA143" s="275">
        <v>0</v>
      </c>
      <c r="BB143" s="275">
        <v>0</v>
      </c>
      <c r="BC143" s="277">
        <v>0</v>
      </c>
      <c r="BD143" s="684">
        <f t="shared" si="142"/>
        <v>12.621359223300965</v>
      </c>
      <c r="BE143" s="684">
        <f t="shared" si="147"/>
        <v>13.186813186813184</v>
      </c>
      <c r="BF143" s="452">
        <f t="shared" si="97"/>
        <v>10.97560975609757</v>
      </c>
      <c r="BG143" s="452">
        <f t="shared" si="98"/>
        <v>10.81081081081081</v>
      </c>
      <c r="BH143" s="452">
        <f t="shared" si="99"/>
        <v>7.246376811594213</v>
      </c>
      <c r="BI143" s="452">
        <f t="shared" si="100"/>
        <v>6.153846153846132</v>
      </c>
      <c r="BJ143" s="452">
        <f t="shared" si="101"/>
        <v>12.068965517241391</v>
      </c>
      <c r="BK143" s="452">
        <f t="shared" si="102"/>
        <v>31.818181818181813</v>
      </c>
      <c r="BL143" s="452">
        <f t="shared" si="103"/>
        <v>0</v>
      </c>
      <c r="BM143" s="452">
        <f t="shared" si="104"/>
        <v>0</v>
      </c>
      <c r="BN143" s="452">
        <f t="shared" si="105"/>
        <v>0</v>
      </c>
      <c r="BO143" s="685">
        <f t="shared" si="106"/>
        <v>0</v>
      </c>
      <c r="BP143" s="676">
        <f t="shared" si="143"/>
        <v>8.740163606490507</v>
      </c>
      <c r="BQ143" s="676">
        <f t="shared" si="144"/>
        <v>8.671213363798456</v>
      </c>
      <c r="BR143" s="538">
        <f t="shared" si="136"/>
        <v>-16.070916518550813</v>
      </c>
      <c r="BS143" s="676">
        <f t="shared" si="137"/>
        <v>66.29159018313352</v>
      </c>
      <c r="BT143" s="700">
        <f t="shared" si="148"/>
        <v>0.319</v>
      </c>
      <c r="BU143" s="700">
        <f t="shared" si="132"/>
        <v>0.35090000000000005</v>
      </c>
      <c r="BV143" s="700">
        <f t="shared" si="132"/>
        <v>0.38599000000000006</v>
      </c>
      <c r="BW143" s="700">
        <f t="shared" si="132"/>
        <v>0.4245890000000001</v>
      </c>
      <c r="BX143" s="700">
        <f t="shared" si="132"/>
        <v>0.4670479000000001</v>
      </c>
      <c r="BY143" s="697">
        <f t="shared" si="149"/>
        <v>1.9475269000000004</v>
      </c>
      <c r="BZ143" s="685">
        <f t="shared" si="150"/>
        <v>1.9893022471910116</v>
      </c>
    </row>
    <row r="144" spans="1:78" ht="11.25" customHeight="1">
      <c r="A144" s="25" t="s">
        <v>2137</v>
      </c>
      <c r="B144" s="26" t="s">
        <v>2138</v>
      </c>
      <c r="C144" s="33" t="s">
        <v>981</v>
      </c>
      <c r="D144" s="132">
        <v>6</v>
      </c>
      <c r="E144" s="26">
        <v>384</v>
      </c>
      <c r="F144" s="44" t="s">
        <v>860</v>
      </c>
      <c r="G144" s="45" t="s">
        <v>827</v>
      </c>
      <c r="H144" s="206">
        <v>38.84</v>
      </c>
      <c r="I144" s="313">
        <f t="shared" si="133"/>
        <v>4.685890834191555</v>
      </c>
      <c r="J144" s="282">
        <v>0.42</v>
      </c>
      <c r="K144" s="141">
        <v>0.455</v>
      </c>
      <c r="L144" s="93">
        <f t="shared" si="134"/>
        <v>8.333333333333348</v>
      </c>
      <c r="M144" s="297">
        <v>40266</v>
      </c>
      <c r="N144" s="71">
        <v>40268</v>
      </c>
      <c r="O144" s="72">
        <v>40283</v>
      </c>
      <c r="P144" s="30" t="s">
        <v>251</v>
      </c>
      <c r="Q144" s="26"/>
      <c r="R144" s="310">
        <f t="shared" si="129"/>
        <v>1.82</v>
      </c>
      <c r="S144" s="313">
        <f t="shared" si="127"/>
        <v>71.93675889328064</v>
      </c>
      <c r="T144" s="411">
        <f t="shared" si="126"/>
        <v>-6.547036953599184</v>
      </c>
      <c r="U144" s="27">
        <f t="shared" si="128"/>
        <v>15.351778656126484</v>
      </c>
      <c r="V144" s="364">
        <v>12</v>
      </c>
      <c r="W144" s="166">
        <v>2.53</v>
      </c>
      <c r="X144" s="172">
        <v>7.32</v>
      </c>
      <c r="Y144" s="166">
        <v>1.04</v>
      </c>
      <c r="Z144" s="166">
        <v>1.28</v>
      </c>
      <c r="AA144" s="172">
        <v>3.52</v>
      </c>
      <c r="AB144" s="166">
        <v>3.26</v>
      </c>
      <c r="AC144" s="327">
        <f t="shared" si="145"/>
        <v>-7.3863636363636465</v>
      </c>
      <c r="AD144" s="327">
        <f t="shared" si="146"/>
        <v>1.5073894684550424</v>
      </c>
      <c r="AE144" s="484">
        <v>20</v>
      </c>
      <c r="AF144" s="369">
        <v>15650</v>
      </c>
      <c r="AG144" s="522">
        <v>5.43</v>
      </c>
      <c r="AH144" s="522">
        <v>-20.13</v>
      </c>
      <c r="AI144" s="523">
        <v>-4.78</v>
      </c>
      <c r="AJ144" s="524">
        <v>-6.95</v>
      </c>
      <c r="AK144" s="335">
        <f>AN144/AO144</f>
        <v>0.3358544666763554</v>
      </c>
      <c r="AL144" s="324">
        <f t="shared" si="138"/>
        <v>1.9607843137255054</v>
      </c>
      <c r="AM144" s="325">
        <f t="shared" si="139"/>
        <v>5.956267816765881</v>
      </c>
      <c r="AN144" s="325">
        <f t="shared" si="140"/>
        <v>6.634930776485448</v>
      </c>
      <c r="AO144" s="327">
        <f t="shared" si="141"/>
        <v>19.755374529168222</v>
      </c>
      <c r="AP144" s="649">
        <v>1.82</v>
      </c>
      <c r="AQ144" s="634"/>
      <c r="AR144" s="282">
        <v>1.785</v>
      </c>
      <c r="AS144" s="282">
        <v>1.65</v>
      </c>
      <c r="AT144" s="28">
        <v>1.53</v>
      </c>
      <c r="AU144" s="28">
        <v>1.41</v>
      </c>
      <c r="AV144" s="28">
        <v>1.32</v>
      </c>
      <c r="AW144" s="28">
        <v>0.9</v>
      </c>
      <c r="AX144" s="275">
        <v>0</v>
      </c>
      <c r="AY144" s="275">
        <v>0</v>
      </c>
      <c r="AZ144" s="275">
        <v>0</v>
      </c>
      <c r="BA144" s="275">
        <v>0.3</v>
      </c>
      <c r="BB144" s="275">
        <v>1.2</v>
      </c>
      <c r="BC144" s="277">
        <v>1.2</v>
      </c>
      <c r="BD144" s="684">
        <f t="shared" si="142"/>
        <v>1.9607843137255054</v>
      </c>
      <c r="BE144" s="684">
        <f t="shared" si="147"/>
        <v>8.18181818181818</v>
      </c>
      <c r="BF144" s="452">
        <f t="shared" si="97"/>
        <v>7.843137254901955</v>
      </c>
      <c r="BG144" s="452">
        <f t="shared" si="98"/>
        <v>8.510638297872353</v>
      </c>
      <c r="BH144" s="452">
        <f t="shared" si="99"/>
        <v>6.818181818181812</v>
      </c>
      <c r="BI144" s="452">
        <f t="shared" si="100"/>
        <v>46.66666666666668</v>
      </c>
      <c r="BJ144" s="452">
        <f t="shared" si="101"/>
        <v>0</v>
      </c>
      <c r="BK144" s="452">
        <f t="shared" si="102"/>
        <v>0</v>
      </c>
      <c r="BL144" s="452">
        <f t="shared" si="103"/>
        <v>0</v>
      </c>
      <c r="BM144" s="452">
        <f t="shared" si="104"/>
        <v>0</v>
      </c>
      <c r="BN144" s="452">
        <f t="shared" si="105"/>
        <v>0</v>
      </c>
      <c r="BO144" s="685">
        <f t="shared" si="106"/>
        <v>0</v>
      </c>
      <c r="BP144" s="676">
        <f t="shared" si="143"/>
        <v>6.6651022110972065</v>
      </c>
      <c r="BQ144" s="676">
        <f t="shared" si="144"/>
        <v>12.569523066372401</v>
      </c>
      <c r="BR144" s="538">
        <f t="shared" si="136"/>
        <v>-4.030957045449481</v>
      </c>
      <c r="BS144" s="676">
        <f t="shared" si="137"/>
        <v>53.24005020499051</v>
      </c>
      <c r="BT144" s="700">
        <f t="shared" si="148"/>
        <v>1.8382</v>
      </c>
      <c r="BU144" s="700">
        <f t="shared" si="132"/>
        <v>1.8659088332091405</v>
      </c>
      <c r="BV144" s="700">
        <f t="shared" si="132"/>
        <v>1.8940353464519073</v>
      </c>
      <c r="BW144" s="700">
        <f t="shared" si="132"/>
        <v>1.9225858357931391</v>
      </c>
      <c r="BX144" s="700">
        <f t="shared" si="132"/>
        <v>1.951566692203893</v>
      </c>
      <c r="BY144" s="697">
        <f t="shared" si="149"/>
        <v>9.472296707658082</v>
      </c>
      <c r="BZ144" s="685">
        <f t="shared" si="150"/>
        <v>24.38799358305376</v>
      </c>
    </row>
    <row r="145" spans="1:78" ht="11.25" customHeight="1">
      <c r="A145" s="25" t="s">
        <v>1131</v>
      </c>
      <c r="B145" s="26" t="s">
        <v>1132</v>
      </c>
      <c r="C145" s="33" t="s">
        <v>1232</v>
      </c>
      <c r="D145" s="132">
        <v>6</v>
      </c>
      <c r="E145" s="26">
        <v>396</v>
      </c>
      <c r="F145" s="65" t="s">
        <v>1410</v>
      </c>
      <c r="G145" s="57" t="s">
        <v>1410</v>
      </c>
      <c r="H145" s="206">
        <v>25.05</v>
      </c>
      <c r="I145" s="313">
        <f t="shared" si="133"/>
        <v>4.2315369261477045</v>
      </c>
      <c r="J145" s="282">
        <v>0.26</v>
      </c>
      <c r="K145" s="141">
        <v>0.265</v>
      </c>
      <c r="L145" s="116">
        <f t="shared" si="134"/>
        <v>1.9230769230769162</v>
      </c>
      <c r="M145" s="156">
        <v>40716</v>
      </c>
      <c r="N145" s="31">
        <v>40718</v>
      </c>
      <c r="O145" s="32">
        <v>40739</v>
      </c>
      <c r="P145" s="30" t="s">
        <v>251</v>
      </c>
      <c r="Q145" s="26"/>
      <c r="R145" s="310">
        <f t="shared" si="129"/>
        <v>1.06</v>
      </c>
      <c r="S145" s="313">
        <f t="shared" si="127"/>
        <v>55.789473684210535</v>
      </c>
      <c r="T145" s="411">
        <f t="shared" si="126"/>
        <v>-19.35131416869963</v>
      </c>
      <c r="U145" s="27">
        <f t="shared" si="128"/>
        <v>13.184210526315791</v>
      </c>
      <c r="V145" s="364">
        <v>12</v>
      </c>
      <c r="W145" s="166">
        <v>1.9</v>
      </c>
      <c r="X145" s="172">
        <v>2</v>
      </c>
      <c r="Y145" s="166">
        <v>1.03</v>
      </c>
      <c r="Z145" s="166">
        <v>1.11</v>
      </c>
      <c r="AA145" s="172">
        <v>2</v>
      </c>
      <c r="AB145" s="166">
        <v>1.93</v>
      </c>
      <c r="AC145" s="327">
        <f t="shared" si="145"/>
        <v>-3.500000000000003</v>
      </c>
      <c r="AD145" s="327">
        <f t="shared" si="146"/>
        <v>6.2625</v>
      </c>
      <c r="AE145" s="484">
        <v>10</v>
      </c>
      <c r="AF145" s="369">
        <v>1890</v>
      </c>
      <c r="AG145" s="522">
        <v>17.66</v>
      </c>
      <c r="AH145" s="522">
        <v>-3.84</v>
      </c>
      <c r="AI145" s="523">
        <v>2.66</v>
      </c>
      <c r="AJ145" s="524">
        <v>2.37</v>
      </c>
      <c r="AK145" s="335" t="s">
        <v>876</v>
      </c>
      <c r="AL145" s="324">
        <f t="shared" si="138"/>
        <v>1.9417475728155331</v>
      </c>
      <c r="AM145" s="325">
        <f t="shared" si="139"/>
        <v>3.032132495213924</v>
      </c>
      <c r="AN145" s="325">
        <f t="shared" si="140"/>
        <v>18.466445254224407</v>
      </c>
      <c r="AO145" s="327" t="s">
        <v>876</v>
      </c>
      <c r="AP145" s="646">
        <v>1.05</v>
      </c>
      <c r="AQ145" s="634"/>
      <c r="AR145" s="282">
        <v>1.03</v>
      </c>
      <c r="AS145" s="282">
        <v>1</v>
      </c>
      <c r="AT145" s="28">
        <v>0.96</v>
      </c>
      <c r="AU145" s="28">
        <v>0.92</v>
      </c>
      <c r="AV145" s="28">
        <v>0.45</v>
      </c>
      <c r="AW145" s="275">
        <v>0</v>
      </c>
      <c r="AX145" s="275">
        <v>0</v>
      </c>
      <c r="AY145" s="275">
        <v>0</v>
      </c>
      <c r="AZ145" s="275">
        <v>0</v>
      </c>
      <c r="BA145" s="275">
        <v>0</v>
      </c>
      <c r="BB145" s="275">
        <v>0</v>
      </c>
      <c r="BC145" s="277">
        <v>0</v>
      </c>
      <c r="BD145" s="684">
        <f t="shared" si="142"/>
        <v>1.9417475728155331</v>
      </c>
      <c r="BE145" s="684">
        <f t="shared" si="147"/>
        <v>3.0000000000000027</v>
      </c>
      <c r="BF145" s="452">
        <f t="shared" si="97"/>
        <v>4.166666666666674</v>
      </c>
      <c r="BG145" s="452">
        <f t="shared" si="98"/>
        <v>4.347826086956519</v>
      </c>
      <c r="BH145" s="452">
        <f t="shared" si="99"/>
        <v>104.44444444444443</v>
      </c>
      <c r="BI145" s="452">
        <f t="shared" si="100"/>
        <v>0</v>
      </c>
      <c r="BJ145" s="452">
        <f t="shared" si="101"/>
        <v>0</v>
      </c>
      <c r="BK145" s="452">
        <f t="shared" si="102"/>
        <v>0</v>
      </c>
      <c r="BL145" s="452">
        <f t="shared" si="103"/>
        <v>0</v>
      </c>
      <c r="BM145" s="452">
        <f t="shared" si="104"/>
        <v>0</v>
      </c>
      <c r="BN145" s="452">
        <f t="shared" si="105"/>
        <v>0</v>
      </c>
      <c r="BO145" s="685">
        <f t="shared" si="106"/>
        <v>0</v>
      </c>
      <c r="BP145" s="676">
        <f t="shared" si="143"/>
        <v>9.825057064240264</v>
      </c>
      <c r="BQ145" s="676">
        <f t="shared" si="144"/>
        <v>28.576354015677264</v>
      </c>
      <c r="BR145" s="538">
        <f t="shared" si="136"/>
        <v>9.51377165405632</v>
      </c>
      <c r="BS145" s="676">
        <f t="shared" si="137"/>
        <v>46.72646755398911</v>
      </c>
      <c r="BT145" s="700">
        <f t="shared" si="148"/>
        <v>1.0605</v>
      </c>
      <c r="BU145" s="700">
        <f t="shared" si="132"/>
        <v>1.1269138125</v>
      </c>
      <c r="BV145" s="700">
        <f t="shared" si="132"/>
        <v>1.1974867900078123</v>
      </c>
      <c r="BW145" s="700">
        <f t="shared" si="132"/>
        <v>1.2724794002320514</v>
      </c>
      <c r="BX145" s="700">
        <f t="shared" si="132"/>
        <v>1.3521684226715835</v>
      </c>
      <c r="BY145" s="697">
        <f t="shared" si="149"/>
        <v>6.009548425411448</v>
      </c>
      <c r="BZ145" s="685">
        <f t="shared" si="150"/>
        <v>23.990213275095602</v>
      </c>
    </row>
    <row r="146" spans="1:78" ht="11.25" customHeight="1">
      <c r="A146" s="34" t="s">
        <v>379</v>
      </c>
      <c r="B146" s="36" t="s">
        <v>380</v>
      </c>
      <c r="C146" s="41" t="s">
        <v>1232</v>
      </c>
      <c r="D146" s="133">
        <v>9</v>
      </c>
      <c r="E146" s="26">
        <v>248</v>
      </c>
      <c r="F146" s="46" t="s">
        <v>860</v>
      </c>
      <c r="G146" s="48" t="s">
        <v>860</v>
      </c>
      <c r="H146" s="207">
        <v>30.02</v>
      </c>
      <c r="I146" s="313">
        <f>(R146/H146)*100</f>
        <v>4.663557628247834</v>
      </c>
      <c r="J146" s="283">
        <v>0.345</v>
      </c>
      <c r="K146" s="140">
        <v>0.35</v>
      </c>
      <c r="L146" s="195">
        <f t="shared" si="134"/>
        <v>1.449275362318847</v>
      </c>
      <c r="M146" s="602">
        <v>40245</v>
      </c>
      <c r="N146" s="593">
        <v>40247</v>
      </c>
      <c r="O146" s="603">
        <v>40269</v>
      </c>
      <c r="P146" s="49" t="s">
        <v>235</v>
      </c>
      <c r="Q146" s="36"/>
      <c r="R146" s="259">
        <f t="shared" si="129"/>
        <v>1.4</v>
      </c>
      <c r="S146" s="315">
        <f t="shared" si="127"/>
        <v>53.03030303030303</v>
      </c>
      <c r="T146" s="411">
        <f t="shared" si="126"/>
        <v>-11.207880957596217</v>
      </c>
      <c r="U146" s="37">
        <f t="shared" si="128"/>
        <v>11.371212121212121</v>
      </c>
      <c r="V146" s="365">
        <v>12</v>
      </c>
      <c r="W146" s="167">
        <v>2.64</v>
      </c>
      <c r="X146" s="611">
        <v>3.29</v>
      </c>
      <c r="Y146" s="167">
        <v>1.63</v>
      </c>
      <c r="Z146" s="167">
        <v>1.56</v>
      </c>
      <c r="AA146" s="174">
        <v>2.63</v>
      </c>
      <c r="AB146" s="167">
        <v>2.47</v>
      </c>
      <c r="AC146" s="332">
        <f t="shared" si="145"/>
        <v>-6.083650190114054</v>
      </c>
      <c r="AD146" s="327">
        <f t="shared" si="146"/>
        <v>3.469437285471587</v>
      </c>
      <c r="AE146" s="484">
        <v>14</v>
      </c>
      <c r="AF146" s="371">
        <v>17360</v>
      </c>
      <c r="AG146" s="495">
        <v>24.56</v>
      </c>
      <c r="AH146" s="495">
        <v>-0.83</v>
      </c>
      <c r="AI146" s="519">
        <v>2.67</v>
      </c>
      <c r="AJ146" s="521">
        <v>6.61</v>
      </c>
      <c r="AK146" s="336">
        <f>AN146/AO146</f>
        <v>0.48441245737958366</v>
      </c>
      <c r="AL146" s="330">
        <f t="shared" si="138"/>
        <v>0.35842293906809264</v>
      </c>
      <c r="AM146" s="331">
        <f t="shared" si="139"/>
        <v>1.470798766517678</v>
      </c>
      <c r="AN146" s="331">
        <f t="shared" si="140"/>
        <v>4.941452284458392</v>
      </c>
      <c r="AO146" s="332">
        <f t="shared" si="141"/>
        <v>10.2009190911172</v>
      </c>
      <c r="AP146" s="670">
        <v>1.4</v>
      </c>
      <c r="AQ146" s="635"/>
      <c r="AR146" s="283">
        <v>1.395</v>
      </c>
      <c r="AS146" s="283">
        <v>1.38</v>
      </c>
      <c r="AT146" s="38">
        <v>1.34</v>
      </c>
      <c r="AU146" s="38">
        <v>1.22</v>
      </c>
      <c r="AV146" s="38">
        <v>1.1</v>
      </c>
      <c r="AW146" s="38">
        <v>0.96</v>
      </c>
      <c r="AX146" s="38">
        <v>0.82</v>
      </c>
      <c r="AY146" s="38">
        <v>0.77</v>
      </c>
      <c r="AZ146" s="38">
        <v>0.72</v>
      </c>
      <c r="BA146" s="276">
        <v>0.53</v>
      </c>
      <c r="BB146" s="38">
        <v>0.53</v>
      </c>
      <c r="BC146" s="274">
        <v>0.5</v>
      </c>
      <c r="BD146" s="688">
        <f t="shared" si="142"/>
        <v>0.35842293906809264</v>
      </c>
      <c r="BE146" s="688">
        <f t="shared" si="147"/>
        <v>1.0869565217391353</v>
      </c>
      <c r="BF146" s="664">
        <f aca="true" t="shared" si="151" ref="BF146:BF201">IF(AT146=0,0,IF(AT146&gt;AS146,0,((AS146/AT146)-1)*100))</f>
        <v>2.985074626865658</v>
      </c>
      <c r="BG146" s="664">
        <f aca="true" t="shared" si="152" ref="BG146:BG201">IF(AU146=0,0,IF(AU146&gt;AT146,0,((AT146/AU146)-1)*100))</f>
        <v>9.836065573770503</v>
      </c>
      <c r="BH146" s="664">
        <f aca="true" t="shared" si="153" ref="BH146:BH201">IF(AV146=0,0,IF(AV146&gt;AU146,0,((AU146/AV146)-1)*100))</f>
        <v>10.90909090909089</v>
      </c>
      <c r="BI146" s="664">
        <f aca="true" t="shared" si="154" ref="BI146:BI201">IF(AW146=0,0,IF(AW146&gt;AV146,0,((AV146/AW146)-1)*100))</f>
        <v>14.583333333333348</v>
      </c>
      <c r="BJ146" s="664">
        <f aca="true" t="shared" si="155" ref="BJ146:BJ201">IF(AX146=0,0,IF(AX146&gt;AW146,0,((AW146/AX146)-1)*100))</f>
        <v>17.07317073170731</v>
      </c>
      <c r="BK146" s="664">
        <f aca="true" t="shared" si="156" ref="BK146:BK201">IF(AY146=0,0,IF(AY146&gt;AX146,0,((AX146/AY146)-1)*100))</f>
        <v>6.493506493506485</v>
      </c>
      <c r="BL146" s="664">
        <f aca="true" t="shared" si="157" ref="BL146:BL201">IF(AZ146=0,0,IF(AZ146&gt;AY146,0,((AY146/AZ146)-1)*100))</f>
        <v>6.944444444444442</v>
      </c>
      <c r="BM146" s="664">
        <f aca="true" t="shared" si="158" ref="BM146:BM201">IF(BA146=0,0,IF(BA146&gt;AZ146,0,((AZ146/BA146)-1)*100))</f>
        <v>35.849056603773576</v>
      </c>
      <c r="BN146" s="664">
        <f aca="true" t="shared" si="159" ref="BN146:BN201">IF(BB146=0,0,IF(BB146&gt;BA146,0,((BA146/BB146)-1)*100))</f>
        <v>0</v>
      </c>
      <c r="BO146" s="689">
        <f aca="true" t="shared" si="160" ref="BO146:BO201">IF(BC146=0,0,IF(BC146&gt;BB146,0,((BB146/BC146)-1)*100))</f>
        <v>6.000000000000005</v>
      </c>
      <c r="BP146" s="677">
        <f t="shared" si="143"/>
        <v>9.34326018144162</v>
      </c>
      <c r="BQ146" s="677">
        <f t="shared" si="144"/>
        <v>9.548697542846782</v>
      </c>
      <c r="BR146" s="539">
        <f t="shared" si="136"/>
        <v>-1.766202208505895</v>
      </c>
      <c r="BS146" s="677">
        <f t="shared" si="137"/>
        <v>48.416171894486595</v>
      </c>
      <c r="BT146" s="701">
        <f t="shared" si="148"/>
        <v>1.414</v>
      </c>
      <c r="BU146" s="701">
        <f t="shared" si="132"/>
        <v>1.463057843216568</v>
      </c>
      <c r="BV146" s="701">
        <f t="shared" si="132"/>
        <v>1.51381771753714</v>
      </c>
      <c r="BW146" s="701">
        <f t="shared" si="132"/>
        <v>1.5663386738634482</v>
      </c>
      <c r="BX146" s="701">
        <f t="shared" si="132"/>
        <v>1.6206818118312276</v>
      </c>
      <c r="BY146" s="702">
        <f t="shared" si="149"/>
        <v>7.577896046448384</v>
      </c>
      <c r="BZ146" s="689">
        <f t="shared" si="150"/>
        <v>25.242824938202478</v>
      </c>
    </row>
    <row r="147" spans="1:78" ht="11.25" customHeight="1">
      <c r="A147" s="15" t="s">
        <v>2139</v>
      </c>
      <c r="B147" s="16" t="s">
        <v>2140</v>
      </c>
      <c r="C147" s="24" t="s">
        <v>975</v>
      </c>
      <c r="D147" s="131">
        <v>9</v>
      </c>
      <c r="E147" s="26">
        <v>265</v>
      </c>
      <c r="F147" s="42" t="s">
        <v>860</v>
      </c>
      <c r="G147" s="43" t="s">
        <v>827</v>
      </c>
      <c r="H147" s="205">
        <v>54.8</v>
      </c>
      <c r="I147" s="432">
        <f>(R147/H147)*100</f>
        <v>1.5693430656934306</v>
      </c>
      <c r="J147" s="279">
        <v>0.19</v>
      </c>
      <c r="K147" s="142">
        <v>0.215</v>
      </c>
      <c r="L147" s="107">
        <f t="shared" si="134"/>
        <v>13.157894736842103</v>
      </c>
      <c r="M147" s="118">
        <v>40688</v>
      </c>
      <c r="N147" s="22">
        <v>40690</v>
      </c>
      <c r="O147" s="23">
        <v>40718</v>
      </c>
      <c r="P147" s="378" t="s">
        <v>1447</v>
      </c>
      <c r="Q147" s="510"/>
      <c r="R147" s="311">
        <f t="shared" si="129"/>
        <v>0.86</v>
      </c>
      <c r="S147" s="313">
        <f t="shared" si="127"/>
        <v>34.12698412698413</v>
      </c>
      <c r="T147" s="413">
        <f t="shared" si="126"/>
        <v>78.85980242682326</v>
      </c>
      <c r="U147" s="18">
        <f t="shared" si="128"/>
        <v>21.746031746031743</v>
      </c>
      <c r="V147" s="364">
        <v>9</v>
      </c>
      <c r="W147" s="188">
        <v>2.52</v>
      </c>
      <c r="X147" s="187">
        <v>0.95</v>
      </c>
      <c r="Y147" s="188">
        <v>5.97</v>
      </c>
      <c r="Z147" s="188">
        <v>3.31</v>
      </c>
      <c r="AA147" s="187">
        <v>3.59</v>
      </c>
      <c r="AB147" s="188">
        <v>3.99</v>
      </c>
      <c r="AC147" s="326">
        <f t="shared" si="145"/>
        <v>11.142061281337057</v>
      </c>
      <c r="AD147" s="443">
        <f t="shared" si="146"/>
        <v>16.068025216243953</v>
      </c>
      <c r="AE147" s="483">
        <v>36</v>
      </c>
      <c r="AF147" s="370">
        <v>92120</v>
      </c>
      <c r="AG147" s="512">
        <v>19.18</v>
      </c>
      <c r="AH147" s="512">
        <v>-8.42</v>
      </c>
      <c r="AI147" s="525">
        <v>1.37</v>
      </c>
      <c r="AJ147" s="526">
        <v>2.24</v>
      </c>
      <c r="AK147" s="334" t="s">
        <v>876</v>
      </c>
      <c r="AL147" s="324">
        <f t="shared" si="138"/>
        <v>12.837837837837828</v>
      </c>
      <c r="AM147" s="325">
        <f t="shared" si="139"/>
        <v>10.43284532446005</v>
      </c>
      <c r="AN147" s="325">
        <f t="shared" si="140"/>
        <v>13.160482964744746</v>
      </c>
      <c r="AO147" s="327" t="s">
        <v>876</v>
      </c>
      <c r="AP147" s="646">
        <v>0.835</v>
      </c>
      <c r="AQ147" s="634"/>
      <c r="AR147" s="282">
        <v>0.74</v>
      </c>
      <c r="AS147" s="282">
        <v>0.67</v>
      </c>
      <c r="AT147" s="28">
        <v>0.62</v>
      </c>
      <c r="AU147" s="28">
        <v>0.54</v>
      </c>
      <c r="AV147" s="28">
        <v>0.45</v>
      </c>
      <c r="AW147" s="28">
        <v>0.34</v>
      </c>
      <c r="AX147" s="28">
        <v>0.225</v>
      </c>
      <c r="AY147" s="28">
        <v>0.12</v>
      </c>
      <c r="AZ147" s="275">
        <v>0</v>
      </c>
      <c r="BA147" s="275">
        <v>0</v>
      </c>
      <c r="BB147" s="275">
        <v>0</v>
      </c>
      <c r="BC147" s="277">
        <v>0</v>
      </c>
      <c r="BD147" s="684">
        <f t="shared" si="142"/>
        <v>12.837837837837828</v>
      </c>
      <c r="BE147" s="684">
        <f t="shared" si="147"/>
        <v>10.447761194029837</v>
      </c>
      <c r="BF147" s="452">
        <f t="shared" si="151"/>
        <v>8.064516129032274</v>
      </c>
      <c r="BG147" s="452">
        <f t="shared" si="152"/>
        <v>14.814814814814813</v>
      </c>
      <c r="BH147" s="452">
        <f t="shared" si="153"/>
        <v>19.999999999999996</v>
      </c>
      <c r="BI147" s="452">
        <f t="shared" si="154"/>
        <v>32.35294117647059</v>
      </c>
      <c r="BJ147" s="452">
        <f t="shared" si="155"/>
        <v>51.11111111111111</v>
      </c>
      <c r="BK147" s="452">
        <f t="shared" si="156"/>
        <v>87.50000000000003</v>
      </c>
      <c r="BL147" s="452">
        <f t="shared" si="157"/>
        <v>0</v>
      </c>
      <c r="BM147" s="452">
        <f t="shared" si="158"/>
        <v>0</v>
      </c>
      <c r="BN147" s="452">
        <f t="shared" si="159"/>
        <v>0</v>
      </c>
      <c r="BO147" s="685">
        <f t="shared" si="160"/>
        <v>0</v>
      </c>
      <c r="BP147" s="676">
        <f t="shared" si="143"/>
        <v>19.760748521941373</v>
      </c>
      <c r="BQ147" s="676">
        <f t="shared" si="144"/>
        <v>25.1461449144834</v>
      </c>
      <c r="BR147" s="538">
        <f t="shared" si="136"/>
        <v>-7.016205715593566</v>
      </c>
      <c r="BS147" s="676">
        <f t="shared" si="137"/>
        <v>72.00269841269841</v>
      </c>
      <c r="BT147" s="696">
        <f t="shared" si="148"/>
        <v>0.9185</v>
      </c>
      <c r="BU147" s="696">
        <f t="shared" si="132"/>
        <v>1.01035</v>
      </c>
      <c r="BV147" s="696">
        <f t="shared" si="132"/>
        <v>1.1113850000000003</v>
      </c>
      <c r="BW147" s="696">
        <f t="shared" si="132"/>
        <v>1.2225235000000003</v>
      </c>
      <c r="BX147" s="696">
        <f t="shared" si="132"/>
        <v>1.3447758500000004</v>
      </c>
      <c r="BY147" s="697">
        <f t="shared" si="149"/>
        <v>5.607534350000001</v>
      </c>
      <c r="BZ147" s="685">
        <f t="shared" si="150"/>
        <v>10.232726916058397</v>
      </c>
    </row>
    <row r="148" spans="1:78" ht="11.25" customHeight="1">
      <c r="A148" s="25" t="s">
        <v>950</v>
      </c>
      <c r="B148" s="26" t="s">
        <v>951</v>
      </c>
      <c r="C148" s="33" t="s">
        <v>970</v>
      </c>
      <c r="D148" s="132">
        <v>5</v>
      </c>
      <c r="E148" s="26">
        <v>427</v>
      </c>
      <c r="F148" s="65" t="s">
        <v>1410</v>
      </c>
      <c r="G148" s="57" t="s">
        <v>1410</v>
      </c>
      <c r="H148" s="206">
        <v>106.91</v>
      </c>
      <c r="I148" s="583">
        <f>(R148)/H148*100</f>
        <v>0.1870732391731363</v>
      </c>
      <c r="J148" s="282">
        <v>0.17</v>
      </c>
      <c r="K148" s="141">
        <v>0.2</v>
      </c>
      <c r="L148" s="93">
        <f t="shared" si="134"/>
        <v>17.647058823529417</v>
      </c>
      <c r="M148" s="156">
        <v>40674</v>
      </c>
      <c r="N148" s="31">
        <v>40676</v>
      </c>
      <c r="O148" s="32">
        <v>40690</v>
      </c>
      <c r="P148" s="104" t="s">
        <v>290</v>
      </c>
      <c r="Q148" s="102" t="s">
        <v>952</v>
      </c>
      <c r="R148" s="310">
        <f>K148</f>
        <v>0.2</v>
      </c>
      <c r="S148" s="313">
        <f t="shared" si="127"/>
        <v>6.451612903225806</v>
      </c>
      <c r="T148" s="411">
        <f t="shared" si="126"/>
        <v>166.97066006086385</v>
      </c>
      <c r="U148" s="27">
        <f t="shared" si="128"/>
        <v>34.487096774193546</v>
      </c>
      <c r="V148" s="364">
        <v>12</v>
      </c>
      <c r="W148" s="166">
        <v>3.1</v>
      </c>
      <c r="X148" s="172">
        <v>0.5</v>
      </c>
      <c r="Y148" s="166">
        <v>9.92</v>
      </c>
      <c r="Z148" s="166">
        <v>4.65</v>
      </c>
      <c r="AA148" s="172">
        <v>4.69</v>
      </c>
      <c r="AB148" s="166">
        <v>7.46</v>
      </c>
      <c r="AC148" s="327">
        <f t="shared" si="145"/>
        <v>59.06183368869935</v>
      </c>
      <c r="AD148" s="444">
        <f t="shared" si="146"/>
        <v>45.59061833688699</v>
      </c>
      <c r="AE148" s="484">
        <v>8</v>
      </c>
      <c r="AF148" s="369">
        <v>9790</v>
      </c>
      <c r="AG148" s="522">
        <v>52.34</v>
      </c>
      <c r="AH148" s="522">
        <v>-11.45</v>
      </c>
      <c r="AI148" s="523">
        <v>-2.17</v>
      </c>
      <c r="AJ148" s="524">
        <v>10.78</v>
      </c>
      <c r="AK148" s="335" t="s">
        <v>876</v>
      </c>
      <c r="AL148" s="324">
        <f t="shared" si="138"/>
        <v>17.647058823529417</v>
      </c>
      <c r="AM148" s="325">
        <f t="shared" si="139"/>
        <v>18.56311014966876</v>
      </c>
      <c r="AN148" s="325" t="s">
        <v>876</v>
      </c>
      <c r="AO148" s="327" t="s">
        <v>876</v>
      </c>
      <c r="AP148" s="646">
        <v>0.2</v>
      </c>
      <c r="AQ148" s="634"/>
      <c r="AR148" s="282">
        <v>0.17</v>
      </c>
      <c r="AS148" s="282">
        <v>0.13</v>
      </c>
      <c r="AT148" s="28">
        <v>0.12</v>
      </c>
      <c r="AU148" s="28">
        <v>0.1</v>
      </c>
      <c r="AV148" s="275">
        <v>0</v>
      </c>
      <c r="AW148" s="275">
        <v>0</v>
      </c>
      <c r="AX148" s="275">
        <v>0</v>
      </c>
      <c r="AY148" s="275">
        <v>0</v>
      </c>
      <c r="AZ148" s="275">
        <v>0</v>
      </c>
      <c r="BA148" s="275">
        <v>0</v>
      </c>
      <c r="BB148" s="275">
        <v>0</v>
      </c>
      <c r="BC148" s="277">
        <v>0</v>
      </c>
      <c r="BD148" s="684">
        <f t="shared" si="142"/>
        <v>17.647058823529417</v>
      </c>
      <c r="BE148" s="684">
        <f t="shared" si="147"/>
        <v>30.76923076923077</v>
      </c>
      <c r="BF148" s="452">
        <f t="shared" si="151"/>
        <v>8.333333333333348</v>
      </c>
      <c r="BG148" s="452">
        <f t="shared" si="152"/>
        <v>19.999999999999996</v>
      </c>
      <c r="BH148" s="452">
        <f t="shared" si="153"/>
        <v>0</v>
      </c>
      <c r="BI148" s="452">
        <f t="shared" si="154"/>
        <v>0</v>
      </c>
      <c r="BJ148" s="452">
        <f t="shared" si="155"/>
        <v>0</v>
      </c>
      <c r="BK148" s="452">
        <f t="shared" si="156"/>
        <v>0</v>
      </c>
      <c r="BL148" s="452">
        <f t="shared" si="157"/>
        <v>0</v>
      </c>
      <c r="BM148" s="452">
        <f t="shared" si="158"/>
        <v>0</v>
      </c>
      <c r="BN148" s="452">
        <f t="shared" si="159"/>
        <v>0</v>
      </c>
      <c r="BO148" s="685">
        <f t="shared" si="160"/>
        <v>0</v>
      </c>
      <c r="BP148" s="676">
        <f t="shared" si="143"/>
        <v>6.395801910507795</v>
      </c>
      <c r="BQ148" s="676">
        <f t="shared" si="144"/>
        <v>10.151901737910439</v>
      </c>
      <c r="BR148" s="538" t="str">
        <f t="shared" si="136"/>
        <v>n/a</v>
      </c>
      <c r="BS148" s="676">
        <f t="shared" si="137"/>
        <v>56.98402998751196</v>
      </c>
      <c r="BT148" s="696">
        <f t="shared" si="148"/>
        <v>0.22000000000000003</v>
      </c>
      <c r="BU148" s="696">
        <f t="shared" si="132"/>
        <v>0.24200000000000005</v>
      </c>
      <c r="BV148" s="696">
        <f t="shared" si="132"/>
        <v>0.26620000000000005</v>
      </c>
      <c r="BW148" s="696">
        <f t="shared" si="132"/>
        <v>0.2928200000000001</v>
      </c>
      <c r="BX148" s="696">
        <f t="shared" si="132"/>
        <v>0.3221020000000001</v>
      </c>
      <c r="BY148" s="697">
        <f t="shared" si="149"/>
        <v>1.3431220000000004</v>
      </c>
      <c r="BZ148" s="685">
        <f t="shared" si="150"/>
        <v>1.2563109157235062</v>
      </c>
    </row>
    <row r="149" spans="1:78" ht="11.25" customHeight="1">
      <c r="A149" s="25" t="s">
        <v>2141</v>
      </c>
      <c r="B149" s="26" t="s">
        <v>2142</v>
      </c>
      <c r="C149" s="33" t="s">
        <v>299</v>
      </c>
      <c r="D149" s="132">
        <v>7</v>
      </c>
      <c r="E149" s="26">
        <v>352</v>
      </c>
      <c r="F149" s="44" t="s">
        <v>860</v>
      </c>
      <c r="G149" s="45" t="s">
        <v>860</v>
      </c>
      <c r="H149" s="206">
        <v>45.57</v>
      </c>
      <c r="I149" s="313">
        <f aca="true" t="shared" si="161" ref="I149:I181">(R149/H149)*100</f>
        <v>3.7744129910028525</v>
      </c>
      <c r="J149" s="141">
        <v>0.375</v>
      </c>
      <c r="K149" s="141">
        <v>0.43</v>
      </c>
      <c r="L149" s="93">
        <f t="shared" si="134"/>
        <v>14.666666666666671</v>
      </c>
      <c r="M149" s="156">
        <v>40637</v>
      </c>
      <c r="N149" s="31">
        <v>40639</v>
      </c>
      <c r="O149" s="32">
        <v>40661</v>
      </c>
      <c r="P149" s="104" t="s">
        <v>1450</v>
      </c>
      <c r="Q149" s="26"/>
      <c r="R149" s="310">
        <f aca="true" t="shared" si="162" ref="R149:R164">K149*4</f>
        <v>1.72</v>
      </c>
      <c r="S149" s="313">
        <f t="shared" si="127"/>
        <v>35.17382413087935</v>
      </c>
      <c r="T149" s="411">
        <f t="shared" si="126"/>
        <v>-21.971637477945162</v>
      </c>
      <c r="U149" s="27">
        <f t="shared" si="128"/>
        <v>9.319018404907975</v>
      </c>
      <c r="V149" s="364">
        <v>12</v>
      </c>
      <c r="W149" s="166">
        <v>4.89</v>
      </c>
      <c r="X149" s="172">
        <v>0.97</v>
      </c>
      <c r="Y149" s="166">
        <v>0.6</v>
      </c>
      <c r="Z149" s="166">
        <v>1.47</v>
      </c>
      <c r="AA149" s="172">
        <v>5.04</v>
      </c>
      <c r="AB149" s="166">
        <v>5.22</v>
      </c>
      <c r="AC149" s="327">
        <f t="shared" si="145"/>
        <v>3.5714285714285587</v>
      </c>
      <c r="AD149" s="444">
        <f t="shared" si="146"/>
        <v>9.321305841924397</v>
      </c>
      <c r="AE149" s="484">
        <v>22</v>
      </c>
      <c r="AF149" s="369">
        <v>15770</v>
      </c>
      <c r="AG149" s="522">
        <v>18.83</v>
      </c>
      <c r="AH149" s="522">
        <v>-14.21</v>
      </c>
      <c r="AI149" s="523">
        <v>4.26</v>
      </c>
      <c r="AJ149" s="524">
        <v>2.34</v>
      </c>
      <c r="AK149" s="335">
        <f>AN149/AO149</f>
        <v>0.10560868775997587</v>
      </c>
      <c r="AL149" s="324">
        <f t="shared" si="138"/>
        <v>16.027874564459932</v>
      </c>
      <c r="AM149" s="325">
        <f t="shared" si="139"/>
        <v>14.99175606197789</v>
      </c>
      <c r="AN149" s="325">
        <f t="shared" si="140"/>
        <v>12.11333635946239</v>
      </c>
      <c r="AO149" s="673">
        <f t="shared" si="141"/>
        <v>114.70018817952936</v>
      </c>
      <c r="AP149" s="646">
        <v>1.665</v>
      </c>
      <c r="AQ149" s="634"/>
      <c r="AR149" s="282">
        <v>1.435</v>
      </c>
      <c r="AS149" s="282">
        <v>1.21</v>
      </c>
      <c r="AT149" s="28">
        <v>1.095</v>
      </c>
      <c r="AU149" s="28">
        <v>1.005</v>
      </c>
      <c r="AV149" s="28">
        <v>0.94</v>
      </c>
      <c r="AW149" s="28">
        <v>0.86</v>
      </c>
      <c r="AX149" s="275">
        <v>0.8</v>
      </c>
      <c r="AY149" s="28">
        <v>0.8</v>
      </c>
      <c r="AZ149" s="28">
        <v>0.2006</v>
      </c>
      <c r="BA149" s="275">
        <v>0.0008</v>
      </c>
      <c r="BB149" s="275">
        <v>0.0008</v>
      </c>
      <c r="BC149" s="277">
        <v>0.0008</v>
      </c>
      <c r="BD149" s="684">
        <f t="shared" si="142"/>
        <v>16.027874564459932</v>
      </c>
      <c r="BE149" s="684">
        <f t="shared" si="147"/>
        <v>18.595041322314067</v>
      </c>
      <c r="BF149" s="452">
        <f t="shared" si="151"/>
        <v>10.502283105022837</v>
      </c>
      <c r="BG149" s="452">
        <f t="shared" si="152"/>
        <v>8.955223880597018</v>
      </c>
      <c r="BH149" s="452">
        <f t="shared" si="153"/>
        <v>6.914893617021267</v>
      </c>
      <c r="BI149" s="452">
        <f t="shared" si="154"/>
        <v>9.302325581395344</v>
      </c>
      <c r="BJ149" s="452">
        <f t="shared" si="155"/>
        <v>7.499999999999996</v>
      </c>
      <c r="BK149" s="452">
        <f t="shared" si="156"/>
        <v>0</v>
      </c>
      <c r="BL149" s="452">
        <f t="shared" si="157"/>
        <v>298.8035892323031</v>
      </c>
      <c r="BM149" s="707">
        <f t="shared" si="158"/>
        <v>24975</v>
      </c>
      <c r="BN149" s="452">
        <f t="shared" si="159"/>
        <v>0</v>
      </c>
      <c r="BO149" s="685">
        <f t="shared" si="160"/>
        <v>0</v>
      </c>
      <c r="BP149" s="692">
        <f t="shared" si="143"/>
        <v>2112.633435941926</v>
      </c>
      <c r="BQ149" s="692">
        <f t="shared" si="144"/>
        <v>6893.730557121844</v>
      </c>
      <c r="BR149" s="538">
        <f t="shared" si="136"/>
        <v>6.568730945557268</v>
      </c>
      <c r="BS149" s="676">
        <f t="shared" si="137"/>
        <v>75.87082528438609</v>
      </c>
      <c r="BT149" s="696">
        <f t="shared" si="148"/>
        <v>1.7244642857142856</v>
      </c>
      <c r="BU149" s="696">
        <f t="shared" si="132"/>
        <v>1.885206875920471</v>
      </c>
      <c r="BV149" s="696">
        <f t="shared" si="132"/>
        <v>2.060932774578006</v>
      </c>
      <c r="BW149" s="696">
        <f t="shared" si="132"/>
        <v>2.25303862169288</v>
      </c>
      <c r="BX149" s="696">
        <f t="shared" si="132"/>
        <v>2.463051242357551</v>
      </c>
      <c r="BY149" s="697">
        <f t="shared" si="149"/>
        <v>10.386693800263194</v>
      </c>
      <c r="BZ149" s="685">
        <f t="shared" si="150"/>
        <v>22.792832565861737</v>
      </c>
    </row>
    <row r="150" spans="1:78" ht="11.25" customHeight="1">
      <c r="A150" s="25" t="s">
        <v>209</v>
      </c>
      <c r="B150" s="26" t="s">
        <v>210</v>
      </c>
      <c r="C150" s="33" t="s">
        <v>977</v>
      </c>
      <c r="D150" s="132">
        <v>7</v>
      </c>
      <c r="E150" s="26">
        <v>360</v>
      </c>
      <c r="F150" s="65" t="s">
        <v>1410</v>
      </c>
      <c r="G150" s="57" t="s">
        <v>1410</v>
      </c>
      <c r="H150" s="206">
        <v>52.66</v>
      </c>
      <c r="I150" s="433">
        <f t="shared" si="161"/>
        <v>1.3672616786935055</v>
      </c>
      <c r="J150" s="282">
        <v>0.17</v>
      </c>
      <c r="K150" s="141">
        <v>0.18</v>
      </c>
      <c r="L150" s="93">
        <f t="shared" si="134"/>
        <v>5.88235294117645</v>
      </c>
      <c r="M150" s="156">
        <v>40723</v>
      </c>
      <c r="N150" s="31">
        <v>40725</v>
      </c>
      <c r="O150" s="32">
        <v>40739</v>
      </c>
      <c r="P150" s="104" t="s">
        <v>251</v>
      </c>
      <c r="Q150" s="26"/>
      <c r="R150" s="310">
        <f t="shared" si="162"/>
        <v>0.72</v>
      </c>
      <c r="S150" s="313">
        <f t="shared" si="127"/>
        <v>19.672131147540984</v>
      </c>
      <c r="T150" s="411">
        <f t="shared" si="126"/>
        <v>-7.087208172147241</v>
      </c>
      <c r="U150" s="27">
        <f t="shared" si="128"/>
        <v>14.387978142076502</v>
      </c>
      <c r="V150" s="364">
        <v>12</v>
      </c>
      <c r="W150" s="166">
        <v>3.66</v>
      </c>
      <c r="X150" s="172">
        <v>0.86</v>
      </c>
      <c r="Y150" s="166">
        <v>0.78</v>
      </c>
      <c r="Z150" s="166">
        <v>1.35</v>
      </c>
      <c r="AA150" s="172">
        <v>4.34</v>
      </c>
      <c r="AB150" s="166">
        <v>5.03</v>
      </c>
      <c r="AC150" s="327">
        <f t="shared" si="145"/>
        <v>15.89861751152075</v>
      </c>
      <c r="AD150" s="444">
        <f t="shared" si="146"/>
        <v>14.10888436394813</v>
      </c>
      <c r="AE150" s="484">
        <v>12</v>
      </c>
      <c r="AF150" s="369">
        <v>2190</v>
      </c>
      <c r="AG150" s="522">
        <v>26.43</v>
      </c>
      <c r="AH150" s="522">
        <v>-31.3</v>
      </c>
      <c r="AI150" s="523">
        <v>3.3</v>
      </c>
      <c r="AJ150" s="524">
        <v>-9</v>
      </c>
      <c r="AK150" s="335">
        <f>AN150/AO150</f>
        <v>1.3854999156920702</v>
      </c>
      <c r="AL150" s="324">
        <f t="shared" si="138"/>
        <v>6.060606060606055</v>
      </c>
      <c r="AM150" s="325">
        <f t="shared" si="139"/>
        <v>4.128301283656044</v>
      </c>
      <c r="AN150" s="325">
        <f t="shared" si="140"/>
        <v>5.327276858309027</v>
      </c>
      <c r="AO150" s="327">
        <f t="shared" si="141"/>
        <v>3.8450214236555924</v>
      </c>
      <c r="AP150" s="646">
        <v>0.7</v>
      </c>
      <c r="AQ150" s="634"/>
      <c r="AR150" s="282">
        <v>0.66</v>
      </c>
      <c r="AS150" s="284">
        <v>0.64</v>
      </c>
      <c r="AT150" s="28">
        <v>0.62</v>
      </c>
      <c r="AU150" s="28">
        <v>0.58</v>
      </c>
      <c r="AV150" s="28">
        <v>0.54</v>
      </c>
      <c r="AW150" s="28">
        <v>0.5</v>
      </c>
      <c r="AX150" s="275">
        <v>0.48</v>
      </c>
      <c r="AY150" s="275">
        <v>0.48</v>
      </c>
      <c r="AZ150" s="275">
        <v>0.48</v>
      </c>
      <c r="BA150" s="275">
        <v>0.48</v>
      </c>
      <c r="BB150" s="275">
        <v>0.48</v>
      </c>
      <c r="BC150" s="277">
        <v>0.48</v>
      </c>
      <c r="BD150" s="684">
        <f t="shared" si="142"/>
        <v>6.060606060606055</v>
      </c>
      <c r="BE150" s="684">
        <f t="shared" si="147"/>
        <v>3.125</v>
      </c>
      <c r="BF150" s="452">
        <f t="shared" si="151"/>
        <v>3.2258064516129004</v>
      </c>
      <c r="BG150" s="452">
        <f t="shared" si="152"/>
        <v>6.896551724137945</v>
      </c>
      <c r="BH150" s="452">
        <f t="shared" si="153"/>
        <v>7.407407407407396</v>
      </c>
      <c r="BI150" s="452">
        <f t="shared" si="154"/>
        <v>8.000000000000007</v>
      </c>
      <c r="BJ150" s="452">
        <f t="shared" si="155"/>
        <v>4.166666666666674</v>
      </c>
      <c r="BK150" s="452">
        <f t="shared" si="156"/>
        <v>0</v>
      </c>
      <c r="BL150" s="452">
        <f t="shared" si="157"/>
        <v>0</v>
      </c>
      <c r="BM150" s="452">
        <f t="shared" si="158"/>
        <v>0</v>
      </c>
      <c r="BN150" s="452">
        <f t="shared" si="159"/>
        <v>0</v>
      </c>
      <c r="BO150" s="685">
        <f t="shared" si="160"/>
        <v>0</v>
      </c>
      <c r="BP150" s="676">
        <f t="shared" si="143"/>
        <v>3.2401698592025814</v>
      </c>
      <c r="BQ150" s="676">
        <f t="shared" si="144"/>
        <v>3.091806521294617</v>
      </c>
      <c r="BR150" s="538">
        <f t="shared" si="136"/>
        <v>-7.693439605073969</v>
      </c>
      <c r="BS150" s="676">
        <f t="shared" si="137"/>
        <v>62.14585328434113</v>
      </c>
      <c r="BT150" s="696">
        <f t="shared" si="148"/>
        <v>0.77</v>
      </c>
      <c r="BU150" s="696">
        <f t="shared" si="132"/>
        <v>0.8470000000000001</v>
      </c>
      <c r="BV150" s="696">
        <f t="shared" si="132"/>
        <v>0.9317000000000002</v>
      </c>
      <c r="BW150" s="696">
        <f t="shared" si="132"/>
        <v>1.0248700000000004</v>
      </c>
      <c r="BX150" s="696">
        <f t="shared" si="132"/>
        <v>1.1273570000000006</v>
      </c>
      <c r="BY150" s="697">
        <f t="shared" si="149"/>
        <v>4.700927000000001</v>
      </c>
      <c r="BZ150" s="685">
        <f t="shared" si="150"/>
        <v>8.926940751993925</v>
      </c>
    </row>
    <row r="151" spans="1:78" ht="11.25" customHeight="1">
      <c r="A151" s="34" t="s">
        <v>1995</v>
      </c>
      <c r="B151" s="36" t="s">
        <v>1996</v>
      </c>
      <c r="C151" s="41" t="s">
        <v>1733</v>
      </c>
      <c r="D151" s="133">
        <v>9</v>
      </c>
      <c r="E151" s="26">
        <v>279</v>
      </c>
      <c r="F151" s="74" t="s">
        <v>1410</v>
      </c>
      <c r="G151" s="75" t="s">
        <v>1410</v>
      </c>
      <c r="H151" s="207">
        <v>27.45</v>
      </c>
      <c r="I151" s="315">
        <f t="shared" si="161"/>
        <v>3.2058287795992713</v>
      </c>
      <c r="J151" s="140">
        <v>0.2</v>
      </c>
      <c r="K151" s="140">
        <v>0.22</v>
      </c>
      <c r="L151" s="94">
        <f t="shared" si="134"/>
        <v>9.999999999999986</v>
      </c>
      <c r="M151" s="298">
        <v>40815</v>
      </c>
      <c r="N151" s="50">
        <v>40819</v>
      </c>
      <c r="O151" s="40">
        <v>40833</v>
      </c>
      <c r="P151" s="375" t="s">
        <v>1156</v>
      </c>
      <c r="Q151" s="36"/>
      <c r="R151" s="259">
        <f t="shared" si="162"/>
        <v>0.88</v>
      </c>
      <c r="S151" s="313">
        <f t="shared" si="127"/>
        <v>61.111111111111114</v>
      </c>
      <c r="T151" s="412">
        <f t="shared" si="126"/>
        <v>5.349945947357337</v>
      </c>
      <c r="U151" s="37">
        <f t="shared" si="128"/>
        <v>19.0625</v>
      </c>
      <c r="V151" s="365">
        <v>12</v>
      </c>
      <c r="W151" s="167">
        <v>1.44</v>
      </c>
      <c r="X151" s="174">
        <v>1.01</v>
      </c>
      <c r="Y151" s="167">
        <v>1.21</v>
      </c>
      <c r="Z151" s="167">
        <v>1.31</v>
      </c>
      <c r="AA151" s="174">
        <v>1.88</v>
      </c>
      <c r="AB151" s="167">
        <v>2.05</v>
      </c>
      <c r="AC151" s="332">
        <f t="shared" si="145"/>
        <v>9.042553191489366</v>
      </c>
      <c r="AD151" s="445">
        <f t="shared" si="146"/>
        <v>14.456498841373499</v>
      </c>
      <c r="AE151" s="485">
        <v>8</v>
      </c>
      <c r="AF151" s="371">
        <v>10170</v>
      </c>
      <c r="AG151" s="495">
        <v>11.04</v>
      </c>
      <c r="AH151" s="495">
        <v>-17.07</v>
      </c>
      <c r="AI151" s="519">
        <v>-1.4</v>
      </c>
      <c r="AJ151" s="521">
        <v>-5.57</v>
      </c>
      <c r="AK151" s="335" t="s">
        <v>876</v>
      </c>
      <c r="AL151" s="324">
        <f t="shared" si="138"/>
        <v>6.493506493506485</v>
      </c>
      <c r="AM151" s="325">
        <f t="shared" si="139"/>
        <v>5.415693642233976</v>
      </c>
      <c r="AN151" s="325">
        <f t="shared" si="140"/>
        <v>16.224295176804482</v>
      </c>
      <c r="AO151" s="327" t="s">
        <v>876</v>
      </c>
      <c r="AP151" s="646">
        <v>0.82</v>
      </c>
      <c r="AQ151" s="634"/>
      <c r="AR151" s="282">
        <v>0.77</v>
      </c>
      <c r="AS151" s="284">
        <v>0.76</v>
      </c>
      <c r="AT151" s="28">
        <v>0.7</v>
      </c>
      <c r="AU151" s="28">
        <v>0.49001</v>
      </c>
      <c r="AV151" s="28">
        <v>0.38666</v>
      </c>
      <c r="AW151" s="28">
        <v>0.33333</v>
      </c>
      <c r="AX151" s="28">
        <v>0.2</v>
      </c>
      <c r="AY151" s="28">
        <v>0.04</v>
      </c>
      <c r="AZ151" s="275">
        <v>0</v>
      </c>
      <c r="BA151" s="275">
        <v>0</v>
      </c>
      <c r="BB151" s="275">
        <v>0</v>
      </c>
      <c r="BC151" s="277">
        <v>0</v>
      </c>
      <c r="BD151" s="684">
        <f t="shared" si="142"/>
        <v>6.493506493506485</v>
      </c>
      <c r="BE151" s="684">
        <f t="shared" si="147"/>
        <v>1.3157894736842035</v>
      </c>
      <c r="BF151" s="452">
        <f t="shared" si="151"/>
        <v>8.571428571428585</v>
      </c>
      <c r="BG151" s="452">
        <f t="shared" si="152"/>
        <v>42.854227464745605</v>
      </c>
      <c r="BH151" s="452">
        <f t="shared" si="153"/>
        <v>26.728909119122733</v>
      </c>
      <c r="BI151" s="452">
        <f t="shared" si="154"/>
        <v>15.99915999159991</v>
      </c>
      <c r="BJ151" s="452">
        <f t="shared" si="155"/>
        <v>66.66499999999999</v>
      </c>
      <c r="BK151" s="452">
        <f t="shared" si="156"/>
        <v>400</v>
      </c>
      <c r="BL151" s="452">
        <f t="shared" si="157"/>
        <v>0</v>
      </c>
      <c r="BM151" s="452">
        <f t="shared" si="158"/>
        <v>0</v>
      </c>
      <c r="BN151" s="452">
        <f t="shared" si="159"/>
        <v>0</v>
      </c>
      <c r="BO151" s="685">
        <f t="shared" si="160"/>
        <v>0</v>
      </c>
      <c r="BP151" s="676">
        <f t="shared" si="143"/>
        <v>47.38566842617396</v>
      </c>
      <c r="BQ151" s="676">
        <f t="shared" si="144"/>
        <v>108.1756527557792</v>
      </c>
      <c r="BR151" s="538">
        <f t="shared" si="136"/>
        <v>0.36762395640375445</v>
      </c>
      <c r="BS151" s="676">
        <f t="shared" si="137"/>
        <v>64.8385155525038</v>
      </c>
      <c r="BT151" s="696">
        <f t="shared" si="148"/>
        <v>0.8941489361702127</v>
      </c>
      <c r="BU151" s="696">
        <f t="shared" si="132"/>
        <v>0.9835638297872341</v>
      </c>
      <c r="BV151" s="696">
        <f t="shared" si="132"/>
        <v>1.0819202127659575</v>
      </c>
      <c r="BW151" s="696">
        <f t="shared" si="132"/>
        <v>1.1901122340425534</v>
      </c>
      <c r="BX151" s="696">
        <f t="shared" si="132"/>
        <v>1.309123457446809</v>
      </c>
      <c r="BY151" s="697">
        <f t="shared" si="149"/>
        <v>5.458868670212767</v>
      </c>
      <c r="BZ151" s="685">
        <f t="shared" si="150"/>
        <v>19.886588962523742</v>
      </c>
    </row>
    <row r="152" spans="1:78" ht="11.25" customHeight="1">
      <c r="A152" s="15" t="s">
        <v>1118</v>
      </c>
      <c r="B152" s="16" t="s">
        <v>1119</v>
      </c>
      <c r="C152" s="24" t="s">
        <v>1222</v>
      </c>
      <c r="D152" s="131">
        <v>8</v>
      </c>
      <c r="E152" s="26">
        <v>337</v>
      </c>
      <c r="F152" s="42" t="s">
        <v>827</v>
      </c>
      <c r="G152" s="43" t="s">
        <v>827</v>
      </c>
      <c r="H152" s="205">
        <v>41.86</v>
      </c>
      <c r="I152" s="312">
        <f t="shared" si="161"/>
        <v>5.351170568561874</v>
      </c>
      <c r="J152" s="142">
        <v>0.53</v>
      </c>
      <c r="K152" s="142">
        <v>0.56</v>
      </c>
      <c r="L152" s="107">
        <f t="shared" si="134"/>
        <v>5.660377358490565</v>
      </c>
      <c r="M152" s="118">
        <v>40884</v>
      </c>
      <c r="N152" s="22">
        <v>40886</v>
      </c>
      <c r="O152" s="23">
        <v>40911</v>
      </c>
      <c r="P152" s="21" t="s">
        <v>1701</v>
      </c>
      <c r="Q152" s="144"/>
      <c r="R152" s="311">
        <f t="shared" si="162"/>
        <v>2.24</v>
      </c>
      <c r="S152" s="312">
        <f t="shared" si="127"/>
        <v>98.67841409691631</v>
      </c>
      <c r="T152" s="411">
        <f t="shared" si="126"/>
        <v>70.57273020553414</v>
      </c>
      <c r="U152" s="18">
        <f t="shared" si="128"/>
        <v>18.440528634361232</v>
      </c>
      <c r="V152" s="364">
        <v>12</v>
      </c>
      <c r="W152" s="188">
        <v>2.27</v>
      </c>
      <c r="X152" s="187">
        <v>2.41</v>
      </c>
      <c r="Y152" s="188">
        <v>2.79</v>
      </c>
      <c r="Z152" s="188">
        <v>3.55</v>
      </c>
      <c r="AA152" s="187">
        <v>2.78</v>
      </c>
      <c r="AB152" s="188">
        <v>2.96</v>
      </c>
      <c r="AC152" s="326">
        <f t="shared" si="145"/>
        <v>6.474820143884896</v>
      </c>
      <c r="AD152" s="443">
        <f t="shared" si="146"/>
        <v>6.247947699931341</v>
      </c>
      <c r="AE152" s="483">
        <v>10</v>
      </c>
      <c r="AF152" s="370">
        <v>24400</v>
      </c>
      <c r="AG152" s="512">
        <v>34.51</v>
      </c>
      <c r="AH152" s="512">
        <v>1.77</v>
      </c>
      <c r="AI152" s="525">
        <v>6.81</v>
      </c>
      <c r="AJ152" s="526">
        <v>11.09</v>
      </c>
      <c r="AK152" s="334">
        <f>AN152/AO152</f>
        <v>0.9303606839032326</v>
      </c>
      <c r="AL152" s="328">
        <f aca="true" t="shared" si="163" ref="AL152:AL211">((AP152/AR152)^(1/1)-1)*100</f>
        <v>16.84782608695652</v>
      </c>
      <c r="AM152" s="329">
        <f aca="true" t="shared" si="164" ref="AM152:AM211">((AP152/AT152)^(1/3)-1)*100</f>
        <v>8.142526799205418</v>
      </c>
      <c r="AN152" s="329">
        <f aca="true" t="shared" si="165" ref="AN152:AN211">((AP152/AV152)^(1/5)-1)*100</f>
        <v>9.352106218236166</v>
      </c>
      <c r="AO152" s="326">
        <f aca="true" t="shared" si="166" ref="AO152:AO211">((AP152/BA152)^(1/10)-1)*100</f>
        <v>10.052129652556218</v>
      </c>
      <c r="AP152" s="650">
        <v>2.15</v>
      </c>
      <c r="AQ152" s="633"/>
      <c r="AR152" s="279">
        <v>1.84</v>
      </c>
      <c r="AS152" s="279">
        <v>1.725</v>
      </c>
      <c r="AT152" s="19">
        <v>1.7</v>
      </c>
      <c r="AU152" s="19">
        <v>1.6</v>
      </c>
      <c r="AV152" s="19">
        <v>1.375</v>
      </c>
      <c r="AW152" s="19">
        <v>1.05</v>
      </c>
      <c r="AX152" s="280">
        <v>0.95</v>
      </c>
      <c r="AY152" s="19">
        <v>0.95</v>
      </c>
      <c r="AZ152" s="19">
        <v>0.9312</v>
      </c>
      <c r="BA152" s="19">
        <v>0.825</v>
      </c>
      <c r="BB152" s="19">
        <v>0.775</v>
      </c>
      <c r="BC152" s="273">
        <v>0.3875</v>
      </c>
      <c r="BD152" s="686">
        <f t="shared" si="142"/>
        <v>16.84782608695652</v>
      </c>
      <c r="BE152" s="686">
        <f t="shared" si="147"/>
        <v>6.666666666666665</v>
      </c>
      <c r="BF152" s="663">
        <f t="shared" si="151"/>
        <v>1.4705882352941346</v>
      </c>
      <c r="BG152" s="663">
        <f t="shared" si="152"/>
        <v>6.25</v>
      </c>
      <c r="BH152" s="663">
        <f t="shared" si="153"/>
        <v>16.36363636363638</v>
      </c>
      <c r="BI152" s="663">
        <f t="shared" si="154"/>
        <v>30.952380952380953</v>
      </c>
      <c r="BJ152" s="663">
        <f t="shared" si="155"/>
        <v>10.526315789473696</v>
      </c>
      <c r="BK152" s="663">
        <f t="shared" si="156"/>
        <v>0</v>
      </c>
      <c r="BL152" s="663">
        <f t="shared" si="157"/>
        <v>2.0189003436426045</v>
      </c>
      <c r="BM152" s="663">
        <f t="shared" si="158"/>
        <v>12.87272727272728</v>
      </c>
      <c r="BN152" s="663">
        <f t="shared" si="159"/>
        <v>6.451612903225801</v>
      </c>
      <c r="BO152" s="687">
        <f t="shared" si="160"/>
        <v>100</v>
      </c>
      <c r="BP152" s="675">
        <f t="shared" si="143"/>
        <v>17.535054551167004</v>
      </c>
      <c r="BQ152" s="675">
        <f t="shared" si="144"/>
        <v>26.18493418863975</v>
      </c>
      <c r="BR152" s="540">
        <f t="shared" si="136"/>
        <v>-3.7372518475631935</v>
      </c>
      <c r="BS152" s="675">
        <f t="shared" si="137"/>
        <v>59.906994836746435</v>
      </c>
      <c r="BT152" s="698">
        <f t="shared" si="148"/>
        <v>2.289208633093525</v>
      </c>
      <c r="BU152" s="698">
        <f aca="true" t="shared" si="167" ref="BU152:BX171">IF($AD152="n/a",1.03*BT152,IF($AD152&lt;0,1.01*BT152,IF($AD152&gt;10,1.1*BT152,(1+$AD152/100)*BT152)))</f>
        <v>2.4322371912315215</v>
      </c>
      <c r="BV152" s="698">
        <f t="shared" si="167"/>
        <v>2.5842020988779457</v>
      </c>
      <c r="BW152" s="698">
        <f t="shared" si="167"/>
        <v>2.7456616944763677</v>
      </c>
      <c r="BX152" s="698">
        <f t="shared" si="167"/>
        <v>2.9172092011642996</v>
      </c>
      <c r="BY152" s="699">
        <f t="shared" si="149"/>
        <v>12.968518818843659</v>
      </c>
      <c r="BZ152" s="687">
        <f t="shared" si="150"/>
        <v>30.980694741623648</v>
      </c>
    </row>
    <row r="153" spans="1:78" ht="11.25" customHeight="1">
      <c r="A153" s="25" t="s">
        <v>1796</v>
      </c>
      <c r="B153" s="26" t="s">
        <v>1797</v>
      </c>
      <c r="C153" s="33" t="s">
        <v>1327</v>
      </c>
      <c r="D153" s="132">
        <v>9</v>
      </c>
      <c r="E153" s="26">
        <v>292</v>
      </c>
      <c r="F153" s="44" t="s">
        <v>860</v>
      </c>
      <c r="G153" s="45" t="s">
        <v>860</v>
      </c>
      <c r="H153" s="206">
        <v>18.1</v>
      </c>
      <c r="I153" s="313">
        <f t="shared" si="161"/>
        <v>3.867403314917126</v>
      </c>
      <c r="J153" s="141">
        <v>0.17</v>
      </c>
      <c r="K153" s="141">
        <v>0.175</v>
      </c>
      <c r="L153" s="93">
        <f t="shared" si="134"/>
        <v>2.941176470588225</v>
      </c>
      <c r="M153" s="156">
        <v>40920</v>
      </c>
      <c r="N153" s="31">
        <v>40924</v>
      </c>
      <c r="O153" s="32">
        <v>40940</v>
      </c>
      <c r="P153" s="30" t="s">
        <v>252</v>
      </c>
      <c r="Q153" s="268"/>
      <c r="R153" s="310">
        <f t="shared" si="162"/>
        <v>0.7</v>
      </c>
      <c r="S153" s="313">
        <f t="shared" si="127"/>
        <v>69.3069306930693</v>
      </c>
      <c r="T153" s="411">
        <f t="shared" si="126"/>
        <v>17.723174755812042</v>
      </c>
      <c r="U153" s="27">
        <f t="shared" si="128"/>
        <v>17.92079207920792</v>
      </c>
      <c r="V153" s="364">
        <v>9</v>
      </c>
      <c r="W153" s="166">
        <v>1.01</v>
      </c>
      <c r="X153" s="172" t="s">
        <v>1410</v>
      </c>
      <c r="Y153" s="166">
        <v>1.2</v>
      </c>
      <c r="Z153" s="166">
        <v>1.74</v>
      </c>
      <c r="AA153" s="172" t="s">
        <v>1410</v>
      </c>
      <c r="AB153" s="166" t="s">
        <v>1410</v>
      </c>
      <c r="AC153" s="327" t="s">
        <v>876</v>
      </c>
      <c r="AD153" s="444" t="s">
        <v>876</v>
      </c>
      <c r="AE153" s="484">
        <v>0</v>
      </c>
      <c r="AF153" s="306">
        <v>84</v>
      </c>
      <c r="AG153" s="522">
        <v>23.63</v>
      </c>
      <c r="AH153" s="522">
        <v>-7.18</v>
      </c>
      <c r="AI153" s="523">
        <v>-0.98</v>
      </c>
      <c r="AJ153" s="524">
        <v>4.26</v>
      </c>
      <c r="AK153" s="335">
        <f>AN153/AO153</f>
        <v>1.2929443931459161</v>
      </c>
      <c r="AL153" s="324">
        <f t="shared" si="163"/>
        <v>3.0303030303030276</v>
      </c>
      <c r="AM153" s="325">
        <f t="shared" si="164"/>
        <v>2.8512636263294144</v>
      </c>
      <c r="AN153" s="325">
        <f t="shared" si="165"/>
        <v>2.534857565773274</v>
      </c>
      <c r="AO153" s="327">
        <f t="shared" si="166"/>
        <v>1.9605310013415256</v>
      </c>
      <c r="AP153" s="646">
        <v>0.68</v>
      </c>
      <c r="AQ153" s="634"/>
      <c r="AR153" s="282">
        <v>0.66</v>
      </c>
      <c r="AS153" s="282">
        <v>0.64</v>
      </c>
      <c r="AT153" s="28">
        <v>0.625</v>
      </c>
      <c r="AU153" s="28">
        <v>0.61</v>
      </c>
      <c r="AV153" s="28">
        <v>0.6</v>
      </c>
      <c r="AW153" s="275">
        <v>0.59</v>
      </c>
      <c r="AX153" s="28">
        <v>0.585</v>
      </c>
      <c r="AY153" s="275">
        <v>0.57</v>
      </c>
      <c r="AZ153" s="28">
        <v>0.57</v>
      </c>
      <c r="BA153" s="28">
        <v>0.56</v>
      </c>
      <c r="BB153" s="28">
        <v>0.55</v>
      </c>
      <c r="BC153" s="119">
        <v>0.54</v>
      </c>
      <c r="BD153" s="684">
        <f t="shared" si="142"/>
        <v>3.0303030303030276</v>
      </c>
      <c r="BE153" s="684">
        <f t="shared" si="147"/>
        <v>3.125</v>
      </c>
      <c r="BF153" s="452">
        <f t="shared" si="151"/>
        <v>2.400000000000002</v>
      </c>
      <c r="BG153" s="452">
        <f t="shared" si="152"/>
        <v>2.4590163934426146</v>
      </c>
      <c r="BH153" s="452">
        <f t="shared" si="153"/>
        <v>1.6666666666666607</v>
      </c>
      <c r="BI153" s="452">
        <f t="shared" si="154"/>
        <v>1.6949152542372836</v>
      </c>
      <c r="BJ153" s="452">
        <f t="shared" si="155"/>
        <v>0.8547008547008517</v>
      </c>
      <c r="BK153" s="452">
        <f t="shared" si="156"/>
        <v>2.6315789473684292</v>
      </c>
      <c r="BL153" s="452">
        <f t="shared" si="157"/>
        <v>0</v>
      </c>
      <c r="BM153" s="452">
        <f t="shared" si="158"/>
        <v>1.7857142857142572</v>
      </c>
      <c r="BN153" s="452">
        <f t="shared" si="159"/>
        <v>1.81818181818183</v>
      </c>
      <c r="BO153" s="685">
        <f t="shared" si="160"/>
        <v>1.85185185185186</v>
      </c>
      <c r="BP153" s="676">
        <f t="shared" si="143"/>
        <v>1.943160758538901</v>
      </c>
      <c r="BQ153" s="676">
        <f t="shared" si="144"/>
        <v>0.8502348203015604</v>
      </c>
      <c r="BR153" s="538">
        <f t="shared" si="136"/>
        <v>-11.51853119851752</v>
      </c>
      <c r="BS153" s="676">
        <f t="shared" si="137"/>
        <v>32.94787394920946</v>
      </c>
      <c r="BT153" s="700">
        <f t="shared" si="148"/>
        <v>0.7004</v>
      </c>
      <c r="BU153" s="700">
        <f t="shared" si="167"/>
        <v>0.721412</v>
      </c>
      <c r="BV153" s="700">
        <f t="shared" si="167"/>
        <v>0.74305436</v>
      </c>
      <c r="BW153" s="700">
        <f t="shared" si="167"/>
        <v>0.7653459908000001</v>
      </c>
      <c r="BX153" s="700">
        <f t="shared" si="167"/>
        <v>0.7883063705240001</v>
      </c>
      <c r="BY153" s="697">
        <f t="shared" si="149"/>
        <v>3.718518721324</v>
      </c>
      <c r="BZ153" s="685">
        <f t="shared" si="150"/>
        <v>20.544302327756906</v>
      </c>
    </row>
    <row r="154" spans="1:78" ht="11.25" customHeight="1">
      <c r="A154" s="25" t="s">
        <v>1854</v>
      </c>
      <c r="B154" s="26" t="s">
        <v>1916</v>
      </c>
      <c r="C154" s="33" t="s">
        <v>1220</v>
      </c>
      <c r="D154" s="132">
        <v>9</v>
      </c>
      <c r="E154" s="26">
        <v>273</v>
      </c>
      <c r="F154" s="65" t="s">
        <v>1410</v>
      </c>
      <c r="G154" s="57" t="s">
        <v>1410</v>
      </c>
      <c r="H154" s="206">
        <v>20.57</v>
      </c>
      <c r="I154" s="313">
        <f t="shared" si="161"/>
        <v>2.1876519202722413</v>
      </c>
      <c r="J154" s="282">
        <v>0.105</v>
      </c>
      <c r="K154" s="141">
        <v>0.1125</v>
      </c>
      <c r="L154" s="93">
        <f t="shared" si="134"/>
        <v>7.14285714285714</v>
      </c>
      <c r="M154" s="156">
        <v>40772</v>
      </c>
      <c r="N154" s="31">
        <v>40774</v>
      </c>
      <c r="O154" s="32">
        <v>40795</v>
      </c>
      <c r="P154" s="104" t="s">
        <v>289</v>
      </c>
      <c r="Q154" s="26"/>
      <c r="R154" s="310">
        <f t="shared" si="162"/>
        <v>0.45</v>
      </c>
      <c r="S154" s="313">
        <f t="shared" si="127"/>
        <v>75</v>
      </c>
      <c r="T154" s="411">
        <f t="shared" si="126"/>
        <v>127.94362525917742</v>
      </c>
      <c r="U154" s="27">
        <f t="shared" si="128"/>
        <v>34.28333333333334</v>
      </c>
      <c r="V154" s="364">
        <v>12</v>
      </c>
      <c r="W154" s="166">
        <v>0.6</v>
      </c>
      <c r="X154" s="172">
        <v>1.46</v>
      </c>
      <c r="Y154" s="166">
        <v>5.53</v>
      </c>
      <c r="Z154" s="166">
        <v>3.41</v>
      </c>
      <c r="AA154" s="172">
        <v>0.66</v>
      </c>
      <c r="AB154" s="166">
        <v>0.93</v>
      </c>
      <c r="AC154" s="327">
        <f aca="true" t="shared" si="168" ref="AC154:AC160">(AB154/AA154-1)*100</f>
        <v>40.90909090909092</v>
      </c>
      <c r="AD154" s="444">
        <f aca="true" t="shared" si="169" ref="AD154:AD160">(H154/AA154)/X154</f>
        <v>21.347031963470318</v>
      </c>
      <c r="AE154" s="484">
        <v>15</v>
      </c>
      <c r="AF154" s="369">
        <v>2190</v>
      </c>
      <c r="AG154" s="522">
        <v>14.92</v>
      </c>
      <c r="AH154" s="522">
        <v>-35.21</v>
      </c>
      <c r="AI154" s="523">
        <v>3.99</v>
      </c>
      <c r="AJ154" s="524">
        <v>-11.91</v>
      </c>
      <c r="AK154" s="335" t="s">
        <v>876</v>
      </c>
      <c r="AL154" s="324">
        <f t="shared" si="163"/>
        <v>6.0975609756097615</v>
      </c>
      <c r="AM154" s="325">
        <f t="shared" si="164"/>
        <v>8.560069654394841</v>
      </c>
      <c r="AN154" s="325">
        <f t="shared" si="165"/>
        <v>10.841700964572087</v>
      </c>
      <c r="AO154" s="327" t="s">
        <v>876</v>
      </c>
      <c r="AP154" s="646">
        <v>0.435</v>
      </c>
      <c r="AQ154" s="634"/>
      <c r="AR154" s="282">
        <v>0.41</v>
      </c>
      <c r="AS154" s="282">
        <v>0.38</v>
      </c>
      <c r="AT154" s="28">
        <v>0.34</v>
      </c>
      <c r="AU154" s="28">
        <v>0.3</v>
      </c>
      <c r="AV154" s="28">
        <v>0.26</v>
      </c>
      <c r="AW154" s="28">
        <v>0.19334</v>
      </c>
      <c r="AX154" s="28">
        <v>0.12334</v>
      </c>
      <c r="AY154" s="28">
        <v>0.05</v>
      </c>
      <c r="AZ154" s="275">
        <v>0</v>
      </c>
      <c r="BA154" s="275">
        <v>0</v>
      </c>
      <c r="BB154" s="275">
        <v>0</v>
      </c>
      <c r="BC154" s="277">
        <v>0</v>
      </c>
      <c r="BD154" s="684">
        <f t="shared" si="142"/>
        <v>6.0975609756097615</v>
      </c>
      <c r="BE154" s="684">
        <f t="shared" si="147"/>
        <v>7.8947368421052655</v>
      </c>
      <c r="BF154" s="452">
        <f t="shared" si="151"/>
        <v>11.764705882352944</v>
      </c>
      <c r="BG154" s="452">
        <f t="shared" si="152"/>
        <v>13.333333333333353</v>
      </c>
      <c r="BH154" s="452">
        <f t="shared" si="153"/>
        <v>15.384615384615374</v>
      </c>
      <c r="BI154" s="452">
        <f t="shared" si="154"/>
        <v>34.47812144408813</v>
      </c>
      <c r="BJ154" s="452">
        <f t="shared" si="155"/>
        <v>56.753688989784344</v>
      </c>
      <c r="BK154" s="452">
        <f t="shared" si="156"/>
        <v>146.68</v>
      </c>
      <c r="BL154" s="452">
        <f t="shared" si="157"/>
        <v>0</v>
      </c>
      <c r="BM154" s="452">
        <f t="shared" si="158"/>
        <v>0</v>
      </c>
      <c r="BN154" s="452">
        <f t="shared" si="159"/>
        <v>0</v>
      </c>
      <c r="BO154" s="685">
        <f t="shared" si="160"/>
        <v>0</v>
      </c>
      <c r="BP154" s="676">
        <f aca="true" t="shared" si="170" ref="BP154:BP211">AVERAGE(BD154:BO154)</f>
        <v>24.36556357099077</v>
      </c>
      <c r="BQ154" s="676">
        <f aca="true" t="shared" si="171" ref="BQ154:BQ211">SQRT(AVERAGE((BD154-$BP154)^2,(BE154-$BP154)^2,(BF154-$BP154)^2,(BG154-$BP154)^2,(BH154-$BP154)^2,(BI154-$BP154)^2,(BJ154-$BP154)^2,(BK154-$BP154)^2,(BL154-$BP154)^2,(BM154-$BP154)^2,(BN154-$BP154)^2,(BO154-$BP154)^2))</f>
        <v>40.26263342847033</v>
      </c>
      <c r="BR154" s="538">
        <f t="shared" si="136"/>
        <v>-21.25398044848901</v>
      </c>
      <c r="BS154" s="676">
        <f t="shared" si="137"/>
        <v>55.77191055309754</v>
      </c>
      <c r="BT154" s="700">
        <f t="shared" si="148"/>
        <v>0.47850000000000004</v>
      </c>
      <c r="BU154" s="700">
        <f t="shared" si="167"/>
        <v>0.5263500000000001</v>
      </c>
      <c r="BV154" s="700">
        <f t="shared" si="167"/>
        <v>0.5789850000000002</v>
      </c>
      <c r="BW154" s="700">
        <f t="shared" si="167"/>
        <v>0.6368835000000003</v>
      </c>
      <c r="BX154" s="700">
        <f t="shared" si="167"/>
        <v>0.7005718500000003</v>
      </c>
      <c r="BY154" s="697">
        <f t="shared" si="149"/>
        <v>2.921290350000001</v>
      </c>
      <c r="BZ154" s="685">
        <f t="shared" si="150"/>
        <v>14.201703208556154</v>
      </c>
    </row>
    <row r="155" spans="1:78" ht="11.25" customHeight="1">
      <c r="A155" s="25" t="s">
        <v>1004</v>
      </c>
      <c r="B155" s="26" t="s">
        <v>1005</v>
      </c>
      <c r="C155" s="33" t="s">
        <v>1306</v>
      </c>
      <c r="D155" s="132">
        <v>5</v>
      </c>
      <c r="E155" s="26">
        <v>423</v>
      </c>
      <c r="F155" s="44" t="s">
        <v>860</v>
      </c>
      <c r="G155" s="45" t="s">
        <v>860</v>
      </c>
      <c r="H155" s="206">
        <v>53.2</v>
      </c>
      <c r="I155" s="433">
        <f t="shared" si="161"/>
        <v>0.3383458646616541</v>
      </c>
      <c r="J155" s="141">
        <v>0.0425</v>
      </c>
      <c r="K155" s="141">
        <v>0.045</v>
      </c>
      <c r="L155" s="93">
        <f t="shared" si="134"/>
        <v>5.88235294117645</v>
      </c>
      <c r="M155" s="573">
        <v>40562</v>
      </c>
      <c r="N155" s="479">
        <v>40564</v>
      </c>
      <c r="O155" s="480">
        <v>40592</v>
      </c>
      <c r="P155" s="30" t="s">
        <v>62</v>
      </c>
      <c r="Q155" s="26"/>
      <c r="R155" s="310">
        <f t="shared" si="162"/>
        <v>0.18</v>
      </c>
      <c r="S155" s="313">
        <f t="shared" si="127"/>
        <v>5.555555555555555</v>
      </c>
      <c r="T155" s="411">
        <f t="shared" si="126"/>
        <v>18.37027766185586</v>
      </c>
      <c r="U155" s="27">
        <f t="shared" si="128"/>
        <v>16.419753086419753</v>
      </c>
      <c r="V155" s="364">
        <v>8</v>
      </c>
      <c r="W155" s="166">
        <v>3.24</v>
      </c>
      <c r="X155" s="172">
        <v>1.78</v>
      </c>
      <c r="Y155" s="166">
        <v>2.69</v>
      </c>
      <c r="Z155" s="166">
        <v>1.92</v>
      </c>
      <c r="AA155" s="172">
        <v>3.06</v>
      </c>
      <c r="AB155" s="166">
        <v>3.43</v>
      </c>
      <c r="AC155" s="327">
        <f t="shared" si="168"/>
        <v>12.091503267973858</v>
      </c>
      <c r="AD155" s="444">
        <f t="shared" si="169"/>
        <v>9.767202761254316</v>
      </c>
      <c r="AE155" s="484">
        <v>8</v>
      </c>
      <c r="AF155" s="369">
        <v>2440</v>
      </c>
      <c r="AG155" s="522">
        <v>70.35</v>
      </c>
      <c r="AH155" s="522">
        <v>-4.37</v>
      </c>
      <c r="AI155" s="523">
        <v>18.56</v>
      </c>
      <c r="AJ155" s="524">
        <v>18.67</v>
      </c>
      <c r="AK155" s="335">
        <f>AN155/AO155</f>
        <v>2.0504804684523834</v>
      </c>
      <c r="AL155" s="324">
        <f t="shared" si="163"/>
        <v>5.88235294117645</v>
      </c>
      <c r="AM155" s="325">
        <f t="shared" si="164"/>
        <v>6.265856918261115</v>
      </c>
      <c r="AN155" s="325">
        <f t="shared" si="165"/>
        <v>10.35092145999348</v>
      </c>
      <c r="AO155" s="327">
        <f t="shared" si="166"/>
        <v>5.048046845238141</v>
      </c>
      <c r="AP155" s="646">
        <v>0.18</v>
      </c>
      <c r="AQ155" s="634"/>
      <c r="AR155" s="282">
        <v>0.17</v>
      </c>
      <c r="AS155" s="282">
        <v>0.16</v>
      </c>
      <c r="AT155" s="28">
        <v>0.15</v>
      </c>
      <c r="AU155" s="28">
        <v>0.13</v>
      </c>
      <c r="AV155" s="275">
        <v>0.11</v>
      </c>
      <c r="AW155" s="275">
        <v>0.11</v>
      </c>
      <c r="AX155" s="275">
        <v>0.11</v>
      </c>
      <c r="AY155" s="275">
        <v>0.11</v>
      </c>
      <c r="AZ155" s="275">
        <v>0.11</v>
      </c>
      <c r="BA155" s="275">
        <v>0.11</v>
      </c>
      <c r="BB155" s="275">
        <v>0.11</v>
      </c>
      <c r="BC155" s="277">
        <v>0.11</v>
      </c>
      <c r="BD155" s="684">
        <f t="shared" si="142"/>
        <v>5.88235294117645</v>
      </c>
      <c r="BE155" s="684">
        <f t="shared" si="147"/>
        <v>6.25</v>
      </c>
      <c r="BF155" s="452">
        <f t="shared" si="151"/>
        <v>6.666666666666665</v>
      </c>
      <c r="BG155" s="452">
        <f t="shared" si="152"/>
        <v>15.384615384615374</v>
      </c>
      <c r="BH155" s="452">
        <f t="shared" si="153"/>
        <v>18.181818181818187</v>
      </c>
      <c r="BI155" s="452">
        <f t="shared" si="154"/>
        <v>0</v>
      </c>
      <c r="BJ155" s="452">
        <f t="shared" si="155"/>
        <v>0</v>
      </c>
      <c r="BK155" s="452">
        <f t="shared" si="156"/>
        <v>0</v>
      </c>
      <c r="BL155" s="452">
        <f t="shared" si="157"/>
        <v>0</v>
      </c>
      <c r="BM155" s="452">
        <f t="shared" si="158"/>
        <v>0</v>
      </c>
      <c r="BN155" s="452">
        <f t="shared" si="159"/>
        <v>0</v>
      </c>
      <c r="BO155" s="685">
        <f t="shared" si="160"/>
        <v>0</v>
      </c>
      <c r="BP155" s="676">
        <f t="shared" si="170"/>
        <v>4.363787764523056</v>
      </c>
      <c r="BQ155" s="676">
        <f t="shared" si="171"/>
        <v>6.170239052990819</v>
      </c>
      <c r="BR155" s="538">
        <f t="shared" si="136"/>
        <v>-5.730485761764619</v>
      </c>
      <c r="BS155" s="676">
        <f t="shared" si="137"/>
        <v>62.087269221617234</v>
      </c>
      <c r="BT155" s="700">
        <f t="shared" si="148"/>
        <v>0.198</v>
      </c>
      <c r="BU155" s="700">
        <f t="shared" si="167"/>
        <v>0.21733906146728355</v>
      </c>
      <c r="BV155" s="700">
        <f t="shared" si="167"/>
        <v>0.23856700828020028</v>
      </c>
      <c r="BW155" s="700">
        <f t="shared" si="167"/>
        <v>0.2618683317003858</v>
      </c>
      <c r="BX155" s="700">
        <f t="shared" si="167"/>
        <v>0.2874455426250765</v>
      </c>
      <c r="BY155" s="697">
        <f t="shared" si="149"/>
        <v>1.2032199440729463</v>
      </c>
      <c r="BZ155" s="685">
        <f t="shared" si="150"/>
        <v>2.2616916241972675</v>
      </c>
    </row>
    <row r="156" spans="1:78" ht="11.25" customHeight="1">
      <c r="A156" s="34" t="s">
        <v>1157</v>
      </c>
      <c r="B156" s="36" t="s">
        <v>1158</v>
      </c>
      <c r="C156" s="41" t="s">
        <v>1220</v>
      </c>
      <c r="D156" s="133">
        <v>8</v>
      </c>
      <c r="E156" s="26">
        <v>300</v>
      </c>
      <c r="F156" s="74" t="s">
        <v>1410</v>
      </c>
      <c r="G156" s="75" t="s">
        <v>1410</v>
      </c>
      <c r="H156" s="207">
        <v>26.49</v>
      </c>
      <c r="I156" s="315">
        <f t="shared" si="161"/>
        <v>2.1140052850132127</v>
      </c>
      <c r="J156" s="140">
        <v>0.13</v>
      </c>
      <c r="K156" s="140">
        <v>0.14</v>
      </c>
      <c r="L156" s="94">
        <f t="shared" si="134"/>
        <v>7.692307692307709</v>
      </c>
      <c r="M156" s="298">
        <v>40597</v>
      </c>
      <c r="N156" s="50">
        <v>40599</v>
      </c>
      <c r="O156" s="40">
        <v>40617</v>
      </c>
      <c r="P156" s="375" t="s">
        <v>246</v>
      </c>
      <c r="Q156" s="36"/>
      <c r="R156" s="259">
        <f t="shared" si="162"/>
        <v>0.56</v>
      </c>
      <c r="S156" s="315">
        <f aca="true" t="shared" si="172" ref="S156:S191">R156/W156*100</f>
        <v>61.53846153846154</v>
      </c>
      <c r="T156" s="411">
        <f t="shared" si="126"/>
        <v>140.21297022074194</v>
      </c>
      <c r="U156" s="37">
        <f aca="true" t="shared" si="173" ref="U156:U191">H156/W156</f>
        <v>29.109890109890106</v>
      </c>
      <c r="V156" s="365">
        <v>12</v>
      </c>
      <c r="W156" s="167">
        <v>0.91</v>
      </c>
      <c r="X156" s="174">
        <v>0.81</v>
      </c>
      <c r="Y156" s="167">
        <v>0.97</v>
      </c>
      <c r="Z156" s="167">
        <v>4.46</v>
      </c>
      <c r="AA156" s="174">
        <v>1.05</v>
      </c>
      <c r="AB156" s="167">
        <v>1.44</v>
      </c>
      <c r="AC156" s="332">
        <f t="shared" si="168"/>
        <v>37.142857142857125</v>
      </c>
      <c r="AD156" s="445">
        <f t="shared" si="169"/>
        <v>31.14638447971781</v>
      </c>
      <c r="AE156" s="485">
        <v>17</v>
      </c>
      <c r="AF156" s="371">
        <v>3780</v>
      </c>
      <c r="AG156" s="495">
        <v>34.54</v>
      </c>
      <c r="AH156" s="495">
        <v>-22.68</v>
      </c>
      <c r="AI156" s="519">
        <v>3.32</v>
      </c>
      <c r="AJ156" s="521">
        <v>6.13</v>
      </c>
      <c r="AK156" s="336" t="s">
        <v>876</v>
      </c>
      <c r="AL156" s="330">
        <f t="shared" si="163"/>
        <v>7.692307692307709</v>
      </c>
      <c r="AM156" s="331">
        <f t="shared" si="164"/>
        <v>8.37067626618271</v>
      </c>
      <c r="AN156" s="331">
        <f t="shared" si="165"/>
        <v>11.842691472014465</v>
      </c>
      <c r="AO156" s="332" t="s">
        <v>876</v>
      </c>
      <c r="AP156" s="652">
        <v>0.56</v>
      </c>
      <c r="AQ156" s="635"/>
      <c r="AR156" s="283">
        <v>0.52</v>
      </c>
      <c r="AS156" s="283">
        <v>0.48</v>
      </c>
      <c r="AT156" s="38">
        <v>0.44</v>
      </c>
      <c r="AU156" s="38">
        <v>0.4</v>
      </c>
      <c r="AV156" s="38">
        <v>0.32</v>
      </c>
      <c r="AW156" s="38">
        <v>0.28</v>
      </c>
      <c r="AX156" s="38">
        <v>0.18</v>
      </c>
      <c r="AY156" s="276">
        <v>0</v>
      </c>
      <c r="AZ156" s="276">
        <v>0</v>
      </c>
      <c r="BA156" s="276">
        <v>0</v>
      </c>
      <c r="BB156" s="276">
        <v>0</v>
      </c>
      <c r="BC156" s="304">
        <v>0</v>
      </c>
      <c r="BD156" s="688">
        <f t="shared" si="142"/>
        <v>7.692307692307709</v>
      </c>
      <c r="BE156" s="688">
        <f t="shared" si="147"/>
        <v>8.333333333333348</v>
      </c>
      <c r="BF156" s="664">
        <f t="shared" si="151"/>
        <v>9.090909090909083</v>
      </c>
      <c r="BG156" s="664">
        <f t="shared" si="152"/>
        <v>9.999999999999986</v>
      </c>
      <c r="BH156" s="664">
        <f t="shared" si="153"/>
        <v>25</v>
      </c>
      <c r="BI156" s="664">
        <f t="shared" si="154"/>
        <v>14.28571428571428</v>
      </c>
      <c r="BJ156" s="664">
        <f t="shared" si="155"/>
        <v>55.55555555555558</v>
      </c>
      <c r="BK156" s="664">
        <f t="shared" si="156"/>
        <v>0</v>
      </c>
      <c r="BL156" s="664">
        <f t="shared" si="157"/>
        <v>0</v>
      </c>
      <c r="BM156" s="664">
        <f t="shared" si="158"/>
        <v>0</v>
      </c>
      <c r="BN156" s="664">
        <f t="shared" si="159"/>
        <v>0</v>
      </c>
      <c r="BO156" s="689">
        <f t="shared" si="160"/>
        <v>0</v>
      </c>
      <c r="BP156" s="677">
        <f t="shared" si="170"/>
        <v>10.829818329818332</v>
      </c>
      <c r="BQ156" s="677">
        <f t="shared" si="171"/>
        <v>15.327922438135053</v>
      </c>
      <c r="BR156" s="539">
        <f t="shared" si="136"/>
        <v>-15.153193352862427</v>
      </c>
      <c r="BS156" s="677">
        <f t="shared" si="137"/>
        <v>62.0728106605639</v>
      </c>
      <c r="BT156" s="701">
        <f t="shared" si="148"/>
        <v>0.6160000000000001</v>
      </c>
      <c r="BU156" s="701">
        <f t="shared" si="167"/>
        <v>0.6776000000000002</v>
      </c>
      <c r="BV156" s="701">
        <f t="shared" si="167"/>
        <v>0.7453600000000002</v>
      </c>
      <c r="BW156" s="701">
        <f t="shared" si="167"/>
        <v>0.8198960000000003</v>
      </c>
      <c r="BX156" s="701">
        <f t="shared" si="167"/>
        <v>0.9018856000000004</v>
      </c>
      <c r="BY156" s="702">
        <f t="shared" si="149"/>
        <v>3.760741600000001</v>
      </c>
      <c r="BZ156" s="689">
        <f t="shared" si="150"/>
        <v>14.196835032087584</v>
      </c>
    </row>
    <row r="157" spans="1:78" ht="11.25" customHeight="1">
      <c r="A157" s="145" t="s">
        <v>933</v>
      </c>
      <c r="B157" s="16" t="s">
        <v>934</v>
      </c>
      <c r="C157" s="24" t="s">
        <v>1225</v>
      </c>
      <c r="D157" s="131">
        <v>6</v>
      </c>
      <c r="E157" s="26">
        <v>391</v>
      </c>
      <c r="F157" s="88" t="s">
        <v>1410</v>
      </c>
      <c r="G157" s="58" t="s">
        <v>1410</v>
      </c>
      <c r="H157" s="205">
        <v>37.03</v>
      </c>
      <c r="I157" s="312">
        <f t="shared" si="161"/>
        <v>3.767215770996489</v>
      </c>
      <c r="J157" s="142">
        <v>0.301</v>
      </c>
      <c r="K157" s="142">
        <v>0.34875</v>
      </c>
      <c r="L157" s="107">
        <f t="shared" si="134"/>
        <v>15.863787375415296</v>
      </c>
      <c r="M157" s="118">
        <v>40618</v>
      </c>
      <c r="N157" s="22">
        <v>40620</v>
      </c>
      <c r="O157" s="23">
        <v>40634</v>
      </c>
      <c r="P157" s="21" t="s">
        <v>235</v>
      </c>
      <c r="Q157" s="144" t="s">
        <v>442</v>
      </c>
      <c r="R157" s="311">
        <f t="shared" si="162"/>
        <v>1.395</v>
      </c>
      <c r="S157" s="313">
        <f t="shared" si="172"/>
        <v>50.727272727272734</v>
      </c>
      <c r="T157" s="413">
        <f t="shared" si="126"/>
        <v>75.72926835782296</v>
      </c>
      <c r="U157" s="18">
        <f t="shared" si="173"/>
        <v>13.465454545454547</v>
      </c>
      <c r="V157" s="364">
        <v>12</v>
      </c>
      <c r="W157" s="188">
        <v>2.75</v>
      </c>
      <c r="X157" s="187">
        <v>1.69</v>
      </c>
      <c r="Y157" s="188">
        <v>1.59</v>
      </c>
      <c r="Z157" s="188">
        <v>5.16</v>
      </c>
      <c r="AA157" s="187">
        <v>3.14</v>
      </c>
      <c r="AB157" s="188">
        <v>3.28</v>
      </c>
      <c r="AC157" s="326">
        <f t="shared" si="168"/>
        <v>4.458598726114649</v>
      </c>
      <c r="AD157" s="443">
        <f t="shared" si="169"/>
        <v>6.978102739984171</v>
      </c>
      <c r="AE157" s="483">
        <v>8</v>
      </c>
      <c r="AF157" s="370">
        <v>19800</v>
      </c>
      <c r="AG157" s="512">
        <v>14.75</v>
      </c>
      <c r="AH157" s="512">
        <v>-8.99</v>
      </c>
      <c r="AI157" s="525">
        <v>2.72</v>
      </c>
      <c r="AJ157" s="526">
        <v>-0.4</v>
      </c>
      <c r="AK157" s="335">
        <f>AN157/AO157</f>
        <v>1.6444087172290873</v>
      </c>
      <c r="AL157" s="324">
        <f t="shared" si="163"/>
        <v>15.863787375415296</v>
      </c>
      <c r="AM157" s="325">
        <f t="shared" si="164"/>
        <v>18.001856253381842</v>
      </c>
      <c r="AN157" s="325">
        <f t="shared" si="165"/>
        <v>81.41081389374357</v>
      </c>
      <c r="AO157" s="327">
        <f t="shared" si="166"/>
        <v>49.507651620167124</v>
      </c>
      <c r="AP157" s="646">
        <v>1.395</v>
      </c>
      <c r="AQ157" s="634"/>
      <c r="AR157" s="282">
        <v>1.204</v>
      </c>
      <c r="AS157" s="282">
        <v>0.936</v>
      </c>
      <c r="AT157" s="28">
        <v>0.849</v>
      </c>
      <c r="AU157" s="28">
        <v>0.3045</v>
      </c>
      <c r="AV157" s="28">
        <v>0.071</v>
      </c>
      <c r="AW157" s="275">
        <v>0.05</v>
      </c>
      <c r="AX157" s="28">
        <v>0.05</v>
      </c>
      <c r="AY157" s="28">
        <v>0.025</v>
      </c>
      <c r="AZ157" s="275">
        <v>0</v>
      </c>
      <c r="BA157" s="275">
        <v>0.025</v>
      </c>
      <c r="BB157" s="28">
        <v>0.025</v>
      </c>
      <c r="BC157" s="119">
        <v>0</v>
      </c>
      <c r="BD157" s="684">
        <f t="shared" si="142"/>
        <v>15.863787375415296</v>
      </c>
      <c r="BE157" s="684">
        <f t="shared" si="147"/>
        <v>28.63247863247862</v>
      </c>
      <c r="BF157" s="452">
        <f t="shared" si="151"/>
        <v>10.24734982332156</v>
      </c>
      <c r="BG157" s="452">
        <f t="shared" si="152"/>
        <v>178.8177339901478</v>
      </c>
      <c r="BH157" s="452">
        <f t="shared" si="153"/>
        <v>328.87323943661977</v>
      </c>
      <c r="BI157" s="452">
        <f t="shared" si="154"/>
        <v>41.99999999999997</v>
      </c>
      <c r="BJ157" s="452">
        <f t="shared" si="155"/>
        <v>0</v>
      </c>
      <c r="BK157" s="452">
        <f t="shared" si="156"/>
        <v>100</v>
      </c>
      <c r="BL157" s="452">
        <f t="shared" si="157"/>
        <v>0</v>
      </c>
      <c r="BM157" s="452">
        <f t="shared" si="158"/>
        <v>0</v>
      </c>
      <c r="BN157" s="452">
        <f t="shared" si="159"/>
        <v>0</v>
      </c>
      <c r="BO157" s="685">
        <f t="shared" si="160"/>
        <v>0</v>
      </c>
      <c r="BP157" s="676">
        <f t="shared" si="170"/>
        <v>58.702882438165254</v>
      </c>
      <c r="BQ157" s="676">
        <f t="shared" si="171"/>
        <v>96.48900433436796</v>
      </c>
      <c r="BR157" s="538">
        <f t="shared" si="136"/>
        <v>71.7125751192855</v>
      </c>
      <c r="BS157" s="676">
        <f t="shared" si="137"/>
        <v>65.50907800577667</v>
      </c>
      <c r="BT157" s="696">
        <f t="shared" si="148"/>
        <v>1.4571974522292994</v>
      </c>
      <c r="BU157" s="696">
        <f t="shared" si="167"/>
        <v>1.5588821875702918</v>
      </c>
      <c r="BV157" s="696">
        <f t="shared" si="167"/>
        <v>1.6676625882142597</v>
      </c>
      <c r="BW157" s="696">
        <f t="shared" si="167"/>
        <v>1.7840337969761302</v>
      </c>
      <c r="BX157" s="696">
        <f t="shared" si="167"/>
        <v>1.9085255082451653</v>
      </c>
      <c r="BY157" s="697">
        <f t="shared" si="149"/>
        <v>8.376301533235146</v>
      </c>
      <c r="BZ157" s="685">
        <f t="shared" si="150"/>
        <v>22.62031199901471</v>
      </c>
    </row>
    <row r="158" spans="1:78" ht="11.25" customHeight="1">
      <c r="A158" s="25" t="s">
        <v>1087</v>
      </c>
      <c r="B158" s="26" t="s">
        <v>1088</v>
      </c>
      <c r="C158" s="33" t="s">
        <v>1220</v>
      </c>
      <c r="D158" s="132">
        <v>9</v>
      </c>
      <c r="E158" s="26">
        <v>256</v>
      </c>
      <c r="F158" s="65" t="s">
        <v>1410</v>
      </c>
      <c r="G158" s="57" t="s">
        <v>1410</v>
      </c>
      <c r="H158" s="206">
        <v>22.2</v>
      </c>
      <c r="I158" s="433">
        <f t="shared" si="161"/>
        <v>1.2612612612612615</v>
      </c>
      <c r="J158" s="141">
        <v>0.06</v>
      </c>
      <c r="K158" s="141">
        <v>0.07</v>
      </c>
      <c r="L158" s="93">
        <f t="shared" si="134"/>
        <v>16.666666666666675</v>
      </c>
      <c r="M158" s="156">
        <v>40582</v>
      </c>
      <c r="N158" s="31">
        <v>40584</v>
      </c>
      <c r="O158" s="32">
        <v>40612</v>
      </c>
      <c r="P158" s="30" t="s">
        <v>238</v>
      </c>
      <c r="Q158" s="268"/>
      <c r="R158" s="310">
        <f t="shared" si="162"/>
        <v>0.28</v>
      </c>
      <c r="S158" s="313">
        <f t="shared" si="172"/>
        <v>41.791044776119406</v>
      </c>
      <c r="T158" s="411">
        <f t="shared" si="126"/>
        <v>268.2795823097836</v>
      </c>
      <c r="U158" s="27">
        <f t="shared" si="173"/>
        <v>33.134328358208954</v>
      </c>
      <c r="V158" s="364">
        <v>12</v>
      </c>
      <c r="W158" s="166">
        <v>0.67</v>
      </c>
      <c r="X158" s="172">
        <v>2.89</v>
      </c>
      <c r="Y158" s="166">
        <v>2.51</v>
      </c>
      <c r="Z158" s="166">
        <v>9.21</v>
      </c>
      <c r="AA158" s="172">
        <v>0.68</v>
      </c>
      <c r="AB158" s="166">
        <v>0.75</v>
      </c>
      <c r="AC158" s="327">
        <f t="shared" si="168"/>
        <v>10.294117647058808</v>
      </c>
      <c r="AD158" s="444">
        <f t="shared" si="169"/>
        <v>11.296560146549966</v>
      </c>
      <c r="AE158" s="484">
        <v>1</v>
      </c>
      <c r="AF158" s="369">
        <v>3250</v>
      </c>
      <c r="AG158" s="522">
        <v>34.46</v>
      </c>
      <c r="AH158" s="522">
        <v>-6.49</v>
      </c>
      <c r="AI158" s="523">
        <v>5.76</v>
      </c>
      <c r="AJ158" s="524">
        <v>11.78</v>
      </c>
      <c r="AK158" s="335">
        <f>AN158/AO158</f>
        <v>0.9293903322429682</v>
      </c>
      <c r="AL158" s="324">
        <f t="shared" si="163"/>
        <v>16.666666666666675</v>
      </c>
      <c r="AM158" s="325">
        <f t="shared" si="164"/>
        <v>18.56311014966876</v>
      </c>
      <c r="AN158" s="325">
        <f t="shared" si="165"/>
        <v>20.11244339814313</v>
      </c>
      <c r="AO158" s="327">
        <f t="shared" si="166"/>
        <v>21.640469779370576</v>
      </c>
      <c r="AP158" s="646">
        <v>0.28</v>
      </c>
      <c r="AQ158" s="634"/>
      <c r="AR158" s="282">
        <v>0.24</v>
      </c>
      <c r="AS158" s="282">
        <v>0.18668</v>
      </c>
      <c r="AT158" s="28">
        <v>0.168</v>
      </c>
      <c r="AU158" s="28">
        <v>0.13332</v>
      </c>
      <c r="AV158" s="28">
        <v>0.112</v>
      </c>
      <c r="AW158" s="28">
        <v>0.08888</v>
      </c>
      <c r="AX158" s="28">
        <v>0.07112</v>
      </c>
      <c r="AY158" s="28">
        <v>0.05924</v>
      </c>
      <c r="AZ158" s="275">
        <v>0.03948</v>
      </c>
      <c r="BA158" s="275">
        <v>0.03948</v>
      </c>
      <c r="BB158" s="275">
        <v>0.03948</v>
      </c>
      <c r="BC158" s="277">
        <v>0.03948</v>
      </c>
      <c r="BD158" s="684">
        <f t="shared" si="142"/>
        <v>16.666666666666675</v>
      </c>
      <c r="BE158" s="684">
        <f t="shared" si="147"/>
        <v>28.562245553889</v>
      </c>
      <c r="BF158" s="452">
        <f t="shared" si="151"/>
        <v>11.119047619047628</v>
      </c>
      <c r="BG158" s="452">
        <f t="shared" si="152"/>
        <v>26.012601260126033</v>
      </c>
      <c r="BH158" s="452">
        <f t="shared" si="153"/>
        <v>19.035714285714267</v>
      </c>
      <c r="BI158" s="452">
        <f t="shared" si="154"/>
        <v>26.01260126012601</v>
      </c>
      <c r="BJ158" s="452">
        <f t="shared" si="155"/>
        <v>24.971878515185608</v>
      </c>
      <c r="BK158" s="452">
        <f t="shared" si="156"/>
        <v>20.054017555705617</v>
      </c>
      <c r="BL158" s="452">
        <f t="shared" si="157"/>
        <v>50.05065856129687</v>
      </c>
      <c r="BM158" s="452">
        <f t="shared" si="158"/>
        <v>0</v>
      </c>
      <c r="BN158" s="452">
        <f t="shared" si="159"/>
        <v>0</v>
      </c>
      <c r="BO158" s="685">
        <f t="shared" si="160"/>
        <v>0</v>
      </c>
      <c r="BP158" s="676">
        <f t="shared" si="170"/>
        <v>18.540452606479807</v>
      </c>
      <c r="BQ158" s="676">
        <f t="shared" si="171"/>
        <v>13.960445016488595</v>
      </c>
      <c r="BR158" s="538">
        <f t="shared" si="136"/>
        <v>-11.760623698804562</v>
      </c>
      <c r="BS158" s="676">
        <f t="shared" si="137"/>
        <v>62.29373134328359</v>
      </c>
      <c r="BT158" s="696">
        <f t="shared" si="148"/>
        <v>0.30800000000000005</v>
      </c>
      <c r="BU158" s="696">
        <f t="shared" si="167"/>
        <v>0.3388000000000001</v>
      </c>
      <c r="BV158" s="696">
        <f t="shared" si="167"/>
        <v>0.3726800000000001</v>
      </c>
      <c r="BW158" s="696">
        <f t="shared" si="167"/>
        <v>0.40994800000000015</v>
      </c>
      <c r="BX158" s="696">
        <f t="shared" si="167"/>
        <v>0.4509428000000002</v>
      </c>
      <c r="BY158" s="697">
        <f t="shared" si="149"/>
        <v>1.8803708000000006</v>
      </c>
      <c r="BZ158" s="685">
        <f t="shared" si="150"/>
        <v>8.470138738738742</v>
      </c>
    </row>
    <row r="159" spans="1:78" ht="11.25" customHeight="1">
      <c r="A159" s="25" t="s">
        <v>771</v>
      </c>
      <c r="B159" s="26" t="s">
        <v>772</v>
      </c>
      <c r="C159" s="33" t="s">
        <v>298</v>
      </c>
      <c r="D159" s="132">
        <v>7</v>
      </c>
      <c r="E159" s="26">
        <v>370</v>
      </c>
      <c r="F159" s="44" t="s">
        <v>827</v>
      </c>
      <c r="G159" s="45" t="s">
        <v>827</v>
      </c>
      <c r="H159" s="206">
        <v>52.28</v>
      </c>
      <c r="I159" s="313">
        <f t="shared" si="161"/>
        <v>2.2188217291507266</v>
      </c>
      <c r="J159" s="282">
        <v>0.27</v>
      </c>
      <c r="K159" s="141">
        <v>0.29</v>
      </c>
      <c r="L159" s="93">
        <f t="shared" si="134"/>
        <v>7.407407407407396</v>
      </c>
      <c r="M159" s="156">
        <v>40773</v>
      </c>
      <c r="N159" s="31">
        <v>40777</v>
      </c>
      <c r="O159" s="32">
        <v>40802</v>
      </c>
      <c r="P159" s="104" t="s">
        <v>1071</v>
      </c>
      <c r="Q159" s="26"/>
      <c r="R159" s="310">
        <f t="shared" si="162"/>
        <v>1.16</v>
      </c>
      <c r="S159" s="313">
        <f t="shared" si="172"/>
        <v>37.785016286644954</v>
      </c>
      <c r="T159" s="411">
        <f t="shared" si="126"/>
        <v>14.096301337985185</v>
      </c>
      <c r="U159" s="27">
        <f t="shared" si="173"/>
        <v>17.029315960912054</v>
      </c>
      <c r="V159" s="364">
        <v>12</v>
      </c>
      <c r="W159" s="166">
        <v>3.07</v>
      </c>
      <c r="X159" s="172">
        <v>1.14</v>
      </c>
      <c r="Y159" s="166">
        <v>0.43</v>
      </c>
      <c r="Z159" s="166">
        <v>1.72</v>
      </c>
      <c r="AA159" s="172">
        <v>3.5</v>
      </c>
      <c r="AB159" s="166">
        <v>4.09</v>
      </c>
      <c r="AC159" s="327">
        <f t="shared" si="168"/>
        <v>16.85714285714286</v>
      </c>
      <c r="AD159" s="444">
        <f t="shared" si="169"/>
        <v>13.102756892230579</v>
      </c>
      <c r="AE159" s="484">
        <v>15</v>
      </c>
      <c r="AF159" s="369">
        <v>2670</v>
      </c>
      <c r="AG159" s="522">
        <v>52.51</v>
      </c>
      <c r="AH159" s="522">
        <v>-13.42</v>
      </c>
      <c r="AI159" s="523">
        <v>7.13</v>
      </c>
      <c r="AJ159" s="524">
        <v>6.22</v>
      </c>
      <c r="AK159" s="335">
        <f>AN159/AO159</f>
        <v>1.434504593317005</v>
      </c>
      <c r="AL159" s="324">
        <f t="shared" si="163"/>
        <v>9.80392156862746</v>
      </c>
      <c r="AM159" s="325">
        <f t="shared" si="164"/>
        <v>6.776758314981257</v>
      </c>
      <c r="AN159" s="325">
        <f t="shared" si="165"/>
        <v>9.238846414037315</v>
      </c>
      <c r="AO159" s="327">
        <f t="shared" si="166"/>
        <v>6.440443939377238</v>
      </c>
      <c r="AP159" s="646">
        <v>1.12</v>
      </c>
      <c r="AQ159" s="634"/>
      <c r="AR159" s="282">
        <v>1.02</v>
      </c>
      <c r="AS159" s="282">
        <v>0.96</v>
      </c>
      <c r="AT159" s="28">
        <v>0.92</v>
      </c>
      <c r="AU159" s="28">
        <v>0.84</v>
      </c>
      <c r="AV159" s="28">
        <v>0.72</v>
      </c>
      <c r="AW159" s="28">
        <v>0.64</v>
      </c>
      <c r="AX159" s="275">
        <v>0.6</v>
      </c>
      <c r="AY159" s="275">
        <v>0.6</v>
      </c>
      <c r="AZ159" s="275">
        <v>0.6</v>
      </c>
      <c r="BA159" s="275">
        <v>0.6</v>
      </c>
      <c r="BB159" s="275">
        <v>0.6</v>
      </c>
      <c r="BC159" s="277">
        <v>0.6</v>
      </c>
      <c r="BD159" s="684">
        <f t="shared" si="142"/>
        <v>9.80392156862746</v>
      </c>
      <c r="BE159" s="684">
        <f t="shared" si="147"/>
        <v>6.25</v>
      </c>
      <c r="BF159" s="452">
        <f t="shared" si="151"/>
        <v>4.347826086956519</v>
      </c>
      <c r="BG159" s="452">
        <f t="shared" si="152"/>
        <v>9.523809523809534</v>
      </c>
      <c r="BH159" s="452">
        <f t="shared" si="153"/>
        <v>16.666666666666675</v>
      </c>
      <c r="BI159" s="452">
        <f t="shared" si="154"/>
        <v>12.5</v>
      </c>
      <c r="BJ159" s="452">
        <f t="shared" si="155"/>
        <v>6.666666666666665</v>
      </c>
      <c r="BK159" s="452">
        <f t="shared" si="156"/>
        <v>0</v>
      </c>
      <c r="BL159" s="452">
        <f t="shared" si="157"/>
        <v>0</v>
      </c>
      <c r="BM159" s="452">
        <f t="shared" si="158"/>
        <v>0</v>
      </c>
      <c r="BN159" s="452">
        <f t="shared" si="159"/>
        <v>0</v>
      </c>
      <c r="BO159" s="685">
        <f t="shared" si="160"/>
        <v>0</v>
      </c>
      <c r="BP159" s="676">
        <f t="shared" si="170"/>
        <v>5.479907542727239</v>
      </c>
      <c r="BQ159" s="676">
        <f t="shared" si="171"/>
        <v>5.4992840424320955</v>
      </c>
      <c r="BR159" s="538">
        <f t="shared" si="136"/>
        <v>-5.571647817724013</v>
      </c>
      <c r="BS159" s="676">
        <f t="shared" si="137"/>
        <v>70.30220936882326</v>
      </c>
      <c r="BT159" s="696">
        <f t="shared" si="148"/>
        <v>1.2320000000000002</v>
      </c>
      <c r="BU159" s="696">
        <f t="shared" si="167"/>
        <v>1.3552000000000004</v>
      </c>
      <c r="BV159" s="696">
        <f t="shared" si="167"/>
        <v>1.4907200000000005</v>
      </c>
      <c r="BW159" s="696">
        <f t="shared" si="167"/>
        <v>1.6397920000000006</v>
      </c>
      <c r="BX159" s="696">
        <f t="shared" si="167"/>
        <v>1.8037712000000008</v>
      </c>
      <c r="BY159" s="697">
        <f t="shared" si="149"/>
        <v>7.521483200000002</v>
      </c>
      <c r="BZ159" s="685">
        <f t="shared" si="150"/>
        <v>14.386922723794953</v>
      </c>
    </row>
    <row r="160" spans="1:78" ht="11.25" customHeight="1">
      <c r="A160" s="25" t="s">
        <v>2125</v>
      </c>
      <c r="B160" s="26" t="s">
        <v>2126</v>
      </c>
      <c r="C160" s="109" t="s">
        <v>1578</v>
      </c>
      <c r="D160" s="132">
        <v>7</v>
      </c>
      <c r="E160" s="26">
        <v>359</v>
      </c>
      <c r="F160" s="44" t="s">
        <v>827</v>
      </c>
      <c r="G160" s="45" t="s">
        <v>827</v>
      </c>
      <c r="H160" s="206">
        <v>20</v>
      </c>
      <c r="I160" s="313">
        <f t="shared" si="161"/>
        <v>2.9</v>
      </c>
      <c r="J160" s="141">
        <v>0.12</v>
      </c>
      <c r="K160" s="141">
        <v>0.145</v>
      </c>
      <c r="L160" s="93">
        <f t="shared" si="134"/>
        <v>20.833333333333325</v>
      </c>
      <c r="M160" s="156">
        <v>40715</v>
      </c>
      <c r="N160" s="31">
        <v>40717</v>
      </c>
      <c r="O160" s="32">
        <v>40738</v>
      </c>
      <c r="P160" s="104" t="s">
        <v>280</v>
      </c>
      <c r="Q160" s="26"/>
      <c r="R160" s="310">
        <f t="shared" si="162"/>
        <v>0.58</v>
      </c>
      <c r="S160" s="313">
        <f t="shared" si="172"/>
        <v>39.189189189189186</v>
      </c>
      <c r="T160" s="411">
        <f t="shared" si="126"/>
        <v>-7.325361675436848</v>
      </c>
      <c r="U160" s="27">
        <f t="shared" si="173"/>
        <v>13.513513513513514</v>
      </c>
      <c r="V160" s="364">
        <v>12</v>
      </c>
      <c r="W160" s="166">
        <v>1.48</v>
      </c>
      <c r="X160" s="172">
        <v>1.32</v>
      </c>
      <c r="Y160" s="166">
        <v>0.15</v>
      </c>
      <c r="Z160" s="166">
        <v>1.43</v>
      </c>
      <c r="AA160" s="172">
        <v>1.72</v>
      </c>
      <c r="AB160" s="166">
        <v>1.85</v>
      </c>
      <c r="AC160" s="327">
        <f t="shared" si="168"/>
        <v>7.558139534883734</v>
      </c>
      <c r="AD160" s="444">
        <f t="shared" si="169"/>
        <v>8.809020436927412</v>
      </c>
      <c r="AE160" s="484">
        <v>20</v>
      </c>
      <c r="AF160" s="369">
        <v>6860</v>
      </c>
      <c r="AG160" s="522">
        <v>25.55</v>
      </c>
      <c r="AH160" s="522">
        <v>-21.35</v>
      </c>
      <c r="AI160" s="523">
        <v>5.32</v>
      </c>
      <c r="AJ160" s="524">
        <v>-0.35</v>
      </c>
      <c r="AK160" s="335" t="s">
        <v>876</v>
      </c>
      <c r="AL160" s="324">
        <f t="shared" si="163"/>
        <v>20.45454545454546</v>
      </c>
      <c r="AM160" s="325">
        <f t="shared" si="164"/>
        <v>20.488171505650232</v>
      </c>
      <c r="AN160" s="325">
        <f t="shared" si="165"/>
        <v>19.6642501352585</v>
      </c>
      <c r="AO160" s="327" t="s">
        <v>876</v>
      </c>
      <c r="AP160" s="646">
        <v>0.53</v>
      </c>
      <c r="AQ160" s="634"/>
      <c r="AR160" s="282">
        <v>0.44</v>
      </c>
      <c r="AS160" s="282">
        <v>0.365</v>
      </c>
      <c r="AT160" s="28">
        <v>0.30300000000000005</v>
      </c>
      <c r="AU160" s="28">
        <v>0.254</v>
      </c>
      <c r="AV160" s="28">
        <v>0.21600000000000003</v>
      </c>
      <c r="AW160" s="28">
        <v>0.1</v>
      </c>
      <c r="AX160" s="275">
        <v>0</v>
      </c>
      <c r="AY160" s="275">
        <v>0</v>
      </c>
      <c r="AZ160" s="275">
        <v>0</v>
      </c>
      <c r="BA160" s="275">
        <v>0</v>
      </c>
      <c r="BB160" s="275">
        <v>0</v>
      </c>
      <c r="BC160" s="277">
        <v>0</v>
      </c>
      <c r="BD160" s="684">
        <f t="shared" si="142"/>
        <v>20.45454545454546</v>
      </c>
      <c r="BE160" s="684">
        <f t="shared" si="147"/>
        <v>20.547945205479444</v>
      </c>
      <c r="BF160" s="452">
        <f t="shared" si="151"/>
        <v>20.462046204620442</v>
      </c>
      <c r="BG160" s="452">
        <f t="shared" si="152"/>
        <v>19.291338582677177</v>
      </c>
      <c r="BH160" s="452">
        <f t="shared" si="153"/>
        <v>17.59259259259258</v>
      </c>
      <c r="BI160" s="452">
        <f t="shared" si="154"/>
        <v>116.00000000000001</v>
      </c>
      <c r="BJ160" s="452">
        <f t="shared" si="155"/>
        <v>0</v>
      </c>
      <c r="BK160" s="452">
        <f t="shared" si="156"/>
        <v>0</v>
      </c>
      <c r="BL160" s="452">
        <f t="shared" si="157"/>
        <v>0</v>
      </c>
      <c r="BM160" s="452">
        <f t="shared" si="158"/>
        <v>0</v>
      </c>
      <c r="BN160" s="452">
        <f t="shared" si="159"/>
        <v>0</v>
      </c>
      <c r="BO160" s="685">
        <f t="shared" si="160"/>
        <v>0</v>
      </c>
      <c r="BP160" s="676">
        <f t="shared" si="170"/>
        <v>17.862372336659593</v>
      </c>
      <c r="BQ160" s="676">
        <f t="shared" si="171"/>
        <v>31.048597296977263</v>
      </c>
      <c r="BR160" s="538">
        <f t="shared" si="136"/>
        <v>9.050736621744983</v>
      </c>
      <c r="BS160" s="676">
        <f t="shared" si="137"/>
        <v>72.1233097156353</v>
      </c>
      <c r="BT160" s="696">
        <f t="shared" si="148"/>
        <v>0.5700581395348838</v>
      </c>
      <c r="BU160" s="696">
        <f t="shared" si="167"/>
        <v>0.62027467754888</v>
      </c>
      <c r="BV160" s="696">
        <f t="shared" si="167"/>
        <v>0.6749148006592465</v>
      </c>
      <c r="BW160" s="696">
        <f t="shared" si="167"/>
        <v>0.7343681833811674</v>
      </c>
      <c r="BX160" s="696">
        <f t="shared" si="167"/>
        <v>0.799058826737507</v>
      </c>
      <c r="BY160" s="697">
        <f t="shared" si="149"/>
        <v>3.3986746278616846</v>
      </c>
      <c r="BZ160" s="685">
        <f t="shared" si="150"/>
        <v>16.993373139308424</v>
      </c>
    </row>
    <row r="161" spans="1:78" ht="11.25" customHeight="1">
      <c r="A161" s="34" t="s">
        <v>1120</v>
      </c>
      <c r="B161" s="36" t="s">
        <v>1121</v>
      </c>
      <c r="C161" s="41" t="s">
        <v>1346</v>
      </c>
      <c r="D161" s="133">
        <v>9</v>
      </c>
      <c r="E161" s="26">
        <v>249</v>
      </c>
      <c r="F161" s="46" t="s">
        <v>827</v>
      </c>
      <c r="G161" s="48" t="s">
        <v>827</v>
      </c>
      <c r="H161" s="207">
        <v>51.47</v>
      </c>
      <c r="I161" s="434">
        <f t="shared" si="161"/>
        <v>1.3211579560909268</v>
      </c>
      <c r="J161" s="140">
        <v>0.15</v>
      </c>
      <c r="K161" s="140">
        <v>0.17</v>
      </c>
      <c r="L161" s="94">
        <f t="shared" si="134"/>
        <v>13.333333333333353</v>
      </c>
      <c r="M161" s="602">
        <v>40452</v>
      </c>
      <c r="N161" s="593">
        <v>40456</v>
      </c>
      <c r="O161" s="603">
        <v>40470</v>
      </c>
      <c r="P161" s="49" t="s">
        <v>83</v>
      </c>
      <c r="Q161" s="36"/>
      <c r="R161" s="259">
        <f t="shared" si="162"/>
        <v>0.68</v>
      </c>
      <c r="S161" s="313">
        <f t="shared" si="172"/>
        <v>-25.66037735849057</v>
      </c>
      <c r="T161" s="412" t="s">
        <v>876</v>
      </c>
      <c r="U161" s="37">
        <f t="shared" si="173"/>
        <v>-19.422641509433962</v>
      </c>
      <c r="V161" s="365">
        <v>10</v>
      </c>
      <c r="W161" s="167">
        <v>-2.65</v>
      </c>
      <c r="X161" s="174">
        <v>-1.37</v>
      </c>
      <c r="Y161" s="167">
        <v>0.58</v>
      </c>
      <c r="Z161" s="167">
        <v>2.12</v>
      </c>
      <c r="AA161" s="174">
        <v>-4.01</v>
      </c>
      <c r="AB161" s="167">
        <v>2.65</v>
      </c>
      <c r="AC161" s="332" t="s">
        <v>876</v>
      </c>
      <c r="AD161" s="445" t="s">
        <v>876</v>
      </c>
      <c r="AE161" s="485">
        <v>10</v>
      </c>
      <c r="AF161" s="371">
        <v>1140</v>
      </c>
      <c r="AG161" s="495">
        <v>35.2</v>
      </c>
      <c r="AH161" s="495">
        <v>-2.28</v>
      </c>
      <c r="AI161" s="519">
        <v>3.19</v>
      </c>
      <c r="AJ161" s="521">
        <v>13.27</v>
      </c>
      <c r="AK161" s="335">
        <f>AN161/AO161</f>
        <v>0.4076932881071702</v>
      </c>
      <c r="AL161" s="324">
        <f t="shared" si="163"/>
        <v>9.677419354838722</v>
      </c>
      <c r="AM161" s="325">
        <f t="shared" si="164"/>
        <v>6.685884434218181</v>
      </c>
      <c r="AN161" s="325">
        <f t="shared" si="165"/>
        <v>7.214502590085092</v>
      </c>
      <c r="AO161" s="327">
        <f t="shared" si="166"/>
        <v>17.695907194303917</v>
      </c>
      <c r="AP161" s="649">
        <v>0.68</v>
      </c>
      <c r="AQ161" s="634"/>
      <c r="AR161" s="282">
        <v>0.62</v>
      </c>
      <c r="AS161" s="282">
        <v>0.57</v>
      </c>
      <c r="AT161" s="275">
        <v>0.56</v>
      </c>
      <c r="AU161" s="28">
        <v>0.5</v>
      </c>
      <c r="AV161" s="275">
        <v>0.48</v>
      </c>
      <c r="AW161" s="28">
        <v>0.42</v>
      </c>
      <c r="AX161" s="28">
        <v>0.32</v>
      </c>
      <c r="AY161" s="28">
        <v>0.27334</v>
      </c>
      <c r="AZ161" s="28">
        <v>0.26668</v>
      </c>
      <c r="BA161" s="275">
        <v>0.13332</v>
      </c>
      <c r="BB161" s="275">
        <v>0.13332</v>
      </c>
      <c r="BC161" s="277">
        <v>0.13332</v>
      </c>
      <c r="BD161" s="684">
        <f t="shared" si="142"/>
        <v>9.677419354838722</v>
      </c>
      <c r="BE161" s="684">
        <f t="shared" si="147"/>
        <v>8.771929824561408</v>
      </c>
      <c r="BF161" s="452">
        <f t="shared" si="151"/>
        <v>1.7857142857142572</v>
      </c>
      <c r="BG161" s="452">
        <f t="shared" si="152"/>
        <v>12.00000000000001</v>
      </c>
      <c r="BH161" s="452">
        <f t="shared" si="153"/>
        <v>4.166666666666674</v>
      </c>
      <c r="BI161" s="452">
        <f t="shared" si="154"/>
        <v>14.28571428571428</v>
      </c>
      <c r="BJ161" s="452">
        <f t="shared" si="155"/>
        <v>31.25</v>
      </c>
      <c r="BK161" s="452">
        <f t="shared" si="156"/>
        <v>17.07031535816199</v>
      </c>
      <c r="BL161" s="452">
        <f t="shared" si="157"/>
        <v>2.497375131243462</v>
      </c>
      <c r="BM161" s="452">
        <f t="shared" si="158"/>
        <v>100.03000300030003</v>
      </c>
      <c r="BN161" s="452">
        <f t="shared" si="159"/>
        <v>0</v>
      </c>
      <c r="BO161" s="685">
        <f t="shared" si="160"/>
        <v>0</v>
      </c>
      <c r="BP161" s="676">
        <f t="shared" si="170"/>
        <v>16.79459482560007</v>
      </c>
      <c r="BQ161" s="676">
        <f t="shared" si="171"/>
        <v>26.512145459567563</v>
      </c>
      <c r="BR161" s="538" t="str">
        <f t="shared" si="136"/>
        <v>n/a</v>
      </c>
      <c r="BS161" s="676">
        <f t="shared" si="137"/>
        <v>47.868903189571</v>
      </c>
      <c r="BT161" s="696">
        <f t="shared" si="148"/>
        <v>0.7004</v>
      </c>
      <c r="BU161" s="696">
        <f t="shared" si="167"/>
        <v>0.721412</v>
      </c>
      <c r="BV161" s="696">
        <f t="shared" si="167"/>
        <v>0.74305436</v>
      </c>
      <c r="BW161" s="696">
        <f t="shared" si="167"/>
        <v>0.7653459908000001</v>
      </c>
      <c r="BX161" s="696">
        <f t="shared" si="167"/>
        <v>0.7883063705240001</v>
      </c>
      <c r="BY161" s="697">
        <f t="shared" si="149"/>
        <v>3.718518721324</v>
      </c>
      <c r="BZ161" s="685">
        <f t="shared" si="150"/>
        <v>7.22463322580921</v>
      </c>
    </row>
    <row r="162" spans="1:78" ht="11.25" customHeight="1">
      <c r="A162" s="15" t="s">
        <v>198</v>
      </c>
      <c r="B162" s="16" t="s">
        <v>199</v>
      </c>
      <c r="C162" s="24" t="s">
        <v>1327</v>
      </c>
      <c r="D162" s="131">
        <v>8</v>
      </c>
      <c r="E162" s="26">
        <v>308</v>
      </c>
      <c r="F162" s="42" t="s">
        <v>860</v>
      </c>
      <c r="G162" s="43" t="s">
        <v>860</v>
      </c>
      <c r="H162" s="205">
        <v>53.19</v>
      </c>
      <c r="I162" s="313">
        <f t="shared" si="161"/>
        <v>3.609701071630006</v>
      </c>
      <c r="J162" s="279">
        <v>0.39</v>
      </c>
      <c r="K162" s="142">
        <v>0.48</v>
      </c>
      <c r="L162" s="107">
        <f t="shared" si="134"/>
        <v>23.076923076923062</v>
      </c>
      <c r="M162" s="118">
        <v>40618</v>
      </c>
      <c r="N162" s="22">
        <v>40620</v>
      </c>
      <c r="O162" s="23">
        <v>40648</v>
      </c>
      <c r="P162" s="21" t="s">
        <v>251</v>
      </c>
      <c r="Q162" s="16"/>
      <c r="R162" s="311">
        <f t="shared" si="162"/>
        <v>1.92</v>
      </c>
      <c r="S162" s="312">
        <f t="shared" si="172"/>
        <v>34.5945945945946</v>
      </c>
      <c r="T162" s="411">
        <f aca="true" t="shared" si="174" ref="T162:T172">(H162/SQRT(22.5*W162*(H162/Z162))-1)*100</f>
        <v>-25.873738103808975</v>
      </c>
      <c r="U162" s="18">
        <f t="shared" si="173"/>
        <v>9.583783783783783</v>
      </c>
      <c r="V162" s="364">
        <v>12</v>
      </c>
      <c r="W162" s="188">
        <v>5.55</v>
      </c>
      <c r="X162" s="187">
        <v>1.64</v>
      </c>
      <c r="Y162" s="188">
        <v>1.27</v>
      </c>
      <c r="Z162" s="188">
        <v>1.29</v>
      </c>
      <c r="AA162" s="187">
        <v>4.21</v>
      </c>
      <c r="AB162" s="188">
        <v>4.44</v>
      </c>
      <c r="AC162" s="326">
        <f aca="true" t="shared" si="175" ref="AC162:AC168">(AB162/AA162-1)*100</f>
        <v>5.463182897862251</v>
      </c>
      <c r="AD162" s="327">
        <f aca="true" t="shared" si="176" ref="AD162:AD168">(H162/AA162)/X162</f>
        <v>7.703783094838075</v>
      </c>
      <c r="AE162" s="484">
        <v>10</v>
      </c>
      <c r="AF162" s="370">
        <v>12740</v>
      </c>
      <c r="AG162" s="512">
        <v>18.78</v>
      </c>
      <c r="AH162" s="512">
        <v>-4.97</v>
      </c>
      <c r="AI162" s="525">
        <v>0.55</v>
      </c>
      <c r="AJ162" s="526">
        <v>2.23</v>
      </c>
      <c r="AK162" s="334">
        <f>AN162/AO162</f>
        <v>1.4429003466799262</v>
      </c>
      <c r="AL162" s="328">
        <f t="shared" si="163"/>
        <v>17.307692307692314</v>
      </c>
      <c r="AM162" s="329">
        <f t="shared" si="164"/>
        <v>11.224334598710573</v>
      </c>
      <c r="AN162" s="329">
        <f t="shared" si="165"/>
        <v>8.98853769456014</v>
      </c>
      <c r="AO162" s="326">
        <f t="shared" si="166"/>
        <v>6.229493059061575</v>
      </c>
      <c r="AP162" s="650">
        <v>1.83</v>
      </c>
      <c r="AQ162" s="633"/>
      <c r="AR162" s="317">
        <v>1.56</v>
      </c>
      <c r="AS162" s="279">
        <v>1.52</v>
      </c>
      <c r="AT162" s="19">
        <v>1.33</v>
      </c>
      <c r="AU162" s="19">
        <v>1.23</v>
      </c>
      <c r="AV162" s="19">
        <v>1.19</v>
      </c>
      <c r="AW162" s="19">
        <v>1.12</v>
      </c>
      <c r="AX162" s="280">
        <v>1</v>
      </c>
      <c r="AY162" s="280">
        <v>1</v>
      </c>
      <c r="AZ162" s="280">
        <v>1</v>
      </c>
      <c r="BA162" s="280">
        <v>1</v>
      </c>
      <c r="BB162" s="280">
        <v>1.14</v>
      </c>
      <c r="BC162" s="281">
        <v>1.56</v>
      </c>
      <c r="BD162" s="686">
        <f t="shared" si="142"/>
        <v>17.307692307692314</v>
      </c>
      <c r="BE162" s="686">
        <f t="shared" si="147"/>
        <v>2.6315789473684292</v>
      </c>
      <c r="BF162" s="663">
        <f t="shared" si="151"/>
        <v>14.28571428571428</v>
      </c>
      <c r="BG162" s="663">
        <f t="shared" si="152"/>
        <v>8.130081300813007</v>
      </c>
      <c r="BH162" s="663">
        <f t="shared" si="153"/>
        <v>3.3613445378151363</v>
      </c>
      <c r="BI162" s="663">
        <f t="shared" si="154"/>
        <v>6.249999999999978</v>
      </c>
      <c r="BJ162" s="663">
        <f t="shared" si="155"/>
        <v>12.00000000000001</v>
      </c>
      <c r="BK162" s="663">
        <f t="shared" si="156"/>
        <v>0</v>
      </c>
      <c r="BL162" s="663">
        <f t="shared" si="157"/>
        <v>0</v>
      </c>
      <c r="BM162" s="663">
        <f t="shared" si="158"/>
        <v>0</v>
      </c>
      <c r="BN162" s="663">
        <f t="shared" si="159"/>
        <v>0</v>
      </c>
      <c r="BO162" s="687">
        <f t="shared" si="160"/>
        <v>0</v>
      </c>
      <c r="BP162" s="675">
        <f t="shared" si="170"/>
        <v>5.33053428161693</v>
      </c>
      <c r="BQ162" s="675">
        <f t="shared" si="171"/>
        <v>5.9864239726014965</v>
      </c>
      <c r="BR162" s="540">
        <f t="shared" si="136"/>
        <v>3.014454982406363</v>
      </c>
      <c r="BS162" s="675">
        <f t="shared" si="137"/>
        <v>67.95992767613164</v>
      </c>
      <c r="BT162" s="698">
        <f t="shared" si="148"/>
        <v>1.9299762470308792</v>
      </c>
      <c r="BU162" s="698">
        <f t="shared" si="167"/>
        <v>2.0786574308840344</v>
      </c>
      <c r="BV162" s="698">
        <f t="shared" si="167"/>
        <v>2.238792690644074</v>
      </c>
      <c r="BW162" s="698">
        <f t="shared" si="167"/>
        <v>2.4112644234743827</v>
      </c>
      <c r="BX162" s="698">
        <f t="shared" si="167"/>
        <v>2.597023004501847</v>
      </c>
      <c r="BY162" s="699">
        <f t="shared" si="149"/>
        <v>11.255713796535215</v>
      </c>
      <c r="BZ162" s="687">
        <f t="shared" si="150"/>
        <v>21.16133445485094</v>
      </c>
    </row>
    <row r="163" spans="1:78" ht="11.25" customHeight="1">
      <c r="A163" s="25" t="s">
        <v>1764</v>
      </c>
      <c r="B163" s="26" t="s">
        <v>1765</v>
      </c>
      <c r="C163" s="109" t="s">
        <v>1574</v>
      </c>
      <c r="D163" s="132">
        <v>8</v>
      </c>
      <c r="E163" s="26">
        <v>330</v>
      </c>
      <c r="F163" s="44" t="s">
        <v>860</v>
      </c>
      <c r="G163" s="45" t="s">
        <v>860</v>
      </c>
      <c r="H163" s="206">
        <v>21.91</v>
      </c>
      <c r="I163" s="313">
        <f t="shared" si="161"/>
        <v>6.937471474212688</v>
      </c>
      <c r="J163" s="141">
        <v>0.37</v>
      </c>
      <c r="K163" s="141">
        <v>0.38</v>
      </c>
      <c r="L163" s="93">
        <f t="shared" si="134"/>
        <v>2.7027027027026973</v>
      </c>
      <c r="M163" s="156">
        <v>40833</v>
      </c>
      <c r="N163" s="31">
        <v>40835</v>
      </c>
      <c r="O163" s="32">
        <v>40858</v>
      </c>
      <c r="P163" s="104" t="s">
        <v>253</v>
      </c>
      <c r="Q163" s="26"/>
      <c r="R163" s="310">
        <f t="shared" si="162"/>
        <v>1.52</v>
      </c>
      <c r="S163" s="313">
        <f t="shared" si="172"/>
        <v>147.5728155339806</v>
      </c>
      <c r="T163" s="411">
        <f t="shared" si="174"/>
        <v>15.047009762235586</v>
      </c>
      <c r="U163" s="27">
        <f t="shared" si="173"/>
        <v>21.271844660194173</v>
      </c>
      <c r="V163" s="364">
        <v>12</v>
      </c>
      <c r="W163" s="166">
        <v>1.03</v>
      </c>
      <c r="X163" s="172">
        <v>1.84</v>
      </c>
      <c r="Y163" s="166">
        <v>8.37</v>
      </c>
      <c r="Z163" s="166">
        <v>1.4</v>
      </c>
      <c r="AA163" s="172">
        <v>1.75</v>
      </c>
      <c r="AB163" s="166">
        <v>1.88</v>
      </c>
      <c r="AC163" s="327">
        <f t="shared" si="175"/>
        <v>7.428571428571429</v>
      </c>
      <c r="AD163" s="327">
        <f t="shared" si="176"/>
        <v>6.804347826086956</v>
      </c>
      <c r="AE163" s="484">
        <v>10</v>
      </c>
      <c r="AF163" s="369">
        <v>3560</v>
      </c>
      <c r="AG163" s="522">
        <v>14.77</v>
      </c>
      <c r="AH163" s="522">
        <v>-11.15</v>
      </c>
      <c r="AI163" s="523">
        <v>1.15</v>
      </c>
      <c r="AJ163" s="524">
        <v>-3.18</v>
      </c>
      <c r="AK163" s="335">
        <f>AN163/AO163</f>
        <v>1.1208039702399557</v>
      </c>
      <c r="AL163" s="324">
        <f t="shared" si="163"/>
        <v>2.758620689655178</v>
      </c>
      <c r="AM163" s="325">
        <f t="shared" si="164"/>
        <v>2.0985115898534135</v>
      </c>
      <c r="AN163" s="325">
        <f t="shared" si="165"/>
        <v>2.452478088008614</v>
      </c>
      <c r="AO163" s="327">
        <f t="shared" si="166"/>
        <v>2.1881418634549954</v>
      </c>
      <c r="AP163" s="646">
        <v>1.49</v>
      </c>
      <c r="AQ163" s="634"/>
      <c r="AR163" s="282">
        <v>1.45</v>
      </c>
      <c r="AS163" s="282">
        <v>1.43</v>
      </c>
      <c r="AT163" s="275">
        <v>1.4</v>
      </c>
      <c r="AU163" s="28">
        <v>1.38</v>
      </c>
      <c r="AV163" s="28">
        <v>1.32</v>
      </c>
      <c r="AW163" s="275">
        <v>1.28</v>
      </c>
      <c r="AX163" s="28">
        <v>1.26</v>
      </c>
      <c r="AY163" s="275">
        <v>1.24</v>
      </c>
      <c r="AZ163" s="28">
        <v>1.24</v>
      </c>
      <c r="BA163" s="275">
        <v>1.2</v>
      </c>
      <c r="BB163" s="28">
        <v>0.9</v>
      </c>
      <c r="BC163" s="277">
        <v>0</v>
      </c>
      <c r="BD163" s="684">
        <f t="shared" si="142"/>
        <v>2.758620689655178</v>
      </c>
      <c r="BE163" s="684">
        <f t="shared" si="147"/>
        <v>1.3986013986013957</v>
      </c>
      <c r="BF163" s="452">
        <f t="shared" si="151"/>
        <v>2.1428571428571352</v>
      </c>
      <c r="BG163" s="452">
        <f t="shared" si="152"/>
        <v>1.449275362318847</v>
      </c>
      <c r="BH163" s="452">
        <f t="shared" si="153"/>
        <v>4.545454545454541</v>
      </c>
      <c r="BI163" s="452">
        <f t="shared" si="154"/>
        <v>3.125</v>
      </c>
      <c r="BJ163" s="452">
        <f t="shared" si="155"/>
        <v>1.5873015873015817</v>
      </c>
      <c r="BK163" s="452">
        <f t="shared" si="156"/>
        <v>1.6129032258064502</v>
      </c>
      <c r="BL163" s="452">
        <f t="shared" si="157"/>
        <v>0</v>
      </c>
      <c r="BM163" s="452">
        <f t="shared" si="158"/>
        <v>3.3333333333333437</v>
      </c>
      <c r="BN163" s="452">
        <f t="shared" si="159"/>
        <v>33.33333333333333</v>
      </c>
      <c r="BO163" s="685">
        <f t="shared" si="160"/>
        <v>0</v>
      </c>
      <c r="BP163" s="676">
        <f t="shared" si="170"/>
        <v>4.607223384888483</v>
      </c>
      <c r="BQ163" s="676">
        <f t="shared" si="171"/>
        <v>8.752667257112753</v>
      </c>
      <c r="BR163" s="538">
        <f t="shared" si="136"/>
        <v>-11.88189509797287</v>
      </c>
      <c r="BS163" s="676">
        <f t="shared" si="137"/>
        <v>43.65311432059148</v>
      </c>
      <c r="BT163" s="700">
        <f t="shared" si="148"/>
        <v>1.6006857142857143</v>
      </c>
      <c r="BU163" s="700">
        <f t="shared" si="167"/>
        <v>1.7096019378881988</v>
      </c>
      <c r="BV163" s="700">
        <f t="shared" si="167"/>
        <v>1.8259292001836351</v>
      </c>
      <c r="BW163" s="700">
        <f t="shared" si="167"/>
        <v>1.9501717740222175</v>
      </c>
      <c r="BX163" s="700">
        <f t="shared" si="167"/>
        <v>2.0828682447328597</v>
      </c>
      <c r="BY163" s="697">
        <f t="shared" si="149"/>
        <v>9.169256871112625</v>
      </c>
      <c r="BZ163" s="685">
        <f t="shared" si="150"/>
        <v>41.84964340991613</v>
      </c>
    </row>
    <row r="164" spans="1:78" ht="11.25" customHeight="1">
      <c r="A164" s="25" t="s">
        <v>1688</v>
      </c>
      <c r="B164" s="26" t="s">
        <v>1689</v>
      </c>
      <c r="C164" s="33" t="s">
        <v>1346</v>
      </c>
      <c r="D164" s="132">
        <v>6</v>
      </c>
      <c r="E164" s="26">
        <v>387</v>
      </c>
      <c r="F164" s="44" t="s">
        <v>860</v>
      </c>
      <c r="G164" s="45" t="s">
        <v>860</v>
      </c>
      <c r="H164" s="206">
        <v>37.77</v>
      </c>
      <c r="I164" s="313">
        <f t="shared" si="161"/>
        <v>2.223987291501191</v>
      </c>
      <c r="J164" s="282">
        <v>0.2</v>
      </c>
      <c r="K164" s="141">
        <v>0.21</v>
      </c>
      <c r="L164" s="93">
        <f t="shared" si="134"/>
        <v>4.999999999999982</v>
      </c>
      <c r="M164" s="156">
        <v>40581</v>
      </c>
      <c r="N164" s="31">
        <v>40583</v>
      </c>
      <c r="O164" s="32">
        <v>40603</v>
      </c>
      <c r="P164" s="30" t="s">
        <v>245</v>
      </c>
      <c r="Q164" s="26"/>
      <c r="R164" s="310">
        <f t="shared" si="162"/>
        <v>0.84</v>
      </c>
      <c r="S164" s="313">
        <f t="shared" si="172"/>
        <v>35.59322033898305</v>
      </c>
      <c r="T164" s="411">
        <f t="shared" si="174"/>
        <v>9.964041374806843</v>
      </c>
      <c r="U164" s="27">
        <f t="shared" si="173"/>
        <v>16.004237288135595</v>
      </c>
      <c r="V164" s="364">
        <v>12</v>
      </c>
      <c r="W164" s="166">
        <v>2.36</v>
      </c>
      <c r="X164" s="172">
        <v>2.18</v>
      </c>
      <c r="Y164" s="166">
        <v>1.23</v>
      </c>
      <c r="Z164" s="166">
        <v>1.7</v>
      </c>
      <c r="AA164" s="172">
        <v>2.4</v>
      </c>
      <c r="AB164" s="166">
        <v>2.56</v>
      </c>
      <c r="AC164" s="327">
        <f t="shared" si="175"/>
        <v>6.666666666666665</v>
      </c>
      <c r="AD164" s="327">
        <f t="shared" si="176"/>
        <v>7.219036697247707</v>
      </c>
      <c r="AE164" s="484">
        <v>5</v>
      </c>
      <c r="AF164" s="369">
        <v>1890</v>
      </c>
      <c r="AG164" s="522">
        <v>25.27</v>
      </c>
      <c r="AH164" s="522">
        <v>-4.84</v>
      </c>
      <c r="AI164" s="523">
        <v>5.24</v>
      </c>
      <c r="AJ164" s="524">
        <v>5.86</v>
      </c>
      <c r="AK164" s="335">
        <f>AN164/AO164</f>
        <v>1.4139331460561164</v>
      </c>
      <c r="AL164" s="324">
        <f t="shared" si="163"/>
        <v>6.329113924050622</v>
      </c>
      <c r="AM164" s="325">
        <f t="shared" si="164"/>
        <v>4.3155828045921885</v>
      </c>
      <c r="AN164" s="325">
        <f t="shared" si="165"/>
        <v>6.608023144802999</v>
      </c>
      <c r="AO164" s="327">
        <f t="shared" si="166"/>
        <v>4.673504658430816</v>
      </c>
      <c r="AP164" s="646">
        <v>0.84</v>
      </c>
      <c r="AQ164" s="634"/>
      <c r="AR164" s="282">
        <v>0.79</v>
      </c>
      <c r="AS164" s="284">
        <v>0.76</v>
      </c>
      <c r="AT164" s="28">
        <v>0.74</v>
      </c>
      <c r="AU164" s="28">
        <v>0.68</v>
      </c>
      <c r="AV164" s="28">
        <v>0.61</v>
      </c>
      <c r="AW164" s="275">
        <v>0.6</v>
      </c>
      <c r="AX164" s="28">
        <v>0.6</v>
      </c>
      <c r="AY164" s="28">
        <v>0.59</v>
      </c>
      <c r="AZ164" s="28">
        <v>0.54</v>
      </c>
      <c r="BA164" s="275">
        <v>0.532</v>
      </c>
      <c r="BB164" s="28">
        <v>0.532</v>
      </c>
      <c r="BC164" s="119">
        <v>0.53</v>
      </c>
      <c r="BD164" s="684">
        <f t="shared" si="142"/>
        <v>6.329113924050622</v>
      </c>
      <c r="BE164" s="684">
        <f t="shared" si="147"/>
        <v>3.9473684210526327</v>
      </c>
      <c r="BF164" s="452">
        <f t="shared" si="151"/>
        <v>2.7027027027026973</v>
      </c>
      <c r="BG164" s="452">
        <f t="shared" si="152"/>
        <v>8.823529411764696</v>
      </c>
      <c r="BH164" s="452">
        <f t="shared" si="153"/>
        <v>11.475409836065587</v>
      </c>
      <c r="BI164" s="452">
        <f t="shared" si="154"/>
        <v>1.6666666666666607</v>
      </c>
      <c r="BJ164" s="452">
        <f t="shared" si="155"/>
        <v>0</v>
      </c>
      <c r="BK164" s="452">
        <f t="shared" si="156"/>
        <v>1.6949152542372836</v>
      </c>
      <c r="BL164" s="452">
        <f t="shared" si="157"/>
        <v>9.259259259259256</v>
      </c>
      <c r="BM164" s="452">
        <f t="shared" si="158"/>
        <v>1.5037593984962516</v>
      </c>
      <c r="BN164" s="452">
        <f t="shared" si="159"/>
        <v>0</v>
      </c>
      <c r="BO164" s="685">
        <f t="shared" si="160"/>
        <v>0.37735849056603765</v>
      </c>
      <c r="BP164" s="676">
        <f t="shared" si="170"/>
        <v>3.9816736137384763</v>
      </c>
      <c r="BQ164" s="676">
        <f t="shared" si="171"/>
        <v>3.8300032276983207</v>
      </c>
      <c r="BR164" s="538">
        <f t="shared" si="136"/>
        <v>-7.172226851831406</v>
      </c>
      <c r="BS164" s="676">
        <f t="shared" si="137"/>
        <v>55.2045126191715</v>
      </c>
      <c r="BT164" s="700">
        <f t="shared" si="148"/>
        <v>0.8959999999999999</v>
      </c>
      <c r="BU164" s="700">
        <f t="shared" si="167"/>
        <v>0.9606825688073394</v>
      </c>
      <c r="BV164" s="700">
        <f t="shared" si="167"/>
        <v>1.030034595993603</v>
      </c>
      <c r="BW164" s="700">
        <f t="shared" si="167"/>
        <v>1.1043931714727284</v>
      </c>
      <c r="BX164" s="700">
        <f t="shared" si="167"/>
        <v>1.1841197198032425</v>
      </c>
      <c r="BY164" s="697">
        <f t="shared" si="149"/>
        <v>5.175230056076913</v>
      </c>
      <c r="BZ164" s="685">
        <f t="shared" si="150"/>
        <v>13.701959375369107</v>
      </c>
    </row>
    <row r="165" spans="1:78" ht="11.25" customHeight="1">
      <c r="A165" s="25" t="s">
        <v>1063</v>
      </c>
      <c r="B165" s="26" t="s">
        <v>1064</v>
      </c>
      <c r="C165" s="33" t="s">
        <v>1225</v>
      </c>
      <c r="D165" s="132">
        <v>9</v>
      </c>
      <c r="E165" s="26">
        <v>254</v>
      </c>
      <c r="F165" s="65" t="s">
        <v>1410</v>
      </c>
      <c r="G165" s="57" t="s">
        <v>1410</v>
      </c>
      <c r="H165" s="206">
        <v>20.63</v>
      </c>
      <c r="I165" s="313">
        <f t="shared" si="161"/>
        <v>4.48376151236064</v>
      </c>
      <c r="J165" s="141">
        <v>0.07091666666666664</v>
      </c>
      <c r="K165" s="141">
        <v>0.07708333333333332</v>
      </c>
      <c r="L165" s="93">
        <f t="shared" si="134"/>
        <v>8.69565217391306</v>
      </c>
      <c r="M165" s="573">
        <v>40555</v>
      </c>
      <c r="N165" s="479">
        <v>40589</v>
      </c>
      <c r="O165" s="480">
        <v>40602</v>
      </c>
      <c r="P165" s="30" t="s">
        <v>84</v>
      </c>
      <c r="Q165" s="102" t="s">
        <v>442</v>
      </c>
      <c r="R165" s="310">
        <f>K165*12</f>
        <v>0.9249999999999998</v>
      </c>
      <c r="S165" s="313">
        <f t="shared" si="172"/>
        <v>92.49999999999999</v>
      </c>
      <c r="T165" s="411">
        <f t="shared" si="174"/>
        <v>67.77511403330617</v>
      </c>
      <c r="U165" s="27">
        <f t="shared" si="173"/>
        <v>20.63</v>
      </c>
      <c r="V165" s="364">
        <v>8</v>
      </c>
      <c r="W165" s="166">
        <v>1</v>
      </c>
      <c r="X165" s="172">
        <v>1.37</v>
      </c>
      <c r="Y165" s="166">
        <v>1.89</v>
      </c>
      <c r="Z165" s="166">
        <v>3.07</v>
      </c>
      <c r="AA165" s="172">
        <v>1.69</v>
      </c>
      <c r="AB165" s="166">
        <v>1.79</v>
      </c>
      <c r="AC165" s="327">
        <f t="shared" si="175"/>
        <v>5.9171597633136175</v>
      </c>
      <c r="AD165" s="327">
        <f t="shared" si="176"/>
        <v>8.910292402712392</v>
      </c>
      <c r="AE165" s="484">
        <v>7</v>
      </c>
      <c r="AF165" s="369">
        <v>9030</v>
      </c>
      <c r="AG165" s="522">
        <v>9.04</v>
      </c>
      <c r="AH165" s="522">
        <v>-11.23</v>
      </c>
      <c r="AI165" s="523">
        <v>1.73</v>
      </c>
      <c r="AJ165" s="524">
        <v>-2.78</v>
      </c>
      <c r="AK165" s="335">
        <f>AN165/AO165</f>
        <v>0.6701293932378836</v>
      </c>
      <c r="AL165" s="324">
        <f t="shared" si="163"/>
        <v>8.695652173913082</v>
      </c>
      <c r="AM165" s="325">
        <f t="shared" si="164"/>
        <v>12.711891550112586</v>
      </c>
      <c r="AN165" s="325">
        <f t="shared" si="165"/>
        <v>29.143603349611745</v>
      </c>
      <c r="AO165" s="327">
        <f t="shared" si="166"/>
        <v>43.489516567535944</v>
      </c>
      <c r="AP165" s="646">
        <v>0.925</v>
      </c>
      <c r="AQ165" s="634"/>
      <c r="AR165" s="282">
        <v>0.8509999999999998</v>
      </c>
      <c r="AS165" s="282">
        <v>0.735</v>
      </c>
      <c r="AT165" s="28">
        <v>0.6460000000000001</v>
      </c>
      <c r="AU165" s="28">
        <v>0.5404999999999999</v>
      </c>
      <c r="AV165" s="28">
        <v>0.2575</v>
      </c>
      <c r="AW165" s="28">
        <v>0.12299999999999998</v>
      </c>
      <c r="AX165" s="28">
        <v>0.11</v>
      </c>
      <c r="AY165" s="28">
        <v>0.055</v>
      </c>
      <c r="AZ165" s="275">
        <v>0.025</v>
      </c>
      <c r="BA165" s="275">
        <v>0.025</v>
      </c>
      <c r="BB165" s="28">
        <v>0.025</v>
      </c>
      <c r="BC165" s="119">
        <v>0.015</v>
      </c>
      <c r="BD165" s="684">
        <f t="shared" si="142"/>
        <v>8.695652173913082</v>
      </c>
      <c r="BE165" s="684">
        <f t="shared" si="147"/>
        <v>15.782312925170029</v>
      </c>
      <c r="BF165" s="452">
        <f t="shared" si="151"/>
        <v>13.777089783281715</v>
      </c>
      <c r="BG165" s="452">
        <f t="shared" si="152"/>
        <v>19.51896392229422</v>
      </c>
      <c r="BH165" s="452">
        <f t="shared" si="153"/>
        <v>109.90291262135918</v>
      </c>
      <c r="BI165" s="452">
        <f t="shared" si="154"/>
        <v>109.34959349593498</v>
      </c>
      <c r="BJ165" s="452">
        <f t="shared" si="155"/>
        <v>11.818181818181795</v>
      </c>
      <c r="BK165" s="452">
        <f t="shared" si="156"/>
        <v>100</v>
      </c>
      <c r="BL165" s="452">
        <f t="shared" si="157"/>
        <v>119.99999999999997</v>
      </c>
      <c r="BM165" s="452">
        <f t="shared" si="158"/>
        <v>0</v>
      </c>
      <c r="BN165" s="452">
        <f t="shared" si="159"/>
        <v>0</v>
      </c>
      <c r="BO165" s="685">
        <f t="shared" si="160"/>
        <v>66.66666666666667</v>
      </c>
      <c r="BP165" s="676">
        <f t="shared" si="170"/>
        <v>47.959281117233466</v>
      </c>
      <c r="BQ165" s="676">
        <f t="shared" si="171"/>
        <v>46.82812531519613</v>
      </c>
      <c r="BR165" s="538">
        <f t="shared" si="136"/>
        <v>12.997364861972382</v>
      </c>
      <c r="BS165" s="676">
        <f t="shared" si="137"/>
        <v>63.52637825692608</v>
      </c>
      <c r="BT165" s="700">
        <f t="shared" si="148"/>
        <v>0.979733727810651</v>
      </c>
      <c r="BU165" s="700">
        <f t="shared" si="167"/>
        <v>1.0670308677265745</v>
      </c>
      <c r="BV165" s="700">
        <f t="shared" si="167"/>
        <v>1.1621064380682116</v>
      </c>
      <c r="BW165" s="700">
        <f t="shared" si="167"/>
        <v>1.265653519730835</v>
      </c>
      <c r="BX165" s="700">
        <f t="shared" si="167"/>
        <v>1.3784269491440735</v>
      </c>
      <c r="BY165" s="697">
        <f t="shared" si="149"/>
        <v>5.852951502480345</v>
      </c>
      <c r="BZ165" s="685">
        <f t="shared" si="150"/>
        <v>28.371068843821355</v>
      </c>
    </row>
    <row r="166" spans="1:78" ht="11.25" customHeight="1">
      <c r="A166" s="34" t="s">
        <v>1036</v>
      </c>
      <c r="B166" s="36" t="s">
        <v>1037</v>
      </c>
      <c r="C166" s="41" t="s">
        <v>1219</v>
      </c>
      <c r="D166" s="133">
        <v>8</v>
      </c>
      <c r="E166" s="26">
        <v>327</v>
      </c>
      <c r="F166" s="46" t="s">
        <v>827</v>
      </c>
      <c r="G166" s="48" t="s">
        <v>827</v>
      </c>
      <c r="H166" s="207">
        <v>101.32</v>
      </c>
      <c r="I166" s="433">
        <f t="shared" si="161"/>
        <v>0.3947887879984209</v>
      </c>
      <c r="J166" s="283">
        <v>0.173</v>
      </c>
      <c r="K166" s="140">
        <v>0.2</v>
      </c>
      <c r="L166" s="94">
        <f t="shared" si="134"/>
        <v>15.606936416184979</v>
      </c>
      <c r="M166" s="298">
        <v>40793</v>
      </c>
      <c r="N166" s="50">
        <v>40795</v>
      </c>
      <c r="O166" s="40">
        <v>40822</v>
      </c>
      <c r="P166" s="49" t="s">
        <v>1452</v>
      </c>
      <c r="Q166" s="208" t="s">
        <v>1013</v>
      </c>
      <c r="R166" s="259">
        <f>K166*2</f>
        <v>0.4</v>
      </c>
      <c r="S166" s="315">
        <f t="shared" si="172"/>
        <v>9.803921568627452</v>
      </c>
      <c r="T166" s="411">
        <f t="shared" si="174"/>
        <v>156.90753488654528</v>
      </c>
      <c r="U166" s="37">
        <f t="shared" si="173"/>
        <v>24.833333333333332</v>
      </c>
      <c r="V166" s="365">
        <v>12</v>
      </c>
      <c r="W166" s="167">
        <v>4.08</v>
      </c>
      <c r="X166" s="174">
        <v>1.21</v>
      </c>
      <c r="Y166" s="167">
        <v>4.36</v>
      </c>
      <c r="Z166" s="167">
        <v>5.98</v>
      </c>
      <c r="AA166" s="174">
        <v>5.23</v>
      </c>
      <c r="AB166" s="167">
        <v>6.11</v>
      </c>
      <c r="AC166" s="332">
        <f t="shared" si="175"/>
        <v>16.826003824091785</v>
      </c>
      <c r="AD166" s="327">
        <f t="shared" si="176"/>
        <v>16.010618965598976</v>
      </c>
      <c r="AE166" s="484">
        <v>17</v>
      </c>
      <c r="AF166" s="371">
        <v>18580</v>
      </c>
      <c r="AG166" s="495">
        <v>45.66</v>
      </c>
      <c r="AH166" s="495">
        <v>-3.99</v>
      </c>
      <c r="AI166" s="519">
        <v>6.27</v>
      </c>
      <c r="AJ166" s="521">
        <v>7.1</v>
      </c>
      <c r="AK166" s="335" t="s">
        <v>876</v>
      </c>
      <c r="AL166" s="330">
        <f t="shared" si="163"/>
        <v>15.606936416184979</v>
      </c>
      <c r="AM166" s="331">
        <f t="shared" si="164"/>
        <v>15.73909845502044</v>
      </c>
      <c r="AN166" s="331">
        <f t="shared" si="165"/>
        <v>15.932532995927495</v>
      </c>
      <c r="AO166" s="332" t="s">
        <v>876</v>
      </c>
      <c r="AP166" s="652">
        <v>0.4</v>
      </c>
      <c r="AQ166" s="635"/>
      <c r="AR166" s="283">
        <v>0.346</v>
      </c>
      <c r="AS166" s="285">
        <v>0.297</v>
      </c>
      <c r="AT166" s="38">
        <v>0.258</v>
      </c>
      <c r="AU166" s="38">
        <v>0.221</v>
      </c>
      <c r="AV166" s="38">
        <v>0.191</v>
      </c>
      <c r="AW166" s="38">
        <v>0.171</v>
      </c>
      <c r="AX166" s="38">
        <v>0.055</v>
      </c>
      <c r="AY166" s="276">
        <v>0</v>
      </c>
      <c r="AZ166" s="276">
        <v>0</v>
      </c>
      <c r="BA166" s="276">
        <v>0</v>
      </c>
      <c r="BB166" s="276">
        <v>0</v>
      </c>
      <c r="BC166" s="304">
        <v>0</v>
      </c>
      <c r="BD166" s="688">
        <f t="shared" si="142"/>
        <v>15.606936416184979</v>
      </c>
      <c r="BE166" s="688">
        <f t="shared" si="147"/>
        <v>16.498316498316502</v>
      </c>
      <c r="BF166" s="664">
        <f t="shared" si="151"/>
        <v>15.116279069767424</v>
      </c>
      <c r="BG166" s="664">
        <f t="shared" si="152"/>
        <v>16.74208144796381</v>
      </c>
      <c r="BH166" s="664">
        <f t="shared" si="153"/>
        <v>15.706806282722518</v>
      </c>
      <c r="BI166" s="664">
        <f t="shared" si="154"/>
        <v>11.695906432748536</v>
      </c>
      <c r="BJ166" s="664">
        <f t="shared" si="155"/>
        <v>210.90909090909093</v>
      </c>
      <c r="BK166" s="664">
        <f t="shared" si="156"/>
        <v>0</v>
      </c>
      <c r="BL166" s="664">
        <f t="shared" si="157"/>
        <v>0</v>
      </c>
      <c r="BM166" s="664">
        <f t="shared" si="158"/>
        <v>0</v>
      </c>
      <c r="BN166" s="664">
        <f t="shared" si="159"/>
        <v>0</v>
      </c>
      <c r="BO166" s="689">
        <f t="shared" si="160"/>
        <v>0</v>
      </c>
      <c r="BP166" s="677">
        <f t="shared" si="170"/>
        <v>25.189618088066226</v>
      </c>
      <c r="BQ166" s="677">
        <f t="shared" si="171"/>
        <v>56.47751056955988</v>
      </c>
      <c r="BR166" s="539">
        <f t="shared" si="136"/>
        <v>-8.506011549407415</v>
      </c>
      <c r="BS166" s="677">
        <f t="shared" si="137"/>
        <v>69.19627450980393</v>
      </c>
      <c r="BT166" s="701">
        <f t="shared" si="148"/>
        <v>0.44000000000000006</v>
      </c>
      <c r="BU166" s="701">
        <f t="shared" si="167"/>
        <v>0.4840000000000001</v>
      </c>
      <c r="BV166" s="701">
        <f t="shared" si="167"/>
        <v>0.5324000000000001</v>
      </c>
      <c r="BW166" s="701">
        <f t="shared" si="167"/>
        <v>0.5856400000000002</v>
      </c>
      <c r="BX166" s="701">
        <f t="shared" si="167"/>
        <v>0.6442040000000002</v>
      </c>
      <c r="BY166" s="702">
        <f t="shared" si="149"/>
        <v>2.6862440000000007</v>
      </c>
      <c r="BZ166" s="689">
        <f t="shared" si="150"/>
        <v>2.6512475325700757</v>
      </c>
    </row>
    <row r="167" spans="1:78" ht="11.25" customHeight="1">
      <c r="A167" s="15" t="s">
        <v>359</v>
      </c>
      <c r="B167" s="16" t="s">
        <v>360</v>
      </c>
      <c r="C167" s="24" t="s">
        <v>1231</v>
      </c>
      <c r="D167" s="131">
        <v>8</v>
      </c>
      <c r="E167" s="26">
        <v>304</v>
      </c>
      <c r="F167" s="88" t="s">
        <v>1410</v>
      </c>
      <c r="G167" s="58" t="s">
        <v>1410</v>
      </c>
      <c r="H167" s="205">
        <v>38.94</v>
      </c>
      <c r="I167" s="432">
        <f t="shared" si="161"/>
        <v>1.1299435028248588</v>
      </c>
      <c r="J167" s="282">
        <v>0.105</v>
      </c>
      <c r="K167" s="141">
        <v>0.11</v>
      </c>
      <c r="L167" s="107">
        <f t="shared" si="134"/>
        <v>4.761904761904767</v>
      </c>
      <c r="M167" s="118">
        <v>40603</v>
      </c>
      <c r="N167" s="22">
        <v>40605</v>
      </c>
      <c r="O167" s="23">
        <v>40619</v>
      </c>
      <c r="P167" s="378" t="s">
        <v>293</v>
      </c>
      <c r="Q167" s="26"/>
      <c r="R167" s="311">
        <f>K167*4</f>
        <v>0.44</v>
      </c>
      <c r="S167" s="313">
        <f t="shared" si="172"/>
        <v>18.181818181818183</v>
      </c>
      <c r="T167" s="413">
        <f t="shared" si="174"/>
        <v>68.07285577535968</v>
      </c>
      <c r="U167" s="18">
        <f t="shared" si="173"/>
        <v>16.09090909090909</v>
      </c>
      <c r="V167" s="364">
        <v>12</v>
      </c>
      <c r="W167" s="188">
        <v>2.42</v>
      </c>
      <c r="X167" s="187">
        <v>2.13</v>
      </c>
      <c r="Y167" s="188">
        <v>0.78</v>
      </c>
      <c r="Z167" s="188">
        <v>3.95</v>
      </c>
      <c r="AA167" s="187">
        <v>2.62</v>
      </c>
      <c r="AB167" s="188">
        <v>2.93</v>
      </c>
      <c r="AC167" s="326">
        <f t="shared" si="175"/>
        <v>11.832061068702293</v>
      </c>
      <c r="AD167" s="443">
        <f t="shared" si="176"/>
        <v>6.97774432856682</v>
      </c>
      <c r="AE167" s="483">
        <v>10</v>
      </c>
      <c r="AF167" s="370">
        <v>2720</v>
      </c>
      <c r="AG167" s="512">
        <v>15.65</v>
      </c>
      <c r="AH167" s="512">
        <v>-16.78</v>
      </c>
      <c r="AI167" s="525">
        <v>2.93</v>
      </c>
      <c r="AJ167" s="526">
        <v>0.26</v>
      </c>
      <c r="AK167" s="334" t="s">
        <v>876</v>
      </c>
      <c r="AL167" s="324">
        <f t="shared" si="163"/>
        <v>4.761904761904767</v>
      </c>
      <c r="AM167" s="325">
        <f t="shared" si="164"/>
        <v>8.974425081854953</v>
      </c>
      <c r="AN167" s="325">
        <f t="shared" si="165"/>
        <v>12.888132073019754</v>
      </c>
      <c r="AO167" s="327" t="s">
        <v>876</v>
      </c>
      <c r="AP167" s="646">
        <v>0.44</v>
      </c>
      <c r="AQ167" s="634"/>
      <c r="AR167" s="282">
        <v>0.42</v>
      </c>
      <c r="AS167" s="282">
        <v>0.38</v>
      </c>
      <c r="AT167" s="28">
        <v>0.34</v>
      </c>
      <c r="AU167" s="28">
        <v>0.32</v>
      </c>
      <c r="AV167" s="28">
        <v>0.24</v>
      </c>
      <c r="AW167" s="28">
        <v>0.2</v>
      </c>
      <c r="AX167" s="28">
        <v>0.1125</v>
      </c>
      <c r="AY167" s="275">
        <v>0</v>
      </c>
      <c r="AZ167" s="275">
        <v>0</v>
      </c>
      <c r="BA167" s="275">
        <v>0</v>
      </c>
      <c r="BB167" s="275">
        <v>0</v>
      </c>
      <c r="BC167" s="277">
        <v>0</v>
      </c>
      <c r="BD167" s="684">
        <f t="shared" si="142"/>
        <v>4.761904761904767</v>
      </c>
      <c r="BE167" s="684">
        <f t="shared" si="147"/>
        <v>10.526315789473673</v>
      </c>
      <c r="BF167" s="452">
        <f t="shared" si="151"/>
        <v>11.764705882352944</v>
      </c>
      <c r="BG167" s="452">
        <f t="shared" si="152"/>
        <v>6.25</v>
      </c>
      <c r="BH167" s="452">
        <f t="shared" si="153"/>
        <v>33.33333333333335</v>
      </c>
      <c r="BI167" s="452">
        <f t="shared" si="154"/>
        <v>19.999999999999996</v>
      </c>
      <c r="BJ167" s="452">
        <f t="shared" si="155"/>
        <v>77.77777777777779</v>
      </c>
      <c r="BK167" s="452">
        <f t="shared" si="156"/>
        <v>0</v>
      </c>
      <c r="BL167" s="452">
        <f t="shared" si="157"/>
        <v>0</v>
      </c>
      <c r="BM167" s="452">
        <f t="shared" si="158"/>
        <v>0</v>
      </c>
      <c r="BN167" s="452">
        <f t="shared" si="159"/>
        <v>0</v>
      </c>
      <c r="BO167" s="685">
        <f t="shared" si="160"/>
        <v>0</v>
      </c>
      <c r="BP167" s="676">
        <f t="shared" si="170"/>
        <v>13.701169795403544</v>
      </c>
      <c r="BQ167" s="676">
        <f t="shared" si="171"/>
        <v>21.63865955408321</v>
      </c>
      <c r="BR167" s="538">
        <f t="shared" si="136"/>
        <v>-2.0728335150644774</v>
      </c>
      <c r="BS167" s="676">
        <f t="shared" si="137"/>
        <v>61.34294814480161</v>
      </c>
      <c r="BT167" s="696">
        <f t="shared" si="148"/>
        <v>0.48400000000000004</v>
      </c>
      <c r="BU167" s="696">
        <f t="shared" si="167"/>
        <v>0.5177722825502634</v>
      </c>
      <c r="BV167" s="696">
        <f t="shared" si="167"/>
        <v>0.5539011086308053</v>
      </c>
      <c r="BW167" s="696">
        <f t="shared" si="167"/>
        <v>0.5925509118241601</v>
      </c>
      <c r="BX167" s="696">
        <f t="shared" si="167"/>
        <v>0.6338975994678414</v>
      </c>
      <c r="BY167" s="697">
        <f t="shared" si="149"/>
        <v>2.78212190247307</v>
      </c>
      <c r="BZ167" s="685">
        <f t="shared" si="150"/>
        <v>7.144637654014048</v>
      </c>
    </row>
    <row r="168" spans="1:78" ht="11.25" customHeight="1">
      <c r="A168" s="25" t="s">
        <v>319</v>
      </c>
      <c r="B168" s="26" t="s">
        <v>320</v>
      </c>
      <c r="C168" s="33" t="s">
        <v>698</v>
      </c>
      <c r="D168" s="132">
        <v>6</v>
      </c>
      <c r="E168" s="26">
        <v>408</v>
      </c>
      <c r="F168" s="65" t="s">
        <v>1410</v>
      </c>
      <c r="G168" s="57" t="s">
        <v>1410</v>
      </c>
      <c r="H168" s="206">
        <v>45.75</v>
      </c>
      <c r="I168" s="433">
        <f t="shared" si="161"/>
        <v>1.7945355191256829</v>
      </c>
      <c r="J168" s="141">
        <v>0.3735</v>
      </c>
      <c r="K168" s="141">
        <v>0.4105</v>
      </c>
      <c r="L168" s="93">
        <f t="shared" si="134"/>
        <v>9.906291834002667</v>
      </c>
      <c r="M168" s="156">
        <v>40828</v>
      </c>
      <c r="N168" s="31">
        <v>40830</v>
      </c>
      <c r="O168" s="32">
        <v>40848</v>
      </c>
      <c r="P168" s="30" t="s">
        <v>59</v>
      </c>
      <c r="Q168" s="123" t="s">
        <v>1013</v>
      </c>
      <c r="R168" s="310">
        <f>K168*2</f>
        <v>0.821</v>
      </c>
      <c r="S168" s="313">
        <f t="shared" si="172"/>
        <v>23.457142857142856</v>
      </c>
      <c r="T168" s="411">
        <f t="shared" si="174"/>
        <v>21.71395036841797</v>
      </c>
      <c r="U168" s="27">
        <f t="shared" si="173"/>
        <v>13.071428571428571</v>
      </c>
      <c r="V168" s="364">
        <v>12</v>
      </c>
      <c r="W168" s="166">
        <v>3.5</v>
      </c>
      <c r="X168" s="172">
        <v>1.88</v>
      </c>
      <c r="Y168" s="166">
        <v>1.85</v>
      </c>
      <c r="Z168" s="166">
        <v>2.55</v>
      </c>
      <c r="AA168" s="172">
        <v>3.64</v>
      </c>
      <c r="AB168" s="166">
        <v>3.98</v>
      </c>
      <c r="AC168" s="327">
        <f t="shared" si="175"/>
        <v>9.340659340659329</v>
      </c>
      <c r="AD168" s="444">
        <f t="shared" si="176"/>
        <v>6.685468786532616</v>
      </c>
      <c r="AE168" s="484">
        <v>8</v>
      </c>
      <c r="AF168" s="369">
        <v>8150</v>
      </c>
      <c r="AG168" s="522">
        <v>8.75</v>
      </c>
      <c r="AH168" s="522">
        <v>-24.19</v>
      </c>
      <c r="AI168" s="523">
        <v>1.62</v>
      </c>
      <c r="AJ168" s="524">
        <v>-6.65</v>
      </c>
      <c r="AK168" s="335">
        <f>AN168/AO168</f>
        <v>1.1810684367263777</v>
      </c>
      <c r="AL168" s="324">
        <f t="shared" si="163"/>
        <v>9.906291834002667</v>
      </c>
      <c r="AM168" s="325">
        <f t="shared" si="164"/>
        <v>9.989863825287038</v>
      </c>
      <c r="AN168" s="325">
        <f t="shared" si="165"/>
        <v>9.99035308671159</v>
      </c>
      <c r="AO168" s="327">
        <f t="shared" si="166"/>
        <v>8.458741912028668</v>
      </c>
      <c r="AP168" s="646">
        <v>0.821</v>
      </c>
      <c r="AQ168" s="634"/>
      <c r="AR168" s="282">
        <v>0.747</v>
      </c>
      <c r="AS168" s="282">
        <v>0.679</v>
      </c>
      <c r="AT168" s="28">
        <v>0.617</v>
      </c>
      <c r="AU168" s="28">
        <v>0.558</v>
      </c>
      <c r="AV168" s="28">
        <v>0.51</v>
      </c>
      <c r="AW168" s="275">
        <v>0.458</v>
      </c>
      <c r="AX168" s="28">
        <v>0.46099999999999997</v>
      </c>
      <c r="AY168" s="28">
        <v>0.4205</v>
      </c>
      <c r="AZ168" s="28">
        <v>0.3855</v>
      </c>
      <c r="BA168" s="275">
        <v>0.36450000000000005</v>
      </c>
      <c r="BB168" s="28">
        <v>0.485</v>
      </c>
      <c r="BC168" s="277">
        <v>0</v>
      </c>
      <c r="BD168" s="684">
        <f t="shared" si="142"/>
        <v>9.906291834002667</v>
      </c>
      <c r="BE168" s="684">
        <f t="shared" si="147"/>
        <v>10.014727540500722</v>
      </c>
      <c r="BF168" s="452">
        <f t="shared" si="151"/>
        <v>10.048622366288495</v>
      </c>
      <c r="BG168" s="452">
        <f t="shared" si="152"/>
        <v>10.573476702508945</v>
      </c>
      <c r="BH168" s="452">
        <f t="shared" si="153"/>
        <v>9.411764705882364</v>
      </c>
      <c r="BI168" s="452">
        <f t="shared" si="154"/>
        <v>11.353711790393017</v>
      </c>
      <c r="BJ168" s="452">
        <f t="shared" si="155"/>
        <v>0</v>
      </c>
      <c r="BK168" s="452">
        <f t="shared" si="156"/>
        <v>9.631391200951246</v>
      </c>
      <c r="BL168" s="452">
        <f t="shared" si="157"/>
        <v>9.07911802853436</v>
      </c>
      <c r="BM168" s="452">
        <f t="shared" si="158"/>
        <v>5.7613168724279795</v>
      </c>
      <c r="BN168" s="452">
        <f t="shared" si="159"/>
        <v>0</v>
      </c>
      <c r="BO168" s="685">
        <f t="shared" si="160"/>
        <v>0</v>
      </c>
      <c r="BP168" s="676">
        <f t="shared" si="170"/>
        <v>7.14836842012415</v>
      </c>
      <c r="BQ168" s="676">
        <f t="shared" si="171"/>
        <v>4.3194086483401675</v>
      </c>
      <c r="BR168" s="538">
        <f t="shared" si="136"/>
        <v>-1.2865399655912988</v>
      </c>
      <c r="BS168" s="676">
        <f t="shared" si="137"/>
        <v>66.10016237681722</v>
      </c>
      <c r="BT168" s="696">
        <f t="shared" si="148"/>
        <v>0.8976868131868131</v>
      </c>
      <c r="BU168" s="696">
        <f t="shared" si="167"/>
        <v>0.9577013848832369</v>
      </c>
      <c r="BV168" s="696">
        <f t="shared" si="167"/>
        <v>1.0217282120377964</v>
      </c>
      <c r="BW168" s="696">
        <f t="shared" si="167"/>
        <v>1.0900355327367812</v>
      </c>
      <c r="BX168" s="696">
        <f t="shared" si="167"/>
        <v>1.1629095180400133</v>
      </c>
      <c r="BY168" s="697">
        <f t="shared" si="149"/>
        <v>5.130061460884641</v>
      </c>
      <c r="BZ168" s="685">
        <f t="shared" si="150"/>
        <v>11.213249094829816</v>
      </c>
    </row>
    <row r="169" spans="1:78" ht="11.25" customHeight="1">
      <c r="A169" s="25" t="s">
        <v>1400</v>
      </c>
      <c r="B169" s="26" t="s">
        <v>1401</v>
      </c>
      <c r="C169" s="33" t="s">
        <v>1224</v>
      </c>
      <c r="D169" s="132">
        <v>7</v>
      </c>
      <c r="E169" s="26">
        <v>379</v>
      </c>
      <c r="F169" s="65" t="s">
        <v>1410</v>
      </c>
      <c r="G169" s="57" t="s">
        <v>1410</v>
      </c>
      <c r="H169" s="206">
        <v>7.85</v>
      </c>
      <c r="I169" s="313">
        <f t="shared" si="161"/>
        <v>3.5668789808917203</v>
      </c>
      <c r="J169" s="141">
        <v>0.06</v>
      </c>
      <c r="K169" s="141">
        <v>0.07</v>
      </c>
      <c r="L169" s="93">
        <f t="shared" si="134"/>
        <v>16.666666666666675</v>
      </c>
      <c r="M169" s="156">
        <v>40861</v>
      </c>
      <c r="N169" s="31">
        <v>40863</v>
      </c>
      <c r="O169" s="32">
        <v>40877</v>
      </c>
      <c r="P169" s="30" t="s">
        <v>277</v>
      </c>
      <c r="Q169" s="26"/>
      <c r="R169" s="310">
        <f aca="true" t="shared" si="177" ref="R169:R179">K169*4</f>
        <v>0.28</v>
      </c>
      <c r="S169" s="313">
        <f t="shared" si="172"/>
        <v>54.90196078431373</v>
      </c>
      <c r="T169" s="411">
        <f t="shared" si="174"/>
        <v>-16.87739061048954</v>
      </c>
      <c r="U169" s="27">
        <f t="shared" si="173"/>
        <v>15.392156862745097</v>
      </c>
      <c r="V169" s="364">
        <v>12</v>
      </c>
      <c r="W169" s="166">
        <v>0.51</v>
      </c>
      <c r="X169" s="172" t="s">
        <v>1008</v>
      </c>
      <c r="Y169" s="166">
        <v>2.95</v>
      </c>
      <c r="Z169" s="166">
        <v>1.01</v>
      </c>
      <c r="AA169" s="172" t="s">
        <v>1008</v>
      </c>
      <c r="AB169" s="166">
        <v>0.67</v>
      </c>
      <c r="AC169" s="327" t="s">
        <v>876</v>
      </c>
      <c r="AD169" s="444" t="s">
        <v>876</v>
      </c>
      <c r="AE169" s="484">
        <v>1</v>
      </c>
      <c r="AF169" s="306">
        <v>42</v>
      </c>
      <c r="AG169" s="522">
        <v>10.56</v>
      </c>
      <c r="AH169" s="522">
        <v>-22.89</v>
      </c>
      <c r="AI169" s="523">
        <v>3.29</v>
      </c>
      <c r="AJ169" s="524">
        <v>-1.63</v>
      </c>
      <c r="AK169" s="335" t="s">
        <v>876</v>
      </c>
      <c r="AL169" s="324">
        <f t="shared" si="163"/>
        <v>21.808614305203665</v>
      </c>
      <c r="AM169" s="325">
        <f t="shared" si="164"/>
        <v>12.148315766248906</v>
      </c>
      <c r="AN169" s="325">
        <f t="shared" si="165"/>
        <v>21.782181277691627</v>
      </c>
      <c r="AO169" s="327" t="s">
        <v>876</v>
      </c>
      <c r="AP169" s="646">
        <v>0.25</v>
      </c>
      <c r="AQ169" s="634"/>
      <c r="AR169" s="282">
        <v>0.20524</v>
      </c>
      <c r="AS169" s="284">
        <v>0.19048</v>
      </c>
      <c r="AT169" s="28">
        <v>0.17724</v>
      </c>
      <c r="AU169" s="28">
        <v>0.13296</v>
      </c>
      <c r="AV169" s="28">
        <v>0.09333</v>
      </c>
      <c r="AW169" s="28">
        <v>0.032100000000000004</v>
      </c>
      <c r="AX169" s="275">
        <v>0</v>
      </c>
      <c r="AY169" s="275">
        <v>0</v>
      </c>
      <c r="AZ169" s="275">
        <v>0</v>
      </c>
      <c r="BA169" s="275">
        <v>0</v>
      </c>
      <c r="BB169" s="275">
        <v>0</v>
      </c>
      <c r="BC169" s="277">
        <v>0</v>
      </c>
      <c r="BD169" s="684">
        <f t="shared" si="142"/>
        <v>21.808614305203665</v>
      </c>
      <c r="BE169" s="684">
        <f t="shared" si="147"/>
        <v>7.748845023099538</v>
      </c>
      <c r="BF169" s="452">
        <f t="shared" si="151"/>
        <v>7.470097043556767</v>
      </c>
      <c r="BG169" s="452">
        <f t="shared" si="152"/>
        <v>33.30324909747293</v>
      </c>
      <c r="BH169" s="452">
        <f t="shared" si="153"/>
        <v>42.46223079395692</v>
      </c>
      <c r="BI169" s="452">
        <f t="shared" si="154"/>
        <v>190.7476635514018</v>
      </c>
      <c r="BJ169" s="452">
        <f t="shared" si="155"/>
        <v>0</v>
      </c>
      <c r="BK169" s="452">
        <f t="shared" si="156"/>
        <v>0</v>
      </c>
      <c r="BL169" s="452">
        <f t="shared" si="157"/>
        <v>0</v>
      </c>
      <c r="BM169" s="452">
        <f t="shared" si="158"/>
        <v>0</v>
      </c>
      <c r="BN169" s="452">
        <f t="shared" si="159"/>
        <v>0</v>
      </c>
      <c r="BO169" s="685">
        <f t="shared" si="160"/>
        <v>0</v>
      </c>
      <c r="BP169" s="676">
        <f t="shared" si="170"/>
        <v>25.295058317890966</v>
      </c>
      <c r="BQ169" s="676">
        <f t="shared" si="171"/>
        <v>51.80910593872923</v>
      </c>
      <c r="BR169" s="538">
        <f t="shared" si="136"/>
        <v>9.95690339583825</v>
      </c>
      <c r="BS169" s="676">
        <f t="shared" si="137"/>
        <v>46.02058823529412</v>
      </c>
      <c r="BT169" s="696">
        <f t="shared" si="148"/>
        <v>0.2575</v>
      </c>
      <c r="BU169" s="696">
        <f t="shared" si="167"/>
        <v>0.265225</v>
      </c>
      <c r="BV169" s="696">
        <f t="shared" si="167"/>
        <v>0.27318175</v>
      </c>
      <c r="BW169" s="696">
        <f t="shared" si="167"/>
        <v>0.28137720250000003</v>
      </c>
      <c r="BX169" s="696">
        <f t="shared" si="167"/>
        <v>0.289818518575</v>
      </c>
      <c r="BY169" s="697">
        <f t="shared" si="149"/>
        <v>1.367102471075</v>
      </c>
      <c r="BZ169" s="685">
        <f t="shared" si="150"/>
        <v>17.41531810286624</v>
      </c>
    </row>
    <row r="170" spans="1:78" ht="11.25" customHeight="1">
      <c r="A170" s="25" t="s">
        <v>1299</v>
      </c>
      <c r="B170" s="26" t="s">
        <v>1252</v>
      </c>
      <c r="C170" s="109" t="s">
        <v>1536</v>
      </c>
      <c r="D170" s="132">
        <v>5</v>
      </c>
      <c r="E170" s="26">
        <v>429</v>
      </c>
      <c r="F170" s="44" t="s">
        <v>860</v>
      </c>
      <c r="G170" s="45" t="s">
        <v>860</v>
      </c>
      <c r="H170" s="206">
        <v>40.43</v>
      </c>
      <c r="I170" s="313">
        <f t="shared" si="161"/>
        <v>2.621815483551818</v>
      </c>
      <c r="J170" s="282">
        <v>0.25</v>
      </c>
      <c r="K170" s="141">
        <v>0.265</v>
      </c>
      <c r="L170" s="93">
        <f t="shared" si="134"/>
        <v>6.000000000000005</v>
      </c>
      <c r="M170" s="156">
        <v>40675</v>
      </c>
      <c r="N170" s="31">
        <v>40679</v>
      </c>
      <c r="O170" s="32">
        <v>40695</v>
      </c>
      <c r="P170" s="30" t="s">
        <v>245</v>
      </c>
      <c r="Q170" s="268"/>
      <c r="R170" s="310">
        <f t="shared" si="177"/>
        <v>1.06</v>
      </c>
      <c r="S170" s="313">
        <f t="shared" si="172"/>
        <v>47.963800904977376</v>
      </c>
      <c r="T170" s="411">
        <f t="shared" si="174"/>
        <v>10.435856638016583</v>
      </c>
      <c r="U170" s="27">
        <f t="shared" si="173"/>
        <v>18.294117647058822</v>
      </c>
      <c r="V170" s="364">
        <v>12</v>
      </c>
      <c r="W170" s="166">
        <v>2.21</v>
      </c>
      <c r="X170" s="172">
        <v>7.59</v>
      </c>
      <c r="Y170" s="166">
        <v>0.97</v>
      </c>
      <c r="Z170" s="166">
        <v>1.5</v>
      </c>
      <c r="AA170" s="172">
        <v>2.23</v>
      </c>
      <c r="AB170" s="166">
        <v>2.56</v>
      </c>
      <c r="AC170" s="327">
        <f>(AB170/AA170-1)*100</f>
        <v>14.798206278026903</v>
      </c>
      <c r="AD170" s="444">
        <f aca="true" t="shared" si="178" ref="AD170:AD180">(H170/AA170)/X170</f>
        <v>2.388675209887922</v>
      </c>
      <c r="AE170" s="484">
        <v>6</v>
      </c>
      <c r="AF170" s="369">
        <v>1860</v>
      </c>
      <c r="AG170" s="522">
        <v>25.87</v>
      </c>
      <c r="AH170" s="522">
        <v>-0.39</v>
      </c>
      <c r="AI170" s="523">
        <v>4.31</v>
      </c>
      <c r="AJ170" s="524">
        <v>7.78</v>
      </c>
      <c r="AK170" s="335">
        <f>AN170/AO170</f>
        <v>2.0255193534544023</v>
      </c>
      <c r="AL170" s="324">
        <f t="shared" si="163"/>
        <v>6.835443037974676</v>
      </c>
      <c r="AM170" s="325">
        <f t="shared" si="164"/>
        <v>5.832929479548832</v>
      </c>
      <c r="AN170" s="325">
        <f t="shared" si="165"/>
        <v>5.168994430952489</v>
      </c>
      <c r="AO170" s="327">
        <f t="shared" si="166"/>
        <v>2.5519353454397153</v>
      </c>
      <c r="AP170" s="646">
        <v>1.055</v>
      </c>
      <c r="AQ170" s="634"/>
      <c r="AR170" s="282">
        <v>0.9875</v>
      </c>
      <c r="AS170" s="282">
        <v>0.9375</v>
      </c>
      <c r="AT170" s="28">
        <v>0.89</v>
      </c>
      <c r="AU170" s="28">
        <v>0.85</v>
      </c>
      <c r="AV170" s="28">
        <v>0.82</v>
      </c>
      <c r="AW170" s="28">
        <v>0.82</v>
      </c>
      <c r="AX170" s="28">
        <v>0.82</v>
      </c>
      <c r="AY170" s="275">
        <v>0.83</v>
      </c>
      <c r="AZ170" s="275">
        <v>0.82</v>
      </c>
      <c r="BA170" s="275">
        <v>0.82</v>
      </c>
      <c r="BB170" s="275">
        <v>0.82</v>
      </c>
      <c r="BC170" s="277">
        <v>0.82</v>
      </c>
      <c r="BD170" s="684">
        <f t="shared" si="142"/>
        <v>6.835443037974676</v>
      </c>
      <c r="BE170" s="684">
        <f t="shared" si="147"/>
        <v>5.3333333333333455</v>
      </c>
      <c r="BF170" s="452">
        <f t="shared" si="151"/>
        <v>5.337078651685401</v>
      </c>
      <c r="BG170" s="452">
        <f t="shared" si="152"/>
        <v>4.705882352941182</v>
      </c>
      <c r="BH170" s="452">
        <f t="shared" si="153"/>
        <v>3.658536585365857</v>
      </c>
      <c r="BI170" s="452">
        <f t="shared" si="154"/>
        <v>0</v>
      </c>
      <c r="BJ170" s="452">
        <f t="shared" si="155"/>
        <v>0</v>
      </c>
      <c r="BK170" s="452">
        <f t="shared" si="156"/>
        <v>0</v>
      </c>
      <c r="BL170" s="452">
        <f t="shared" si="157"/>
        <v>1.2195121951219523</v>
      </c>
      <c r="BM170" s="452">
        <f t="shared" si="158"/>
        <v>0</v>
      </c>
      <c r="BN170" s="452">
        <f t="shared" si="159"/>
        <v>0</v>
      </c>
      <c r="BO170" s="685">
        <f t="shared" si="160"/>
        <v>0</v>
      </c>
      <c r="BP170" s="676">
        <f t="shared" si="170"/>
        <v>2.2574821797018676</v>
      </c>
      <c r="BQ170" s="676">
        <f t="shared" si="171"/>
        <v>2.5741479765852304</v>
      </c>
      <c r="BR170" s="538">
        <f t="shared" si="136"/>
        <v>-10.503307732554514</v>
      </c>
      <c r="BS170" s="676">
        <f t="shared" si="137"/>
        <v>48.684426674331945</v>
      </c>
      <c r="BT170" s="696">
        <f t="shared" si="148"/>
        <v>1.1605</v>
      </c>
      <c r="BU170" s="696">
        <f t="shared" si="167"/>
        <v>1.1882205758107494</v>
      </c>
      <c r="BV170" s="696">
        <f t="shared" si="167"/>
        <v>1.2166033061439283</v>
      </c>
      <c r="BW170" s="696">
        <f t="shared" si="167"/>
        <v>1.2456640077204653</v>
      </c>
      <c r="BX170" s="696">
        <f t="shared" si="167"/>
        <v>1.2754188750713804</v>
      </c>
      <c r="BY170" s="697">
        <f t="shared" si="149"/>
        <v>6.086406764746524</v>
      </c>
      <c r="BZ170" s="685">
        <f t="shared" si="150"/>
        <v>15.054184429251851</v>
      </c>
    </row>
    <row r="171" spans="1:78" ht="11.25" customHeight="1">
      <c r="A171" s="34" t="s">
        <v>2039</v>
      </c>
      <c r="B171" s="36" t="s">
        <v>2040</v>
      </c>
      <c r="C171" s="120" t="s">
        <v>1565</v>
      </c>
      <c r="D171" s="133">
        <v>5</v>
      </c>
      <c r="E171" s="26">
        <v>442</v>
      </c>
      <c r="F171" s="74" t="s">
        <v>1410</v>
      </c>
      <c r="G171" s="75" t="s">
        <v>1410</v>
      </c>
      <c r="H171" s="207">
        <v>30.27</v>
      </c>
      <c r="I171" s="315">
        <f t="shared" si="161"/>
        <v>6.210769739015527</v>
      </c>
      <c r="J171" s="140">
        <v>0.465</v>
      </c>
      <c r="K171" s="140">
        <v>0.47</v>
      </c>
      <c r="L171" s="195">
        <f t="shared" si="134"/>
        <v>1.0752688172043001</v>
      </c>
      <c r="M171" s="298">
        <v>40850</v>
      </c>
      <c r="N171" s="50">
        <v>40854</v>
      </c>
      <c r="O171" s="40">
        <v>40861</v>
      </c>
      <c r="P171" s="375" t="s">
        <v>262</v>
      </c>
      <c r="Q171" s="267" t="s">
        <v>1921</v>
      </c>
      <c r="R171" s="259">
        <f t="shared" si="177"/>
        <v>1.88</v>
      </c>
      <c r="S171" s="313">
        <f t="shared" si="172"/>
        <v>112.57485029940119</v>
      </c>
      <c r="T171" s="412">
        <f t="shared" si="174"/>
        <v>18.39444880982399</v>
      </c>
      <c r="U171" s="37">
        <f t="shared" si="173"/>
        <v>18.125748502994014</v>
      </c>
      <c r="V171" s="365">
        <v>12</v>
      </c>
      <c r="W171" s="167">
        <v>1.67</v>
      </c>
      <c r="X171" s="174">
        <v>4.39</v>
      </c>
      <c r="Y171" s="167">
        <v>14.63</v>
      </c>
      <c r="Z171" s="167">
        <v>1.74</v>
      </c>
      <c r="AA171" s="174">
        <v>1.67</v>
      </c>
      <c r="AB171" s="167">
        <v>1.77</v>
      </c>
      <c r="AC171" s="332">
        <f>(AB171/AA171-1)*100</f>
        <v>5.988023952095811</v>
      </c>
      <c r="AD171" s="445">
        <f t="shared" si="178"/>
        <v>4.12887209635399</v>
      </c>
      <c r="AE171" s="485">
        <v>9</v>
      </c>
      <c r="AF171" s="371">
        <v>2920</v>
      </c>
      <c r="AG171" s="495">
        <v>18.57</v>
      </c>
      <c r="AH171" s="495">
        <v>-13.34</v>
      </c>
      <c r="AI171" s="519">
        <v>0.8</v>
      </c>
      <c r="AJ171" s="521">
        <v>1.37</v>
      </c>
      <c r="AK171" s="336" t="s">
        <v>876</v>
      </c>
      <c r="AL171" s="324">
        <f t="shared" si="163"/>
        <v>8.529411764705873</v>
      </c>
      <c r="AM171" s="325">
        <f t="shared" si="164"/>
        <v>11.249275333020915</v>
      </c>
      <c r="AN171" s="325" t="s">
        <v>876</v>
      </c>
      <c r="AO171" s="327" t="s">
        <v>876</v>
      </c>
      <c r="AP171" s="646">
        <v>1.845</v>
      </c>
      <c r="AQ171" s="634"/>
      <c r="AR171" s="282">
        <v>1.7</v>
      </c>
      <c r="AS171" s="282">
        <v>1.51</v>
      </c>
      <c r="AT171" s="28">
        <v>1.34</v>
      </c>
      <c r="AU171" s="28">
        <v>0.3</v>
      </c>
      <c r="AV171" s="275">
        <v>0</v>
      </c>
      <c r="AW171" s="275">
        <v>0</v>
      </c>
      <c r="AX171" s="275">
        <v>0</v>
      </c>
      <c r="AY171" s="275">
        <v>0</v>
      </c>
      <c r="AZ171" s="275">
        <v>0</v>
      </c>
      <c r="BA171" s="275">
        <v>0</v>
      </c>
      <c r="BB171" s="275">
        <v>0</v>
      </c>
      <c r="BC171" s="277">
        <v>0</v>
      </c>
      <c r="BD171" s="684">
        <f t="shared" si="142"/>
        <v>8.529411764705873</v>
      </c>
      <c r="BE171" s="684">
        <f t="shared" si="147"/>
        <v>12.58278145695364</v>
      </c>
      <c r="BF171" s="452">
        <f t="shared" si="151"/>
        <v>12.686567164179108</v>
      </c>
      <c r="BG171" s="452">
        <f t="shared" si="152"/>
        <v>346.6666666666667</v>
      </c>
      <c r="BH171" s="452">
        <f t="shared" si="153"/>
        <v>0</v>
      </c>
      <c r="BI171" s="452">
        <f t="shared" si="154"/>
        <v>0</v>
      </c>
      <c r="BJ171" s="452">
        <f t="shared" si="155"/>
        <v>0</v>
      </c>
      <c r="BK171" s="452">
        <f t="shared" si="156"/>
        <v>0</v>
      </c>
      <c r="BL171" s="452">
        <f t="shared" si="157"/>
        <v>0</v>
      </c>
      <c r="BM171" s="452">
        <f t="shared" si="158"/>
        <v>0</v>
      </c>
      <c r="BN171" s="452">
        <f t="shared" si="159"/>
        <v>0</v>
      </c>
      <c r="BO171" s="685">
        <f t="shared" si="160"/>
        <v>0</v>
      </c>
      <c r="BP171" s="676">
        <f t="shared" si="170"/>
        <v>31.705452254375444</v>
      </c>
      <c r="BQ171" s="676">
        <f t="shared" si="171"/>
        <v>95.09073543489072</v>
      </c>
      <c r="BR171" s="538" t="str">
        <f t="shared" si="136"/>
        <v>n/a</v>
      </c>
      <c r="BS171" s="676">
        <f t="shared" si="137"/>
        <v>34.898213464880584</v>
      </c>
      <c r="BT171" s="696">
        <f t="shared" si="148"/>
        <v>1.9554790419161676</v>
      </c>
      <c r="BU171" s="696">
        <f t="shared" si="167"/>
        <v>2.0362182704278946</v>
      </c>
      <c r="BV171" s="696">
        <f t="shared" si="167"/>
        <v>2.120291118416454</v>
      </c>
      <c r="BW171" s="696">
        <f t="shared" si="167"/>
        <v>2.207835226766223</v>
      </c>
      <c r="BX171" s="696">
        <f t="shared" si="167"/>
        <v>2.2989939193776476</v>
      </c>
      <c r="BY171" s="697">
        <f t="shared" si="149"/>
        <v>10.618817576904386</v>
      </c>
      <c r="BZ171" s="685">
        <f t="shared" si="150"/>
        <v>35.08033556955529</v>
      </c>
    </row>
    <row r="172" spans="1:78" ht="11.25" customHeight="1">
      <c r="A172" s="15" t="s">
        <v>321</v>
      </c>
      <c r="B172" s="16" t="s">
        <v>322</v>
      </c>
      <c r="C172" s="24" t="s">
        <v>698</v>
      </c>
      <c r="D172" s="131">
        <v>7</v>
      </c>
      <c r="E172" s="26">
        <v>372</v>
      </c>
      <c r="F172" s="88" t="s">
        <v>1410</v>
      </c>
      <c r="G172" s="58" t="s">
        <v>1410</v>
      </c>
      <c r="H172" s="205">
        <v>30.07</v>
      </c>
      <c r="I172" s="312">
        <f t="shared" si="161"/>
        <v>2.261390089790489</v>
      </c>
      <c r="J172" s="142">
        <v>0.15</v>
      </c>
      <c r="K172" s="142">
        <v>0.17</v>
      </c>
      <c r="L172" s="107">
        <f t="shared" si="134"/>
        <v>13.333333333333353</v>
      </c>
      <c r="M172" s="118">
        <v>40774</v>
      </c>
      <c r="N172" s="22">
        <v>40778</v>
      </c>
      <c r="O172" s="23">
        <v>40806</v>
      </c>
      <c r="P172" s="378" t="s">
        <v>2002</v>
      </c>
      <c r="Q172" s="16"/>
      <c r="R172" s="311">
        <f t="shared" si="177"/>
        <v>0.68</v>
      </c>
      <c r="S172" s="312">
        <f t="shared" si="172"/>
        <v>34.343434343434346</v>
      </c>
      <c r="T172" s="411">
        <f t="shared" si="174"/>
        <v>19.903721197060275</v>
      </c>
      <c r="U172" s="18">
        <f t="shared" si="173"/>
        <v>15.186868686868687</v>
      </c>
      <c r="V172" s="364">
        <v>3</v>
      </c>
      <c r="W172" s="188">
        <v>1.98</v>
      </c>
      <c r="X172" s="187">
        <v>11.02</v>
      </c>
      <c r="Y172" s="188">
        <v>1.21</v>
      </c>
      <c r="Z172" s="188">
        <v>2.13</v>
      </c>
      <c r="AA172" s="187">
        <v>2.26</v>
      </c>
      <c r="AB172" s="188">
        <v>2.49</v>
      </c>
      <c r="AC172" s="326">
        <f>(AB172/AA172-1)*100</f>
        <v>10.176991150442504</v>
      </c>
      <c r="AD172" s="443">
        <f t="shared" si="178"/>
        <v>1.207378378812457</v>
      </c>
      <c r="AE172" s="483">
        <v>7</v>
      </c>
      <c r="AF172" s="370">
        <v>1740</v>
      </c>
      <c r="AG172" s="512">
        <v>11.04</v>
      </c>
      <c r="AH172" s="512">
        <v>-20.87</v>
      </c>
      <c r="AI172" s="525">
        <v>2.52</v>
      </c>
      <c r="AJ172" s="526">
        <v>-5.5</v>
      </c>
      <c r="AK172" s="335" t="s">
        <v>876</v>
      </c>
      <c r="AL172" s="328">
        <f t="shared" si="163"/>
        <v>23.076923076923084</v>
      </c>
      <c r="AM172" s="329">
        <f t="shared" si="164"/>
        <v>31.7267512016699</v>
      </c>
      <c r="AN172" s="329">
        <f t="shared" si="165"/>
        <v>30.360557926275344</v>
      </c>
      <c r="AO172" s="326" t="s">
        <v>876</v>
      </c>
      <c r="AP172" s="650">
        <v>0.64</v>
      </c>
      <c r="AQ172" s="633"/>
      <c r="AR172" s="279">
        <v>0.52</v>
      </c>
      <c r="AS172" s="279">
        <v>0.41</v>
      </c>
      <c r="AT172" s="19">
        <v>0.28</v>
      </c>
      <c r="AU172" s="19">
        <v>0.22</v>
      </c>
      <c r="AV172" s="19">
        <v>0.17</v>
      </c>
      <c r="AW172" s="19">
        <v>0.12</v>
      </c>
      <c r="AX172" s="280">
        <v>0</v>
      </c>
      <c r="AY172" s="280">
        <v>0</v>
      </c>
      <c r="AZ172" s="280">
        <v>0</v>
      </c>
      <c r="BA172" s="280">
        <v>0</v>
      </c>
      <c r="BB172" s="280">
        <v>0</v>
      </c>
      <c r="BC172" s="281">
        <v>0</v>
      </c>
      <c r="BD172" s="686">
        <f t="shared" si="142"/>
        <v>23.076923076923084</v>
      </c>
      <c r="BE172" s="686">
        <f aca="true" t="shared" si="179" ref="BE172:BE201">IF(AS172=0,0,IF(AS172&gt;AR172,0,((AR172/AS172)-1)*100))</f>
        <v>26.82926829268293</v>
      </c>
      <c r="BF172" s="663">
        <f t="shared" si="151"/>
        <v>46.428571428571395</v>
      </c>
      <c r="BG172" s="663">
        <f t="shared" si="152"/>
        <v>27.272727272727295</v>
      </c>
      <c r="BH172" s="663">
        <f t="shared" si="153"/>
        <v>29.411764705882337</v>
      </c>
      <c r="BI172" s="663">
        <f t="shared" si="154"/>
        <v>41.66666666666667</v>
      </c>
      <c r="BJ172" s="663">
        <f t="shared" si="155"/>
        <v>0</v>
      </c>
      <c r="BK172" s="663">
        <f t="shared" si="156"/>
        <v>0</v>
      </c>
      <c r="BL172" s="663">
        <f t="shared" si="157"/>
        <v>0</v>
      </c>
      <c r="BM172" s="663">
        <f t="shared" si="158"/>
        <v>0</v>
      </c>
      <c r="BN172" s="663">
        <f t="shared" si="159"/>
        <v>0</v>
      </c>
      <c r="BO172" s="687">
        <f t="shared" si="160"/>
        <v>0</v>
      </c>
      <c r="BP172" s="675">
        <f t="shared" si="170"/>
        <v>16.223826786954476</v>
      </c>
      <c r="BQ172" s="675">
        <f t="shared" si="171"/>
        <v>17.30698380345726</v>
      </c>
      <c r="BR172" s="540">
        <f t="shared" si="136"/>
        <v>17.43507932919715</v>
      </c>
      <c r="BS172" s="675">
        <f t="shared" si="137"/>
        <v>60.990658886375925</v>
      </c>
      <c r="BT172" s="698">
        <f t="shared" si="148"/>
        <v>0.7040000000000001</v>
      </c>
      <c r="BU172" s="698">
        <f aca="true" t="shared" si="180" ref="BU172:BX191">IF($AD172="n/a",1.03*BT172,IF($AD172&lt;0,1.01*BT172,IF($AD172&gt;10,1.1*BT172,(1+$AD172/100)*BT172)))</f>
        <v>0.7124999437868398</v>
      </c>
      <c r="BV172" s="698">
        <f t="shared" si="180"/>
        <v>0.7211025140571731</v>
      </c>
      <c r="BW172" s="698">
        <f t="shared" si="180"/>
        <v>0.7298089499009724</v>
      </c>
      <c r="BX172" s="698">
        <f t="shared" si="180"/>
        <v>0.738620505368715</v>
      </c>
      <c r="BY172" s="699">
        <f t="shared" si="149"/>
        <v>3.6060319131137</v>
      </c>
      <c r="BZ172" s="687">
        <f t="shared" si="150"/>
        <v>11.992124752622878</v>
      </c>
    </row>
    <row r="173" spans="1:78" ht="11.25" customHeight="1">
      <c r="A173" s="25" t="s">
        <v>1778</v>
      </c>
      <c r="B173" s="26" t="s">
        <v>1779</v>
      </c>
      <c r="C173" s="33" t="s">
        <v>982</v>
      </c>
      <c r="D173" s="132">
        <v>7</v>
      </c>
      <c r="E173" s="26">
        <v>353</v>
      </c>
      <c r="F173" s="65" t="s">
        <v>1410</v>
      </c>
      <c r="G173" s="57" t="s">
        <v>1410</v>
      </c>
      <c r="H173" s="206">
        <v>25.28</v>
      </c>
      <c r="I173" s="313">
        <f t="shared" si="161"/>
        <v>9.25632911392405</v>
      </c>
      <c r="J173" s="282">
        <v>0.575</v>
      </c>
      <c r="K173" s="141">
        <v>0.585</v>
      </c>
      <c r="L173" s="116">
        <f t="shared" si="134"/>
        <v>1.7391304347826209</v>
      </c>
      <c r="M173" s="156">
        <v>40667</v>
      </c>
      <c r="N173" s="31">
        <v>40669</v>
      </c>
      <c r="O173" s="32">
        <v>40679</v>
      </c>
      <c r="P173" s="104" t="s">
        <v>282</v>
      </c>
      <c r="Q173" s="102" t="s">
        <v>1921</v>
      </c>
      <c r="R173" s="310">
        <f t="shared" si="177"/>
        <v>2.34</v>
      </c>
      <c r="S173" s="313">
        <f t="shared" si="172"/>
        <v>-403.44827586206895</v>
      </c>
      <c r="T173" s="411" t="s">
        <v>876</v>
      </c>
      <c r="U173" s="27">
        <f t="shared" si="173"/>
        <v>-43.58620689655173</v>
      </c>
      <c r="V173" s="364">
        <v>12</v>
      </c>
      <c r="W173" s="166">
        <v>-0.58</v>
      </c>
      <c r="X173" s="172">
        <v>-6.45</v>
      </c>
      <c r="Y173" s="166">
        <v>2.48</v>
      </c>
      <c r="Z173" s="166">
        <v>2.91</v>
      </c>
      <c r="AA173" s="172">
        <v>-0.34</v>
      </c>
      <c r="AB173" s="166">
        <v>-0.01</v>
      </c>
      <c r="AC173" s="327" t="s">
        <v>876</v>
      </c>
      <c r="AD173" s="444">
        <f t="shared" si="178"/>
        <v>11.527587779297765</v>
      </c>
      <c r="AE173" s="484">
        <v>3</v>
      </c>
      <c r="AF173" s="306">
        <v>490</v>
      </c>
      <c r="AG173" s="522">
        <v>9.44</v>
      </c>
      <c r="AH173" s="522">
        <v>-24.56</v>
      </c>
      <c r="AI173" s="523">
        <v>-10.07</v>
      </c>
      <c r="AJ173" s="524">
        <v>-8.44</v>
      </c>
      <c r="AK173" s="335" t="s">
        <v>876</v>
      </c>
      <c r="AL173" s="324">
        <f t="shared" si="163"/>
        <v>4.484304932735439</v>
      </c>
      <c r="AM173" s="325">
        <f t="shared" si="164"/>
        <v>3.1984925244259887</v>
      </c>
      <c r="AN173" s="325">
        <f t="shared" si="165"/>
        <v>3.892701058051262</v>
      </c>
      <c r="AO173" s="327" t="s">
        <v>876</v>
      </c>
      <c r="AP173" s="646">
        <v>2.33</v>
      </c>
      <c r="AQ173" s="634"/>
      <c r="AR173" s="282">
        <v>2.23</v>
      </c>
      <c r="AS173" s="284">
        <v>2.22</v>
      </c>
      <c r="AT173" s="28">
        <v>2.12</v>
      </c>
      <c r="AU173" s="28">
        <v>2.03</v>
      </c>
      <c r="AV173" s="28">
        <v>1.925</v>
      </c>
      <c r="AW173" s="28">
        <v>1.9</v>
      </c>
      <c r="AX173" s="275">
        <v>0</v>
      </c>
      <c r="AY173" s="275">
        <v>0</v>
      </c>
      <c r="AZ173" s="275">
        <v>0</v>
      </c>
      <c r="BA173" s="275">
        <v>0</v>
      </c>
      <c r="BB173" s="275">
        <v>0</v>
      </c>
      <c r="BC173" s="277">
        <v>0</v>
      </c>
      <c r="BD173" s="684">
        <f t="shared" si="142"/>
        <v>4.484304932735439</v>
      </c>
      <c r="BE173" s="684">
        <f t="shared" si="179"/>
        <v>0.45045045045044585</v>
      </c>
      <c r="BF173" s="452">
        <f t="shared" si="151"/>
        <v>4.716981132075482</v>
      </c>
      <c r="BG173" s="452">
        <f t="shared" si="152"/>
        <v>4.4334975369458185</v>
      </c>
      <c r="BH173" s="452">
        <f t="shared" si="153"/>
        <v>5.454545454545445</v>
      </c>
      <c r="BI173" s="452">
        <f t="shared" si="154"/>
        <v>1.3157894736842257</v>
      </c>
      <c r="BJ173" s="452">
        <f t="shared" si="155"/>
        <v>0</v>
      </c>
      <c r="BK173" s="452">
        <f t="shared" si="156"/>
        <v>0</v>
      </c>
      <c r="BL173" s="452">
        <f t="shared" si="157"/>
        <v>0</v>
      </c>
      <c r="BM173" s="452">
        <f t="shared" si="158"/>
        <v>0</v>
      </c>
      <c r="BN173" s="452">
        <f t="shared" si="159"/>
        <v>0</v>
      </c>
      <c r="BO173" s="685">
        <f t="shared" si="160"/>
        <v>0</v>
      </c>
      <c r="BP173" s="676">
        <f t="shared" si="170"/>
        <v>1.7379640817030715</v>
      </c>
      <c r="BQ173" s="676">
        <f t="shared" si="171"/>
        <v>2.1881279291479534</v>
      </c>
      <c r="BR173" s="538" t="str">
        <f t="shared" si="136"/>
        <v>n/a</v>
      </c>
      <c r="BS173" s="676">
        <f t="shared" si="137"/>
        <v>31.05629651584919</v>
      </c>
      <c r="BT173" s="700">
        <f t="shared" si="148"/>
        <v>2.3999</v>
      </c>
      <c r="BU173" s="700">
        <f t="shared" si="180"/>
        <v>2.6398900000000003</v>
      </c>
      <c r="BV173" s="700">
        <f t="shared" si="180"/>
        <v>2.9038790000000008</v>
      </c>
      <c r="BW173" s="700">
        <f t="shared" si="180"/>
        <v>3.194266900000001</v>
      </c>
      <c r="BX173" s="700">
        <f t="shared" si="180"/>
        <v>3.5136935900000013</v>
      </c>
      <c r="BY173" s="697">
        <f t="shared" si="149"/>
        <v>14.651629490000003</v>
      </c>
      <c r="BZ173" s="685">
        <f t="shared" si="150"/>
        <v>57.95739513449368</v>
      </c>
    </row>
    <row r="174" spans="1:78" ht="11.25" customHeight="1">
      <c r="A174" s="96" t="s">
        <v>1114</v>
      </c>
      <c r="B174" s="26" t="s">
        <v>1115</v>
      </c>
      <c r="C174" s="33" t="s">
        <v>983</v>
      </c>
      <c r="D174" s="132">
        <v>8</v>
      </c>
      <c r="E174" s="26">
        <v>294</v>
      </c>
      <c r="F174" s="44" t="s">
        <v>860</v>
      </c>
      <c r="G174" s="45" t="s">
        <v>860</v>
      </c>
      <c r="H174" s="206">
        <v>97.26</v>
      </c>
      <c r="I174" s="313">
        <f t="shared" si="161"/>
        <v>4.112687641373637</v>
      </c>
      <c r="J174" s="141">
        <v>0.75</v>
      </c>
      <c r="K174" s="141">
        <v>1</v>
      </c>
      <c r="L174" s="93">
        <f t="shared" si="134"/>
        <v>33.33333333333333</v>
      </c>
      <c r="M174" s="297">
        <v>40506</v>
      </c>
      <c r="N174" s="71">
        <v>40511</v>
      </c>
      <c r="O174" s="72">
        <v>40522</v>
      </c>
      <c r="P174" s="30" t="s">
        <v>238</v>
      </c>
      <c r="Q174" s="26"/>
      <c r="R174" s="310">
        <f t="shared" si="177"/>
        <v>4</v>
      </c>
      <c r="S174" s="313">
        <f t="shared" si="172"/>
        <v>42.780748663101605</v>
      </c>
      <c r="T174" s="411">
        <f>(H174/SQRT(22.5*W174*(H174/Z174))-1)*100</f>
        <v>234.34760483008543</v>
      </c>
      <c r="U174" s="27">
        <f t="shared" si="173"/>
        <v>10.402139037433155</v>
      </c>
      <c r="V174" s="364">
        <v>12</v>
      </c>
      <c r="W174" s="166">
        <v>9.35</v>
      </c>
      <c r="X174" s="172">
        <v>1.2</v>
      </c>
      <c r="Y174" s="166">
        <v>1.64</v>
      </c>
      <c r="Z174" s="166">
        <v>24.18</v>
      </c>
      <c r="AA174" s="172">
        <v>8.84</v>
      </c>
      <c r="AB174" s="166">
        <v>7</v>
      </c>
      <c r="AC174" s="327">
        <f aca="true" t="shared" si="181" ref="AC174:AC180">(AB174/AA174-1)*100</f>
        <v>-20.814479638009054</v>
      </c>
      <c r="AD174" s="444">
        <f t="shared" si="178"/>
        <v>9.168552036199095</v>
      </c>
      <c r="AE174" s="484">
        <v>19</v>
      </c>
      <c r="AF174" s="369">
        <v>1130</v>
      </c>
      <c r="AG174" s="522">
        <v>40.27</v>
      </c>
      <c r="AH174" s="522">
        <v>-41.31</v>
      </c>
      <c r="AI174" s="523">
        <v>8.19</v>
      </c>
      <c r="AJ174" s="524">
        <v>-7.89</v>
      </c>
      <c r="AK174" s="335">
        <f>AN174/AO174</f>
        <v>0.9658421906022433</v>
      </c>
      <c r="AL174" s="324">
        <f t="shared" si="163"/>
        <v>23.076923076923084</v>
      </c>
      <c r="AM174" s="325">
        <f t="shared" si="164"/>
        <v>35.02127623583273</v>
      </c>
      <c r="AN174" s="325">
        <f t="shared" si="165"/>
        <v>30.360557926275344</v>
      </c>
      <c r="AO174" s="327">
        <f t="shared" si="166"/>
        <v>31.43428421504786</v>
      </c>
      <c r="AP174" s="649">
        <v>4</v>
      </c>
      <c r="AQ174" s="634"/>
      <c r="AR174" s="282">
        <v>3.25</v>
      </c>
      <c r="AS174" s="282">
        <v>2.25</v>
      </c>
      <c r="AT174" s="28">
        <v>1.625</v>
      </c>
      <c r="AU174" s="28">
        <v>1.3125</v>
      </c>
      <c r="AV174" s="28">
        <v>1.0625</v>
      </c>
      <c r="AW174" s="28">
        <v>0.625</v>
      </c>
      <c r="AX174" s="28">
        <v>0.32</v>
      </c>
      <c r="AY174" s="275">
        <v>0.26</v>
      </c>
      <c r="AZ174" s="275">
        <v>0.26</v>
      </c>
      <c r="BA174" s="28">
        <v>0.26</v>
      </c>
      <c r="BB174" s="28">
        <v>0.245</v>
      </c>
      <c r="BC174" s="119">
        <v>0.21</v>
      </c>
      <c r="BD174" s="684">
        <f t="shared" si="142"/>
        <v>23.076923076923084</v>
      </c>
      <c r="BE174" s="684">
        <f t="shared" si="179"/>
        <v>44.44444444444444</v>
      </c>
      <c r="BF174" s="452">
        <f t="shared" si="151"/>
        <v>38.46153846153846</v>
      </c>
      <c r="BG174" s="452">
        <f t="shared" si="152"/>
        <v>23.809523809523814</v>
      </c>
      <c r="BH174" s="452">
        <f t="shared" si="153"/>
        <v>23.529411764705888</v>
      </c>
      <c r="BI174" s="452">
        <f t="shared" si="154"/>
        <v>70</v>
      </c>
      <c r="BJ174" s="452">
        <f t="shared" si="155"/>
        <v>95.3125</v>
      </c>
      <c r="BK174" s="452">
        <f t="shared" si="156"/>
        <v>23.076923076923084</v>
      </c>
      <c r="BL174" s="452">
        <f t="shared" si="157"/>
        <v>0</v>
      </c>
      <c r="BM174" s="452">
        <f t="shared" si="158"/>
        <v>0</v>
      </c>
      <c r="BN174" s="452">
        <f t="shared" si="159"/>
        <v>6.1224489795918435</v>
      </c>
      <c r="BO174" s="685">
        <f t="shared" si="160"/>
        <v>16.666666666666675</v>
      </c>
      <c r="BP174" s="676">
        <f t="shared" si="170"/>
        <v>30.375031690026447</v>
      </c>
      <c r="BQ174" s="676">
        <f t="shared" si="171"/>
        <v>27.18491952615714</v>
      </c>
      <c r="BR174" s="538">
        <f t="shared" si="136"/>
        <v>24.071106530215825</v>
      </c>
      <c r="BS174" s="676">
        <f t="shared" si="137"/>
        <v>66.18598724804608</v>
      </c>
      <c r="BT174" s="700">
        <f t="shared" si="148"/>
        <v>4.04</v>
      </c>
      <c r="BU174" s="700">
        <f t="shared" si="180"/>
        <v>4.410409502262443</v>
      </c>
      <c r="BV174" s="700">
        <f t="shared" si="180"/>
        <v>4.814780192486844</v>
      </c>
      <c r="BW174" s="700">
        <f t="shared" si="180"/>
        <v>5.256225819863607</v>
      </c>
      <c r="BX174" s="700">
        <f t="shared" si="180"/>
        <v>5.738145619297934</v>
      </c>
      <c r="BY174" s="697">
        <f t="shared" si="149"/>
        <v>24.259561133910825</v>
      </c>
      <c r="BZ174" s="685">
        <f t="shared" si="150"/>
        <v>24.94299931514582</v>
      </c>
    </row>
    <row r="175" spans="1:78" ht="11.25" customHeight="1">
      <c r="A175" s="25" t="s">
        <v>196</v>
      </c>
      <c r="B175" s="26" t="s">
        <v>197</v>
      </c>
      <c r="C175" s="33" t="s">
        <v>973</v>
      </c>
      <c r="D175" s="132">
        <v>6</v>
      </c>
      <c r="E175" s="26">
        <v>394</v>
      </c>
      <c r="F175" s="65" t="s">
        <v>1410</v>
      </c>
      <c r="G175" s="57" t="s">
        <v>1410</v>
      </c>
      <c r="H175" s="206">
        <v>30.02</v>
      </c>
      <c r="I175" s="433">
        <f t="shared" si="161"/>
        <v>1.45236508994004</v>
      </c>
      <c r="J175" s="141">
        <v>0.096</v>
      </c>
      <c r="K175" s="141">
        <v>0.109</v>
      </c>
      <c r="L175" s="93">
        <f t="shared" si="134"/>
        <v>13.541666666666675</v>
      </c>
      <c r="M175" s="156">
        <v>40695</v>
      </c>
      <c r="N175" s="31">
        <v>40697</v>
      </c>
      <c r="O175" s="32">
        <v>40718</v>
      </c>
      <c r="P175" s="104" t="s">
        <v>1447</v>
      </c>
      <c r="Q175" s="102" t="s">
        <v>442</v>
      </c>
      <c r="R175" s="310">
        <f t="shared" si="177"/>
        <v>0.436</v>
      </c>
      <c r="S175" s="313">
        <f t="shared" si="172"/>
        <v>18.47457627118644</v>
      </c>
      <c r="T175" s="411">
        <f>(H175/SQRT(22.5*W175*(H175/Z175))-1)*100</f>
        <v>-16.61064030264734</v>
      </c>
      <c r="U175" s="27">
        <f t="shared" si="173"/>
        <v>12.720338983050848</v>
      </c>
      <c r="V175" s="364">
        <v>12</v>
      </c>
      <c r="W175" s="166">
        <v>2.36</v>
      </c>
      <c r="X175" s="172">
        <v>-0.79</v>
      </c>
      <c r="Y175" s="166">
        <v>1.14</v>
      </c>
      <c r="Z175" s="166">
        <v>1.23</v>
      </c>
      <c r="AA175" s="172">
        <v>3.34</v>
      </c>
      <c r="AB175" s="166">
        <v>3.36</v>
      </c>
      <c r="AC175" s="327">
        <f t="shared" si="181"/>
        <v>0.5988023952095745</v>
      </c>
      <c r="AD175" s="444">
        <f t="shared" si="178"/>
        <v>-11.377245508982035</v>
      </c>
      <c r="AE175" s="484">
        <v>12</v>
      </c>
      <c r="AF175" s="369">
        <v>47130</v>
      </c>
      <c r="AG175" s="522">
        <v>33.13</v>
      </c>
      <c r="AH175" s="522">
        <v>-38.14</v>
      </c>
      <c r="AI175" s="523">
        <v>-1.83</v>
      </c>
      <c r="AJ175" s="524">
        <v>-11.37</v>
      </c>
      <c r="AK175" s="335">
        <f>AN175/AO175</f>
        <v>1.50892945480217</v>
      </c>
      <c r="AL175" s="324">
        <f t="shared" si="163"/>
        <v>13.541666666666675</v>
      </c>
      <c r="AM175" s="325">
        <f t="shared" si="164"/>
        <v>32.36592938974305</v>
      </c>
      <c r="AN175" s="325">
        <f t="shared" si="165"/>
        <v>26.802252876934894</v>
      </c>
      <c r="AO175" s="327">
        <f t="shared" si="166"/>
        <v>17.76242937775301</v>
      </c>
      <c r="AP175" s="646">
        <v>0.436</v>
      </c>
      <c r="AQ175" s="634"/>
      <c r="AR175" s="282">
        <v>0.384</v>
      </c>
      <c r="AS175" s="282">
        <v>0.27</v>
      </c>
      <c r="AT175" s="28">
        <v>0.188</v>
      </c>
      <c r="AU175" s="28">
        <v>0.17900000000000002</v>
      </c>
      <c r="AV175" s="28">
        <v>0.13299999999999998</v>
      </c>
      <c r="AW175" s="275">
        <v>0.10450000000000001</v>
      </c>
      <c r="AX175" s="28">
        <v>0.10649999999999998</v>
      </c>
      <c r="AY175" s="28">
        <v>0.0965</v>
      </c>
      <c r="AZ175" s="28">
        <v>0.08575</v>
      </c>
      <c r="BA175" s="28">
        <v>0.085</v>
      </c>
      <c r="BB175" s="275">
        <v>0.085</v>
      </c>
      <c r="BC175" s="277">
        <v>0.085</v>
      </c>
      <c r="BD175" s="684">
        <f t="shared" si="142"/>
        <v>13.541666666666675</v>
      </c>
      <c r="BE175" s="684">
        <f t="shared" si="179"/>
        <v>42.22222222222221</v>
      </c>
      <c r="BF175" s="452">
        <f t="shared" si="151"/>
        <v>43.61702127659575</v>
      </c>
      <c r="BG175" s="452">
        <f t="shared" si="152"/>
        <v>5.027932960893833</v>
      </c>
      <c r="BH175" s="452">
        <f t="shared" si="153"/>
        <v>34.58646616541357</v>
      </c>
      <c r="BI175" s="452">
        <f t="shared" si="154"/>
        <v>27.27272727272725</v>
      </c>
      <c r="BJ175" s="452">
        <f t="shared" si="155"/>
        <v>0</v>
      </c>
      <c r="BK175" s="452">
        <f t="shared" si="156"/>
        <v>10.362694300518104</v>
      </c>
      <c r="BL175" s="452">
        <f t="shared" si="157"/>
        <v>12.536443148688047</v>
      </c>
      <c r="BM175" s="452">
        <f t="shared" si="158"/>
        <v>0.8823529411764675</v>
      </c>
      <c r="BN175" s="452">
        <f t="shared" si="159"/>
        <v>0</v>
      </c>
      <c r="BO175" s="685">
        <f t="shared" si="160"/>
        <v>0</v>
      </c>
      <c r="BP175" s="676">
        <f t="shared" si="170"/>
        <v>15.83746057957516</v>
      </c>
      <c r="BQ175" s="676">
        <f t="shared" si="171"/>
        <v>16.04490373525669</v>
      </c>
      <c r="BR175" s="538">
        <f t="shared" si="136"/>
        <v>15.534278983824088</v>
      </c>
      <c r="BS175" s="676">
        <f t="shared" si="137"/>
        <v>70.45990967218106</v>
      </c>
      <c r="BT175" s="700">
        <f t="shared" si="148"/>
        <v>0.43861077844311375</v>
      </c>
      <c r="BU175" s="700">
        <f t="shared" si="180"/>
        <v>0.4429968862275449</v>
      </c>
      <c r="BV175" s="700">
        <f t="shared" si="180"/>
        <v>0.4474268550898204</v>
      </c>
      <c r="BW175" s="700">
        <f t="shared" si="180"/>
        <v>0.4519011236407186</v>
      </c>
      <c r="BX175" s="700">
        <f t="shared" si="180"/>
        <v>0.4564201348771258</v>
      </c>
      <c r="BY175" s="697">
        <f t="shared" si="149"/>
        <v>2.2373557782783235</v>
      </c>
      <c r="BZ175" s="685">
        <f t="shared" si="150"/>
        <v>7.452884004924462</v>
      </c>
    </row>
    <row r="176" spans="1:78" ht="11.25" customHeight="1">
      <c r="A176" s="260" t="s">
        <v>1300</v>
      </c>
      <c r="B176" s="36" t="s">
        <v>1266</v>
      </c>
      <c r="C176" s="120" t="s">
        <v>1565</v>
      </c>
      <c r="D176" s="133">
        <v>5</v>
      </c>
      <c r="E176" s="26">
        <v>440</v>
      </c>
      <c r="F176" s="74" t="s">
        <v>1410</v>
      </c>
      <c r="G176" s="75" t="s">
        <v>1410</v>
      </c>
      <c r="H176" s="207">
        <v>37.53</v>
      </c>
      <c r="I176" s="315">
        <f t="shared" si="161"/>
        <v>6.210498268052224</v>
      </c>
      <c r="J176" s="140">
        <v>0.57</v>
      </c>
      <c r="K176" s="140">
        <v>0.5827</v>
      </c>
      <c r="L176" s="94">
        <f t="shared" si="134"/>
        <v>2.228070175438601</v>
      </c>
      <c r="M176" s="298">
        <v>40835</v>
      </c>
      <c r="N176" s="50">
        <v>40837</v>
      </c>
      <c r="O176" s="40">
        <v>40861</v>
      </c>
      <c r="P176" s="375" t="s">
        <v>262</v>
      </c>
      <c r="Q176" s="267" t="s">
        <v>1921</v>
      </c>
      <c r="R176" s="259">
        <f t="shared" si="177"/>
        <v>2.3308</v>
      </c>
      <c r="S176" s="315">
        <f t="shared" si="172"/>
        <v>143.87654320987653</v>
      </c>
      <c r="T176" s="411">
        <f>(H176/SQRT(22.5*W176*(H176/Z176))-1)*100</f>
        <v>64.87031940959605</v>
      </c>
      <c r="U176" s="37">
        <f t="shared" si="173"/>
        <v>23.166666666666664</v>
      </c>
      <c r="V176" s="365">
        <v>12</v>
      </c>
      <c r="W176" s="167">
        <v>1.62</v>
      </c>
      <c r="X176" s="174">
        <v>1.37</v>
      </c>
      <c r="Y176" s="167">
        <v>0.48</v>
      </c>
      <c r="Z176" s="167">
        <v>2.64</v>
      </c>
      <c r="AA176" s="174">
        <v>1.73</v>
      </c>
      <c r="AB176" s="167">
        <v>1.86</v>
      </c>
      <c r="AC176" s="332">
        <f t="shared" si="181"/>
        <v>7.514450867052025</v>
      </c>
      <c r="AD176" s="445">
        <f t="shared" si="178"/>
        <v>15.83477490401249</v>
      </c>
      <c r="AE176" s="485">
        <v>10</v>
      </c>
      <c r="AF176" s="371">
        <v>3180</v>
      </c>
      <c r="AG176" s="495">
        <v>30.18</v>
      </c>
      <c r="AH176" s="495">
        <v>0.64</v>
      </c>
      <c r="AI176" s="519">
        <v>6.08</v>
      </c>
      <c r="AJ176" s="521">
        <v>9.1</v>
      </c>
      <c r="AK176" s="335" t="s">
        <v>876</v>
      </c>
      <c r="AL176" s="330">
        <f t="shared" si="163"/>
        <v>7.499999999999996</v>
      </c>
      <c r="AM176" s="331">
        <f t="shared" si="164"/>
        <v>6.957307793627088</v>
      </c>
      <c r="AN176" s="331" t="s">
        <v>876</v>
      </c>
      <c r="AO176" s="332" t="s">
        <v>876</v>
      </c>
      <c r="AP176" s="652">
        <v>2.2575</v>
      </c>
      <c r="AQ176" s="635"/>
      <c r="AR176" s="283">
        <v>2.1</v>
      </c>
      <c r="AS176" s="283">
        <v>2.07</v>
      </c>
      <c r="AT176" s="38">
        <v>1.845</v>
      </c>
      <c r="AU176" s="38">
        <v>0.8440000000000001</v>
      </c>
      <c r="AV176" s="276">
        <v>0</v>
      </c>
      <c r="AW176" s="276">
        <v>0</v>
      </c>
      <c r="AX176" s="276">
        <v>0</v>
      </c>
      <c r="AY176" s="276">
        <v>0</v>
      </c>
      <c r="AZ176" s="276">
        <v>0</v>
      </c>
      <c r="BA176" s="276">
        <v>0</v>
      </c>
      <c r="BB176" s="276">
        <v>0</v>
      </c>
      <c r="BC176" s="304">
        <v>0</v>
      </c>
      <c r="BD176" s="688">
        <f t="shared" si="142"/>
        <v>7.499999999999996</v>
      </c>
      <c r="BE176" s="688">
        <f t="shared" si="179"/>
        <v>1.449275362318847</v>
      </c>
      <c r="BF176" s="664">
        <f t="shared" si="151"/>
        <v>12.195121951219502</v>
      </c>
      <c r="BG176" s="664">
        <f t="shared" si="152"/>
        <v>118.60189573459712</v>
      </c>
      <c r="BH176" s="664">
        <f t="shared" si="153"/>
        <v>0</v>
      </c>
      <c r="BI176" s="664">
        <f t="shared" si="154"/>
        <v>0</v>
      </c>
      <c r="BJ176" s="664">
        <f t="shared" si="155"/>
        <v>0</v>
      </c>
      <c r="BK176" s="664">
        <f t="shared" si="156"/>
        <v>0</v>
      </c>
      <c r="BL176" s="664">
        <f t="shared" si="157"/>
        <v>0</v>
      </c>
      <c r="BM176" s="664">
        <f t="shared" si="158"/>
        <v>0</v>
      </c>
      <c r="BN176" s="664">
        <f t="shared" si="159"/>
        <v>0</v>
      </c>
      <c r="BO176" s="689">
        <f t="shared" si="160"/>
        <v>0</v>
      </c>
      <c r="BP176" s="677">
        <f t="shared" si="170"/>
        <v>11.645524420677956</v>
      </c>
      <c r="BQ176" s="677">
        <f t="shared" si="171"/>
        <v>32.46287905943483</v>
      </c>
      <c r="BR176" s="539" t="str">
        <f t="shared" si="136"/>
        <v>n/a</v>
      </c>
      <c r="BS176" s="677">
        <f t="shared" si="137"/>
        <v>46.788309479787245</v>
      </c>
      <c r="BT176" s="701">
        <f t="shared" si="148"/>
        <v>2.4271387283236994</v>
      </c>
      <c r="BU176" s="701">
        <f t="shared" si="180"/>
        <v>2.6698526011560695</v>
      </c>
      <c r="BV176" s="701">
        <f t="shared" si="180"/>
        <v>2.936837861271677</v>
      </c>
      <c r="BW176" s="701">
        <f t="shared" si="180"/>
        <v>3.2305216473988447</v>
      </c>
      <c r="BX176" s="701">
        <f t="shared" si="180"/>
        <v>3.5535738121387297</v>
      </c>
      <c r="BY176" s="702">
        <f t="shared" si="149"/>
        <v>14.81792465028902</v>
      </c>
      <c r="BZ176" s="689">
        <f t="shared" si="150"/>
        <v>39.482879430559606</v>
      </c>
    </row>
    <row r="177" spans="1:78" ht="11.25" customHeight="1">
      <c r="A177" s="15" t="s">
        <v>709</v>
      </c>
      <c r="B177" s="16" t="s">
        <v>710</v>
      </c>
      <c r="C177" s="24" t="s">
        <v>981</v>
      </c>
      <c r="D177" s="131">
        <v>5</v>
      </c>
      <c r="E177" s="26">
        <v>428</v>
      </c>
      <c r="F177" s="42" t="s">
        <v>860</v>
      </c>
      <c r="G177" s="43" t="s">
        <v>860</v>
      </c>
      <c r="H177" s="205">
        <v>18.78</v>
      </c>
      <c r="I177" s="312">
        <f t="shared" si="161"/>
        <v>4.57933972310969</v>
      </c>
      <c r="J177" s="142">
        <v>0.205</v>
      </c>
      <c r="K177" s="142">
        <v>0.215</v>
      </c>
      <c r="L177" s="107">
        <f t="shared" si="134"/>
        <v>4.878048780487809</v>
      </c>
      <c r="M177" s="118">
        <v>40675</v>
      </c>
      <c r="N177" s="22">
        <v>40679</v>
      </c>
      <c r="O177" s="23">
        <v>40690</v>
      </c>
      <c r="P177" s="21" t="s">
        <v>290</v>
      </c>
      <c r="Q177" s="510"/>
      <c r="R177" s="311">
        <f t="shared" si="177"/>
        <v>0.86</v>
      </c>
      <c r="S177" s="313">
        <f t="shared" si="172"/>
        <v>67.1875</v>
      </c>
      <c r="T177" s="413">
        <f>(H177/SQRT(22.5*W177*(H177/Z177))-1)*100</f>
        <v>6.518777687316701</v>
      </c>
      <c r="U177" s="18">
        <f t="shared" si="173"/>
        <v>14.671875</v>
      </c>
      <c r="V177" s="364">
        <v>12</v>
      </c>
      <c r="W177" s="188">
        <v>1.28</v>
      </c>
      <c r="X177" s="187">
        <v>2.47</v>
      </c>
      <c r="Y177" s="188">
        <v>1.17</v>
      </c>
      <c r="Z177" s="188">
        <v>1.74</v>
      </c>
      <c r="AA177" s="187">
        <v>1.31</v>
      </c>
      <c r="AB177" s="188">
        <v>1.47</v>
      </c>
      <c r="AC177" s="326">
        <f t="shared" si="181"/>
        <v>12.213740458015266</v>
      </c>
      <c r="AD177" s="443">
        <f t="shared" si="178"/>
        <v>5.803999134654016</v>
      </c>
      <c r="AE177" s="483">
        <v>19</v>
      </c>
      <c r="AF177" s="370">
        <v>4050</v>
      </c>
      <c r="AG177" s="512">
        <v>18.71</v>
      </c>
      <c r="AH177" s="512">
        <v>-4.48</v>
      </c>
      <c r="AI177" s="525">
        <v>3.13</v>
      </c>
      <c r="AJ177" s="526">
        <v>3.19</v>
      </c>
      <c r="AK177" s="334">
        <f>AN177/AO177</f>
        <v>-0.48562902348086995</v>
      </c>
      <c r="AL177" s="324">
        <f t="shared" si="163"/>
        <v>4.294478527607359</v>
      </c>
      <c r="AM177" s="325">
        <f t="shared" si="164"/>
        <v>2.254853855408623</v>
      </c>
      <c r="AN177" s="325">
        <f t="shared" si="165"/>
        <v>2.263597526826988</v>
      </c>
      <c r="AO177" s="327">
        <f t="shared" si="166"/>
        <v>-4.661166069939715</v>
      </c>
      <c r="AP177" s="646">
        <v>0.85</v>
      </c>
      <c r="AQ177" s="634"/>
      <c r="AR177" s="282">
        <v>0.815</v>
      </c>
      <c r="AS177" s="284">
        <v>0.8</v>
      </c>
      <c r="AT177" s="28">
        <v>0.795</v>
      </c>
      <c r="AU177" s="28">
        <v>0.775</v>
      </c>
      <c r="AV177" s="275">
        <v>0.76</v>
      </c>
      <c r="AW177" s="275">
        <v>0.76</v>
      </c>
      <c r="AX177" s="275">
        <v>0.76</v>
      </c>
      <c r="AY177" s="275">
        <v>0.925</v>
      </c>
      <c r="AZ177" s="28">
        <v>1.4</v>
      </c>
      <c r="BA177" s="28">
        <v>1.37</v>
      </c>
      <c r="BB177" s="28">
        <v>1.33</v>
      </c>
      <c r="BC177" s="119">
        <v>1.285</v>
      </c>
      <c r="BD177" s="684">
        <f t="shared" si="142"/>
        <v>4.294478527607359</v>
      </c>
      <c r="BE177" s="684">
        <f t="shared" si="179"/>
        <v>1.8749999999999822</v>
      </c>
      <c r="BF177" s="452">
        <f t="shared" si="151"/>
        <v>0.6289308176100628</v>
      </c>
      <c r="BG177" s="452">
        <f t="shared" si="152"/>
        <v>2.580645161290329</v>
      </c>
      <c r="BH177" s="452">
        <f t="shared" si="153"/>
        <v>1.9736842105263275</v>
      </c>
      <c r="BI177" s="452">
        <f t="shared" si="154"/>
        <v>0</v>
      </c>
      <c r="BJ177" s="452">
        <f t="shared" si="155"/>
        <v>0</v>
      </c>
      <c r="BK177" s="452">
        <f t="shared" si="156"/>
        <v>0</v>
      </c>
      <c r="BL177" s="452">
        <f t="shared" si="157"/>
        <v>0</v>
      </c>
      <c r="BM177" s="452">
        <f t="shared" si="158"/>
        <v>2.1897810218977964</v>
      </c>
      <c r="BN177" s="452">
        <f t="shared" si="159"/>
        <v>3.007518796992481</v>
      </c>
      <c r="BO177" s="685">
        <f t="shared" si="160"/>
        <v>3.5019455252918386</v>
      </c>
      <c r="BP177" s="676">
        <f t="shared" si="170"/>
        <v>1.6709986717680148</v>
      </c>
      <c r="BQ177" s="676">
        <f t="shared" si="171"/>
        <v>1.4579088213495253</v>
      </c>
      <c r="BR177" s="538">
        <f t="shared" si="136"/>
        <v>-7.8289377500633215</v>
      </c>
      <c r="BS177" s="676">
        <f t="shared" si="137"/>
        <v>46.3089257483764</v>
      </c>
      <c r="BT177" s="696">
        <f t="shared" si="148"/>
        <v>0.935</v>
      </c>
      <c r="BU177" s="696">
        <f t="shared" si="180"/>
        <v>0.9892673919090151</v>
      </c>
      <c r="BV177" s="696">
        <f t="shared" si="180"/>
        <v>1.0466844627748286</v>
      </c>
      <c r="BW177" s="696">
        <f t="shared" si="180"/>
        <v>1.1074340199368378</v>
      </c>
      <c r="BX177" s="696">
        <f t="shared" si="180"/>
        <v>1.171709480870836</v>
      </c>
      <c r="BY177" s="697">
        <f t="shared" si="149"/>
        <v>5.250095355491517</v>
      </c>
      <c r="BZ177" s="685">
        <f t="shared" si="150"/>
        <v>27.955779315716278</v>
      </c>
    </row>
    <row r="178" spans="1:78" ht="11.25" customHeight="1">
      <c r="A178" s="25" t="s">
        <v>1774</v>
      </c>
      <c r="B178" s="26" t="s">
        <v>1775</v>
      </c>
      <c r="C178" s="109" t="s">
        <v>1572</v>
      </c>
      <c r="D178" s="132">
        <v>7</v>
      </c>
      <c r="E178" s="26">
        <v>344</v>
      </c>
      <c r="F178" s="65" t="s">
        <v>1410</v>
      </c>
      <c r="G178" s="57" t="s">
        <v>1410</v>
      </c>
      <c r="H178" s="206">
        <v>32.19</v>
      </c>
      <c r="I178" s="313">
        <f t="shared" si="161"/>
        <v>7.82851817334576</v>
      </c>
      <c r="J178" s="141">
        <v>0.6</v>
      </c>
      <c r="K178" s="141">
        <v>0.63</v>
      </c>
      <c r="L178" s="93">
        <f t="shared" si="134"/>
        <v>5.000000000000004</v>
      </c>
      <c r="M178" s="156">
        <v>40577</v>
      </c>
      <c r="N178" s="31">
        <v>40581</v>
      </c>
      <c r="O178" s="32">
        <v>40588</v>
      </c>
      <c r="P178" s="30" t="s">
        <v>262</v>
      </c>
      <c r="Q178" s="26"/>
      <c r="R178" s="310">
        <f t="shared" si="177"/>
        <v>2.52</v>
      </c>
      <c r="S178" s="313">
        <f t="shared" si="172"/>
        <v>122.33009708737863</v>
      </c>
      <c r="T178" s="411">
        <f>(H178/SQRT(22.5*W178*(H178/Z178))-1)*100</f>
        <v>16.074409791367184</v>
      </c>
      <c r="U178" s="27">
        <f t="shared" si="173"/>
        <v>15.626213592233007</v>
      </c>
      <c r="V178" s="364">
        <v>12</v>
      </c>
      <c r="W178" s="166">
        <v>2.06</v>
      </c>
      <c r="X178" s="172">
        <v>4</v>
      </c>
      <c r="Y178" s="166">
        <v>4.92</v>
      </c>
      <c r="Z178" s="166">
        <v>1.94</v>
      </c>
      <c r="AA178" s="172">
        <v>1.55</v>
      </c>
      <c r="AB178" s="166">
        <v>1.94</v>
      </c>
      <c r="AC178" s="327">
        <f t="shared" si="181"/>
        <v>25.161290322580633</v>
      </c>
      <c r="AD178" s="444">
        <f t="shared" si="178"/>
        <v>5.191935483870967</v>
      </c>
      <c r="AE178" s="484">
        <v>8</v>
      </c>
      <c r="AF178" s="369">
        <v>1910</v>
      </c>
      <c r="AG178" s="522">
        <v>12.51</v>
      </c>
      <c r="AH178" s="522">
        <v>-22.43</v>
      </c>
      <c r="AI178" s="523">
        <v>-4.51</v>
      </c>
      <c r="AJ178" s="524">
        <v>-6.12</v>
      </c>
      <c r="AK178" s="335" t="s">
        <v>876</v>
      </c>
      <c r="AL178" s="324">
        <f t="shared" si="163"/>
        <v>6.329113924050622</v>
      </c>
      <c r="AM178" s="325">
        <f t="shared" si="164"/>
        <v>4.949735662301991</v>
      </c>
      <c r="AN178" s="325">
        <f t="shared" si="165"/>
        <v>6.9610375725068785</v>
      </c>
      <c r="AO178" s="327" t="s">
        <v>876</v>
      </c>
      <c r="AP178" s="646">
        <v>2.52</v>
      </c>
      <c r="AQ178" s="634"/>
      <c r="AR178" s="282">
        <v>2.37</v>
      </c>
      <c r="AS178" s="284">
        <v>2.28</v>
      </c>
      <c r="AT178" s="28">
        <v>2.18</v>
      </c>
      <c r="AU178" s="28">
        <v>1.985</v>
      </c>
      <c r="AV178" s="28">
        <v>1.8</v>
      </c>
      <c r="AW178" s="28">
        <v>0.6485</v>
      </c>
      <c r="AX178" s="275">
        <v>0</v>
      </c>
      <c r="AY178" s="275">
        <v>0</v>
      </c>
      <c r="AZ178" s="275">
        <v>0</v>
      </c>
      <c r="BA178" s="275">
        <v>0</v>
      </c>
      <c r="BB178" s="275">
        <v>0</v>
      </c>
      <c r="BC178" s="277">
        <v>0</v>
      </c>
      <c r="BD178" s="684">
        <f t="shared" si="142"/>
        <v>6.329113924050622</v>
      </c>
      <c r="BE178" s="684">
        <f t="shared" si="179"/>
        <v>3.947368421052655</v>
      </c>
      <c r="BF178" s="452">
        <f t="shared" si="151"/>
        <v>4.587155963302725</v>
      </c>
      <c r="BG178" s="452">
        <f t="shared" si="152"/>
        <v>9.823677581863976</v>
      </c>
      <c r="BH178" s="452">
        <f t="shared" si="153"/>
        <v>10.277777777777786</v>
      </c>
      <c r="BI178" s="452">
        <f t="shared" si="154"/>
        <v>177.56360832690828</v>
      </c>
      <c r="BJ178" s="452">
        <f t="shared" si="155"/>
        <v>0</v>
      </c>
      <c r="BK178" s="452">
        <f t="shared" si="156"/>
        <v>0</v>
      </c>
      <c r="BL178" s="452">
        <f t="shared" si="157"/>
        <v>0</v>
      </c>
      <c r="BM178" s="452">
        <f t="shared" si="158"/>
        <v>0</v>
      </c>
      <c r="BN178" s="452">
        <f t="shared" si="159"/>
        <v>0</v>
      </c>
      <c r="BO178" s="685">
        <f t="shared" si="160"/>
        <v>0</v>
      </c>
      <c r="BP178" s="676">
        <f t="shared" si="170"/>
        <v>17.710725166246338</v>
      </c>
      <c r="BQ178" s="676">
        <f t="shared" si="171"/>
        <v>48.342197171767495</v>
      </c>
      <c r="BR178" s="538">
        <f t="shared" si="136"/>
        <v>-0.8366578463803691</v>
      </c>
      <c r="BS178" s="676">
        <f t="shared" si="137"/>
        <v>40.853289962141936</v>
      </c>
      <c r="BT178" s="696">
        <f t="shared" si="148"/>
        <v>2.7720000000000002</v>
      </c>
      <c r="BU178" s="696">
        <f t="shared" si="180"/>
        <v>2.9159204516129034</v>
      </c>
      <c r="BV178" s="696">
        <f t="shared" si="180"/>
        <v>3.067313160221644</v>
      </c>
      <c r="BW178" s="696">
        <f t="shared" si="180"/>
        <v>3.226566080588635</v>
      </c>
      <c r="BX178" s="696">
        <f t="shared" si="180"/>
        <v>3.3940873098372606</v>
      </c>
      <c r="BY178" s="697">
        <f t="shared" si="149"/>
        <v>15.375887002260443</v>
      </c>
      <c r="BZ178" s="685">
        <f t="shared" si="150"/>
        <v>47.76603604305823</v>
      </c>
    </row>
    <row r="179" spans="1:78" ht="11.25" customHeight="1">
      <c r="A179" s="25" t="s">
        <v>1274</v>
      </c>
      <c r="B179" s="26" t="s">
        <v>1275</v>
      </c>
      <c r="C179" s="109" t="s">
        <v>1572</v>
      </c>
      <c r="D179" s="132">
        <v>5</v>
      </c>
      <c r="E179" s="26">
        <v>426</v>
      </c>
      <c r="F179" s="65" t="s">
        <v>1410</v>
      </c>
      <c r="G179" s="57" t="s">
        <v>1410</v>
      </c>
      <c r="H179" s="206">
        <v>27.89</v>
      </c>
      <c r="I179" s="313">
        <f t="shared" si="161"/>
        <v>7.171029042667623</v>
      </c>
      <c r="J179" s="141">
        <v>0.475</v>
      </c>
      <c r="K179" s="141">
        <v>0.5</v>
      </c>
      <c r="L179" s="93">
        <f t="shared" si="134"/>
        <v>5.263157894736836</v>
      </c>
      <c r="M179" s="156">
        <v>40667</v>
      </c>
      <c r="N179" s="31">
        <v>40669</v>
      </c>
      <c r="O179" s="32">
        <v>40676</v>
      </c>
      <c r="P179" s="104" t="s">
        <v>239</v>
      </c>
      <c r="Q179" s="26"/>
      <c r="R179" s="310">
        <f t="shared" si="177"/>
        <v>2</v>
      </c>
      <c r="S179" s="313">
        <f t="shared" si="172"/>
        <v>-666.6666666666667</v>
      </c>
      <c r="T179" s="411" t="s">
        <v>876</v>
      </c>
      <c r="U179" s="27">
        <f t="shared" si="173"/>
        <v>-92.96666666666667</v>
      </c>
      <c r="V179" s="364">
        <v>12</v>
      </c>
      <c r="W179" s="166">
        <v>-0.3</v>
      </c>
      <c r="X179" s="172">
        <v>2.04</v>
      </c>
      <c r="Y179" s="166">
        <v>1.89</v>
      </c>
      <c r="Z179" s="166">
        <v>4.63</v>
      </c>
      <c r="AA179" s="172">
        <v>1.59</v>
      </c>
      <c r="AB179" s="166">
        <v>1.51</v>
      </c>
      <c r="AC179" s="327">
        <f t="shared" si="181"/>
        <v>-5.031446540880502</v>
      </c>
      <c r="AD179" s="444">
        <f t="shared" si="178"/>
        <v>8.59847083487483</v>
      </c>
      <c r="AE179" s="484">
        <v>6</v>
      </c>
      <c r="AF179" s="369">
        <v>1770</v>
      </c>
      <c r="AG179" s="522">
        <v>26.72</v>
      </c>
      <c r="AH179" s="522">
        <v>-11.46</v>
      </c>
      <c r="AI179" s="523">
        <v>5.4</v>
      </c>
      <c r="AJ179" s="524">
        <v>2.5</v>
      </c>
      <c r="AK179" s="335" t="s">
        <v>876</v>
      </c>
      <c r="AL179" s="324">
        <f t="shared" si="163"/>
        <v>5.3333333333333455</v>
      </c>
      <c r="AM179" s="325">
        <f t="shared" si="164"/>
        <v>6.176332143854912</v>
      </c>
      <c r="AN179" s="325" t="s">
        <v>876</v>
      </c>
      <c r="AO179" s="327" t="s">
        <v>876</v>
      </c>
      <c r="AP179" s="646">
        <v>1.975</v>
      </c>
      <c r="AQ179" s="634"/>
      <c r="AR179" s="282">
        <v>1.875</v>
      </c>
      <c r="AS179" s="284">
        <v>1.8</v>
      </c>
      <c r="AT179" s="28">
        <v>1.65</v>
      </c>
      <c r="AU179" s="28">
        <v>1.135</v>
      </c>
      <c r="AV179" s="275">
        <v>0</v>
      </c>
      <c r="AW179" s="275">
        <v>0</v>
      </c>
      <c r="AX179" s="275">
        <v>0</v>
      </c>
      <c r="AY179" s="275">
        <v>0</v>
      </c>
      <c r="AZ179" s="275">
        <v>0</v>
      </c>
      <c r="BA179" s="275">
        <v>0</v>
      </c>
      <c r="BB179" s="275">
        <v>0</v>
      </c>
      <c r="BC179" s="277">
        <v>0</v>
      </c>
      <c r="BD179" s="684">
        <f t="shared" si="142"/>
        <v>5.3333333333333455</v>
      </c>
      <c r="BE179" s="684">
        <f t="shared" si="179"/>
        <v>4.166666666666674</v>
      </c>
      <c r="BF179" s="452">
        <f t="shared" si="151"/>
        <v>9.090909090909104</v>
      </c>
      <c r="BG179" s="452">
        <f t="shared" si="152"/>
        <v>45.37444933920705</v>
      </c>
      <c r="BH179" s="452">
        <f t="shared" si="153"/>
        <v>0</v>
      </c>
      <c r="BI179" s="452">
        <f t="shared" si="154"/>
        <v>0</v>
      </c>
      <c r="BJ179" s="452">
        <f t="shared" si="155"/>
        <v>0</v>
      </c>
      <c r="BK179" s="452">
        <f t="shared" si="156"/>
        <v>0</v>
      </c>
      <c r="BL179" s="452">
        <f t="shared" si="157"/>
        <v>0</v>
      </c>
      <c r="BM179" s="452">
        <f t="shared" si="158"/>
        <v>0</v>
      </c>
      <c r="BN179" s="452">
        <f t="shared" si="159"/>
        <v>0</v>
      </c>
      <c r="BO179" s="685">
        <f t="shared" si="160"/>
        <v>0</v>
      </c>
      <c r="BP179" s="676">
        <f t="shared" si="170"/>
        <v>5.330446535843014</v>
      </c>
      <c r="BQ179" s="676">
        <f t="shared" si="171"/>
        <v>12.404054825046881</v>
      </c>
      <c r="BR179" s="538" t="str">
        <f t="shared" si="136"/>
        <v>n/a</v>
      </c>
      <c r="BS179" s="676">
        <f t="shared" si="137"/>
        <v>24.63087037132147</v>
      </c>
      <c r="BT179" s="696">
        <f t="shared" si="148"/>
        <v>1.99475</v>
      </c>
      <c r="BU179" s="696">
        <f t="shared" si="180"/>
        <v>2.166267996978666</v>
      </c>
      <c r="BV179" s="696">
        <f t="shared" si="180"/>
        <v>2.3525339189041037</v>
      </c>
      <c r="BW179" s="696">
        <f t="shared" si="180"/>
        <v>2.554815861801611</v>
      </c>
      <c r="BX179" s="696">
        <f t="shared" si="180"/>
        <v>2.774490958563379</v>
      </c>
      <c r="BY179" s="697">
        <f t="shared" si="149"/>
        <v>11.84285873624776</v>
      </c>
      <c r="BZ179" s="685">
        <f t="shared" si="150"/>
        <v>42.46274197292133</v>
      </c>
    </row>
    <row r="180" spans="1:78" ht="11.25" customHeight="1">
      <c r="A180" s="25" t="s">
        <v>1748</v>
      </c>
      <c r="B180" s="26" t="s">
        <v>1749</v>
      </c>
      <c r="C180" s="109" t="s">
        <v>1575</v>
      </c>
      <c r="D180" s="132">
        <v>8</v>
      </c>
      <c r="E180" s="26">
        <v>333</v>
      </c>
      <c r="F180" s="44" t="s">
        <v>860</v>
      </c>
      <c r="G180" s="45" t="s">
        <v>827</v>
      </c>
      <c r="H180" s="206">
        <v>30.1</v>
      </c>
      <c r="I180" s="313">
        <f t="shared" si="161"/>
        <v>2.259136212624585</v>
      </c>
      <c r="J180" s="141">
        <v>0.13</v>
      </c>
      <c r="K180" s="141">
        <v>0.17</v>
      </c>
      <c r="L180" s="93">
        <f t="shared" si="134"/>
        <v>30.76923076923077</v>
      </c>
      <c r="M180" s="156">
        <v>40843</v>
      </c>
      <c r="N180" s="31">
        <v>40847</v>
      </c>
      <c r="O180" s="32">
        <v>40868</v>
      </c>
      <c r="P180" s="104" t="s">
        <v>1069</v>
      </c>
      <c r="Q180" s="26"/>
      <c r="R180" s="310">
        <f>K180*4</f>
        <v>0.68</v>
      </c>
      <c r="S180" s="313">
        <f t="shared" si="172"/>
        <v>28.33333333333334</v>
      </c>
      <c r="T180" s="411">
        <f aca="true" t="shared" si="182" ref="T180:T193">(H180/SQRT(22.5*W180*(H180/Z180))-1)*100</f>
        <v>28.666234887013008</v>
      </c>
      <c r="U180" s="27">
        <f t="shared" si="173"/>
        <v>12.541666666666668</v>
      </c>
      <c r="V180" s="364">
        <v>12</v>
      </c>
      <c r="W180" s="166">
        <v>2.4</v>
      </c>
      <c r="X180" s="172">
        <v>2.12</v>
      </c>
      <c r="Y180" s="166">
        <v>2.36</v>
      </c>
      <c r="Z180" s="166">
        <v>2.97</v>
      </c>
      <c r="AA180" s="172">
        <v>2.19</v>
      </c>
      <c r="AB180" s="166">
        <v>2.3</v>
      </c>
      <c r="AC180" s="327">
        <f t="shared" si="181"/>
        <v>5.022831050228316</v>
      </c>
      <c r="AD180" s="444">
        <f t="shared" si="178"/>
        <v>6.483156715774964</v>
      </c>
      <c r="AE180" s="484">
        <v>39</v>
      </c>
      <c r="AF180" s="369">
        <v>34390</v>
      </c>
      <c r="AG180" s="522">
        <v>23.66</v>
      </c>
      <c r="AH180" s="522">
        <v>-18.01</v>
      </c>
      <c r="AI180" s="523">
        <v>-0.95</v>
      </c>
      <c r="AJ180" s="524">
        <v>0.47</v>
      </c>
      <c r="AK180" s="335">
        <f>AN180/AO180</f>
        <v>1.634974820607313</v>
      </c>
      <c r="AL180" s="324">
        <f t="shared" si="163"/>
        <v>14.285714285714302</v>
      </c>
      <c r="AM180" s="325">
        <f t="shared" si="164"/>
        <v>10.951894815076436</v>
      </c>
      <c r="AN180" s="325">
        <f t="shared" si="165"/>
        <v>33.92107751148357</v>
      </c>
      <c r="AO180" s="327">
        <f t="shared" si="166"/>
        <v>20.747155909644867</v>
      </c>
      <c r="AP180" s="646">
        <v>0.56</v>
      </c>
      <c r="AQ180" s="634"/>
      <c r="AR180" s="282">
        <v>0.49</v>
      </c>
      <c r="AS180" s="282">
        <v>0.45</v>
      </c>
      <c r="AT180" s="28">
        <v>0.41</v>
      </c>
      <c r="AU180" s="28">
        <v>0.3</v>
      </c>
      <c r="AV180" s="28">
        <v>0.13</v>
      </c>
      <c r="AW180" s="28">
        <v>0.105</v>
      </c>
      <c r="AX180" s="28">
        <v>0.089</v>
      </c>
      <c r="AY180" s="275">
        <v>0.085</v>
      </c>
      <c r="AZ180" s="275">
        <v>0.085</v>
      </c>
      <c r="BA180" s="275">
        <v>0.085</v>
      </c>
      <c r="BB180" s="275">
        <v>0.085</v>
      </c>
      <c r="BC180" s="277">
        <v>0.085</v>
      </c>
      <c r="BD180" s="684">
        <f t="shared" si="142"/>
        <v>14.285714285714302</v>
      </c>
      <c r="BE180" s="684">
        <f t="shared" si="179"/>
        <v>8.888888888888879</v>
      </c>
      <c r="BF180" s="452">
        <f t="shared" si="151"/>
        <v>9.756097560975618</v>
      </c>
      <c r="BG180" s="452">
        <f t="shared" si="152"/>
        <v>36.66666666666667</v>
      </c>
      <c r="BH180" s="452">
        <f t="shared" si="153"/>
        <v>130.76923076923075</v>
      </c>
      <c r="BI180" s="452">
        <f t="shared" si="154"/>
        <v>23.809523809523814</v>
      </c>
      <c r="BJ180" s="452">
        <f t="shared" si="155"/>
        <v>17.97752808988764</v>
      </c>
      <c r="BK180" s="452">
        <f t="shared" si="156"/>
        <v>4.70588235294116</v>
      </c>
      <c r="BL180" s="452">
        <f t="shared" si="157"/>
        <v>0</v>
      </c>
      <c r="BM180" s="452">
        <f t="shared" si="158"/>
        <v>0</v>
      </c>
      <c r="BN180" s="452">
        <f t="shared" si="159"/>
        <v>0</v>
      </c>
      <c r="BO180" s="685">
        <f t="shared" si="160"/>
        <v>0</v>
      </c>
      <c r="BP180" s="676">
        <f t="shared" si="170"/>
        <v>20.571627701985737</v>
      </c>
      <c r="BQ180" s="676">
        <f t="shared" si="171"/>
        <v>34.94905751190049</v>
      </c>
      <c r="BR180" s="538">
        <f t="shared" si="136"/>
        <v>23.63854705744148</v>
      </c>
      <c r="BS180" s="676">
        <f t="shared" si="137"/>
        <v>70.58549388300165</v>
      </c>
      <c r="BT180" s="696">
        <f t="shared" si="148"/>
        <v>0.5881278538812786</v>
      </c>
      <c r="BU180" s="696">
        <f t="shared" si="180"/>
        <v>0.626257104337526</v>
      </c>
      <c r="BV180" s="696">
        <f t="shared" si="180"/>
        <v>0.6668583338554022</v>
      </c>
      <c r="BW180" s="696">
        <f t="shared" si="180"/>
        <v>0.7100918047114537</v>
      </c>
      <c r="BX180" s="696">
        <f t="shared" si="180"/>
        <v>0.7561281692367721</v>
      </c>
      <c r="BY180" s="697">
        <f t="shared" si="149"/>
        <v>3.3474632660224324</v>
      </c>
      <c r="BZ180" s="685">
        <f t="shared" si="150"/>
        <v>11.121140418679175</v>
      </c>
    </row>
    <row r="181" spans="1:78" ht="11.25" customHeight="1">
      <c r="A181" s="34" t="s">
        <v>161</v>
      </c>
      <c r="B181" s="36" t="s">
        <v>162</v>
      </c>
      <c r="C181" s="41" t="s">
        <v>163</v>
      </c>
      <c r="D181" s="133">
        <v>6</v>
      </c>
      <c r="E181" s="26">
        <v>389</v>
      </c>
      <c r="F181" s="74" t="s">
        <v>1410</v>
      </c>
      <c r="G181" s="75" t="s">
        <v>1410</v>
      </c>
      <c r="H181" s="207">
        <v>40.33</v>
      </c>
      <c r="I181" s="434">
        <f t="shared" si="161"/>
        <v>0.5207041904289611</v>
      </c>
      <c r="J181" s="140">
        <v>0.2</v>
      </c>
      <c r="K181" s="140">
        <v>0.21</v>
      </c>
      <c r="L181" s="94">
        <f t="shared" si="134"/>
        <v>4.999999999999982</v>
      </c>
      <c r="M181" s="298">
        <v>40604</v>
      </c>
      <c r="N181" s="50">
        <v>40606</v>
      </c>
      <c r="O181" s="40">
        <v>40613</v>
      </c>
      <c r="P181" s="49" t="s">
        <v>2192</v>
      </c>
      <c r="Q181" s="36" t="s">
        <v>1446</v>
      </c>
      <c r="R181" s="259">
        <f>K181</f>
        <v>0.21</v>
      </c>
      <c r="S181" s="313">
        <f t="shared" si="172"/>
        <v>11.731843575418994</v>
      </c>
      <c r="T181" s="412">
        <f t="shared" si="182"/>
        <v>344.4878346293153</v>
      </c>
      <c r="U181" s="37">
        <f t="shared" si="173"/>
        <v>22.53072625698324</v>
      </c>
      <c r="V181" s="365">
        <v>12</v>
      </c>
      <c r="W181" s="167">
        <v>1.79</v>
      </c>
      <c r="X181" s="174" t="s">
        <v>1008</v>
      </c>
      <c r="Y181" s="167">
        <v>13.07</v>
      </c>
      <c r="Z181" s="167">
        <v>19.73</v>
      </c>
      <c r="AA181" s="174" t="s">
        <v>1008</v>
      </c>
      <c r="AB181" s="167" t="s">
        <v>1008</v>
      </c>
      <c r="AC181" s="332" t="s">
        <v>876</v>
      </c>
      <c r="AD181" s="445" t="s">
        <v>876</v>
      </c>
      <c r="AE181" s="485">
        <v>0</v>
      </c>
      <c r="AF181" s="371">
        <v>375</v>
      </c>
      <c r="AG181" s="495">
        <v>19.96</v>
      </c>
      <c r="AH181" s="495">
        <v>-18.59</v>
      </c>
      <c r="AI181" s="519">
        <v>-1.44</v>
      </c>
      <c r="AJ181" s="521">
        <v>-5.82</v>
      </c>
      <c r="AK181" s="335" t="s">
        <v>876</v>
      </c>
      <c r="AL181" s="324">
        <f t="shared" si="163"/>
        <v>4.999999999999982</v>
      </c>
      <c r="AM181" s="325">
        <f t="shared" si="164"/>
        <v>5.272659960939663</v>
      </c>
      <c r="AN181" s="325">
        <f t="shared" si="165"/>
        <v>10.066508085209659</v>
      </c>
      <c r="AO181" s="327">
        <f t="shared" si="166"/>
        <v>10.131849033861794</v>
      </c>
      <c r="AP181" s="646">
        <v>0.21</v>
      </c>
      <c r="AQ181" s="634"/>
      <c r="AR181" s="282">
        <v>0.2</v>
      </c>
      <c r="AS181" s="282">
        <v>0.19</v>
      </c>
      <c r="AT181" s="28">
        <v>0.18</v>
      </c>
      <c r="AU181" s="28">
        <v>0.16</v>
      </c>
      <c r="AV181" s="28">
        <v>0.13</v>
      </c>
      <c r="AW181" s="275">
        <v>0</v>
      </c>
      <c r="AX181" s="28">
        <v>0.1</v>
      </c>
      <c r="AY181" s="275">
        <v>0.08</v>
      </c>
      <c r="AZ181" s="275">
        <v>0.08</v>
      </c>
      <c r="BA181" s="275">
        <v>0.08</v>
      </c>
      <c r="BB181" s="275">
        <v>0.08</v>
      </c>
      <c r="BC181" s="277">
        <v>0.08</v>
      </c>
      <c r="BD181" s="684">
        <f t="shared" si="142"/>
        <v>4.999999999999982</v>
      </c>
      <c r="BE181" s="684">
        <f t="shared" si="179"/>
        <v>5.263157894736836</v>
      </c>
      <c r="BF181" s="452">
        <f t="shared" si="151"/>
        <v>5.555555555555558</v>
      </c>
      <c r="BG181" s="452">
        <f t="shared" si="152"/>
        <v>12.5</v>
      </c>
      <c r="BH181" s="452">
        <f t="shared" si="153"/>
        <v>23.076923076923084</v>
      </c>
      <c r="BI181" s="452">
        <f t="shared" si="154"/>
        <v>0</v>
      </c>
      <c r="BJ181" s="452">
        <f t="shared" si="155"/>
        <v>0</v>
      </c>
      <c r="BK181" s="452">
        <f t="shared" si="156"/>
        <v>25</v>
      </c>
      <c r="BL181" s="452">
        <f t="shared" si="157"/>
        <v>0</v>
      </c>
      <c r="BM181" s="452">
        <f t="shared" si="158"/>
        <v>0</v>
      </c>
      <c r="BN181" s="452">
        <f t="shared" si="159"/>
        <v>0</v>
      </c>
      <c r="BO181" s="685">
        <f t="shared" si="160"/>
        <v>0</v>
      </c>
      <c r="BP181" s="676">
        <f t="shared" si="170"/>
        <v>6.3663030439346215</v>
      </c>
      <c r="BQ181" s="676">
        <f t="shared" si="171"/>
        <v>8.71302489517602</v>
      </c>
      <c r="BR181" s="538">
        <f t="shared" si="136"/>
        <v>-11.94351398134462</v>
      </c>
      <c r="BS181" s="676">
        <f t="shared" si="137"/>
        <v>39.1032245191969</v>
      </c>
      <c r="BT181" s="696">
        <f t="shared" si="148"/>
        <v>0.2163</v>
      </c>
      <c r="BU181" s="696">
        <f t="shared" si="180"/>
        <v>0.222789</v>
      </c>
      <c r="BV181" s="696">
        <f t="shared" si="180"/>
        <v>0.22947267</v>
      </c>
      <c r="BW181" s="696">
        <f t="shared" si="180"/>
        <v>0.2363568501</v>
      </c>
      <c r="BX181" s="696">
        <f t="shared" si="180"/>
        <v>0.243447555603</v>
      </c>
      <c r="BY181" s="697">
        <f t="shared" si="149"/>
        <v>1.1483660757029999</v>
      </c>
      <c r="BZ181" s="685">
        <f t="shared" si="150"/>
        <v>2.84742394173816</v>
      </c>
    </row>
    <row r="182" spans="1:78" ht="11.25" customHeight="1">
      <c r="A182" s="15" t="s">
        <v>1242</v>
      </c>
      <c r="B182" s="16" t="s">
        <v>1243</v>
      </c>
      <c r="C182" s="24" t="s">
        <v>298</v>
      </c>
      <c r="D182" s="131">
        <v>5</v>
      </c>
      <c r="E182" s="26">
        <v>444</v>
      </c>
      <c r="F182" s="88" t="s">
        <v>1410</v>
      </c>
      <c r="G182" s="58" t="s">
        <v>1410</v>
      </c>
      <c r="H182" s="205">
        <v>27.1</v>
      </c>
      <c r="I182" s="313">
        <f aca="true" t="shared" si="183" ref="I182:I206">(R182/H182)*100</f>
        <v>5.1660516605166045</v>
      </c>
      <c r="J182" s="142">
        <v>0.33</v>
      </c>
      <c r="K182" s="142">
        <v>0.35</v>
      </c>
      <c r="L182" s="107">
        <f t="shared" si="134"/>
        <v>6.060606060606055</v>
      </c>
      <c r="M182" s="118">
        <v>40857</v>
      </c>
      <c r="N182" s="22">
        <v>40861</v>
      </c>
      <c r="O182" s="23">
        <v>40875</v>
      </c>
      <c r="P182" s="378" t="s">
        <v>119</v>
      </c>
      <c r="Q182" s="144" t="s">
        <v>2071</v>
      </c>
      <c r="R182" s="311">
        <f aca="true" t="shared" si="184" ref="R182:R206">K182*4</f>
        <v>1.4</v>
      </c>
      <c r="S182" s="312">
        <f t="shared" si="172"/>
        <v>40</v>
      </c>
      <c r="T182" s="411">
        <f t="shared" si="182"/>
        <v>-19.13954799524864</v>
      </c>
      <c r="U182" s="18">
        <f t="shared" si="173"/>
        <v>7.742857142857143</v>
      </c>
      <c r="V182" s="364">
        <v>12</v>
      </c>
      <c r="W182" s="188">
        <v>3.5</v>
      </c>
      <c r="X182" s="187">
        <v>0.6</v>
      </c>
      <c r="Y182" s="188">
        <v>3.13</v>
      </c>
      <c r="Z182" s="188">
        <v>1.9</v>
      </c>
      <c r="AA182" s="187">
        <v>3.46</v>
      </c>
      <c r="AB182" s="188">
        <v>3.7</v>
      </c>
      <c r="AC182" s="326">
        <f aca="true" t="shared" si="185" ref="AC182:AC191">(AB182/AA182-1)*100</f>
        <v>6.936416184971095</v>
      </c>
      <c r="AD182" s="443">
        <f aca="true" t="shared" si="186" ref="AD182:AD191">(H182/AA182)/X182</f>
        <v>13.053949903660888</v>
      </c>
      <c r="AE182" s="483">
        <v>10</v>
      </c>
      <c r="AF182" s="370">
        <v>1330</v>
      </c>
      <c r="AG182" s="512">
        <v>38.62</v>
      </c>
      <c r="AH182" s="512">
        <v>-28.44</v>
      </c>
      <c r="AI182" s="525">
        <v>2.38</v>
      </c>
      <c r="AJ182" s="526">
        <v>3.91</v>
      </c>
      <c r="AK182" s="334" t="s">
        <v>876</v>
      </c>
      <c r="AL182" s="328">
        <f t="shared" si="163"/>
        <v>29.292929292929305</v>
      </c>
      <c r="AM182" s="329">
        <f t="shared" si="164"/>
        <v>12.877310836032896</v>
      </c>
      <c r="AN182" s="329" t="s">
        <v>876</v>
      </c>
      <c r="AO182" s="326" t="s">
        <v>876</v>
      </c>
      <c r="AP182" s="650">
        <v>1.28</v>
      </c>
      <c r="AQ182" s="633"/>
      <c r="AR182" s="279">
        <v>0.99</v>
      </c>
      <c r="AS182" s="317">
        <v>0.92</v>
      </c>
      <c r="AT182" s="19">
        <v>0.89</v>
      </c>
      <c r="AU182" s="19">
        <v>0.2</v>
      </c>
      <c r="AV182" s="280">
        <v>0</v>
      </c>
      <c r="AW182" s="280">
        <v>0</v>
      </c>
      <c r="AX182" s="280">
        <v>0</v>
      </c>
      <c r="AY182" s="280">
        <v>0</v>
      </c>
      <c r="AZ182" s="280">
        <v>0</v>
      </c>
      <c r="BA182" s="280">
        <v>0</v>
      </c>
      <c r="BB182" s="280">
        <v>0</v>
      </c>
      <c r="BC182" s="281">
        <v>0</v>
      </c>
      <c r="BD182" s="686">
        <f t="shared" si="142"/>
        <v>29.292929292929305</v>
      </c>
      <c r="BE182" s="686">
        <f t="shared" si="179"/>
        <v>7.608695652173902</v>
      </c>
      <c r="BF182" s="663">
        <f t="shared" si="151"/>
        <v>3.370786516853941</v>
      </c>
      <c r="BG182" s="663">
        <f t="shared" si="152"/>
        <v>345</v>
      </c>
      <c r="BH182" s="663">
        <f t="shared" si="153"/>
        <v>0</v>
      </c>
      <c r="BI182" s="663">
        <f t="shared" si="154"/>
        <v>0</v>
      </c>
      <c r="BJ182" s="663">
        <f t="shared" si="155"/>
        <v>0</v>
      </c>
      <c r="BK182" s="663">
        <f t="shared" si="156"/>
        <v>0</v>
      </c>
      <c r="BL182" s="663">
        <f t="shared" si="157"/>
        <v>0</v>
      </c>
      <c r="BM182" s="663">
        <f t="shared" si="158"/>
        <v>0</v>
      </c>
      <c r="BN182" s="663">
        <f t="shared" si="159"/>
        <v>0</v>
      </c>
      <c r="BO182" s="687">
        <f t="shared" si="160"/>
        <v>0</v>
      </c>
      <c r="BP182" s="675">
        <f t="shared" si="170"/>
        <v>32.10603428849643</v>
      </c>
      <c r="BQ182" s="675">
        <f t="shared" si="171"/>
        <v>94.68489887737327</v>
      </c>
      <c r="BR182" s="540" t="str">
        <f t="shared" si="136"/>
        <v>n/a</v>
      </c>
      <c r="BS182" s="675">
        <f t="shared" si="137"/>
        <v>54.15422540850287</v>
      </c>
      <c r="BT182" s="698">
        <f t="shared" si="148"/>
        <v>1.36878612716763</v>
      </c>
      <c r="BU182" s="698">
        <f t="shared" si="180"/>
        <v>1.5056647398843932</v>
      </c>
      <c r="BV182" s="698">
        <f t="shared" si="180"/>
        <v>1.6562312138728326</v>
      </c>
      <c r="BW182" s="698">
        <f t="shared" si="180"/>
        <v>1.821854335260116</v>
      </c>
      <c r="BX182" s="698">
        <f t="shared" si="180"/>
        <v>2.0040397687861278</v>
      </c>
      <c r="BY182" s="699">
        <f t="shared" si="149"/>
        <v>8.3565761849711</v>
      </c>
      <c r="BZ182" s="687">
        <f t="shared" si="150"/>
        <v>30.83607448328819</v>
      </c>
    </row>
    <row r="183" spans="1:78" ht="11.25" customHeight="1">
      <c r="A183" s="25" t="s">
        <v>2127</v>
      </c>
      <c r="B183" s="26" t="s">
        <v>2128</v>
      </c>
      <c r="C183" s="109" t="s">
        <v>1587</v>
      </c>
      <c r="D183" s="132">
        <v>9</v>
      </c>
      <c r="E183" s="26">
        <v>266</v>
      </c>
      <c r="F183" s="44" t="s">
        <v>860</v>
      </c>
      <c r="G183" s="45" t="s">
        <v>827</v>
      </c>
      <c r="H183" s="206">
        <v>67.04</v>
      </c>
      <c r="I183" s="433">
        <f t="shared" si="183"/>
        <v>1.7303102625298328</v>
      </c>
      <c r="J183" s="141">
        <v>0.25</v>
      </c>
      <c r="K183" s="141">
        <v>0.29</v>
      </c>
      <c r="L183" s="93">
        <f t="shared" si="134"/>
        <v>15.999999999999993</v>
      </c>
      <c r="M183" s="156">
        <v>40710</v>
      </c>
      <c r="N183" s="31">
        <v>40714</v>
      </c>
      <c r="O183" s="32">
        <v>40735</v>
      </c>
      <c r="P183" s="104" t="s">
        <v>58</v>
      </c>
      <c r="Q183" s="26"/>
      <c r="R183" s="310">
        <f t="shared" si="184"/>
        <v>1.16</v>
      </c>
      <c r="S183" s="313">
        <f t="shared" si="172"/>
        <v>36.70886075949367</v>
      </c>
      <c r="T183" s="411">
        <f t="shared" si="182"/>
        <v>85.76878692098096</v>
      </c>
      <c r="U183" s="27">
        <f t="shared" si="173"/>
        <v>21.21518987341772</v>
      </c>
      <c r="V183" s="364">
        <v>1</v>
      </c>
      <c r="W183" s="166">
        <v>3.16</v>
      </c>
      <c r="X183" s="172">
        <v>1.2</v>
      </c>
      <c r="Y183" s="166">
        <v>2.5</v>
      </c>
      <c r="Z183" s="166">
        <v>3.66</v>
      </c>
      <c r="AA183" s="172">
        <v>3.73</v>
      </c>
      <c r="AB183" s="166">
        <v>4.19</v>
      </c>
      <c r="AC183" s="327">
        <f t="shared" si="185"/>
        <v>12.33243967828419</v>
      </c>
      <c r="AD183" s="444">
        <f t="shared" si="186"/>
        <v>14.977658623771227</v>
      </c>
      <c r="AE183" s="484">
        <v>24</v>
      </c>
      <c r="AF183" s="369">
        <v>8530</v>
      </c>
      <c r="AG183" s="522">
        <v>22.83</v>
      </c>
      <c r="AH183" s="522">
        <v>-20.65</v>
      </c>
      <c r="AI183" s="523">
        <v>-10.04</v>
      </c>
      <c r="AJ183" s="524">
        <v>-8.11</v>
      </c>
      <c r="AK183" s="335">
        <f>AN183/AO183</f>
        <v>1.167900094738012</v>
      </c>
      <c r="AL183" s="324">
        <f t="shared" si="163"/>
        <v>24.13793103448276</v>
      </c>
      <c r="AM183" s="325">
        <f t="shared" si="164"/>
        <v>19.05507889761495</v>
      </c>
      <c r="AN183" s="325">
        <f t="shared" si="165"/>
        <v>24.57309396155174</v>
      </c>
      <c r="AO183" s="327">
        <f t="shared" si="166"/>
        <v>21.04040754193455</v>
      </c>
      <c r="AP183" s="646">
        <v>1.08</v>
      </c>
      <c r="AQ183" s="634"/>
      <c r="AR183" s="282">
        <v>0.87</v>
      </c>
      <c r="AS183" s="284">
        <v>0.68</v>
      </c>
      <c r="AT183" s="28">
        <v>0.64</v>
      </c>
      <c r="AU183" s="28">
        <v>0.47</v>
      </c>
      <c r="AV183" s="28">
        <v>0.36</v>
      </c>
      <c r="AW183" s="28">
        <v>0.28</v>
      </c>
      <c r="AX183" s="28">
        <v>0.22</v>
      </c>
      <c r="AY183" s="28">
        <v>0.18</v>
      </c>
      <c r="AZ183" s="275">
        <v>0.16</v>
      </c>
      <c r="BA183" s="275">
        <v>0.16</v>
      </c>
      <c r="BB183" s="28">
        <v>0.14</v>
      </c>
      <c r="BC183" s="119">
        <v>0.105</v>
      </c>
      <c r="BD183" s="684">
        <f t="shared" si="142"/>
        <v>24.13793103448276</v>
      </c>
      <c r="BE183" s="684">
        <f t="shared" si="179"/>
        <v>27.941176470588225</v>
      </c>
      <c r="BF183" s="452">
        <f t="shared" si="151"/>
        <v>6.25</v>
      </c>
      <c r="BG183" s="452">
        <f t="shared" si="152"/>
        <v>36.170212765957466</v>
      </c>
      <c r="BH183" s="452">
        <f t="shared" si="153"/>
        <v>30.555555555555557</v>
      </c>
      <c r="BI183" s="452">
        <f t="shared" si="154"/>
        <v>28.57142857142856</v>
      </c>
      <c r="BJ183" s="452">
        <f t="shared" si="155"/>
        <v>27.272727272727295</v>
      </c>
      <c r="BK183" s="452">
        <f t="shared" si="156"/>
        <v>22.222222222222232</v>
      </c>
      <c r="BL183" s="452">
        <f t="shared" si="157"/>
        <v>12.5</v>
      </c>
      <c r="BM183" s="452">
        <f t="shared" si="158"/>
        <v>0</v>
      </c>
      <c r="BN183" s="452">
        <f t="shared" si="159"/>
        <v>14.28571428571428</v>
      </c>
      <c r="BO183" s="685">
        <f t="shared" si="160"/>
        <v>33.33333333333335</v>
      </c>
      <c r="BP183" s="676">
        <f t="shared" si="170"/>
        <v>21.936691792667478</v>
      </c>
      <c r="BQ183" s="676">
        <f t="shared" si="171"/>
        <v>10.78237199519918</v>
      </c>
      <c r="BR183" s="538">
        <f t="shared" si="136"/>
        <v>5.088214350663854</v>
      </c>
      <c r="BS183" s="676">
        <f t="shared" si="137"/>
        <v>76.48759493670886</v>
      </c>
      <c r="BT183" s="700">
        <f t="shared" si="148"/>
        <v>1.1880000000000002</v>
      </c>
      <c r="BU183" s="700">
        <f t="shared" si="180"/>
        <v>1.3068000000000002</v>
      </c>
      <c r="BV183" s="700">
        <f t="shared" si="180"/>
        <v>1.4374800000000003</v>
      </c>
      <c r="BW183" s="700">
        <f t="shared" si="180"/>
        <v>1.5812280000000005</v>
      </c>
      <c r="BX183" s="700">
        <f t="shared" si="180"/>
        <v>1.7393508000000006</v>
      </c>
      <c r="BY183" s="697">
        <f t="shared" si="149"/>
        <v>7.252858800000002</v>
      </c>
      <c r="BZ183" s="685">
        <f t="shared" si="150"/>
        <v>10.818703460620526</v>
      </c>
    </row>
    <row r="184" spans="1:78" ht="11.25" customHeight="1">
      <c r="A184" s="25" t="s">
        <v>1154</v>
      </c>
      <c r="B184" s="26" t="s">
        <v>1155</v>
      </c>
      <c r="C184" s="33" t="s">
        <v>1350</v>
      </c>
      <c r="D184" s="132">
        <v>6</v>
      </c>
      <c r="E184" s="26">
        <v>390</v>
      </c>
      <c r="F184" s="65" t="s">
        <v>1410</v>
      </c>
      <c r="G184" s="57" t="s">
        <v>1410</v>
      </c>
      <c r="H184" s="206">
        <v>50.55</v>
      </c>
      <c r="I184" s="433">
        <f t="shared" si="183"/>
        <v>1.3491592482690407</v>
      </c>
      <c r="J184" s="141">
        <v>0.12475</v>
      </c>
      <c r="K184" s="141">
        <v>0.1705</v>
      </c>
      <c r="L184" s="93">
        <f t="shared" si="134"/>
        <v>36.673346693386776</v>
      </c>
      <c r="M184" s="156">
        <v>40605</v>
      </c>
      <c r="N184" s="31">
        <v>40609</v>
      </c>
      <c r="O184" s="32">
        <v>40624</v>
      </c>
      <c r="P184" s="104" t="s">
        <v>259</v>
      </c>
      <c r="Q184" s="102" t="s">
        <v>442</v>
      </c>
      <c r="R184" s="310">
        <f t="shared" si="184"/>
        <v>0.682</v>
      </c>
      <c r="S184" s="313">
        <f t="shared" si="172"/>
        <v>17.80678851174935</v>
      </c>
      <c r="T184" s="411">
        <f t="shared" si="182"/>
        <v>104.22303887748585</v>
      </c>
      <c r="U184" s="27">
        <f t="shared" si="173"/>
        <v>13.198433420365534</v>
      </c>
      <c r="V184" s="364">
        <v>12</v>
      </c>
      <c r="W184" s="166">
        <v>3.83</v>
      </c>
      <c r="X184" s="172">
        <v>1.6</v>
      </c>
      <c r="Y184" s="166">
        <v>2.99</v>
      </c>
      <c r="Z184" s="166">
        <v>7.11</v>
      </c>
      <c r="AA184" s="172">
        <v>2.36</v>
      </c>
      <c r="AB184" s="166">
        <v>2.73</v>
      </c>
      <c r="AC184" s="327">
        <f t="shared" si="185"/>
        <v>15.677966101694917</v>
      </c>
      <c r="AD184" s="444">
        <f t="shared" si="186"/>
        <v>13.38718220338983</v>
      </c>
      <c r="AE184" s="484">
        <v>9</v>
      </c>
      <c r="AF184" s="369">
        <v>8010</v>
      </c>
      <c r="AG184" s="522">
        <v>27.52</v>
      </c>
      <c r="AH184" s="522">
        <v>-2.9</v>
      </c>
      <c r="AI184" s="523">
        <v>2.39</v>
      </c>
      <c r="AJ184" s="524">
        <v>6.71</v>
      </c>
      <c r="AK184" s="335" t="s">
        <v>876</v>
      </c>
      <c r="AL184" s="324">
        <f t="shared" si="163"/>
        <v>36.673346693386776</v>
      </c>
      <c r="AM184" s="325">
        <f t="shared" si="164"/>
        <v>24.43055480604366</v>
      </c>
      <c r="AN184" s="325">
        <f t="shared" si="165"/>
        <v>40.40251016448657</v>
      </c>
      <c r="AO184" s="327" t="s">
        <v>876</v>
      </c>
      <c r="AP184" s="646">
        <v>0.682</v>
      </c>
      <c r="AQ184" s="634"/>
      <c r="AR184" s="282">
        <v>0.499</v>
      </c>
      <c r="AS184" s="282">
        <v>0.35800000000000004</v>
      </c>
      <c r="AT184" s="28">
        <v>0.354</v>
      </c>
      <c r="AU184" s="28">
        <v>0.262</v>
      </c>
      <c r="AV184" s="28">
        <v>0.125</v>
      </c>
      <c r="AW184" s="275">
        <v>0</v>
      </c>
      <c r="AX184" s="275">
        <v>0</v>
      </c>
      <c r="AY184" s="275">
        <v>0</v>
      </c>
      <c r="AZ184" s="275">
        <v>0</v>
      </c>
      <c r="BA184" s="275">
        <v>0</v>
      </c>
      <c r="BB184" s="275">
        <v>0</v>
      </c>
      <c r="BC184" s="277">
        <v>0</v>
      </c>
      <c r="BD184" s="684">
        <f t="shared" si="142"/>
        <v>36.673346693386776</v>
      </c>
      <c r="BE184" s="684">
        <f t="shared" si="179"/>
        <v>39.385474860335194</v>
      </c>
      <c r="BF184" s="452">
        <f t="shared" si="151"/>
        <v>1.1299435028248705</v>
      </c>
      <c r="BG184" s="452">
        <f t="shared" si="152"/>
        <v>35.114503816793885</v>
      </c>
      <c r="BH184" s="452">
        <f t="shared" si="153"/>
        <v>109.60000000000001</v>
      </c>
      <c r="BI184" s="452">
        <f t="shared" si="154"/>
        <v>0</v>
      </c>
      <c r="BJ184" s="452">
        <f t="shared" si="155"/>
        <v>0</v>
      </c>
      <c r="BK184" s="452">
        <f t="shared" si="156"/>
        <v>0</v>
      </c>
      <c r="BL184" s="452">
        <f t="shared" si="157"/>
        <v>0</v>
      </c>
      <c r="BM184" s="452">
        <f t="shared" si="158"/>
        <v>0</v>
      </c>
      <c r="BN184" s="452">
        <f t="shared" si="159"/>
        <v>0</v>
      </c>
      <c r="BO184" s="685">
        <f t="shared" si="160"/>
        <v>0</v>
      </c>
      <c r="BP184" s="676">
        <f t="shared" si="170"/>
        <v>18.491939072778393</v>
      </c>
      <c r="BQ184" s="676">
        <f t="shared" si="171"/>
        <v>31.674376355647563</v>
      </c>
      <c r="BR184" s="538">
        <f t="shared" si="136"/>
        <v>28.55323599239008</v>
      </c>
      <c r="BS184" s="676">
        <f t="shared" si="137"/>
        <v>60.90947780678851</v>
      </c>
      <c r="BT184" s="700">
        <f t="shared" si="148"/>
        <v>0.7502000000000001</v>
      </c>
      <c r="BU184" s="700">
        <f t="shared" si="180"/>
        <v>0.8252200000000002</v>
      </c>
      <c r="BV184" s="700">
        <f t="shared" si="180"/>
        <v>0.9077420000000003</v>
      </c>
      <c r="BW184" s="700">
        <f t="shared" si="180"/>
        <v>0.9985162000000004</v>
      </c>
      <c r="BX184" s="700">
        <f t="shared" si="180"/>
        <v>1.0983678200000004</v>
      </c>
      <c r="BY184" s="697">
        <f t="shared" si="149"/>
        <v>4.580046020000001</v>
      </c>
      <c r="BZ184" s="685">
        <f t="shared" si="150"/>
        <v>9.060427339268054</v>
      </c>
    </row>
    <row r="185" spans="1:78" ht="11.25" customHeight="1">
      <c r="A185" s="25" t="s">
        <v>1741</v>
      </c>
      <c r="B185" s="26" t="s">
        <v>1742</v>
      </c>
      <c r="C185" s="33" t="s">
        <v>1221</v>
      </c>
      <c r="D185" s="132">
        <v>6</v>
      </c>
      <c r="E185" s="26">
        <v>407</v>
      </c>
      <c r="F185" s="44" t="s">
        <v>827</v>
      </c>
      <c r="G185" s="45" t="s">
        <v>827</v>
      </c>
      <c r="H185" s="206">
        <v>42.59</v>
      </c>
      <c r="I185" s="433">
        <f t="shared" si="183"/>
        <v>1.1270251232683726</v>
      </c>
      <c r="J185" s="282">
        <v>0.11</v>
      </c>
      <c r="K185" s="141">
        <v>0.12</v>
      </c>
      <c r="L185" s="93">
        <f t="shared" si="134"/>
        <v>9.090909090909083</v>
      </c>
      <c r="M185" s="156">
        <v>40821</v>
      </c>
      <c r="N185" s="31">
        <v>40823</v>
      </c>
      <c r="O185" s="32">
        <v>40848</v>
      </c>
      <c r="P185" s="30" t="s">
        <v>252</v>
      </c>
      <c r="Q185" s="102" t="s">
        <v>1921</v>
      </c>
      <c r="R185" s="310">
        <f t="shared" si="184"/>
        <v>0.48</v>
      </c>
      <c r="S185" s="313">
        <f t="shared" si="172"/>
        <v>10.084033613445378</v>
      </c>
      <c r="T185" s="411">
        <f t="shared" si="182"/>
        <v>-36.939256826465275</v>
      </c>
      <c r="U185" s="27">
        <f t="shared" si="173"/>
        <v>8.94747899159664</v>
      </c>
      <c r="V185" s="364">
        <v>12</v>
      </c>
      <c r="W185" s="166">
        <v>4.76</v>
      </c>
      <c r="X185" s="172">
        <v>0.98</v>
      </c>
      <c r="Y185" s="166">
        <v>1.23</v>
      </c>
      <c r="Z185" s="166">
        <v>1</v>
      </c>
      <c r="AA185" s="172">
        <v>4.67</v>
      </c>
      <c r="AB185" s="166">
        <v>5.24</v>
      </c>
      <c r="AC185" s="327">
        <f t="shared" si="185"/>
        <v>12.205567451820132</v>
      </c>
      <c r="AD185" s="444">
        <f t="shared" si="186"/>
        <v>9.306035047852118</v>
      </c>
      <c r="AE185" s="484">
        <v>15</v>
      </c>
      <c r="AF185" s="369">
        <v>4340</v>
      </c>
      <c r="AG185" s="522">
        <v>29.97</v>
      </c>
      <c r="AH185" s="522">
        <v>-6.13</v>
      </c>
      <c r="AI185" s="523">
        <v>5.34</v>
      </c>
      <c r="AJ185" s="524">
        <v>7.33</v>
      </c>
      <c r="AK185" s="335">
        <f>AN185/AO185</f>
        <v>1.0645236748619418</v>
      </c>
      <c r="AL185" s="324">
        <f t="shared" si="163"/>
        <v>9.018032786885222</v>
      </c>
      <c r="AM185" s="325">
        <f t="shared" si="164"/>
        <v>6.534064232720582</v>
      </c>
      <c r="AN185" s="325">
        <f t="shared" si="165"/>
        <v>6.737588763084368</v>
      </c>
      <c r="AO185" s="327">
        <f t="shared" si="166"/>
        <v>6.329205185556974</v>
      </c>
      <c r="AP185" s="646">
        <v>0.44333999999999996</v>
      </c>
      <c r="AQ185" s="634"/>
      <c r="AR185" s="282">
        <v>0.4066666666666667</v>
      </c>
      <c r="AS185" s="284">
        <v>0.37333333333333335</v>
      </c>
      <c r="AT185" s="28">
        <v>0.3666666666666667</v>
      </c>
      <c r="AU185" s="28">
        <v>0.3466666666666667</v>
      </c>
      <c r="AV185" s="28">
        <v>0.32</v>
      </c>
      <c r="AW185" s="275">
        <v>0.29333333333333333</v>
      </c>
      <c r="AX185" s="275">
        <v>0.29333333333333333</v>
      </c>
      <c r="AY185" s="28">
        <v>0.25333333333333335</v>
      </c>
      <c r="AZ185" s="275">
        <v>0.24</v>
      </c>
      <c r="BA185" s="275">
        <v>0.24</v>
      </c>
      <c r="BB185" s="275">
        <v>0.24</v>
      </c>
      <c r="BC185" s="277">
        <v>0.24</v>
      </c>
      <c r="BD185" s="684">
        <f t="shared" si="142"/>
        <v>9.018032786885222</v>
      </c>
      <c r="BE185" s="684">
        <f t="shared" si="179"/>
        <v>8.92857142857142</v>
      </c>
      <c r="BF185" s="452">
        <f t="shared" si="151"/>
        <v>1.8181818181818077</v>
      </c>
      <c r="BG185" s="452">
        <f t="shared" si="152"/>
        <v>5.769230769230771</v>
      </c>
      <c r="BH185" s="452">
        <f t="shared" si="153"/>
        <v>8.333333333333325</v>
      </c>
      <c r="BI185" s="452">
        <f t="shared" si="154"/>
        <v>9.090909090909083</v>
      </c>
      <c r="BJ185" s="452">
        <f t="shared" si="155"/>
        <v>0</v>
      </c>
      <c r="BK185" s="452">
        <f t="shared" si="156"/>
        <v>15.78947368421051</v>
      </c>
      <c r="BL185" s="452">
        <f t="shared" si="157"/>
        <v>5.555555555555558</v>
      </c>
      <c r="BM185" s="452">
        <f t="shared" si="158"/>
        <v>0</v>
      </c>
      <c r="BN185" s="452">
        <f t="shared" si="159"/>
        <v>0</v>
      </c>
      <c r="BO185" s="685">
        <f t="shared" si="160"/>
        <v>0</v>
      </c>
      <c r="BP185" s="676">
        <f t="shared" si="170"/>
        <v>5.358607372239807</v>
      </c>
      <c r="BQ185" s="676">
        <f t="shared" si="171"/>
        <v>4.876121969643064</v>
      </c>
      <c r="BR185" s="538">
        <f t="shared" si="136"/>
        <v>-1.082865105243899</v>
      </c>
      <c r="BS185" s="676">
        <f t="shared" si="137"/>
        <v>67.10406997911988</v>
      </c>
      <c r="BT185" s="700">
        <f t="shared" si="148"/>
        <v>0.487674</v>
      </c>
      <c r="BU185" s="700">
        <f t="shared" si="180"/>
        <v>0.5330571133592623</v>
      </c>
      <c r="BV185" s="700">
        <f t="shared" si="180"/>
        <v>0.582663595153544</v>
      </c>
      <c r="BW185" s="700">
        <f t="shared" si="180"/>
        <v>0.636886473529608</v>
      </c>
      <c r="BX185" s="700">
        <f t="shared" si="180"/>
        <v>0.6961553519713028</v>
      </c>
      <c r="BY185" s="697">
        <f t="shared" si="149"/>
        <v>2.9364365340137173</v>
      </c>
      <c r="BZ185" s="685">
        <f t="shared" si="150"/>
        <v>6.894661972326173</v>
      </c>
    </row>
    <row r="186" spans="1:78" ht="11.25" customHeight="1">
      <c r="A186" s="25" t="s">
        <v>1425</v>
      </c>
      <c r="B186" s="26" t="s">
        <v>1426</v>
      </c>
      <c r="C186" s="33" t="s">
        <v>1221</v>
      </c>
      <c r="D186" s="132">
        <v>5</v>
      </c>
      <c r="E186" s="26">
        <v>430</v>
      </c>
      <c r="F186" s="65" t="s">
        <v>1410</v>
      </c>
      <c r="G186" s="57" t="s">
        <v>1410</v>
      </c>
      <c r="H186" s="206">
        <v>20.99</v>
      </c>
      <c r="I186" s="313">
        <f t="shared" si="183"/>
        <v>3.573130061934255</v>
      </c>
      <c r="J186" s="141">
        <v>0.125</v>
      </c>
      <c r="K186" s="141">
        <v>0.1875</v>
      </c>
      <c r="L186" s="93">
        <f t="shared" si="134"/>
        <v>50</v>
      </c>
      <c r="M186" s="156">
        <v>40703</v>
      </c>
      <c r="N186" s="31">
        <v>40707</v>
      </c>
      <c r="O186" s="32">
        <v>40718</v>
      </c>
      <c r="P186" s="30" t="s">
        <v>1447</v>
      </c>
      <c r="Q186" s="26"/>
      <c r="R186" s="310">
        <f t="shared" si="184"/>
        <v>0.75</v>
      </c>
      <c r="S186" s="313">
        <f t="shared" si="172"/>
        <v>36.94581280788178</v>
      </c>
      <c r="T186" s="411">
        <f t="shared" si="182"/>
        <v>-39.36659819587517</v>
      </c>
      <c r="U186" s="27">
        <f t="shared" si="173"/>
        <v>10.339901477832512</v>
      </c>
      <c r="V186" s="365">
        <v>12</v>
      </c>
      <c r="W186" s="166">
        <v>2.03</v>
      </c>
      <c r="X186" s="172">
        <v>0.71</v>
      </c>
      <c r="Y186" s="166">
        <v>0.46</v>
      </c>
      <c r="Z186" s="166">
        <v>0.8</v>
      </c>
      <c r="AA186" s="172">
        <v>1.45</v>
      </c>
      <c r="AB186" s="166">
        <v>2.86</v>
      </c>
      <c r="AC186" s="327">
        <f t="shared" si="185"/>
        <v>97.24137931034483</v>
      </c>
      <c r="AD186" s="445">
        <f t="shared" si="186"/>
        <v>20.388538125303548</v>
      </c>
      <c r="AE186" s="484">
        <v>6</v>
      </c>
      <c r="AF186" s="369">
        <v>837</v>
      </c>
      <c r="AG186" s="522">
        <v>6.12</v>
      </c>
      <c r="AH186" s="522">
        <v>-24.66</v>
      </c>
      <c r="AI186" s="523">
        <v>-6.17</v>
      </c>
      <c r="AJ186" s="524">
        <v>-8.38</v>
      </c>
      <c r="AK186" s="335" t="s">
        <v>876</v>
      </c>
      <c r="AL186" s="330">
        <f t="shared" si="163"/>
        <v>76.28205128205127</v>
      </c>
      <c r="AM186" s="331">
        <f t="shared" si="164"/>
        <v>50.92026841994215</v>
      </c>
      <c r="AN186" s="331">
        <f t="shared" si="165"/>
        <v>47.04644874106341</v>
      </c>
      <c r="AO186" s="332" t="s">
        <v>876</v>
      </c>
      <c r="AP186" s="652">
        <v>0.6875</v>
      </c>
      <c r="AQ186" s="635"/>
      <c r="AR186" s="283">
        <v>0.39</v>
      </c>
      <c r="AS186" s="283">
        <v>0.26</v>
      </c>
      <c r="AT186" s="276">
        <v>0.2</v>
      </c>
      <c r="AU186" s="38">
        <v>0.125</v>
      </c>
      <c r="AV186" s="276">
        <v>0.1</v>
      </c>
      <c r="AW186" s="38">
        <v>0.1</v>
      </c>
      <c r="AX186" s="38">
        <v>0.025</v>
      </c>
      <c r="AY186" s="276">
        <v>0</v>
      </c>
      <c r="AZ186" s="276">
        <v>0</v>
      </c>
      <c r="BA186" s="276">
        <v>0</v>
      </c>
      <c r="BB186" s="276">
        <v>0</v>
      </c>
      <c r="BC186" s="304">
        <v>0</v>
      </c>
      <c r="BD186" s="688">
        <f t="shared" si="142"/>
        <v>76.28205128205127</v>
      </c>
      <c r="BE186" s="688">
        <f t="shared" si="179"/>
        <v>50</v>
      </c>
      <c r="BF186" s="664">
        <f t="shared" si="151"/>
        <v>30.000000000000004</v>
      </c>
      <c r="BG186" s="664">
        <f t="shared" si="152"/>
        <v>60.00000000000001</v>
      </c>
      <c r="BH186" s="664">
        <f t="shared" si="153"/>
        <v>25</v>
      </c>
      <c r="BI186" s="664">
        <f t="shared" si="154"/>
        <v>0</v>
      </c>
      <c r="BJ186" s="664">
        <f t="shared" si="155"/>
        <v>300</v>
      </c>
      <c r="BK186" s="664">
        <f t="shared" si="156"/>
        <v>0</v>
      </c>
      <c r="BL186" s="664">
        <f t="shared" si="157"/>
        <v>0</v>
      </c>
      <c r="BM186" s="664">
        <f t="shared" si="158"/>
        <v>0</v>
      </c>
      <c r="BN186" s="664">
        <f t="shared" si="159"/>
        <v>0</v>
      </c>
      <c r="BO186" s="689">
        <f t="shared" si="160"/>
        <v>0</v>
      </c>
      <c r="BP186" s="677">
        <f t="shared" si="170"/>
        <v>45.10683760683761</v>
      </c>
      <c r="BQ186" s="677">
        <f t="shared" si="171"/>
        <v>81.15234118676739</v>
      </c>
      <c r="BR186" s="539">
        <f t="shared" si="136"/>
        <v>40.27967732516515</v>
      </c>
      <c r="BS186" s="677">
        <f t="shared" si="137"/>
        <v>65.10142857142857</v>
      </c>
      <c r="BT186" s="701">
        <f t="shared" si="148"/>
        <v>0.7562500000000001</v>
      </c>
      <c r="BU186" s="701">
        <f t="shared" si="180"/>
        <v>0.8318750000000001</v>
      </c>
      <c r="BV186" s="701">
        <f t="shared" si="180"/>
        <v>0.9150625000000002</v>
      </c>
      <c r="BW186" s="701">
        <f t="shared" si="180"/>
        <v>1.0065687500000002</v>
      </c>
      <c r="BX186" s="701">
        <f t="shared" si="180"/>
        <v>1.1072256250000003</v>
      </c>
      <c r="BY186" s="702">
        <f t="shared" si="149"/>
        <v>4.6169818750000005</v>
      </c>
      <c r="BZ186" s="689">
        <f t="shared" si="150"/>
        <v>21.99610231062411</v>
      </c>
    </row>
    <row r="187" spans="1:78" ht="11.25" customHeight="1">
      <c r="A187" s="15" t="s">
        <v>1919</v>
      </c>
      <c r="B187" s="16" t="s">
        <v>1920</v>
      </c>
      <c r="C187" s="24" t="s">
        <v>1232</v>
      </c>
      <c r="D187" s="131">
        <v>6</v>
      </c>
      <c r="E187" s="26">
        <v>415</v>
      </c>
      <c r="F187" s="42" t="s">
        <v>860</v>
      </c>
      <c r="G187" s="43" t="s">
        <v>860</v>
      </c>
      <c r="H187" s="205">
        <v>21.56</v>
      </c>
      <c r="I187" s="312">
        <f t="shared" si="183"/>
        <v>5.487012987012988</v>
      </c>
      <c r="J187" s="279">
        <v>0.2795</v>
      </c>
      <c r="K187" s="142">
        <v>0.29575</v>
      </c>
      <c r="L187" s="107">
        <f t="shared" si="134"/>
        <v>5.813953488372081</v>
      </c>
      <c r="M187" s="118">
        <v>40876</v>
      </c>
      <c r="N187" s="22">
        <v>40878</v>
      </c>
      <c r="O187" s="23">
        <v>40909</v>
      </c>
      <c r="P187" s="21" t="s">
        <v>288</v>
      </c>
      <c r="Q187" s="144" t="s">
        <v>442</v>
      </c>
      <c r="R187" s="311">
        <f t="shared" si="184"/>
        <v>1.183</v>
      </c>
      <c r="S187" s="312">
        <f t="shared" si="172"/>
        <v>83.90070921985816</v>
      </c>
      <c r="T187" s="413">
        <f t="shared" si="182"/>
        <v>9.365387678481785</v>
      </c>
      <c r="U187" s="18">
        <f t="shared" si="173"/>
        <v>15.290780141843971</v>
      </c>
      <c r="V187" s="364">
        <v>12</v>
      </c>
      <c r="W187" s="188">
        <v>1.41</v>
      </c>
      <c r="X187" s="187">
        <v>1.72</v>
      </c>
      <c r="Y187" s="188">
        <v>1.68</v>
      </c>
      <c r="Z187" s="188">
        <v>1.76</v>
      </c>
      <c r="AA187" s="187">
        <v>1.27</v>
      </c>
      <c r="AB187" s="188">
        <v>1.27</v>
      </c>
      <c r="AC187" s="326">
        <f t="shared" si="185"/>
        <v>0</v>
      </c>
      <c r="AD187" s="443">
        <f t="shared" si="186"/>
        <v>9.869987181834828</v>
      </c>
      <c r="AE187" s="483">
        <v>5</v>
      </c>
      <c r="AF187" s="551">
        <v>4820</v>
      </c>
      <c r="AG187" s="512">
        <v>9.78</v>
      </c>
      <c r="AH187" s="512">
        <v>-6.63</v>
      </c>
      <c r="AI187" s="525">
        <v>0.42</v>
      </c>
      <c r="AJ187" s="526">
        <v>-0.51</v>
      </c>
      <c r="AK187" s="334" t="s">
        <v>876</v>
      </c>
      <c r="AL187" s="324">
        <f t="shared" si="163"/>
        <v>5.813953488372081</v>
      </c>
      <c r="AM187" s="325">
        <f t="shared" si="164"/>
        <v>5.341963904565339</v>
      </c>
      <c r="AN187" s="325">
        <f t="shared" si="165"/>
        <v>5.9283542539499745</v>
      </c>
      <c r="AO187" s="327">
        <f t="shared" si="166"/>
        <v>8.993719635225883</v>
      </c>
      <c r="AP187" s="646">
        <v>1.183</v>
      </c>
      <c r="AQ187" s="634"/>
      <c r="AR187" s="282">
        <v>1.118</v>
      </c>
      <c r="AS187" s="282">
        <v>1.034</v>
      </c>
      <c r="AT187" s="28">
        <v>1.012</v>
      </c>
      <c r="AU187" s="28">
        <v>0.939</v>
      </c>
      <c r="AV187" s="28">
        <v>0.887</v>
      </c>
      <c r="AW187" s="275">
        <v>0.8760000000000001</v>
      </c>
      <c r="AX187" s="275">
        <v>0.94</v>
      </c>
      <c r="AY187" s="28">
        <v>1</v>
      </c>
      <c r="AZ187" s="28">
        <v>0.907</v>
      </c>
      <c r="BA187" s="28">
        <v>0.5</v>
      </c>
      <c r="BB187" s="275">
        <v>0</v>
      </c>
      <c r="BC187" s="277">
        <v>0</v>
      </c>
      <c r="BD187" s="684">
        <f t="shared" si="142"/>
        <v>5.813953488372081</v>
      </c>
      <c r="BE187" s="684">
        <f t="shared" si="179"/>
        <v>8.12379110251451</v>
      </c>
      <c r="BF187" s="452">
        <f t="shared" si="151"/>
        <v>2.1739130434782705</v>
      </c>
      <c r="BG187" s="452">
        <f t="shared" si="152"/>
        <v>7.774227902023445</v>
      </c>
      <c r="BH187" s="452">
        <f t="shared" si="153"/>
        <v>5.862457722660652</v>
      </c>
      <c r="BI187" s="452">
        <f t="shared" si="154"/>
        <v>1.2557077625570567</v>
      </c>
      <c r="BJ187" s="452">
        <f t="shared" si="155"/>
        <v>0</v>
      </c>
      <c r="BK187" s="452">
        <f t="shared" si="156"/>
        <v>0</v>
      </c>
      <c r="BL187" s="452">
        <f t="shared" si="157"/>
        <v>10.253583241455333</v>
      </c>
      <c r="BM187" s="452">
        <f t="shared" si="158"/>
        <v>81.4</v>
      </c>
      <c r="BN187" s="452">
        <f t="shared" si="159"/>
        <v>0</v>
      </c>
      <c r="BO187" s="685">
        <f t="shared" si="160"/>
        <v>0</v>
      </c>
      <c r="BP187" s="676">
        <f t="shared" si="170"/>
        <v>10.22146952192178</v>
      </c>
      <c r="BQ187" s="676">
        <f t="shared" si="171"/>
        <v>21.752897251494506</v>
      </c>
      <c r="BR187" s="538">
        <f t="shared" si="136"/>
        <v>-3.8754129008810096</v>
      </c>
      <c r="BS187" s="676">
        <f t="shared" si="137"/>
        <v>52.75181703998988</v>
      </c>
      <c r="BT187" s="696">
        <f t="shared" si="148"/>
        <v>1.183</v>
      </c>
      <c r="BU187" s="696">
        <f t="shared" si="180"/>
        <v>1.299761948361106</v>
      </c>
      <c r="BV187" s="696">
        <f t="shared" si="180"/>
        <v>1.4280482860587138</v>
      </c>
      <c r="BW187" s="696">
        <f t="shared" si="180"/>
        <v>1.5689964688431208</v>
      </c>
      <c r="BX187" s="696">
        <f t="shared" si="180"/>
        <v>1.723856219201378</v>
      </c>
      <c r="BY187" s="697">
        <f t="shared" si="149"/>
        <v>7.20366292246432</v>
      </c>
      <c r="BZ187" s="685">
        <f t="shared" si="150"/>
        <v>33.41216568861002</v>
      </c>
    </row>
    <row r="188" spans="1:78" ht="11.25" customHeight="1">
      <c r="A188" s="96" t="s">
        <v>1710</v>
      </c>
      <c r="B188" s="26" t="s">
        <v>961</v>
      </c>
      <c r="C188" s="109" t="s">
        <v>1565</v>
      </c>
      <c r="D188" s="132">
        <v>7</v>
      </c>
      <c r="E188" s="26">
        <v>362</v>
      </c>
      <c r="F188" s="65" t="s">
        <v>1410</v>
      </c>
      <c r="G188" s="57" t="s">
        <v>1410</v>
      </c>
      <c r="H188" s="206">
        <v>30.74</v>
      </c>
      <c r="I188" s="313">
        <f t="shared" si="183"/>
        <v>8.067664281067014</v>
      </c>
      <c r="J188" s="282">
        <v>0.61</v>
      </c>
      <c r="K188" s="141">
        <v>0.62</v>
      </c>
      <c r="L188" s="116">
        <f t="shared" si="134"/>
        <v>1.6393442622950838</v>
      </c>
      <c r="M188" s="156">
        <v>40751</v>
      </c>
      <c r="N188" s="31">
        <v>40753</v>
      </c>
      <c r="O188" s="32">
        <v>40764</v>
      </c>
      <c r="P188" s="104" t="s">
        <v>92</v>
      </c>
      <c r="Q188" s="102" t="s">
        <v>1921</v>
      </c>
      <c r="R188" s="310">
        <f t="shared" si="184"/>
        <v>2.48</v>
      </c>
      <c r="S188" s="313">
        <f t="shared" si="172"/>
        <v>122.16748768472907</v>
      </c>
      <c r="T188" s="411">
        <f t="shared" si="182"/>
        <v>0.8094225880680428</v>
      </c>
      <c r="U188" s="27">
        <f t="shared" si="173"/>
        <v>15.142857142857144</v>
      </c>
      <c r="V188" s="364">
        <v>12</v>
      </c>
      <c r="W188" s="166">
        <v>2.03</v>
      </c>
      <c r="X188" s="172">
        <v>4.86</v>
      </c>
      <c r="Y188" s="166">
        <v>2.92</v>
      </c>
      <c r="Z188" s="166">
        <v>1.51</v>
      </c>
      <c r="AA188" s="172">
        <v>2.11</v>
      </c>
      <c r="AB188" s="166">
        <v>2.16</v>
      </c>
      <c r="AC188" s="327">
        <f t="shared" si="185"/>
        <v>2.369668246445511</v>
      </c>
      <c r="AD188" s="444">
        <f t="shared" si="186"/>
        <v>2.997679090359448</v>
      </c>
      <c r="AE188" s="484">
        <v>4</v>
      </c>
      <c r="AF188" s="306">
        <v>444</v>
      </c>
      <c r="AG188" s="522">
        <v>3.68</v>
      </c>
      <c r="AH188" s="522">
        <v>-24.45</v>
      </c>
      <c r="AI188" s="523">
        <v>-8.35</v>
      </c>
      <c r="AJ188" s="524">
        <v>-8.84</v>
      </c>
      <c r="AK188" s="335" t="s">
        <v>876</v>
      </c>
      <c r="AL188" s="324">
        <f t="shared" si="163"/>
        <v>2.9288702928870203</v>
      </c>
      <c r="AM188" s="325">
        <f t="shared" si="164"/>
        <v>2.86687722951402</v>
      </c>
      <c r="AN188" s="325">
        <f t="shared" si="165"/>
        <v>7.797746110445214</v>
      </c>
      <c r="AO188" s="327" t="s">
        <v>876</v>
      </c>
      <c r="AP188" s="646">
        <v>2.46</v>
      </c>
      <c r="AQ188" s="634"/>
      <c r="AR188" s="282">
        <v>2.39</v>
      </c>
      <c r="AS188" s="284">
        <v>2.36</v>
      </c>
      <c r="AT188" s="28">
        <v>2.26</v>
      </c>
      <c r="AU188" s="28">
        <v>1.9</v>
      </c>
      <c r="AV188" s="28">
        <v>1.69</v>
      </c>
      <c r="AW188" s="28">
        <v>0.55</v>
      </c>
      <c r="AX188" s="275">
        <v>0</v>
      </c>
      <c r="AY188" s="275">
        <v>0</v>
      </c>
      <c r="AZ188" s="275">
        <v>0</v>
      </c>
      <c r="BA188" s="275">
        <v>0</v>
      </c>
      <c r="BB188" s="275">
        <v>0</v>
      </c>
      <c r="BC188" s="277">
        <v>0</v>
      </c>
      <c r="BD188" s="684">
        <f t="shared" si="142"/>
        <v>2.9288702928870203</v>
      </c>
      <c r="BE188" s="684">
        <f t="shared" si="179"/>
        <v>1.271186440677985</v>
      </c>
      <c r="BF188" s="452">
        <f t="shared" si="151"/>
        <v>4.424778761061954</v>
      </c>
      <c r="BG188" s="452">
        <f t="shared" si="152"/>
        <v>18.947368421052623</v>
      </c>
      <c r="BH188" s="452">
        <f t="shared" si="153"/>
        <v>12.426035502958577</v>
      </c>
      <c r="BI188" s="452">
        <f t="shared" si="154"/>
        <v>207.27272727272722</v>
      </c>
      <c r="BJ188" s="452">
        <f t="shared" si="155"/>
        <v>0</v>
      </c>
      <c r="BK188" s="452">
        <f t="shared" si="156"/>
        <v>0</v>
      </c>
      <c r="BL188" s="452">
        <f t="shared" si="157"/>
        <v>0</v>
      </c>
      <c r="BM188" s="452">
        <f t="shared" si="158"/>
        <v>0</v>
      </c>
      <c r="BN188" s="452">
        <f t="shared" si="159"/>
        <v>0</v>
      </c>
      <c r="BO188" s="685">
        <f t="shared" si="160"/>
        <v>0</v>
      </c>
      <c r="BP188" s="676">
        <f t="shared" si="170"/>
        <v>20.605913890947114</v>
      </c>
      <c r="BQ188" s="676">
        <f t="shared" si="171"/>
        <v>56.575849688234584</v>
      </c>
      <c r="BR188" s="538">
        <f t="shared" si="136"/>
        <v>0.7225532486550836</v>
      </c>
      <c r="BS188" s="676">
        <f t="shared" si="137"/>
        <v>33.94625025144113</v>
      </c>
      <c r="BT188" s="696">
        <f t="shared" si="148"/>
        <v>2.5182938388625598</v>
      </c>
      <c r="BU188" s="696">
        <f t="shared" si="180"/>
        <v>2.593784206703953</v>
      </c>
      <c r="BV188" s="696">
        <f t="shared" si="180"/>
        <v>2.671537533517363</v>
      </c>
      <c r="BW188" s="696">
        <f t="shared" si="180"/>
        <v>2.7516216555507174</v>
      </c>
      <c r="BX188" s="696">
        <f t="shared" si="180"/>
        <v>2.8341064425649636</v>
      </c>
      <c r="BY188" s="697">
        <f t="shared" si="149"/>
        <v>13.369343677199556</v>
      </c>
      <c r="BZ188" s="685">
        <f t="shared" si="150"/>
        <v>43.49168405074677</v>
      </c>
    </row>
    <row r="189" spans="1:78" ht="11.25" customHeight="1">
      <c r="A189" s="95" t="s">
        <v>1515</v>
      </c>
      <c r="B189" s="26" t="s">
        <v>1516</v>
      </c>
      <c r="C189" s="33" t="s">
        <v>1221</v>
      </c>
      <c r="D189" s="132">
        <v>7</v>
      </c>
      <c r="E189" s="26">
        <v>358</v>
      </c>
      <c r="F189" s="44" t="s">
        <v>827</v>
      </c>
      <c r="G189" s="45" t="s">
        <v>827</v>
      </c>
      <c r="H189" s="206">
        <v>56.25</v>
      </c>
      <c r="I189" s="313">
        <f t="shared" si="183"/>
        <v>2.9155555555555552</v>
      </c>
      <c r="J189" s="141">
        <v>0.36</v>
      </c>
      <c r="K189" s="141">
        <v>0.41</v>
      </c>
      <c r="L189" s="93">
        <f t="shared" si="134"/>
        <v>13.888888888888884</v>
      </c>
      <c r="M189" s="156">
        <v>40702</v>
      </c>
      <c r="N189" s="31">
        <v>40704</v>
      </c>
      <c r="O189" s="32">
        <v>40724</v>
      </c>
      <c r="P189" s="30" t="s">
        <v>234</v>
      </c>
      <c r="Q189" s="26"/>
      <c r="R189" s="310">
        <f t="shared" si="184"/>
        <v>1.64</v>
      </c>
      <c r="S189" s="313">
        <f t="shared" si="172"/>
        <v>41.943734015345264</v>
      </c>
      <c r="T189" s="411">
        <f t="shared" si="182"/>
        <v>-24.564351368872174</v>
      </c>
      <c r="U189" s="27">
        <f t="shared" si="173"/>
        <v>14.38618925831202</v>
      </c>
      <c r="V189" s="364">
        <v>12</v>
      </c>
      <c r="W189" s="166">
        <v>3.91</v>
      </c>
      <c r="X189" s="172">
        <v>1.83</v>
      </c>
      <c r="Y189" s="166">
        <v>0.88</v>
      </c>
      <c r="Z189" s="166">
        <v>0.89</v>
      </c>
      <c r="AA189" s="172">
        <v>3.32</v>
      </c>
      <c r="AB189" s="166">
        <v>5.79</v>
      </c>
      <c r="AC189" s="327">
        <f t="shared" si="185"/>
        <v>74.3975903614458</v>
      </c>
      <c r="AD189" s="444">
        <f t="shared" si="186"/>
        <v>9.258344854829154</v>
      </c>
      <c r="AE189" s="484">
        <v>22</v>
      </c>
      <c r="AF189" s="369">
        <v>23220</v>
      </c>
      <c r="AG189" s="522">
        <v>22.36</v>
      </c>
      <c r="AH189" s="522">
        <v>-12.34</v>
      </c>
      <c r="AI189" s="523">
        <v>1.11</v>
      </c>
      <c r="AJ189" s="524">
        <v>2.52</v>
      </c>
      <c r="AK189" s="335">
        <f>AN189/AO189</f>
        <v>2.6639962546160985</v>
      </c>
      <c r="AL189" s="324">
        <f t="shared" si="163"/>
        <v>12.765957446808528</v>
      </c>
      <c r="AM189" s="325">
        <f t="shared" si="164"/>
        <v>10.141263517539588</v>
      </c>
      <c r="AN189" s="325">
        <f t="shared" si="165"/>
        <v>9.500259932211176</v>
      </c>
      <c r="AO189" s="327">
        <f t="shared" si="166"/>
        <v>3.5661686519826707</v>
      </c>
      <c r="AP189" s="646">
        <v>1.59</v>
      </c>
      <c r="AQ189" s="634"/>
      <c r="AR189" s="282">
        <v>1.41</v>
      </c>
      <c r="AS189" s="282">
        <v>1.23</v>
      </c>
      <c r="AT189" s="28">
        <v>1.19</v>
      </c>
      <c r="AU189" s="28">
        <v>1.13</v>
      </c>
      <c r="AV189" s="28">
        <v>1.01</v>
      </c>
      <c r="AW189" s="28">
        <v>0.91</v>
      </c>
      <c r="AX189" s="275">
        <v>0.87</v>
      </c>
      <c r="AY189" s="275">
        <v>1.16</v>
      </c>
      <c r="AZ189" s="28">
        <v>1.16</v>
      </c>
      <c r="BA189" s="28">
        <v>1.12</v>
      </c>
      <c r="BB189" s="28">
        <v>1.08</v>
      </c>
      <c r="BC189" s="119">
        <v>1.04</v>
      </c>
      <c r="BD189" s="684">
        <f t="shared" si="142"/>
        <v>12.765957446808528</v>
      </c>
      <c r="BE189" s="684">
        <f t="shared" si="179"/>
        <v>14.634146341463406</v>
      </c>
      <c r="BF189" s="452">
        <f t="shared" si="151"/>
        <v>3.3613445378151363</v>
      </c>
      <c r="BG189" s="452">
        <f t="shared" si="152"/>
        <v>5.3097345132743445</v>
      </c>
      <c r="BH189" s="452">
        <f t="shared" si="153"/>
        <v>11.88118811881187</v>
      </c>
      <c r="BI189" s="452">
        <f t="shared" si="154"/>
        <v>10.989010989010994</v>
      </c>
      <c r="BJ189" s="452">
        <f t="shared" si="155"/>
        <v>4.597701149425282</v>
      </c>
      <c r="BK189" s="452">
        <f t="shared" si="156"/>
        <v>0</v>
      </c>
      <c r="BL189" s="452">
        <f t="shared" si="157"/>
        <v>0</v>
      </c>
      <c r="BM189" s="452">
        <f t="shared" si="158"/>
        <v>3.5714285714285587</v>
      </c>
      <c r="BN189" s="452">
        <f t="shared" si="159"/>
        <v>3.703703703703698</v>
      </c>
      <c r="BO189" s="685">
        <f t="shared" si="160"/>
        <v>3.8461538461538547</v>
      </c>
      <c r="BP189" s="676">
        <f t="shared" si="170"/>
        <v>6.221697434824638</v>
      </c>
      <c r="BQ189" s="676">
        <f t="shared" si="171"/>
        <v>4.799573512293943</v>
      </c>
      <c r="BR189" s="538">
        <f t="shared" si="136"/>
        <v>-1.9703737705452902</v>
      </c>
      <c r="BS189" s="676">
        <f t="shared" si="137"/>
        <v>68.36024310955811</v>
      </c>
      <c r="BT189" s="696">
        <f t="shared" si="148"/>
        <v>1.7490000000000003</v>
      </c>
      <c r="BU189" s="696">
        <f t="shared" si="180"/>
        <v>1.9109284515109621</v>
      </c>
      <c r="BV189" s="696">
        <f t="shared" si="180"/>
        <v>2.0878487974808935</v>
      </c>
      <c r="BW189" s="696">
        <f t="shared" si="180"/>
        <v>2.281149039199078</v>
      </c>
      <c r="BX189" s="696">
        <f t="shared" si="180"/>
        <v>2.49234568390075</v>
      </c>
      <c r="BY189" s="697">
        <f t="shared" si="149"/>
        <v>10.521271972091684</v>
      </c>
      <c r="BZ189" s="685">
        <f t="shared" si="150"/>
        <v>18.70448350594077</v>
      </c>
    </row>
    <row r="190" spans="1:78" ht="11.25" customHeight="1">
      <c r="A190" s="25" t="s">
        <v>453</v>
      </c>
      <c r="B190" s="26" t="s">
        <v>454</v>
      </c>
      <c r="C190" s="109" t="s">
        <v>455</v>
      </c>
      <c r="D190" s="132">
        <v>5</v>
      </c>
      <c r="E190" s="26">
        <v>447</v>
      </c>
      <c r="F190" s="65" t="s">
        <v>1410</v>
      </c>
      <c r="G190" s="57" t="s">
        <v>1410</v>
      </c>
      <c r="H190" s="206">
        <v>18.11</v>
      </c>
      <c r="I190" s="313">
        <f t="shared" si="183"/>
        <v>10.381004969630037</v>
      </c>
      <c r="J190" s="141">
        <v>0.44</v>
      </c>
      <c r="K190" s="141">
        <v>0.47</v>
      </c>
      <c r="L190" s="93">
        <f t="shared" si="134"/>
        <v>6.818181818181812</v>
      </c>
      <c r="M190" s="156">
        <v>40889</v>
      </c>
      <c r="N190" s="31">
        <v>40891</v>
      </c>
      <c r="O190" s="32">
        <v>40905</v>
      </c>
      <c r="P190" s="104" t="s">
        <v>86</v>
      </c>
      <c r="Q190" s="102" t="s">
        <v>518</v>
      </c>
      <c r="R190" s="310">
        <f t="shared" si="184"/>
        <v>1.88</v>
      </c>
      <c r="S190" s="313">
        <f t="shared" si="172"/>
        <v>64.16382252559725</v>
      </c>
      <c r="T190" s="411">
        <f t="shared" si="182"/>
        <v>-42.585078027798836</v>
      </c>
      <c r="U190" s="27">
        <f t="shared" si="173"/>
        <v>6.180887372013651</v>
      </c>
      <c r="V190" s="364">
        <v>12</v>
      </c>
      <c r="W190" s="166">
        <v>2.93</v>
      </c>
      <c r="X190" s="172">
        <v>0.83</v>
      </c>
      <c r="Y190" s="166">
        <v>7.17</v>
      </c>
      <c r="Z190" s="166">
        <v>1.2</v>
      </c>
      <c r="AA190" s="172">
        <v>2.03</v>
      </c>
      <c r="AB190" s="166">
        <v>2.12</v>
      </c>
      <c r="AC190" s="327">
        <f>(AB190/AA190-1)*100</f>
        <v>4.4334975369458185</v>
      </c>
      <c r="AD190" s="444">
        <f t="shared" si="186"/>
        <v>10.74841236868657</v>
      </c>
      <c r="AE190" s="484">
        <v>9</v>
      </c>
      <c r="AF190" s="369">
        <v>411</v>
      </c>
      <c r="AG190" s="522">
        <v>32.97</v>
      </c>
      <c r="AH190" s="522">
        <v>-13.64</v>
      </c>
      <c r="AI190" s="523">
        <v>8.51</v>
      </c>
      <c r="AJ190" s="524">
        <v>4.14</v>
      </c>
      <c r="AK190" s="335" t="s">
        <v>876</v>
      </c>
      <c r="AL190" s="324">
        <f t="shared" si="163"/>
        <v>7.272727272727275</v>
      </c>
      <c r="AM190" s="325">
        <f t="shared" si="164"/>
        <v>7.119924545175316</v>
      </c>
      <c r="AN190" s="325" t="s">
        <v>876</v>
      </c>
      <c r="AO190" s="327" t="s">
        <v>876</v>
      </c>
      <c r="AP190" s="646">
        <v>1.77</v>
      </c>
      <c r="AQ190" s="634"/>
      <c r="AR190" s="282">
        <v>1.65</v>
      </c>
      <c r="AS190" s="282">
        <v>1.62</v>
      </c>
      <c r="AT190" s="28">
        <v>1.44</v>
      </c>
      <c r="AU190" s="28">
        <v>0.98</v>
      </c>
      <c r="AV190" s="275">
        <v>0</v>
      </c>
      <c r="AW190" s="275">
        <v>0</v>
      </c>
      <c r="AX190" s="275">
        <v>0</v>
      </c>
      <c r="AY190" s="275">
        <v>0</v>
      </c>
      <c r="AZ190" s="275">
        <v>0</v>
      </c>
      <c r="BA190" s="275">
        <v>0</v>
      </c>
      <c r="BB190" s="275">
        <v>0</v>
      </c>
      <c r="BC190" s="277">
        <v>0</v>
      </c>
      <c r="BD190" s="684">
        <f t="shared" si="142"/>
        <v>7.272727272727275</v>
      </c>
      <c r="BE190" s="684">
        <f t="shared" si="179"/>
        <v>1.8518518518518379</v>
      </c>
      <c r="BF190" s="452">
        <f t="shared" si="151"/>
        <v>12.500000000000021</v>
      </c>
      <c r="BG190" s="452">
        <f t="shared" si="152"/>
        <v>46.93877551020409</v>
      </c>
      <c r="BH190" s="452">
        <f t="shared" si="153"/>
        <v>0</v>
      </c>
      <c r="BI190" s="452">
        <f t="shared" si="154"/>
        <v>0</v>
      </c>
      <c r="BJ190" s="452">
        <f t="shared" si="155"/>
        <v>0</v>
      </c>
      <c r="BK190" s="452">
        <f t="shared" si="156"/>
        <v>0</v>
      </c>
      <c r="BL190" s="452">
        <f t="shared" si="157"/>
        <v>0</v>
      </c>
      <c r="BM190" s="452">
        <f t="shared" si="158"/>
        <v>0</v>
      </c>
      <c r="BN190" s="452">
        <f t="shared" si="159"/>
        <v>0</v>
      </c>
      <c r="BO190" s="685">
        <f t="shared" si="160"/>
        <v>0</v>
      </c>
      <c r="BP190" s="676">
        <f t="shared" si="170"/>
        <v>5.713612886231935</v>
      </c>
      <c r="BQ190" s="676">
        <f t="shared" si="171"/>
        <v>12.987417298733883</v>
      </c>
      <c r="BR190" s="538" t="str">
        <f t="shared" si="136"/>
        <v>n/a</v>
      </c>
      <c r="BS190" s="676">
        <f t="shared" si="137"/>
        <v>43.544501039869985</v>
      </c>
      <c r="BT190" s="696">
        <f t="shared" si="148"/>
        <v>1.848472906403941</v>
      </c>
      <c r="BU190" s="696">
        <f t="shared" si="180"/>
        <v>2.0333201970443353</v>
      </c>
      <c r="BV190" s="696">
        <f t="shared" si="180"/>
        <v>2.236652216748769</v>
      </c>
      <c r="BW190" s="696">
        <f t="shared" si="180"/>
        <v>2.460317438423646</v>
      </c>
      <c r="BX190" s="696">
        <f t="shared" si="180"/>
        <v>2.706349182266011</v>
      </c>
      <c r="BY190" s="697">
        <f t="shared" si="149"/>
        <v>11.285111940886702</v>
      </c>
      <c r="BZ190" s="685">
        <f t="shared" si="150"/>
        <v>62.314256989987314</v>
      </c>
    </row>
    <row r="191" spans="1:78" ht="11.25" customHeight="1">
      <c r="A191" s="113" t="s">
        <v>1699</v>
      </c>
      <c r="B191" s="36" t="s">
        <v>1700</v>
      </c>
      <c r="C191" s="41" t="s">
        <v>976</v>
      </c>
      <c r="D191" s="133">
        <v>6</v>
      </c>
      <c r="E191" s="26">
        <v>416</v>
      </c>
      <c r="F191" s="46" t="s">
        <v>860</v>
      </c>
      <c r="G191" s="48" t="s">
        <v>860</v>
      </c>
      <c r="H191" s="207">
        <v>103.41</v>
      </c>
      <c r="I191" s="434">
        <f t="shared" si="183"/>
        <v>2.3208587177255584</v>
      </c>
      <c r="J191" s="283">
        <v>0.475</v>
      </c>
      <c r="K191" s="140">
        <v>0.6</v>
      </c>
      <c r="L191" s="94">
        <f t="shared" si="134"/>
        <v>26.315789473684205</v>
      </c>
      <c r="M191" s="298">
        <v>40875</v>
      </c>
      <c r="N191" s="50">
        <v>40877</v>
      </c>
      <c r="O191" s="40">
        <v>40910</v>
      </c>
      <c r="P191" s="375" t="s">
        <v>1072</v>
      </c>
      <c r="Q191" s="267" t="s">
        <v>1921</v>
      </c>
      <c r="R191" s="259">
        <f t="shared" si="184"/>
        <v>2.4</v>
      </c>
      <c r="S191" s="315">
        <f t="shared" si="172"/>
        <v>38.15580286168521</v>
      </c>
      <c r="T191" s="412">
        <f t="shared" si="182"/>
        <v>37.30126554359509</v>
      </c>
      <c r="U191" s="37">
        <f t="shared" si="173"/>
        <v>16.440381558028616</v>
      </c>
      <c r="V191" s="365">
        <v>12</v>
      </c>
      <c r="W191" s="167">
        <v>6.29</v>
      </c>
      <c r="X191" s="174">
        <v>1</v>
      </c>
      <c r="Y191" s="167">
        <v>2.54</v>
      </c>
      <c r="Z191" s="167">
        <v>2.58</v>
      </c>
      <c r="AA191" s="174">
        <v>6.53</v>
      </c>
      <c r="AB191" s="167">
        <v>7.78</v>
      </c>
      <c r="AC191" s="332">
        <f t="shared" si="185"/>
        <v>19.142419601837666</v>
      </c>
      <c r="AD191" s="445">
        <f t="shared" si="186"/>
        <v>15.836140888208268</v>
      </c>
      <c r="AE191" s="485">
        <v>31</v>
      </c>
      <c r="AF191" s="371">
        <v>49950</v>
      </c>
      <c r="AG191" s="495">
        <v>33.04</v>
      </c>
      <c r="AH191" s="495">
        <v>-4.15</v>
      </c>
      <c r="AI191" s="519">
        <v>5.62</v>
      </c>
      <c r="AJ191" s="521">
        <v>7.46</v>
      </c>
      <c r="AK191" s="336">
        <f>AN191/AO191</f>
        <v>1.5443795749377203</v>
      </c>
      <c r="AL191" s="324">
        <f t="shared" si="163"/>
        <v>60.83333333333334</v>
      </c>
      <c r="AM191" s="325">
        <f t="shared" si="164"/>
        <v>27.553227904154888</v>
      </c>
      <c r="AN191" s="325">
        <f t="shared" si="165"/>
        <v>26.32264534247417</v>
      </c>
      <c r="AO191" s="327">
        <f t="shared" si="166"/>
        <v>17.044155316244503</v>
      </c>
      <c r="AP191" s="646">
        <v>1.93</v>
      </c>
      <c r="AQ191" s="634"/>
      <c r="AR191" s="282">
        <v>1.2</v>
      </c>
      <c r="AS191" s="284">
        <v>1.08</v>
      </c>
      <c r="AT191" s="28">
        <v>0.93</v>
      </c>
      <c r="AU191" s="28">
        <v>0.675</v>
      </c>
      <c r="AV191" s="275">
        <v>0.6</v>
      </c>
      <c r="AW191" s="275">
        <v>0.6</v>
      </c>
      <c r="AX191" s="28">
        <v>0.6</v>
      </c>
      <c r="AY191" s="28">
        <v>0.46</v>
      </c>
      <c r="AZ191" s="275">
        <v>0.4</v>
      </c>
      <c r="BA191" s="275">
        <v>0.4</v>
      </c>
      <c r="BB191" s="275">
        <v>0.4</v>
      </c>
      <c r="BC191" s="277">
        <v>0.4</v>
      </c>
      <c r="BD191" s="684">
        <f t="shared" si="142"/>
        <v>60.83333333333334</v>
      </c>
      <c r="BE191" s="684">
        <f t="shared" si="179"/>
        <v>11.111111111111093</v>
      </c>
      <c r="BF191" s="452">
        <f t="shared" si="151"/>
        <v>16.129032258064523</v>
      </c>
      <c r="BG191" s="452">
        <f t="shared" si="152"/>
        <v>37.77777777777778</v>
      </c>
      <c r="BH191" s="452">
        <f t="shared" si="153"/>
        <v>12.500000000000021</v>
      </c>
      <c r="BI191" s="452">
        <f t="shared" si="154"/>
        <v>0</v>
      </c>
      <c r="BJ191" s="452">
        <f t="shared" si="155"/>
        <v>0</v>
      </c>
      <c r="BK191" s="452">
        <f t="shared" si="156"/>
        <v>30.43478260869563</v>
      </c>
      <c r="BL191" s="452">
        <f t="shared" si="157"/>
        <v>14.999999999999991</v>
      </c>
      <c r="BM191" s="452">
        <f t="shared" si="158"/>
        <v>0</v>
      </c>
      <c r="BN191" s="452">
        <f t="shared" si="159"/>
        <v>0</v>
      </c>
      <c r="BO191" s="685">
        <f t="shared" si="160"/>
        <v>0</v>
      </c>
      <c r="BP191" s="676">
        <f t="shared" si="170"/>
        <v>15.315503090748534</v>
      </c>
      <c r="BQ191" s="676">
        <f t="shared" si="171"/>
        <v>18.267018967122542</v>
      </c>
      <c r="BR191" s="538">
        <f t="shared" si="136"/>
        <v>12.203122502171116</v>
      </c>
      <c r="BS191" s="676">
        <f t="shared" si="137"/>
        <v>75.86817170111289</v>
      </c>
      <c r="BT191" s="696">
        <f t="shared" si="148"/>
        <v>2.123</v>
      </c>
      <c r="BU191" s="696">
        <f t="shared" si="180"/>
        <v>2.3353000000000006</v>
      </c>
      <c r="BV191" s="696">
        <f t="shared" si="180"/>
        <v>2.568830000000001</v>
      </c>
      <c r="BW191" s="696">
        <f t="shared" si="180"/>
        <v>2.8257130000000013</v>
      </c>
      <c r="BX191" s="696">
        <f t="shared" si="180"/>
        <v>3.1082843000000016</v>
      </c>
      <c r="BY191" s="697">
        <f t="shared" si="149"/>
        <v>12.961127300000005</v>
      </c>
      <c r="BZ191" s="685">
        <f t="shared" si="150"/>
        <v>12.533727202398225</v>
      </c>
    </row>
    <row r="192" spans="1:78" ht="11.25" customHeight="1">
      <c r="A192" s="25" t="s">
        <v>1695</v>
      </c>
      <c r="B192" s="26" t="s">
        <v>1696</v>
      </c>
      <c r="C192" s="33" t="s">
        <v>1224</v>
      </c>
      <c r="D192" s="132">
        <v>5</v>
      </c>
      <c r="E192" s="26">
        <v>420</v>
      </c>
      <c r="F192" s="65" t="s">
        <v>1410</v>
      </c>
      <c r="G192" s="57" t="s">
        <v>1410</v>
      </c>
      <c r="H192" s="206">
        <v>5.57</v>
      </c>
      <c r="I192" s="313">
        <f t="shared" si="183"/>
        <v>7.899461400359066</v>
      </c>
      <c r="J192" s="141">
        <v>0.1</v>
      </c>
      <c r="K192" s="141">
        <v>0.11</v>
      </c>
      <c r="L192" s="93">
        <f t="shared" si="134"/>
        <v>9.999999999999986</v>
      </c>
      <c r="M192" s="297">
        <v>40308</v>
      </c>
      <c r="N192" s="71">
        <v>40310</v>
      </c>
      <c r="O192" s="72">
        <v>40326</v>
      </c>
      <c r="P192" s="30" t="s">
        <v>119</v>
      </c>
      <c r="Q192" s="26"/>
      <c r="R192" s="310">
        <f t="shared" si="184"/>
        <v>0.44</v>
      </c>
      <c r="S192" s="313" t="s">
        <v>876</v>
      </c>
      <c r="T192" s="411" t="s">
        <v>876</v>
      </c>
      <c r="U192" s="27" t="s">
        <v>876</v>
      </c>
      <c r="V192" s="364">
        <v>6</v>
      </c>
      <c r="W192" s="166">
        <v>0.01</v>
      </c>
      <c r="X192" s="172" t="s">
        <v>1008</v>
      </c>
      <c r="Y192" s="166">
        <v>3.64</v>
      </c>
      <c r="Z192" s="166">
        <v>0.81</v>
      </c>
      <c r="AA192" s="172" t="s">
        <v>1008</v>
      </c>
      <c r="AB192" s="166" t="s">
        <v>1008</v>
      </c>
      <c r="AC192" s="327" t="s">
        <v>876</v>
      </c>
      <c r="AD192" s="443" t="s">
        <v>876</v>
      </c>
      <c r="AE192" s="484">
        <v>0</v>
      </c>
      <c r="AF192" s="306">
        <v>43</v>
      </c>
      <c r="AG192" s="522">
        <v>5.29</v>
      </c>
      <c r="AH192" s="522">
        <v>-31.49</v>
      </c>
      <c r="AI192" s="523">
        <v>-3.3</v>
      </c>
      <c r="AJ192" s="524">
        <v>-8.54</v>
      </c>
      <c r="AK192" s="334" t="s">
        <v>876</v>
      </c>
      <c r="AL192" s="328">
        <f t="shared" si="163"/>
        <v>2.3255813953488413</v>
      </c>
      <c r="AM192" s="329">
        <f t="shared" si="164"/>
        <v>7.926529166647334</v>
      </c>
      <c r="AN192" s="329">
        <f t="shared" si="165"/>
        <v>15.943572087062341</v>
      </c>
      <c r="AO192" s="326" t="s">
        <v>876</v>
      </c>
      <c r="AP192" s="651">
        <v>0.44</v>
      </c>
      <c r="AQ192" s="633"/>
      <c r="AR192" s="279">
        <v>0.43</v>
      </c>
      <c r="AS192" s="279">
        <v>0.39</v>
      </c>
      <c r="AT192" s="19">
        <v>0.35</v>
      </c>
      <c r="AU192" s="19">
        <v>0.31</v>
      </c>
      <c r="AV192" s="19">
        <v>0.21</v>
      </c>
      <c r="AW192" s="280">
        <v>0</v>
      </c>
      <c r="AX192" s="280">
        <v>0</v>
      </c>
      <c r="AY192" s="280">
        <v>0</v>
      </c>
      <c r="AZ192" s="280">
        <v>0</v>
      </c>
      <c r="BA192" s="280">
        <v>0</v>
      </c>
      <c r="BB192" s="280">
        <v>0</v>
      </c>
      <c r="BC192" s="281">
        <v>0</v>
      </c>
      <c r="BD192" s="686">
        <f t="shared" si="142"/>
        <v>2.3255813953488413</v>
      </c>
      <c r="BE192" s="686">
        <f t="shared" si="179"/>
        <v>10.256410256410241</v>
      </c>
      <c r="BF192" s="663">
        <f t="shared" si="151"/>
        <v>11.428571428571432</v>
      </c>
      <c r="BG192" s="663">
        <f t="shared" si="152"/>
        <v>12.903225806451601</v>
      </c>
      <c r="BH192" s="663">
        <f t="shared" si="153"/>
        <v>47.61904761904763</v>
      </c>
      <c r="BI192" s="663">
        <f t="shared" si="154"/>
        <v>0</v>
      </c>
      <c r="BJ192" s="663">
        <f t="shared" si="155"/>
        <v>0</v>
      </c>
      <c r="BK192" s="663">
        <f t="shared" si="156"/>
        <v>0</v>
      </c>
      <c r="BL192" s="663">
        <f t="shared" si="157"/>
        <v>0</v>
      </c>
      <c r="BM192" s="663">
        <f t="shared" si="158"/>
        <v>0</v>
      </c>
      <c r="BN192" s="663">
        <f t="shared" si="159"/>
        <v>0</v>
      </c>
      <c r="BO192" s="687">
        <f t="shared" si="160"/>
        <v>0</v>
      </c>
      <c r="BP192" s="675">
        <f t="shared" si="170"/>
        <v>7.044403042152479</v>
      </c>
      <c r="BQ192" s="675">
        <f t="shared" si="171"/>
        <v>13.164972739515095</v>
      </c>
      <c r="BR192" s="540" t="str">
        <f t="shared" si="136"/>
        <v>n/a</v>
      </c>
      <c r="BS192" s="675">
        <f t="shared" si="137"/>
        <v>25.49825680207432</v>
      </c>
      <c r="BT192" s="698">
        <f t="shared" si="148"/>
        <v>0.4532</v>
      </c>
      <c r="BU192" s="698">
        <f aca="true" t="shared" si="187" ref="BU192:BX207">IF($AD192="n/a",1.03*BT192,IF($AD192&lt;0,1.01*BT192,IF($AD192&gt;10,1.1*BT192,(1+$AD192/100)*BT192)))</f>
        <v>0.466796</v>
      </c>
      <c r="BV192" s="698">
        <f t="shared" si="187"/>
        <v>0.48079988</v>
      </c>
      <c r="BW192" s="698">
        <f t="shared" si="187"/>
        <v>0.49522387640000004</v>
      </c>
      <c r="BX192" s="698">
        <f t="shared" si="187"/>
        <v>0.510080592692</v>
      </c>
      <c r="BY192" s="699">
        <f t="shared" si="149"/>
        <v>2.406100349092</v>
      </c>
      <c r="BZ192" s="687">
        <f t="shared" si="150"/>
        <v>43.19749280236984</v>
      </c>
    </row>
    <row r="193" spans="1:78" ht="11.25" customHeight="1">
      <c r="A193" s="25" t="s">
        <v>920</v>
      </c>
      <c r="B193" s="26" t="s">
        <v>921</v>
      </c>
      <c r="C193" s="33" t="s">
        <v>1224</v>
      </c>
      <c r="D193" s="132">
        <v>6</v>
      </c>
      <c r="E193" s="26">
        <v>400</v>
      </c>
      <c r="F193" s="65" t="s">
        <v>1410</v>
      </c>
      <c r="G193" s="57" t="s">
        <v>1410</v>
      </c>
      <c r="H193" s="206">
        <v>16.87</v>
      </c>
      <c r="I193" s="313">
        <f t="shared" si="183"/>
        <v>2.1339656194427974</v>
      </c>
      <c r="J193" s="141">
        <v>0.08</v>
      </c>
      <c r="K193" s="141">
        <v>0.09</v>
      </c>
      <c r="L193" s="93">
        <f t="shared" si="134"/>
        <v>12.5</v>
      </c>
      <c r="M193" s="156">
        <v>40765</v>
      </c>
      <c r="N193" s="31">
        <v>40767</v>
      </c>
      <c r="O193" s="32">
        <v>40788</v>
      </c>
      <c r="P193" s="30" t="s">
        <v>120</v>
      </c>
      <c r="Q193" s="26"/>
      <c r="R193" s="310">
        <f t="shared" si="184"/>
        <v>0.36</v>
      </c>
      <c r="S193" s="313">
        <f>R193/W193*100</f>
        <v>50.70422535211267</v>
      </c>
      <c r="T193" s="411">
        <f t="shared" si="182"/>
        <v>3.785622313791781</v>
      </c>
      <c r="U193" s="27">
        <f>H193/W193</f>
        <v>23.760563380281692</v>
      </c>
      <c r="V193" s="364">
        <v>6</v>
      </c>
      <c r="W193" s="166">
        <v>0.71</v>
      </c>
      <c r="X193" s="172">
        <v>1.33</v>
      </c>
      <c r="Y193" s="166">
        <v>3.93</v>
      </c>
      <c r="Z193" s="166">
        <v>1.02</v>
      </c>
      <c r="AA193" s="172">
        <v>0.74</v>
      </c>
      <c r="AB193" s="166">
        <v>0.79</v>
      </c>
      <c r="AC193" s="327">
        <f>(AB193/AA193-1)*100</f>
        <v>6.756756756756754</v>
      </c>
      <c r="AD193" s="444">
        <f>(H193/AA193)/X193</f>
        <v>17.14082503556188</v>
      </c>
      <c r="AE193" s="484">
        <v>3</v>
      </c>
      <c r="AF193" s="306">
        <v>252</v>
      </c>
      <c r="AG193" s="522">
        <v>25.06</v>
      </c>
      <c r="AH193" s="522">
        <v>-0.41</v>
      </c>
      <c r="AI193" s="523">
        <v>7.32</v>
      </c>
      <c r="AJ193" s="524">
        <v>9.69</v>
      </c>
      <c r="AK193" s="335" t="s">
        <v>876</v>
      </c>
      <c r="AL193" s="324">
        <f t="shared" si="163"/>
        <v>13.333333333333353</v>
      </c>
      <c r="AM193" s="325">
        <f t="shared" si="164"/>
        <v>7.987060042582783</v>
      </c>
      <c r="AN193" s="325">
        <f t="shared" si="165"/>
        <v>11.196158593857874</v>
      </c>
      <c r="AO193" s="327" t="s">
        <v>876</v>
      </c>
      <c r="AP193" s="646">
        <v>0.34</v>
      </c>
      <c r="AQ193" s="634"/>
      <c r="AR193" s="282">
        <v>0.3</v>
      </c>
      <c r="AS193" s="284">
        <v>0.28</v>
      </c>
      <c r="AT193" s="28">
        <v>0.27</v>
      </c>
      <c r="AU193" s="28">
        <v>0.24</v>
      </c>
      <c r="AV193" s="28">
        <v>0.2</v>
      </c>
      <c r="AW193" s="275">
        <v>0</v>
      </c>
      <c r="AX193" s="275">
        <v>0</v>
      </c>
      <c r="AY193" s="275">
        <v>0</v>
      </c>
      <c r="AZ193" s="275">
        <v>0</v>
      </c>
      <c r="BA193" s="275">
        <v>0</v>
      </c>
      <c r="BB193" s="275">
        <v>0</v>
      </c>
      <c r="BC193" s="277">
        <v>0</v>
      </c>
      <c r="BD193" s="684">
        <f t="shared" si="142"/>
        <v>13.333333333333353</v>
      </c>
      <c r="BE193" s="684">
        <f t="shared" si="179"/>
        <v>7.14285714285714</v>
      </c>
      <c r="BF193" s="452">
        <f t="shared" si="151"/>
        <v>3.703703703703698</v>
      </c>
      <c r="BG193" s="452">
        <f t="shared" si="152"/>
        <v>12.500000000000021</v>
      </c>
      <c r="BH193" s="452">
        <f t="shared" si="153"/>
        <v>19.999999999999996</v>
      </c>
      <c r="BI193" s="452">
        <f t="shared" si="154"/>
        <v>0</v>
      </c>
      <c r="BJ193" s="452">
        <f t="shared" si="155"/>
        <v>0</v>
      </c>
      <c r="BK193" s="452">
        <f t="shared" si="156"/>
        <v>0</v>
      </c>
      <c r="BL193" s="452">
        <f t="shared" si="157"/>
        <v>0</v>
      </c>
      <c r="BM193" s="452">
        <f t="shared" si="158"/>
        <v>0</v>
      </c>
      <c r="BN193" s="452">
        <f t="shared" si="159"/>
        <v>0</v>
      </c>
      <c r="BO193" s="685">
        <f t="shared" si="160"/>
        <v>0</v>
      </c>
      <c r="BP193" s="676">
        <f t="shared" si="170"/>
        <v>4.723324514991184</v>
      </c>
      <c r="BQ193" s="676">
        <f t="shared" si="171"/>
        <v>6.652368459045697</v>
      </c>
      <c r="BR193" s="538">
        <f t="shared" si="136"/>
        <v>-10.43043916698102</v>
      </c>
      <c r="BS193" s="676">
        <f t="shared" si="137"/>
        <v>55.01976784026395</v>
      </c>
      <c r="BT193" s="700">
        <f t="shared" si="148"/>
        <v>0.362972972972973</v>
      </c>
      <c r="BU193" s="700">
        <f t="shared" si="187"/>
        <v>0.3992702702702703</v>
      </c>
      <c r="BV193" s="700">
        <f t="shared" si="187"/>
        <v>0.43919729729729734</v>
      </c>
      <c r="BW193" s="700">
        <f t="shared" si="187"/>
        <v>0.48311702702702713</v>
      </c>
      <c r="BX193" s="700">
        <f t="shared" si="187"/>
        <v>0.5314287297297299</v>
      </c>
      <c r="BY193" s="697">
        <f t="shared" si="149"/>
        <v>2.2159862972972975</v>
      </c>
      <c r="BZ193" s="685">
        <f t="shared" si="150"/>
        <v>13.13566269885772</v>
      </c>
    </row>
    <row r="194" spans="1:78" ht="11.25" customHeight="1">
      <c r="A194" s="25" t="s">
        <v>2187</v>
      </c>
      <c r="B194" s="26" t="s">
        <v>2188</v>
      </c>
      <c r="C194" s="33" t="s">
        <v>1351</v>
      </c>
      <c r="D194" s="132">
        <v>8</v>
      </c>
      <c r="E194" s="26">
        <v>336</v>
      </c>
      <c r="F194" s="65" t="s">
        <v>1410</v>
      </c>
      <c r="G194" s="57" t="s">
        <v>1410</v>
      </c>
      <c r="H194" s="206">
        <v>27.44</v>
      </c>
      <c r="I194" s="313">
        <f t="shared" si="183"/>
        <v>3.4985422740524776</v>
      </c>
      <c r="J194" s="141">
        <v>0.235</v>
      </c>
      <c r="K194" s="141">
        <v>0.24</v>
      </c>
      <c r="L194" s="93">
        <f t="shared" si="134"/>
        <v>2.127659574468077</v>
      </c>
      <c r="M194" s="156">
        <v>40889</v>
      </c>
      <c r="N194" s="31">
        <v>40891</v>
      </c>
      <c r="O194" s="32">
        <v>40906</v>
      </c>
      <c r="P194" s="104" t="s">
        <v>284</v>
      </c>
      <c r="Q194" s="26"/>
      <c r="R194" s="310">
        <f t="shared" si="184"/>
        <v>0.96</v>
      </c>
      <c r="S194" s="313">
        <f aca="true" t="shared" si="188" ref="S194:S206">R194/W194*100</f>
        <v>49.48453608247423</v>
      </c>
      <c r="T194" s="411">
        <f aca="true" t="shared" si="189" ref="T194:T207">(H194/SQRT(22.5*W194*(H194/Z194))-1)*100</f>
        <v>23.085941162256198</v>
      </c>
      <c r="U194" s="27">
        <f aca="true" t="shared" si="190" ref="U194:U206">H194/W194</f>
        <v>14.144329896907218</v>
      </c>
      <c r="V194" s="364">
        <v>12</v>
      </c>
      <c r="W194" s="166">
        <v>1.94</v>
      </c>
      <c r="X194" s="172" t="s">
        <v>1008</v>
      </c>
      <c r="Y194" s="166">
        <v>2.84</v>
      </c>
      <c r="Z194" s="166">
        <v>2.41</v>
      </c>
      <c r="AA194" s="172">
        <v>1.99</v>
      </c>
      <c r="AB194" s="166">
        <v>2.33</v>
      </c>
      <c r="AC194" s="327" t="s">
        <v>876</v>
      </c>
      <c r="AD194" s="444" t="s">
        <v>876</v>
      </c>
      <c r="AE194" s="484">
        <v>0</v>
      </c>
      <c r="AF194" s="369">
        <v>100</v>
      </c>
      <c r="AG194" s="522">
        <v>11.91</v>
      </c>
      <c r="AH194" s="522">
        <v>-6.54</v>
      </c>
      <c r="AI194" s="523">
        <v>3.31</v>
      </c>
      <c r="AJ194" s="524">
        <v>3.98</v>
      </c>
      <c r="AK194" s="335" t="s">
        <v>876</v>
      </c>
      <c r="AL194" s="324">
        <f t="shared" si="163"/>
        <v>0.5319148936170137</v>
      </c>
      <c r="AM194" s="325">
        <f t="shared" si="164"/>
        <v>1.452108252415285</v>
      </c>
      <c r="AN194" s="325">
        <f t="shared" si="165"/>
        <v>3.9124156950857802</v>
      </c>
      <c r="AO194" s="327" t="s">
        <v>876</v>
      </c>
      <c r="AP194" s="646">
        <v>0.945</v>
      </c>
      <c r="AQ194" s="634"/>
      <c r="AR194" s="284">
        <v>0.94</v>
      </c>
      <c r="AS194" s="282">
        <v>0.925</v>
      </c>
      <c r="AT194" s="28">
        <v>0.905</v>
      </c>
      <c r="AU194" s="28">
        <v>0.885</v>
      </c>
      <c r="AV194" s="28">
        <v>0.78</v>
      </c>
      <c r="AW194" s="28">
        <v>0.63</v>
      </c>
      <c r="AX194" s="28">
        <v>0.45</v>
      </c>
      <c r="AY194" s="275">
        <v>0</v>
      </c>
      <c r="AZ194" s="275">
        <v>0</v>
      </c>
      <c r="BA194" s="275">
        <v>0</v>
      </c>
      <c r="BB194" s="275">
        <v>0</v>
      </c>
      <c r="BC194" s="277">
        <v>0</v>
      </c>
      <c r="BD194" s="684">
        <f t="shared" si="142"/>
        <v>0.5319148936170137</v>
      </c>
      <c r="BE194" s="684">
        <f t="shared" si="179"/>
        <v>1.621621621621605</v>
      </c>
      <c r="BF194" s="452">
        <f t="shared" si="151"/>
        <v>2.20994475138121</v>
      </c>
      <c r="BG194" s="452">
        <f t="shared" si="152"/>
        <v>2.259887005649719</v>
      </c>
      <c r="BH194" s="452">
        <f t="shared" si="153"/>
        <v>13.461538461538458</v>
      </c>
      <c r="BI194" s="452">
        <f t="shared" si="154"/>
        <v>23.809523809523814</v>
      </c>
      <c r="BJ194" s="452">
        <f t="shared" si="155"/>
        <v>39.99999999999999</v>
      </c>
      <c r="BK194" s="452">
        <f t="shared" si="156"/>
        <v>0</v>
      </c>
      <c r="BL194" s="452">
        <f t="shared" si="157"/>
        <v>0</v>
      </c>
      <c r="BM194" s="452">
        <f t="shared" si="158"/>
        <v>0</v>
      </c>
      <c r="BN194" s="452">
        <f t="shared" si="159"/>
        <v>0</v>
      </c>
      <c r="BO194" s="685">
        <f t="shared" si="160"/>
        <v>0</v>
      </c>
      <c r="BP194" s="676">
        <f t="shared" si="170"/>
        <v>6.991202545277652</v>
      </c>
      <c r="BQ194" s="676">
        <f t="shared" si="171"/>
        <v>12.160342034179601</v>
      </c>
      <c r="BR194" s="538">
        <f t="shared" si="136"/>
        <v>-6.73337192776896</v>
      </c>
      <c r="BS194" s="676">
        <f t="shared" si="137"/>
        <v>29.623423676308203</v>
      </c>
      <c r="BT194" s="700">
        <f t="shared" si="148"/>
        <v>0.9733499999999999</v>
      </c>
      <c r="BU194" s="700">
        <f t="shared" si="187"/>
        <v>1.0025505</v>
      </c>
      <c r="BV194" s="700">
        <f t="shared" si="187"/>
        <v>1.0326270149999999</v>
      </c>
      <c r="BW194" s="700">
        <f t="shared" si="187"/>
        <v>1.0636058254499998</v>
      </c>
      <c r="BX194" s="700">
        <f t="shared" si="187"/>
        <v>1.0955140002134998</v>
      </c>
      <c r="BY194" s="697">
        <f t="shared" si="149"/>
        <v>5.1676473406635</v>
      </c>
      <c r="BZ194" s="685">
        <f t="shared" si="150"/>
        <v>18.832534040318876</v>
      </c>
    </row>
    <row r="195" spans="1:78" ht="11.25" customHeight="1">
      <c r="A195" s="25" t="s">
        <v>1754</v>
      </c>
      <c r="B195" s="26" t="s">
        <v>1755</v>
      </c>
      <c r="C195" s="33" t="s">
        <v>1225</v>
      </c>
      <c r="D195" s="132">
        <v>7</v>
      </c>
      <c r="E195" s="26">
        <v>374</v>
      </c>
      <c r="F195" s="44" t="s">
        <v>827</v>
      </c>
      <c r="G195" s="45" t="s">
        <v>860</v>
      </c>
      <c r="H195" s="206">
        <v>37.73</v>
      </c>
      <c r="I195" s="313">
        <f t="shared" si="183"/>
        <v>5.30082162735224</v>
      </c>
      <c r="J195" s="282">
        <v>0.4875</v>
      </c>
      <c r="K195" s="141">
        <v>0.5</v>
      </c>
      <c r="L195" s="93">
        <f t="shared" si="134"/>
        <v>2.564102564102577</v>
      </c>
      <c r="M195" s="156">
        <v>40821</v>
      </c>
      <c r="N195" s="31">
        <v>40823</v>
      </c>
      <c r="O195" s="32">
        <v>40848</v>
      </c>
      <c r="P195" s="30" t="s">
        <v>252</v>
      </c>
      <c r="Q195" s="26"/>
      <c r="R195" s="310">
        <f t="shared" si="184"/>
        <v>2</v>
      </c>
      <c r="S195" s="314">
        <f t="shared" si="188"/>
        <v>80.32128514056224</v>
      </c>
      <c r="T195" s="411">
        <f t="shared" si="189"/>
        <v>33.842268319591426</v>
      </c>
      <c r="U195" s="27">
        <f t="shared" si="190"/>
        <v>15.152610441767065</v>
      </c>
      <c r="V195" s="364">
        <v>12</v>
      </c>
      <c r="W195" s="166">
        <v>2.49</v>
      </c>
      <c r="X195" s="172">
        <v>1.39</v>
      </c>
      <c r="Y195" s="166">
        <v>0.95</v>
      </c>
      <c r="Z195" s="166">
        <v>2.66</v>
      </c>
      <c r="AA195" s="172">
        <v>2.2</v>
      </c>
      <c r="AB195" s="166">
        <v>2.55</v>
      </c>
      <c r="AC195" s="327">
        <f>(AB195/AA195-1)*100</f>
        <v>15.909090909090896</v>
      </c>
      <c r="AD195" s="444">
        <f>(H195/AA195)/X195</f>
        <v>12.338129496402878</v>
      </c>
      <c r="AE195" s="484">
        <v>37</v>
      </c>
      <c r="AF195" s="369">
        <v>106820</v>
      </c>
      <c r="AG195" s="522">
        <v>17.1</v>
      </c>
      <c r="AH195" s="522">
        <v>-3.13</v>
      </c>
      <c r="AI195" s="523">
        <v>2.39</v>
      </c>
      <c r="AJ195" s="524">
        <v>4</v>
      </c>
      <c r="AK195" s="335">
        <f>AN195/AO195</f>
        <v>1.5934753253089398</v>
      </c>
      <c r="AL195" s="324">
        <f t="shared" si="163"/>
        <v>2.614379084967311</v>
      </c>
      <c r="AM195" s="325">
        <f t="shared" si="164"/>
        <v>3.8940171388236022</v>
      </c>
      <c r="AN195" s="325">
        <f t="shared" si="165"/>
        <v>3.910379314750001</v>
      </c>
      <c r="AO195" s="327">
        <f t="shared" si="166"/>
        <v>2.4539942681521376</v>
      </c>
      <c r="AP195" s="646">
        <v>1.9625</v>
      </c>
      <c r="AQ195" s="634"/>
      <c r="AR195" s="282">
        <v>1.9125</v>
      </c>
      <c r="AS195" s="282">
        <v>1.855</v>
      </c>
      <c r="AT195" s="28">
        <v>1.75</v>
      </c>
      <c r="AU195" s="28">
        <v>1.645</v>
      </c>
      <c r="AV195" s="275">
        <v>1.62</v>
      </c>
      <c r="AW195" s="28">
        <v>1.6</v>
      </c>
      <c r="AX195" s="275">
        <v>1.54</v>
      </c>
      <c r="AY195" s="275">
        <v>1.54</v>
      </c>
      <c r="AZ195" s="275">
        <v>1.54</v>
      </c>
      <c r="BA195" s="275">
        <v>1.54</v>
      </c>
      <c r="BB195" s="275">
        <v>1.54</v>
      </c>
      <c r="BC195" s="277">
        <v>1.54</v>
      </c>
      <c r="BD195" s="684">
        <f t="shared" si="142"/>
        <v>2.614379084967311</v>
      </c>
      <c r="BE195" s="684">
        <f t="shared" si="179"/>
        <v>3.0997304582210283</v>
      </c>
      <c r="BF195" s="452">
        <f t="shared" si="151"/>
        <v>6.000000000000005</v>
      </c>
      <c r="BG195" s="452">
        <f t="shared" si="152"/>
        <v>6.382978723404253</v>
      </c>
      <c r="BH195" s="452">
        <f t="shared" si="153"/>
        <v>1.5432098765431945</v>
      </c>
      <c r="BI195" s="452">
        <f t="shared" si="154"/>
        <v>1.2499999999999956</v>
      </c>
      <c r="BJ195" s="452">
        <f t="shared" si="155"/>
        <v>3.8961038961039085</v>
      </c>
      <c r="BK195" s="452">
        <f t="shared" si="156"/>
        <v>0</v>
      </c>
      <c r="BL195" s="452">
        <f t="shared" si="157"/>
        <v>0</v>
      </c>
      <c r="BM195" s="452">
        <f t="shared" si="158"/>
        <v>0</v>
      </c>
      <c r="BN195" s="452">
        <f t="shared" si="159"/>
        <v>0</v>
      </c>
      <c r="BO195" s="685">
        <f t="shared" si="160"/>
        <v>0</v>
      </c>
      <c r="BP195" s="676">
        <f t="shared" si="170"/>
        <v>2.065533503269975</v>
      </c>
      <c r="BQ195" s="676">
        <f t="shared" si="171"/>
        <v>2.256697490281186</v>
      </c>
      <c r="BR195" s="538">
        <f t="shared" si="136"/>
        <v>-5.9414094996648235</v>
      </c>
      <c r="BS195" s="676">
        <f t="shared" si="137"/>
        <v>50.863813378799875</v>
      </c>
      <c r="BT195" s="700">
        <f t="shared" si="148"/>
        <v>2.15875</v>
      </c>
      <c r="BU195" s="700">
        <f t="shared" si="187"/>
        <v>2.374625</v>
      </c>
      <c r="BV195" s="700">
        <f t="shared" si="187"/>
        <v>2.6120875000000003</v>
      </c>
      <c r="BW195" s="700">
        <f t="shared" si="187"/>
        <v>2.8732962500000006</v>
      </c>
      <c r="BX195" s="700">
        <f t="shared" si="187"/>
        <v>3.160625875000001</v>
      </c>
      <c r="BY195" s="697">
        <f t="shared" si="149"/>
        <v>13.179384625</v>
      </c>
      <c r="BZ195" s="685">
        <f t="shared" si="150"/>
        <v>34.930783527696796</v>
      </c>
    </row>
    <row r="196" spans="1:78" ht="11.25" customHeight="1">
      <c r="A196" s="25" t="s">
        <v>1127</v>
      </c>
      <c r="B196" s="26" t="s">
        <v>1128</v>
      </c>
      <c r="C196" s="33" t="s">
        <v>1220</v>
      </c>
      <c r="D196" s="132">
        <v>8</v>
      </c>
      <c r="E196" s="26">
        <v>322</v>
      </c>
      <c r="F196" s="65" t="s">
        <v>1410</v>
      </c>
      <c r="G196" s="57" t="s">
        <v>1410</v>
      </c>
      <c r="H196" s="206">
        <v>26.09</v>
      </c>
      <c r="I196" s="433">
        <f t="shared" si="183"/>
        <v>1.073208125718666</v>
      </c>
      <c r="J196" s="141">
        <v>0.06</v>
      </c>
      <c r="K196" s="141">
        <v>0.07</v>
      </c>
      <c r="L196" s="93">
        <f t="shared" si="134"/>
        <v>16.666666666666675</v>
      </c>
      <c r="M196" s="156">
        <v>40749</v>
      </c>
      <c r="N196" s="31">
        <v>40751</v>
      </c>
      <c r="O196" s="32">
        <v>40765</v>
      </c>
      <c r="P196" s="104" t="s">
        <v>261</v>
      </c>
      <c r="Q196" s="26"/>
      <c r="R196" s="310">
        <f t="shared" si="184"/>
        <v>0.28</v>
      </c>
      <c r="S196" s="313">
        <f t="shared" si="188"/>
        <v>7.506702412868633</v>
      </c>
      <c r="T196" s="411">
        <f t="shared" si="189"/>
        <v>-46.23089112872114</v>
      </c>
      <c r="U196" s="27">
        <f t="shared" si="190"/>
        <v>6.994638069705093</v>
      </c>
      <c r="V196" s="364">
        <v>12</v>
      </c>
      <c r="W196" s="166">
        <v>3.73</v>
      </c>
      <c r="X196" s="172">
        <v>1.19</v>
      </c>
      <c r="Y196" s="166">
        <v>0.19</v>
      </c>
      <c r="Z196" s="166">
        <v>0.93</v>
      </c>
      <c r="AA196" s="172">
        <v>4</v>
      </c>
      <c r="AB196" s="166">
        <v>4.94</v>
      </c>
      <c r="AC196" s="327">
        <f>(AB196/AA196-1)*100</f>
        <v>23.50000000000001</v>
      </c>
      <c r="AD196" s="445">
        <f aca="true" t="shared" si="191" ref="AD196:AD207">(H196/AA196)/X196</f>
        <v>5.48109243697479</v>
      </c>
      <c r="AE196" s="484">
        <v>3</v>
      </c>
      <c r="AF196" s="306">
        <v>137</v>
      </c>
      <c r="AG196" s="522">
        <v>24.3</v>
      </c>
      <c r="AH196" s="522">
        <v>-24.35</v>
      </c>
      <c r="AI196" s="523">
        <v>-1.73</v>
      </c>
      <c r="AJ196" s="524">
        <v>3.94</v>
      </c>
      <c r="AK196" s="335">
        <f>AN196/AO196</f>
        <v>1.1887045758297088</v>
      </c>
      <c r="AL196" s="330">
        <f t="shared" si="163"/>
        <v>18.181818181818187</v>
      </c>
      <c r="AM196" s="331">
        <f t="shared" si="164"/>
        <v>15.21476602058922</v>
      </c>
      <c r="AN196" s="331">
        <f t="shared" si="165"/>
        <v>14.869835499703509</v>
      </c>
      <c r="AO196" s="332">
        <f t="shared" si="166"/>
        <v>12.5092775800282</v>
      </c>
      <c r="AP196" s="652">
        <v>0.26</v>
      </c>
      <c r="AQ196" s="635"/>
      <c r="AR196" s="283">
        <v>0.22</v>
      </c>
      <c r="AS196" s="283">
        <v>0.19</v>
      </c>
      <c r="AT196" s="38">
        <v>0.17</v>
      </c>
      <c r="AU196" s="38">
        <v>0.15</v>
      </c>
      <c r="AV196" s="38">
        <v>0.13</v>
      </c>
      <c r="AW196" s="38">
        <v>0.11</v>
      </c>
      <c r="AX196" s="38">
        <v>0.09</v>
      </c>
      <c r="AY196" s="276">
        <v>0.08</v>
      </c>
      <c r="AZ196" s="276">
        <v>0.08</v>
      </c>
      <c r="BA196" s="38">
        <v>0.08</v>
      </c>
      <c r="BB196" s="38">
        <v>0.0775</v>
      </c>
      <c r="BC196" s="274">
        <v>0.07</v>
      </c>
      <c r="BD196" s="688">
        <f t="shared" si="142"/>
        <v>18.181818181818187</v>
      </c>
      <c r="BE196" s="688">
        <f t="shared" si="179"/>
        <v>15.789473684210531</v>
      </c>
      <c r="BF196" s="664">
        <f t="shared" si="151"/>
        <v>11.764705882352944</v>
      </c>
      <c r="BG196" s="664">
        <f t="shared" si="152"/>
        <v>13.333333333333353</v>
      </c>
      <c r="BH196" s="664">
        <f t="shared" si="153"/>
        <v>15.384615384615374</v>
      </c>
      <c r="BI196" s="664">
        <f t="shared" si="154"/>
        <v>18.181818181818187</v>
      </c>
      <c r="BJ196" s="664">
        <f t="shared" si="155"/>
        <v>22.222222222222232</v>
      </c>
      <c r="BK196" s="664">
        <f t="shared" si="156"/>
        <v>12.5</v>
      </c>
      <c r="BL196" s="664">
        <f t="shared" si="157"/>
        <v>0</v>
      </c>
      <c r="BM196" s="664">
        <f t="shared" si="158"/>
        <v>0</v>
      </c>
      <c r="BN196" s="664">
        <f t="shared" si="159"/>
        <v>3.2258064516129004</v>
      </c>
      <c r="BO196" s="689">
        <f t="shared" si="160"/>
        <v>10.714285714285698</v>
      </c>
      <c r="BP196" s="677">
        <f t="shared" si="170"/>
        <v>11.774839919689116</v>
      </c>
      <c r="BQ196" s="677">
        <f t="shared" si="171"/>
        <v>6.92130540035107</v>
      </c>
      <c r="BR196" s="539">
        <f t="shared" si="136"/>
        <v>8.948405555717082</v>
      </c>
      <c r="BS196" s="677">
        <f t="shared" si="137"/>
        <v>75.47971511929168</v>
      </c>
      <c r="BT196" s="701">
        <f t="shared" si="148"/>
        <v>0.28600000000000003</v>
      </c>
      <c r="BU196" s="701">
        <f t="shared" si="187"/>
        <v>0.30167592436974794</v>
      </c>
      <c r="BV196" s="701">
        <f t="shared" si="187"/>
        <v>0.31821106064455196</v>
      </c>
      <c r="BW196" s="701">
        <f t="shared" si="187"/>
        <v>0.33565250302315774</v>
      </c>
      <c r="BX196" s="701">
        <f t="shared" si="187"/>
        <v>0.3540499269808766</v>
      </c>
      <c r="BY196" s="702">
        <f t="shared" si="149"/>
        <v>1.5955894150183343</v>
      </c>
      <c r="BZ196" s="689">
        <f t="shared" si="150"/>
        <v>6.115712591101319</v>
      </c>
    </row>
    <row r="197" spans="1:78" ht="11.25" customHeight="1">
      <c r="A197" s="15" t="s">
        <v>1733</v>
      </c>
      <c r="B197" s="16" t="s">
        <v>1734</v>
      </c>
      <c r="C197" s="24" t="s">
        <v>1733</v>
      </c>
      <c r="D197" s="299">
        <v>9</v>
      </c>
      <c r="E197" s="26">
        <v>306</v>
      </c>
      <c r="F197" s="42" t="s">
        <v>860</v>
      </c>
      <c r="G197" s="43" t="s">
        <v>827</v>
      </c>
      <c r="H197" s="205">
        <v>31.3</v>
      </c>
      <c r="I197" s="312">
        <f t="shared" si="183"/>
        <v>4.536741214057508</v>
      </c>
      <c r="J197" s="142">
        <v>0.34</v>
      </c>
      <c r="K197" s="142">
        <v>0.355</v>
      </c>
      <c r="L197" s="107">
        <f t="shared" si="134"/>
        <v>4.411764705882337</v>
      </c>
      <c r="M197" s="118">
        <v>40976</v>
      </c>
      <c r="N197" s="22">
        <v>40980</v>
      </c>
      <c r="O197" s="23">
        <v>40994</v>
      </c>
      <c r="P197" s="378" t="s">
        <v>1073</v>
      </c>
      <c r="Q197" s="510" t="s">
        <v>1395</v>
      </c>
      <c r="R197" s="311">
        <f t="shared" si="184"/>
        <v>1.42</v>
      </c>
      <c r="S197" s="312">
        <f t="shared" si="188"/>
        <v>69.26829268292684</v>
      </c>
      <c r="T197" s="413">
        <f t="shared" si="189"/>
        <v>26.549368024599307</v>
      </c>
      <c r="U197" s="18">
        <f t="shared" si="190"/>
        <v>15.26829268292683</v>
      </c>
      <c r="V197" s="374">
        <v>12</v>
      </c>
      <c r="W197" s="188">
        <v>2.05</v>
      </c>
      <c r="X197" s="187">
        <v>1.44</v>
      </c>
      <c r="Y197" s="188">
        <v>1.06</v>
      </c>
      <c r="Z197" s="188">
        <v>2.36</v>
      </c>
      <c r="AA197" s="187">
        <v>2.12</v>
      </c>
      <c r="AB197" s="188">
        <v>2.34</v>
      </c>
      <c r="AC197" s="326">
        <f aca="true" t="shared" si="192" ref="AC197:AC206">(AB197/AA197-1)*100</f>
        <v>10.377358490566024</v>
      </c>
      <c r="AD197" s="443">
        <f t="shared" si="191"/>
        <v>10.252882599580714</v>
      </c>
      <c r="AE197" s="483">
        <v>8</v>
      </c>
      <c r="AF197" s="370">
        <v>14410</v>
      </c>
      <c r="AG197" s="512">
        <v>12.79</v>
      </c>
      <c r="AH197" s="512">
        <v>-21.14</v>
      </c>
      <c r="AI197" s="525">
        <v>-2.31</v>
      </c>
      <c r="AJ197" s="526">
        <v>-7.18</v>
      </c>
      <c r="AK197" s="334">
        <f>AN197/AO197</f>
        <v>0.14339294888859513</v>
      </c>
      <c r="AL197" s="324">
        <f t="shared" si="163"/>
        <v>7.936507936507953</v>
      </c>
      <c r="AM197" s="325">
        <f t="shared" si="164"/>
        <v>7.987060042582783</v>
      </c>
      <c r="AN197" s="325">
        <f t="shared" si="165"/>
        <v>9.096607850144967</v>
      </c>
      <c r="AO197" s="327">
        <f t="shared" si="166"/>
        <v>63.438320507742006</v>
      </c>
      <c r="AP197" s="646">
        <v>1.36</v>
      </c>
      <c r="AQ197" s="634"/>
      <c r="AR197" s="282">
        <v>1.26</v>
      </c>
      <c r="AS197" s="282">
        <v>1.16</v>
      </c>
      <c r="AT197" s="28">
        <v>1.08</v>
      </c>
      <c r="AU197" s="28">
        <v>0.96</v>
      </c>
      <c r="AV197" s="28">
        <v>0.88</v>
      </c>
      <c r="AW197" s="28">
        <v>0.8</v>
      </c>
      <c r="AX197" s="28">
        <v>0.75</v>
      </c>
      <c r="AY197" s="275">
        <v>0.01</v>
      </c>
      <c r="AZ197" s="275">
        <v>0.01</v>
      </c>
      <c r="BA197" s="275">
        <v>0.01</v>
      </c>
      <c r="BB197" s="275">
        <v>0.01</v>
      </c>
      <c r="BC197" s="277">
        <v>0.01</v>
      </c>
      <c r="BD197" s="684">
        <f t="shared" si="142"/>
        <v>7.936507936507953</v>
      </c>
      <c r="BE197" s="684">
        <f t="shared" si="179"/>
        <v>8.62068965517242</v>
      </c>
      <c r="BF197" s="452">
        <f t="shared" si="151"/>
        <v>7.407407407407396</v>
      </c>
      <c r="BG197" s="452">
        <f t="shared" si="152"/>
        <v>12.500000000000021</v>
      </c>
      <c r="BH197" s="452">
        <f t="shared" si="153"/>
        <v>9.090909090909083</v>
      </c>
      <c r="BI197" s="452">
        <f t="shared" si="154"/>
        <v>9.999999999999986</v>
      </c>
      <c r="BJ197" s="452">
        <f t="shared" si="155"/>
        <v>6.666666666666665</v>
      </c>
      <c r="BK197" s="590">
        <f t="shared" si="156"/>
        <v>7400</v>
      </c>
      <c r="BL197" s="452">
        <f t="shared" si="157"/>
        <v>0</v>
      </c>
      <c r="BM197" s="452">
        <f t="shared" si="158"/>
        <v>0</v>
      </c>
      <c r="BN197" s="452">
        <f t="shared" si="159"/>
        <v>0</v>
      </c>
      <c r="BO197" s="685">
        <f t="shared" si="160"/>
        <v>0</v>
      </c>
      <c r="BP197" s="676">
        <f t="shared" si="170"/>
        <v>621.8518483963886</v>
      </c>
      <c r="BQ197" s="692">
        <f t="shared" si="171"/>
        <v>2043.6931206551321</v>
      </c>
      <c r="BR197" s="538">
        <f t="shared" si="136"/>
        <v>-1.634943618724357</v>
      </c>
      <c r="BS197" s="676">
        <f t="shared" si="137"/>
        <v>66.7496288041444</v>
      </c>
      <c r="BT197" s="696">
        <f t="shared" si="148"/>
        <v>1.4960000000000002</v>
      </c>
      <c r="BU197" s="696">
        <f t="shared" si="187"/>
        <v>1.6456000000000004</v>
      </c>
      <c r="BV197" s="696">
        <f t="shared" si="187"/>
        <v>1.8101600000000007</v>
      </c>
      <c r="BW197" s="696">
        <f t="shared" si="187"/>
        <v>1.991176000000001</v>
      </c>
      <c r="BX197" s="696">
        <f t="shared" si="187"/>
        <v>2.1902936000000013</v>
      </c>
      <c r="BY197" s="697">
        <f t="shared" si="149"/>
        <v>9.133229600000004</v>
      </c>
      <c r="BZ197" s="685">
        <f t="shared" si="150"/>
        <v>29.179647284345055</v>
      </c>
    </row>
    <row r="198" spans="1:78" ht="11.25" customHeight="1">
      <c r="A198" s="25" t="s">
        <v>2129</v>
      </c>
      <c r="B198" s="26" t="s">
        <v>2130</v>
      </c>
      <c r="C198" s="33" t="s">
        <v>1232</v>
      </c>
      <c r="D198" s="269">
        <v>7</v>
      </c>
      <c r="E198" s="26">
        <v>350</v>
      </c>
      <c r="F198" s="44" t="s">
        <v>860</v>
      </c>
      <c r="G198" s="45" t="s">
        <v>860</v>
      </c>
      <c r="H198" s="206">
        <v>27.62</v>
      </c>
      <c r="I198" s="313">
        <f t="shared" si="183"/>
        <v>4.634322954380883</v>
      </c>
      <c r="J198" s="141">
        <v>0.31</v>
      </c>
      <c r="K198" s="141">
        <v>0.32</v>
      </c>
      <c r="L198" s="93">
        <f t="shared" si="134"/>
        <v>3.2258064516129004</v>
      </c>
      <c r="M198" s="156">
        <v>40609</v>
      </c>
      <c r="N198" s="31">
        <v>40611</v>
      </c>
      <c r="O198" s="32">
        <v>40634</v>
      </c>
      <c r="P198" s="30" t="s">
        <v>235</v>
      </c>
      <c r="Q198" s="26"/>
      <c r="R198" s="310">
        <f t="shared" si="184"/>
        <v>1.28</v>
      </c>
      <c r="S198" s="313">
        <f t="shared" si="188"/>
        <v>69.18918918918918</v>
      </c>
      <c r="T198" s="411">
        <f t="shared" si="189"/>
        <v>-10.02649706034987</v>
      </c>
      <c r="U198" s="27">
        <f t="shared" si="190"/>
        <v>14.92972972972973</v>
      </c>
      <c r="V198" s="364">
        <v>12</v>
      </c>
      <c r="W198" s="166">
        <v>1.85</v>
      </c>
      <c r="X198" s="172">
        <v>2.86</v>
      </c>
      <c r="Y198" s="166">
        <v>1.47</v>
      </c>
      <c r="Z198" s="166">
        <v>1.22</v>
      </c>
      <c r="AA198" s="172">
        <v>1.79</v>
      </c>
      <c r="AB198" s="166">
        <v>1.96</v>
      </c>
      <c r="AC198" s="327">
        <f t="shared" si="192"/>
        <v>9.49720670391061</v>
      </c>
      <c r="AD198" s="444">
        <f t="shared" si="191"/>
        <v>5.395163495722155</v>
      </c>
      <c r="AE198" s="484">
        <v>12</v>
      </c>
      <c r="AF198" s="369">
        <v>3240</v>
      </c>
      <c r="AG198" s="522">
        <v>22.05</v>
      </c>
      <c r="AH198" s="522">
        <v>-1.29</v>
      </c>
      <c r="AI198" s="523">
        <v>2.26</v>
      </c>
      <c r="AJ198" s="524">
        <v>4.54</v>
      </c>
      <c r="AK198" s="335">
        <f>AN198/AO198</f>
        <v>7.816723748340467</v>
      </c>
      <c r="AL198" s="324">
        <f t="shared" si="163"/>
        <v>3.2258064516129004</v>
      </c>
      <c r="AM198" s="325">
        <f t="shared" si="164"/>
        <v>3.3357652893651</v>
      </c>
      <c r="AN198" s="325">
        <f t="shared" si="165"/>
        <v>5.061112176150684</v>
      </c>
      <c r="AO198" s="327">
        <f t="shared" si="166"/>
        <v>0.6474723092555479</v>
      </c>
      <c r="AP198" s="646">
        <v>1.28</v>
      </c>
      <c r="AQ198" s="634"/>
      <c r="AR198" s="282">
        <v>1.24</v>
      </c>
      <c r="AS198" s="282">
        <v>1.2</v>
      </c>
      <c r="AT198" s="28">
        <v>1.16</v>
      </c>
      <c r="AU198" s="28">
        <v>1.08</v>
      </c>
      <c r="AV198" s="28">
        <v>1</v>
      </c>
      <c r="AW198" s="28">
        <v>0.92</v>
      </c>
      <c r="AX198" s="275">
        <v>0.76</v>
      </c>
      <c r="AY198" s="275">
        <v>0.87</v>
      </c>
      <c r="AZ198" s="275">
        <v>1.2</v>
      </c>
      <c r="BA198" s="275">
        <v>1.2</v>
      </c>
      <c r="BB198" s="275">
        <v>1.435</v>
      </c>
      <c r="BC198" s="119">
        <v>2.14</v>
      </c>
      <c r="BD198" s="684">
        <f t="shared" si="142"/>
        <v>3.2258064516129004</v>
      </c>
      <c r="BE198" s="684">
        <f t="shared" si="179"/>
        <v>3.3333333333333437</v>
      </c>
      <c r="BF198" s="452">
        <f t="shared" si="151"/>
        <v>3.4482758620689724</v>
      </c>
      <c r="BG198" s="452">
        <f t="shared" si="152"/>
        <v>7.407407407407396</v>
      </c>
      <c r="BH198" s="452">
        <f t="shared" si="153"/>
        <v>8.000000000000007</v>
      </c>
      <c r="BI198" s="452">
        <f t="shared" si="154"/>
        <v>8.695652173913038</v>
      </c>
      <c r="BJ198" s="452">
        <f t="shared" si="155"/>
        <v>21.052631578947366</v>
      </c>
      <c r="BK198" s="452">
        <f t="shared" si="156"/>
        <v>0</v>
      </c>
      <c r="BL198" s="452">
        <f t="shared" si="157"/>
        <v>0</v>
      </c>
      <c r="BM198" s="452">
        <f t="shared" si="158"/>
        <v>0</v>
      </c>
      <c r="BN198" s="452">
        <f t="shared" si="159"/>
        <v>0</v>
      </c>
      <c r="BO198" s="685">
        <f t="shared" si="160"/>
        <v>0</v>
      </c>
      <c r="BP198" s="676">
        <f t="shared" si="170"/>
        <v>4.596925567273586</v>
      </c>
      <c r="BQ198" s="676">
        <f t="shared" si="171"/>
        <v>5.898617043924701</v>
      </c>
      <c r="BR198" s="538">
        <f t="shared" si="136"/>
        <v>-5.2342945991981615</v>
      </c>
      <c r="BS198" s="676">
        <f t="shared" si="137"/>
        <v>46.93073733055986</v>
      </c>
      <c r="BT198" s="696">
        <f t="shared" si="148"/>
        <v>1.401564245810056</v>
      </c>
      <c r="BU198" s="696">
        <f t="shared" si="187"/>
        <v>1.4771809283690935</v>
      </c>
      <c r="BV198" s="696">
        <f t="shared" si="187"/>
        <v>1.5568772545822325</v>
      </c>
      <c r="BW198" s="696">
        <f t="shared" si="187"/>
        <v>1.6408733278946543</v>
      </c>
      <c r="BX198" s="696">
        <f t="shared" si="187"/>
        <v>1.729401126692268</v>
      </c>
      <c r="BY198" s="697">
        <f t="shared" si="149"/>
        <v>7.805896883348305</v>
      </c>
      <c r="BZ198" s="685">
        <f t="shared" si="150"/>
        <v>28.261755551586916</v>
      </c>
    </row>
    <row r="199" spans="1:78" ht="11.25" customHeight="1">
      <c r="A199" s="25" t="s">
        <v>1800</v>
      </c>
      <c r="B199" s="26" t="s">
        <v>1801</v>
      </c>
      <c r="C199" s="33" t="s">
        <v>1344</v>
      </c>
      <c r="D199" s="269">
        <v>8</v>
      </c>
      <c r="E199" s="26">
        <v>326</v>
      </c>
      <c r="F199" s="65" t="s">
        <v>1410</v>
      </c>
      <c r="G199" s="57" t="s">
        <v>1410</v>
      </c>
      <c r="H199" s="206">
        <v>42</v>
      </c>
      <c r="I199" s="433">
        <f t="shared" si="183"/>
        <v>0.7023809523809523</v>
      </c>
      <c r="J199" s="141">
        <v>0.0635</v>
      </c>
      <c r="K199" s="141">
        <v>0.07375</v>
      </c>
      <c r="L199" s="93">
        <f aca="true" t="shared" si="193" ref="L199:L206">((K199/J199)-1)*100</f>
        <v>16.14173228346456</v>
      </c>
      <c r="M199" s="156">
        <v>40786</v>
      </c>
      <c r="N199" s="31">
        <v>40788</v>
      </c>
      <c r="O199" s="32">
        <v>40799</v>
      </c>
      <c r="P199" s="104" t="s">
        <v>988</v>
      </c>
      <c r="Q199" s="26"/>
      <c r="R199" s="310">
        <f t="shared" si="184"/>
        <v>0.295</v>
      </c>
      <c r="S199" s="313">
        <f t="shared" si="188"/>
        <v>6.236786469344608</v>
      </c>
      <c r="T199" s="411">
        <f t="shared" si="189"/>
        <v>-22.80462355054769</v>
      </c>
      <c r="U199" s="27">
        <f t="shared" si="190"/>
        <v>8.879492600422832</v>
      </c>
      <c r="V199" s="364">
        <v>12</v>
      </c>
      <c r="W199" s="166">
        <v>4.73</v>
      </c>
      <c r="X199" s="172">
        <v>1.49</v>
      </c>
      <c r="Y199" s="166">
        <v>0.74</v>
      </c>
      <c r="Z199" s="166">
        <v>1.51</v>
      </c>
      <c r="AA199" s="172">
        <v>4.04</v>
      </c>
      <c r="AB199" s="166">
        <v>3.56</v>
      </c>
      <c r="AC199" s="327">
        <f t="shared" si="192"/>
        <v>-11.881188118811881</v>
      </c>
      <c r="AD199" s="444">
        <f t="shared" si="191"/>
        <v>6.977207787892883</v>
      </c>
      <c r="AE199" s="484">
        <v>8</v>
      </c>
      <c r="AF199" s="369">
        <v>2800</v>
      </c>
      <c r="AG199" s="522">
        <v>34.36</v>
      </c>
      <c r="AH199" s="522">
        <v>-38.03</v>
      </c>
      <c r="AI199" s="523">
        <v>5.45</v>
      </c>
      <c r="AJ199" s="524">
        <v>-6.67</v>
      </c>
      <c r="AK199" s="335" t="s">
        <v>876</v>
      </c>
      <c r="AL199" s="324">
        <f t="shared" si="163"/>
        <v>13.429752066115697</v>
      </c>
      <c r="AM199" s="325">
        <f t="shared" si="164"/>
        <v>10.220614823944917</v>
      </c>
      <c r="AN199" s="325">
        <f t="shared" si="165"/>
        <v>15.250207520900139</v>
      </c>
      <c r="AO199" s="327" t="s">
        <v>876</v>
      </c>
      <c r="AP199" s="646">
        <v>0.27449999999999997</v>
      </c>
      <c r="AQ199" s="634"/>
      <c r="AR199" s="282">
        <v>0.242</v>
      </c>
      <c r="AS199" s="282">
        <v>0.22</v>
      </c>
      <c r="AT199" s="28">
        <v>0.205</v>
      </c>
      <c r="AU199" s="28">
        <v>0.18</v>
      </c>
      <c r="AV199" s="28">
        <v>0.135</v>
      </c>
      <c r="AW199" s="28">
        <v>0.097</v>
      </c>
      <c r="AX199" s="28">
        <v>0.02</v>
      </c>
      <c r="AY199" s="275">
        <v>0</v>
      </c>
      <c r="AZ199" s="275">
        <v>0</v>
      </c>
      <c r="BA199" s="275">
        <v>0</v>
      </c>
      <c r="BB199" s="275">
        <v>0</v>
      </c>
      <c r="BC199" s="277">
        <v>0</v>
      </c>
      <c r="BD199" s="684">
        <f t="shared" si="142"/>
        <v>13.429752066115697</v>
      </c>
      <c r="BE199" s="684">
        <f t="shared" si="179"/>
        <v>9.999999999999986</v>
      </c>
      <c r="BF199" s="452">
        <f t="shared" si="151"/>
        <v>7.317073170731714</v>
      </c>
      <c r="BG199" s="452">
        <f t="shared" si="152"/>
        <v>13.888888888888884</v>
      </c>
      <c r="BH199" s="452">
        <f t="shared" si="153"/>
        <v>33.33333333333333</v>
      </c>
      <c r="BI199" s="452">
        <f t="shared" si="154"/>
        <v>39.17525773195876</v>
      </c>
      <c r="BJ199" s="452">
        <f t="shared" si="155"/>
        <v>384.99999999999994</v>
      </c>
      <c r="BK199" s="452">
        <f t="shared" si="156"/>
        <v>0</v>
      </c>
      <c r="BL199" s="452">
        <f t="shared" si="157"/>
        <v>0</v>
      </c>
      <c r="BM199" s="452">
        <f t="shared" si="158"/>
        <v>0</v>
      </c>
      <c r="BN199" s="452">
        <f t="shared" si="159"/>
        <v>0</v>
      </c>
      <c r="BO199" s="685">
        <f t="shared" si="160"/>
        <v>0</v>
      </c>
      <c r="BP199" s="676">
        <f t="shared" si="170"/>
        <v>41.84535876591902</v>
      </c>
      <c r="BQ199" s="676">
        <f t="shared" si="171"/>
        <v>104.23739026912155</v>
      </c>
      <c r="BR199" s="538">
        <f aca="true" t="shared" si="194" ref="BR199:BR207">IF(AN199="n/a","n/a",IF(U199&lt;0,"n/a",IF(U199="n/a","n/a",I199+AN199-U199)))</f>
        <v>7.073095872858259</v>
      </c>
      <c r="BS199" s="676">
        <f aca="true" t="shared" si="195" ref="BS199:BS207">D199/10+(500-E199)/100+IF(F199="N",2,IF(F199="Y",1,0))+IF(G199="N",2,IF(G199="Y",1,0))+IF(L199&gt;10,5,L199/2)+IF(S199&gt;100,0,IF(S199&lt;0,0,(100-S199)/10))+IF(U199&gt;100,0,IF(U199&lt;0,0,(100-U199)/10))+IF(X199="-",0,IF(X199="N/A",0,IF(X199&gt;5,0,5-X199)))+IF(Y199&gt;5,0,5-Y199)+IF(Z199="N/A",0,IF(Z199&gt;5,0,5-Z199))+IF(W199&lt;0,0,IF(AA199="-",0,IF(AA199="N/A",0,IF(AA199&lt;W199,0,IF(AA199/W199&gt;1.1,5,(AA199/W199-1)*50)))))+IF(AC199="n/a",0,IF(AC199&lt;0,0,IF(AC199&gt;10,5,AC199/2)))+IF(AD199="n/a",0,IF(AD199&lt;0,0,IF(AD199&gt;10,5,AD199/2)))+AE199/10+IF(AF199&gt;100000,3,IF(AF199&gt;10000,2,IF(AF199&gt;1000,1,0)))+IF(AL199&gt;10,5,AL199/2)+IF(AM199="n/a",0,IF(AM199&gt;10,5,AM199/2))+IF(AN199="n/a",0,IF(AN199&gt;10,5,AN199/2))+IF(AO199="n/a",0,IF(AO199&lt;0,0,IF(AO199&gt;10,5,AO199/2)))+IF(BP199&gt;10,5,BP199/2)</f>
        <v>62.57697598696969</v>
      </c>
      <c r="BT199" s="696">
        <f t="shared" si="148"/>
        <v>0.27724499999999996</v>
      </c>
      <c r="BU199" s="696">
        <f t="shared" si="187"/>
        <v>0.2965889597315436</v>
      </c>
      <c r="BV199" s="696">
        <f t="shared" si="187"/>
        <v>0.3172825877279633</v>
      </c>
      <c r="BW199" s="696">
        <f t="shared" si="187"/>
        <v>0.33942005314854684</v>
      </c>
      <c r="BX199" s="696">
        <f t="shared" si="187"/>
        <v>0.3631020955304974</v>
      </c>
      <c r="BY199" s="697">
        <f t="shared" si="149"/>
        <v>1.5936386961385511</v>
      </c>
      <c r="BZ199" s="685">
        <f t="shared" si="150"/>
        <v>3.7943778479489314</v>
      </c>
    </row>
    <row r="200" spans="1:78" ht="11.25" customHeight="1">
      <c r="A200" s="25" t="s">
        <v>2131</v>
      </c>
      <c r="B200" s="26" t="s">
        <v>2132</v>
      </c>
      <c r="C200" s="33" t="s">
        <v>973</v>
      </c>
      <c r="D200" s="132">
        <v>8</v>
      </c>
      <c r="E200" s="26">
        <v>335</v>
      </c>
      <c r="F200" s="44" t="s">
        <v>827</v>
      </c>
      <c r="G200" s="45" t="s">
        <v>827</v>
      </c>
      <c r="H200" s="206">
        <v>32.28</v>
      </c>
      <c r="I200" s="313">
        <f t="shared" si="183"/>
        <v>3.097893432465923</v>
      </c>
      <c r="J200" s="141">
        <v>0.2</v>
      </c>
      <c r="K200" s="141">
        <v>0.25</v>
      </c>
      <c r="L200" s="93">
        <f t="shared" si="193"/>
        <v>25</v>
      </c>
      <c r="M200" s="156">
        <v>40884</v>
      </c>
      <c r="N200" s="31">
        <v>40886</v>
      </c>
      <c r="O200" s="32">
        <v>40903</v>
      </c>
      <c r="P200" s="104" t="s">
        <v>2044</v>
      </c>
      <c r="Q200" s="268" t="s">
        <v>2057</v>
      </c>
      <c r="R200" s="310">
        <f t="shared" si="184"/>
        <v>1</v>
      </c>
      <c r="S200" s="313">
        <f t="shared" si="188"/>
        <v>59.88023952095809</v>
      </c>
      <c r="T200" s="411">
        <f t="shared" si="189"/>
        <v>40.87153871226681</v>
      </c>
      <c r="U200" s="27">
        <f t="shared" si="190"/>
        <v>19.32934131736527</v>
      </c>
      <c r="V200" s="364">
        <v>12</v>
      </c>
      <c r="W200" s="166">
        <v>1.67</v>
      </c>
      <c r="X200" s="172">
        <v>0.71</v>
      </c>
      <c r="Y200" s="166">
        <v>1.77</v>
      </c>
      <c r="Z200" s="166">
        <v>2.31</v>
      </c>
      <c r="AA200" s="172">
        <v>1.56</v>
      </c>
      <c r="AB200" s="166">
        <v>1.76</v>
      </c>
      <c r="AC200" s="327">
        <f t="shared" si="192"/>
        <v>12.82051282051282</v>
      </c>
      <c r="AD200" s="444">
        <f t="shared" si="191"/>
        <v>29.144095341278444</v>
      </c>
      <c r="AE200" s="484">
        <v>10</v>
      </c>
      <c r="AF200" s="369">
        <v>19030</v>
      </c>
      <c r="AG200" s="522">
        <v>47.4</v>
      </c>
      <c r="AH200" s="522">
        <v>-3.56</v>
      </c>
      <c r="AI200" s="523">
        <v>7.92</v>
      </c>
      <c r="AJ200" s="524">
        <v>12.67</v>
      </c>
      <c r="AK200" s="645">
        <f>AN200/AO200</f>
        <v>13.348121711480028</v>
      </c>
      <c r="AL200" s="324">
        <f t="shared" si="163"/>
        <v>59.7938144329897</v>
      </c>
      <c r="AM200" s="325">
        <f t="shared" si="164"/>
        <v>21.69640498031702</v>
      </c>
      <c r="AN200" s="325">
        <f t="shared" si="165"/>
        <v>17.57000089033869</v>
      </c>
      <c r="AO200" s="327">
        <f t="shared" si="166"/>
        <v>1.3162901320586284</v>
      </c>
      <c r="AP200" s="646">
        <v>0.775</v>
      </c>
      <c r="AQ200" s="634"/>
      <c r="AR200" s="282">
        <v>0.485</v>
      </c>
      <c r="AS200" s="284">
        <v>0.44</v>
      </c>
      <c r="AT200" s="28">
        <v>0.43</v>
      </c>
      <c r="AU200" s="28">
        <v>0.39</v>
      </c>
      <c r="AV200" s="28">
        <v>0.345</v>
      </c>
      <c r="AW200" s="28">
        <v>0.25</v>
      </c>
      <c r="AX200" s="28">
        <v>0.08</v>
      </c>
      <c r="AY200" s="275">
        <v>0.04</v>
      </c>
      <c r="AZ200" s="275">
        <v>0.42</v>
      </c>
      <c r="BA200" s="28">
        <v>0.68</v>
      </c>
      <c r="BB200" s="275">
        <v>0.6</v>
      </c>
      <c r="BC200" s="277">
        <v>0.6</v>
      </c>
      <c r="BD200" s="684">
        <f aca="true" t="shared" si="196" ref="BD200:BD211">IF(AR200=0,0,IF(AR200&gt;AP200,0,((AP200/AR200)-1)*100))</f>
        <v>59.7938144329897</v>
      </c>
      <c r="BE200" s="684">
        <f t="shared" si="179"/>
        <v>10.22727272727273</v>
      </c>
      <c r="BF200" s="452">
        <f t="shared" si="151"/>
        <v>2.3255813953488413</v>
      </c>
      <c r="BG200" s="452">
        <f t="shared" si="152"/>
        <v>10.256410256410241</v>
      </c>
      <c r="BH200" s="452">
        <f t="shared" si="153"/>
        <v>13.043478260869579</v>
      </c>
      <c r="BI200" s="452">
        <f t="shared" si="154"/>
        <v>37.999999999999986</v>
      </c>
      <c r="BJ200" s="452">
        <f t="shared" si="155"/>
        <v>212.5</v>
      </c>
      <c r="BK200" s="452">
        <f t="shared" si="156"/>
        <v>100</v>
      </c>
      <c r="BL200" s="452">
        <f t="shared" si="157"/>
        <v>0</v>
      </c>
      <c r="BM200" s="452">
        <f t="shared" si="158"/>
        <v>0</v>
      </c>
      <c r="BN200" s="452">
        <f t="shared" si="159"/>
        <v>13.333333333333353</v>
      </c>
      <c r="BO200" s="685">
        <f t="shared" si="160"/>
        <v>0</v>
      </c>
      <c r="BP200" s="676">
        <f t="shared" si="170"/>
        <v>38.289990867185374</v>
      </c>
      <c r="BQ200" s="676">
        <f t="shared" si="171"/>
        <v>59.96191772538419</v>
      </c>
      <c r="BR200" s="538">
        <f t="shared" si="194"/>
        <v>1.3385530054393442</v>
      </c>
      <c r="BS200" s="676">
        <f t="shared" si="195"/>
        <v>65.39718698219698</v>
      </c>
      <c r="BT200" s="696">
        <f t="shared" si="148"/>
        <v>0.8525000000000001</v>
      </c>
      <c r="BU200" s="696">
        <f t="shared" si="187"/>
        <v>0.9377500000000002</v>
      </c>
      <c r="BV200" s="696">
        <f t="shared" si="187"/>
        <v>1.0315250000000002</v>
      </c>
      <c r="BW200" s="696">
        <f t="shared" si="187"/>
        <v>1.1346775000000004</v>
      </c>
      <c r="BX200" s="696">
        <f t="shared" si="187"/>
        <v>1.2481452500000005</v>
      </c>
      <c r="BY200" s="697">
        <f t="shared" si="149"/>
        <v>5.204597750000001</v>
      </c>
      <c r="BZ200" s="685">
        <f t="shared" si="150"/>
        <v>16.123289188351926</v>
      </c>
    </row>
    <row r="201" spans="1:78" ht="11.25" customHeight="1">
      <c r="A201" s="25" t="s">
        <v>1993</v>
      </c>
      <c r="B201" s="26" t="s">
        <v>1994</v>
      </c>
      <c r="C201" s="109" t="s">
        <v>1565</v>
      </c>
      <c r="D201" s="269">
        <v>7</v>
      </c>
      <c r="E201" s="26">
        <v>375</v>
      </c>
      <c r="F201" s="65" t="s">
        <v>1410</v>
      </c>
      <c r="G201" s="57" t="s">
        <v>1410</v>
      </c>
      <c r="H201" s="206">
        <v>58.06</v>
      </c>
      <c r="I201" s="313">
        <f t="shared" si="183"/>
        <v>5.149844987943506</v>
      </c>
      <c r="J201" s="141">
        <v>0.7325</v>
      </c>
      <c r="K201" s="141">
        <v>0.7475</v>
      </c>
      <c r="L201" s="93">
        <f t="shared" si="193"/>
        <v>2.0477815699658786</v>
      </c>
      <c r="M201" s="156">
        <v>40849</v>
      </c>
      <c r="N201" s="31">
        <v>40851</v>
      </c>
      <c r="O201" s="32">
        <v>40858</v>
      </c>
      <c r="P201" s="104" t="s">
        <v>254</v>
      </c>
      <c r="Q201" s="102" t="s">
        <v>1921</v>
      </c>
      <c r="R201" s="310">
        <f t="shared" si="184"/>
        <v>2.99</v>
      </c>
      <c r="S201" s="313">
        <f t="shared" si="188"/>
        <v>67.64705882352942</v>
      </c>
      <c r="T201" s="411">
        <f t="shared" si="189"/>
        <v>37.95737495755158</v>
      </c>
      <c r="U201" s="27">
        <f t="shared" si="190"/>
        <v>13.135746606334843</v>
      </c>
      <c r="V201" s="364">
        <v>12</v>
      </c>
      <c r="W201" s="166">
        <v>4.42</v>
      </c>
      <c r="X201" s="172">
        <v>2.79</v>
      </c>
      <c r="Y201" s="166">
        <v>2.6</v>
      </c>
      <c r="Z201" s="166">
        <v>3.26</v>
      </c>
      <c r="AA201" s="172">
        <v>3.66</v>
      </c>
      <c r="AB201" s="166">
        <v>3.86</v>
      </c>
      <c r="AC201" s="327">
        <f t="shared" si="192"/>
        <v>5.464480874316924</v>
      </c>
      <c r="AD201" s="445">
        <f t="shared" si="191"/>
        <v>5.6858021427032535</v>
      </c>
      <c r="AE201" s="484">
        <v>7</v>
      </c>
      <c r="AF201" s="369">
        <v>16870</v>
      </c>
      <c r="AG201" s="522">
        <v>29.57</v>
      </c>
      <c r="AH201" s="522">
        <v>-3.38</v>
      </c>
      <c r="AI201" s="523">
        <v>1.73</v>
      </c>
      <c r="AJ201" s="524">
        <v>7.38</v>
      </c>
      <c r="AK201" s="335" t="s">
        <v>876</v>
      </c>
      <c r="AL201" s="324">
        <f t="shared" si="163"/>
        <v>9.330819981149862</v>
      </c>
      <c r="AM201" s="325">
        <f t="shared" si="164"/>
        <v>5.998489725796019</v>
      </c>
      <c r="AN201" s="325">
        <f t="shared" si="165"/>
        <v>12.560131612438141</v>
      </c>
      <c r="AO201" s="327" t="s">
        <v>876</v>
      </c>
      <c r="AP201" s="646">
        <v>2.9</v>
      </c>
      <c r="AQ201" s="634"/>
      <c r="AR201" s="282">
        <v>2.6525</v>
      </c>
      <c r="AS201" s="284">
        <v>2.54</v>
      </c>
      <c r="AT201" s="28">
        <v>2.435</v>
      </c>
      <c r="AU201" s="28">
        <v>2.045</v>
      </c>
      <c r="AV201" s="28">
        <v>1.605</v>
      </c>
      <c r="AW201" s="28">
        <v>0.1484</v>
      </c>
      <c r="AX201" s="275">
        <v>0</v>
      </c>
      <c r="AY201" s="275">
        <v>0</v>
      </c>
      <c r="AZ201" s="275">
        <v>0</v>
      </c>
      <c r="BA201" s="275">
        <v>0</v>
      </c>
      <c r="BB201" s="275">
        <v>0</v>
      </c>
      <c r="BC201" s="277">
        <v>0</v>
      </c>
      <c r="BD201" s="684">
        <f t="shared" si="196"/>
        <v>9.330819981149862</v>
      </c>
      <c r="BE201" s="684">
        <f t="shared" si="179"/>
        <v>4.429133858267709</v>
      </c>
      <c r="BF201" s="452">
        <f t="shared" si="151"/>
        <v>4.312114989733051</v>
      </c>
      <c r="BG201" s="452">
        <f t="shared" si="152"/>
        <v>19.070904645476784</v>
      </c>
      <c r="BH201" s="452">
        <f t="shared" si="153"/>
        <v>27.41433021806854</v>
      </c>
      <c r="BI201" s="452">
        <f t="shared" si="154"/>
        <v>981.5363881401616</v>
      </c>
      <c r="BJ201" s="452">
        <f t="shared" si="155"/>
        <v>0</v>
      </c>
      <c r="BK201" s="452">
        <f t="shared" si="156"/>
        <v>0</v>
      </c>
      <c r="BL201" s="452">
        <f t="shared" si="157"/>
        <v>0</v>
      </c>
      <c r="BM201" s="452">
        <f t="shared" si="158"/>
        <v>0</v>
      </c>
      <c r="BN201" s="452">
        <f t="shared" si="159"/>
        <v>0</v>
      </c>
      <c r="BO201" s="685">
        <f t="shared" si="160"/>
        <v>0</v>
      </c>
      <c r="BP201" s="676">
        <f t="shared" si="170"/>
        <v>87.1744743194048</v>
      </c>
      <c r="BQ201" s="676">
        <f t="shared" si="171"/>
        <v>269.7933675732383</v>
      </c>
      <c r="BR201" s="538">
        <f t="shared" si="194"/>
        <v>4.574229994046805</v>
      </c>
      <c r="BS201" s="676">
        <f t="shared" si="195"/>
        <v>47.18540660397954</v>
      </c>
      <c r="BT201" s="696">
        <f t="shared" si="148"/>
        <v>3.0584699453551907</v>
      </c>
      <c r="BU201" s="696">
        <f t="shared" si="187"/>
        <v>3.232368495042131</v>
      </c>
      <c r="BV201" s="696">
        <f t="shared" si="187"/>
        <v>3.416154572193301</v>
      </c>
      <c r="BW201" s="696">
        <f t="shared" si="187"/>
        <v>3.6103903620571223</v>
      </c>
      <c r="BX201" s="696">
        <f t="shared" si="187"/>
        <v>3.8156700146229174</v>
      </c>
      <c r="BY201" s="697">
        <f t="shared" si="149"/>
        <v>17.133053389270664</v>
      </c>
      <c r="BZ201" s="685">
        <f t="shared" si="150"/>
        <v>29.509220443111715</v>
      </c>
    </row>
    <row r="202" spans="1:78" ht="11.25" customHeight="1">
      <c r="A202" s="15" t="s">
        <v>1056</v>
      </c>
      <c r="B202" s="16" t="s">
        <v>1057</v>
      </c>
      <c r="C202" s="261" t="s">
        <v>1586</v>
      </c>
      <c r="D202" s="299">
        <v>6</v>
      </c>
      <c r="E202" s="26">
        <v>392</v>
      </c>
      <c r="F202" s="88" t="s">
        <v>1410</v>
      </c>
      <c r="G202" s="58" t="s">
        <v>1410</v>
      </c>
      <c r="H202" s="205">
        <v>37.77</v>
      </c>
      <c r="I202" s="432">
        <f t="shared" si="183"/>
        <v>1.8003706645485835</v>
      </c>
      <c r="J202" s="142">
        <v>0.15</v>
      </c>
      <c r="K202" s="142">
        <v>0.17</v>
      </c>
      <c r="L202" s="107">
        <f t="shared" si="193"/>
        <v>13.333333333333353</v>
      </c>
      <c r="M202" s="118">
        <v>40658</v>
      </c>
      <c r="N202" s="22">
        <v>40660</v>
      </c>
      <c r="O202" s="23">
        <v>40687</v>
      </c>
      <c r="P202" s="21" t="s">
        <v>288</v>
      </c>
      <c r="Q202" s="16"/>
      <c r="R202" s="311">
        <f t="shared" si="184"/>
        <v>0.68</v>
      </c>
      <c r="S202" s="312">
        <f t="shared" si="188"/>
        <v>31.924882629107987</v>
      </c>
      <c r="T202" s="413">
        <f t="shared" si="189"/>
        <v>53.76343026956347</v>
      </c>
      <c r="U202" s="18">
        <f t="shared" si="190"/>
        <v>17.732394366197184</v>
      </c>
      <c r="V202" s="374">
        <v>1</v>
      </c>
      <c r="W202" s="188">
        <v>2.13</v>
      </c>
      <c r="X202" s="187">
        <v>1.09</v>
      </c>
      <c r="Y202" s="188">
        <v>1.03</v>
      </c>
      <c r="Z202" s="188">
        <v>3</v>
      </c>
      <c r="AA202" s="187">
        <v>2.26</v>
      </c>
      <c r="AB202" s="188">
        <v>2.54</v>
      </c>
      <c r="AC202" s="326">
        <f t="shared" si="192"/>
        <v>12.38938053097347</v>
      </c>
      <c r="AD202" s="443">
        <f t="shared" si="191"/>
        <v>15.33246732158805</v>
      </c>
      <c r="AE202" s="483">
        <v>25</v>
      </c>
      <c r="AF202" s="370">
        <v>3910</v>
      </c>
      <c r="AG202" s="512">
        <v>35.38</v>
      </c>
      <c r="AH202" s="512">
        <v>-16.95</v>
      </c>
      <c r="AI202" s="525">
        <v>2.41</v>
      </c>
      <c r="AJ202" s="526">
        <v>6.45</v>
      </c>
      <c r="AK202" s="334" t="s">
        <v>876</v>
      </c>
      <c r="AL202" s="328">
        <f t="shared" si="163"/>
        <v>19.999999999999996</v>
      </c>
      <c r="AM202" s="329">
        <f t="shared" si="164"/>
        <v>11.587815400047008</v>
      </c>
      <c r="AN202" s="329">
        <f t="shared" si="165"/>
        <v>17.08049129648923</v>
      </c>
      <c r="AO202" s="326" t="s">
        <v>876</v>
      </c>
      <c r="AP202" s="650">
        <v>0.66</v>
      </c>
      <c r="AQ202" s="633"/>
      <c r="AR202" s="279">
        <v>0.55</v>
      </c>
      <c r="AS202" s="317">
        <v>0.48</v>
      </c>
      <c r="AT202" s="19">
        <v>0.475</v>
      </c>
      <c r="AU202" s="19">
        <v>0.445</v>
      </c>
      <c r="AV202" s="19">
        <v>0.3</v>
      </c>
      <c r="AW202" s="280">
        <v>0</v>
      </c>
      <c r="AX202" s="280">
        <v>0</v>
      </c>
      <c r="AY202" s="280">
        <v>0</v>
      </c>
      <c r="AZ202" s="280">
        <v>0</v>
      </c>
      <c r="BA202" s="280">
        <v>0</v>
      </c>
      <c r="BB202" s="280">
        <v>0</v>
      </c>
      <c r="BC202" s="281">
        <v>0</v>
      </c>
      <c r="BD202" s="686">
        <f t="shared" si="196"/>
        <v>19.999999999999996</v>
      </c>
      <c r="BE202" s="686">
        <f aca="true" t="shared" si="197" ref="BE202:BE207">IF(AS202=0,0,IF(AS202&gt;AR202,0,((AR202/AS202)-1)*100))</f>
        <v>14.583333333333348</v>
      </c>
      <c r="BF202" s="663">
        <f aca="true" t="shared" si="198" ref="BF202:BO206">IF(AT202=0,0,IF(AT202&gt;AS202,0,((AS202/AT202)-1)*100))</f>
        <v>1.0526315789473717</v>
      </c>
      <c r="BG202" s="663">
        <f t="shared" si="198"/>
        <v>6.741573033707859</v>
      </c>
      <c r="BH202" s="663">
        <f t="shared" si="198"/>
        <v>48.33333333333334</v>
      </c>
      <c r="BI202" s="663">
        <f t="shared" si="198"/>
        <v>0</v>
      </c>
      <c r="BJ202" s="663">
        <f t="shared" si="198"/>
        <v>0</v>
      </c>
      <c r="BK202" s="663">
        <f t="shared" si="198"/>
        <v>0</v>
      </c>
      <c r="BL202" s="663">
        <f t="shared" si="198"/>
        <v>0</v>
      </c>
      <c r="BM202" s="663">
        <f t="shared" si="198"/>
        <v>0</v>
      </c>
      <c r="BN202" s="663">
        <f t="shared" si="198"/>
        <v>0</v>
      </c>
      <c r="BO202" s="687">
        <f t="shared" si="198"/>
        <v>0</v>
      </c>
      <c r="BP202" s="675">
        <f t="shared" si="170"/>
        <v>7.559239273276826</v>
      </c>
      <c r="BQ202" s="675">
        <f t="shared" si="171"/>
        <v>13.873344891506367</v>
      </c>
      <c r="BR202" s="540">
        <f t="shared" si="194"/>
        <v>1.148467594840632</v>
      </c>
      <c r="BS202" s="675">
        <f t="shared" si="195"/>
        <v>66.92553512959616</v>
      </c>
      <c r="BT202" s="698">
        <f t="shared" si="148"/>
        <v>0.7260000000000001</v>
      </c>
      <c r="BU202" s="698">
        <f t="shared" si="187"/>
        <v>0.7986000000000002</v>
      </c>
      <c r="BV202" s="698">
        <f t="shared" si="187"/>
        <v>0.8784600000000002</v>
      </c>
      <c r="BW202" s="698">
        <f t="shared" si="187"/>
        <v>0.9663060000000003</v>
      </c>
      <c r="BX202" s="698">
        <f t="shared" si="187"/>
        <v>1.0629366000000005</v>
      </c>
      <c r="BY202" s="699">
        <f t="shared" si="149"/>
        <v>4.432302600000002</v>
      </c>
      <c r="BZ202" s="687">
        <f t="shared" si="150"/>
        <v>11.734981731532965</v>
      </c>
    </row>
    <row r="203" spans="1:78" ht="11.25" customHeight="1">
      <c r="A203" s="25" t="s">
        <v>1727</v>
      </c>
      <c r="B203" s="26" t="s">
        <v>1728</v>
      </c>
      <c r="C203" s="33" t="s">
        <v>981</v>
      </c>
      <c r="D203" s="132">
        <v>9</v>
      </c>
      <c r="E203" s="26">
        <v>299</v>
      </c>
      <c r="F203" s="44" t="s">
        <v>860</v>
      </c>
      <c r="G203" s="45" t="s">
        <v>860</v>
      </c>
      <c r="H203" s="206">
        <v>33.18</v>
      </c>
      <c r="I203" s="313">
        <f t="shared" si="183"/>
        <v>3.616636528028933</v>
      </c>
      <c r="J203" s="141">
        <v>0.26</v>
      </c>
      <c r="K203" s="141">
        <v>0.3</v>
      </c>
      <c r="L203" s="93">
        <f t="shared" si="193"/>
        <v>15.384615384615374</v>
      </c>
      <c r="M203" s="156">
        <v>40949</v>
      </c>
      <c r="N203" s="31">
        <v>40953</v>
      </c>
      <c r="O203" s="32">
        <v>40969</v>
      </c>
      <c r="P203" s="30" t="s">
        <v>245</v>
      </c>
      <c r="Q203" s="268"/>
      <c r="R203" s="310">
        <f t="shared" si="184"/>
        <v>1.2</v>
      </c>
      <c r="S203" s="313">
        <f t="shared" si="188"/>
        <v>52.863436123348016</v>
      </c>
      <c r="T203" s="411">
        <f t="shared" si="189"/>
        <v>11.099167248405962</v>
      </c>
      <c r="U203" s="27">
        <f t="shared" si="190"/>
        <v>14.616740088105727</v>
      </c>
      <c r="V203" s="364">
        <v>12</v>
      </c>
      <c r="W203" s="166">
        <v>2.27</v>
      </c>
      <c r="X203" s="172">
        <v>1.91</v>
      </c>
      <c r="Y203" s="166">
        <v>1.68</v>
      </c>
      <c r="Z203" s="166">
        <v>1.9</v>
      </c>
      <c r="AA203" s="172">
        <v>2.15</v>
      </c>
      <c r="AB203" s="166">
        <v>2.26</v>
      </c>
      <c r="AC203" s="327">
        <f t="shared" si="192"/>
        <v>5.116279069767438</v>
      </c>
      <c r="AD203" s="444">
        <f t="shared" si="191"/>
        <v>8.079873371484233</v>
      </c>
      <c r="AE203" s="484">
        <v>17</v>
      </c>
      <c r="AF203" s="369">
        <v>7670</v>
      </c>
      <c r="AG203" s="522">
        <v>22.89</v>
      </c>
      <c r="AH203" s="522">
        <v>-1.34</v>
      </c>
      <c r="AI203" s="523">
        <v>2.53</v>
      </c>
      <c r="AJ203" s="524">
        <v>5.87</v>
      </c>
      <c r="AK203" s="335">
        <f>AN203/AO203</f>
        <v>1.7674460357804018</v>
      </c>
      <c r="AL203" s="324">
        <f t="shared" si="163"/>
        <v>30.000000000000004</v>
      </c>
      <c r="AM203" s="325">
        <f t="shared" si="164"/>
        <v>24.417038560574934</v>
      </c>
      <c r="AN203" s="325">
        <f t="shared" si="165"/>
        <v>17.721314133738453</v>
      </c>
      <c r="AO203" s="327">
        <f t="shared" si="166"/>
        <v>10.026509310601806</v>
      </c>
      <c r="AP203" s="646">
        <v>1.04</v>
      </c>
      <c r="AQ203" s="634"/>
      <c r="AR203" s="282">
        <v>0.8</v>
      </c>
      <c r="AS203" s="282">
        <v>0.675</v>
      </c>
      <c r="AT203" s="28">
        <v>0.54</v>
      </c>
      <c r="AU203" s="28">
        <v>0.5</v>
      </c>
      <c r="AV203" s="28">
        <v>0.46</v>
      </c>
      <c r="AW203" s="28">
        <v>0.44</v>
      </c>
      <c r="AX203" s="28">
        <v>0.415</v>
      </c>
      <c r="AY203" s="275">
        <v>0.4</v>
      </c>
      <c r="AZ203" s="275">
        <v>0.4</v>
      </c>
      <c r="BA203" s="275">
        <v>0.4</v>
      </c>
      <c r="BB203" s="275">
        <v>0.685</v>
      </c>
      <c r="BC203" s="277">
        <v>0.78</v>
      </c>
      <c r="BD203" s="684">
        <f t="shared" si="196"/>
        <v>30.000000000000004</v>
      </c>
      <c r="BE203" s="684">
        <f t="shared" si="197"/>
        <v>18.518518518518512</v>
      </c>
      <c r="BF203" s="452">
        <f t="shared" si="198"/>
        <v>25</v>
      </c>
      <c r="BG203" s="452">
        <f t="shared" si="198"/>
        <v>8.000000000000007</v>
      </c>
      <c r="BH203" s="452">
        <f t="shared" si="198"/>
        <v>8.695652173913038</v>
      </c>
      <c r="BI203" s="452">
        <f t="shared" si="198"/>
        <v>4.545454545454541</v>
      </c>
      <c r="BJ203" s="452">
        <f t="shared" si="198"/>
        <v>6.024096385542177</v>
      </c>
      <c r="BK203" s="452">
        <f t="shared" si="198"/>
        <v>3.7499999999999867</v>
      </c>
      <c r="BL203" s="452">
        <f t="shared" si="198"/>
        <v>0</v>
      </c>
      <c r="BM203" s="452">
        <f t="shared" si="198"/>
        <v>0</v>
      </c>
      <c r="BN203" s="452">
        <f t="shared" si="198"/>
        <v>0</v>
      </c>
      <c r="BO203" s="685">
        <f t="shared" si="198"/>
        <v>0</v>
      </c>
      <c r="BP203" s="676">
        <f t="shared" si="170"/>
        <v>8.711143468619023</v>
      </c>
      <c r="BQ203" s="676">
        <f t="shared" si="171"/>
        <v>9.86557585228861</v>
      </c>
      <c r="BR203" s="538">
        <f t="shared" si="194"/>
        <v>6.72121057366166</v>
      </c>
      <c r="BS203" s="676">
        <f t="shared" si="195"/>
        <v>68.32563033378997</v>
      </c>
      <c r="BT203" s="700">
        <f t="shared" si="148"/>
        <v>1.0932093023255813</v>
      </c>
      <c r="BU203" s="700">
        <f t="shared" si="187"/>
        <v>1.1815392296387746</v>
      </c>
      <c r="BV203" s="700">
        <f t="shared" si="187"/>
        <v>1.2770061032279978</v>
      </c>
      <c r="BW203" s="700">
        <f t="shared" si="187"/>
        <v>1.3801865793149453</v>
      </c>
      <c r="BX203" s="700">
        <f t="shared" si="187"/>
        <v>1.4917039072138127</v>
      </c>
      <c r="BY203" s="697">
        <f t="shared" si="149"/>
        <v>6.423645121721112</v>
      </c>
      <c r="BZ203" s="685">
        <f t="shared" si="150"/>
        <v>19.35999132525953</v>
      </c>
    </row>
    <row r="204" spans="1:78" ht="11.25" customHeight="1">
      <c r="A204" s="25" t="s">
        <v>2133</v>
      </c>
      <c r="B204" s="26" t="s">
        <v>2134</v>
      </c>
      <c r="C204" s="33" t="s">
        <v>981</v>
      </c>
      <c r="D204" s="269">
        <v>8</v>
      </c>
      <c r="E204" s="26">
        <v>320</v>
      </c>
      <c r="F204" s="44" t="s">
        <v>860</v>
      </c>
      <c r="G204" s="45" t="s">
        <v>827</v>
      </c>
      <c r="H204" s="206">
        <v>26.29</v>
      </c>
      <c r="I204" s="313">
        <f t="shared" si="183"/>
        <v>3.9558767592240396</v>
      </c>
      <c r="J204" s="282">
        <v>0.2525</v>
      </c>
      <c r="K204" s="141">
        <v>0.26</v>
      </c>
      <c r="L204" s="93">
        <f t="shared" si="193"/>
        <v>2.970297029702973</v>
      </c>
      <c r="M204" s="156">
        <v>40715</v>
      </c>
      <c r="N204" s="31">
        <v>40717</v>
      </c>
      <c r="O204" s="32">
        <v>40744</v>
      </c>
      <c r="P204" s="30" t="s">
        <v>285</v>
      </c>
      <c r="Q204" s="26"/>
      <c r="R204" s="310">
        <f>K204*4</f>
        <v>1.04</v>
      </c>
      <c r="S204" s="313">
        <f t="shared" si="188"/>
        <v>60.465116279069775</v>
      </c>
      <c r="T204" s="411">
        <f t="shared" si="189"/>
        <v>0.26991995381875356</v>
      </c>
      <c r="U204" s="27">
        <f t="shared" si="190"/>
        <v>15.284883720930232</v>
      </c>
      <c r="V204" s="364">
        <v>12</v>
      </c>
      <c r="W204" s="166">
        <v>1.72</v>
      </c>
      <c r="X204" s="172">
        <v>2.81</v>
      </c>
      <c r="Y204" s="166">
        <v>1.17</v>
      </c>
      <c r="Z204" s="166">
        <v>1.48</v>
      </c>
      <c r="AA204" s="172">
        <v>1.74</v>
      </c>
      <c r="AB204" s="166">
        <v>1.82</v>
      </c>
      <c r="AC204" s="327">
        <f t="shared" si="192"/>
        <v>4.597701149425282</v>
      </c>
      <c r="AD204" s="444">
        <f>(H204/AA204)/X204</f>
        <v>5.376937865586779</v>
      </c>
      <c r="AE204" s="484">
        <v>16</v>
      </c>
      <c r="AF204" s="369">
        <v>12750</v>
      </c>
      <c r="AG204" s="522">
        <v>24.01</v>
      </c>
      <c r="AH204" s="522">
        <v>-0.27</v>
      </c>
      <c r="AI204" s="523">
        <v>2.82</v>
      </c>
      <c r="AJ204" s="524">
        <v>6.91</v>
      </c>
      <c r="AK204" s="335">
        <f>AN204/AO204</f>
        <v>-0.8605351900857424</v>
      </c>
      <c r="AL204" s="324">
        <f t="shared" si="163"/>
        <v>3.015075376884413</v>
      </c>
      <c r="AM204" s="325">
        <f t="shared" si="164"/>
        <v>3.1107830085770116</v>
      </c>
      <c r="AN204" s="325">
        <f t="shared" si="165"/>
        <v>3.215082129087299</v>
      </c>
      <c r="AO204" s="327">
        <f t="shared" si="166"/>
        <v>-3.736142537955889</v>
      </c>
      <c r="AP204" s="646">
        <v>1.025</v>
      </c>
      <c r="AQ204" s="634"/>
      <c r="AR204" s="282">
        <v>0.995</v>
      </c>
      <c r="AS204" s="282">
        <v>0.965</v>
      </c>
      <c r="AT204" s="28">
        <v>0.935</v>
      </c>
      <c r="AU204" s="28">
        <v>0.905</v>
      </c>
      <c r="AV204" s="28">
        <v>0.875</v>
      </c>
      <c r="AW204" s="28">
        <v>0.845</v>
      </c>
      <c r="AX204" s="28">
        <v>0.79</v>
      </c>
      <c r="AY204" s="275">
        <v>0.75</v>
      </c>
      <c r="AZ204" s="275">
        <v>1.3125</v>
      </c>
      <c r="BA204" s="28">
        <v>1.5</v>
      </c>
      <c r="BB204" s="275">
        <v>1.3105</v>
      </c>
      <c r="BC204" s="119">
        <v>1.44</v>
      </c>
      <c r="BD204" s="684">
        <f t="shared" si="196"/>
        <v>3.015075376884413</v>
      </c>
      <c r="BE204" s="684">
        <f t="shared" si="197"/>
        <v>3.1088082901554515</v>
      </c>
      <c r="BF204" s="452">
        <f t="shared" si="198"/>
        <v>3.208556149732611</v>
      </c>
      <c r="BG204" s="452">
        <f t="shared" si="198"/>
        <v>3.314917127071837</v>
      </c>
      <c r="BH204" s="452">
        <f t="shared" si="198"/>
        <v>3.4285714285714253</v>
      </c>
      <c r="BI204" s="452">
        <f t="shared" si="198"/>
        <v>3.5502958579881616</v>
      </c>
      <c r="BJ204" s="452">
        <f t="shared" si="198"/>
        <v>6.962025316455689</v>
      </c>
      <c r="BK204" s="452">
        <f t="shared" si="198"/>
        <v>5.3333333333333455</v>
      </c>
      <c r="BL204" s="452">
        <f t="shared" si="198"/>
        <v>0</v>
      </c>
      <c r="BM204" s="452">
        <f t="shared" si="198"/>
        <v>0</v>
      </c>
      <c r="BN204" s="452">
        <f t="shared" si="198"/>
        <v>14.460129721480342</v>
      </c>
      <c r="BO204" s="685">
        <f t="shared" si="198"/>
        <v>0</v>
      </c>
      <c r="BP204" s="676">
        <f t="shared" si="170"/>
        <v>3.865142716806106</v>
      </c>
      <c r="BQ204" s="676">
        <f t="shared" si="171"/>
        <v>3.776420629122475</v>
      </c>
      <c r="BR204" s="538">
        <f t="shared" si="194"/>
        <v>-8.113924832618894</v>
      </c>
      <c r="BS204" s="676">
        <f t="shared" si="195"/>
        <v>44.82190498687214</v>
      </c>
      <c r="BT204" s="700">
        <f aca="true" t="shared" si="199" ref="BT204:BT211">IF(AC204="n/a",1.03*AP204,IF(AC204&lt;0,1.01*AP204,IF(AC204&gt;10,1.1*AP204,(1+AC204/100)*AP204)))</f>
        <v>1.072126436781609</v>
      </c>
      <c r="BU204" s="700">
        <f t="shared" si="187"/>
        <v>1.1297740091278856</v>
      </c>
      <c r="BV204" s="700">
        <f t="shared" si="187"/>
        <v>1.1905212556202407</v>
      </c>
      <c r="BW204" s="700">
        <f t="shared" si="187"/>
        <v>1.2545348438115445</v>
      </c>
      <c r="BX204" s="700">
        <f t="shared" si="187"/>
        <v>1.3219904028654272</v>
      </c>
      <c r="BY204" s="697">
        <f aca="true" t="shared" si="200" ref="BY204:BY211">SUM(BT204:BX204)</f>
        <v>5.968946948206707</v>
      </c>
      <c r="BZ204" s="685">
        <f aca="true" t="shared" si="201" ref="BZ204:BZ211">(BY204/H204)*100</f>
        <v>22.704248566780933</v>
      </c>
    </row>
    <row r="205" spans="1:78" ht="11.25" customHeight="1">
      <c r="A205" s="25" t="s">
        <v>1967</v>
      </c>
      <c r="B205" s="26" t="s">
        <v>1968</v>
      </c>
      <c r="C205" s="109" t="s">
        <v>1575</v>
      </c>
      <c r="D205" s="269">
        <v>9</v>
      </c>
      <c r="E205" s="26">
        <v>263</v>
      </c>
      <c r="F205" s="65" t="s">
        <v>1410</v>
      </c>
      <c r="G205" s="57" t="s">
        <v>1410</v>
      </c>
      <c r="H205" s="206">
        <v>32.71</v>
      </c>
      <c r="I205" s="313">
        <f t="shared" si="183"/>
        <v>2.3234484867013143</v>
      </c>
      <c r="J205" s="141">
        <v>0.16</v>
      </c>
      <c r="K205" s="141">
        <v>0.19</v>
      </c>
      <c r="L205" s="93">
        <f t="shared" si="193"/>
        <v>18.75</v>
      </c>
      <c r="M205" s="156">
        <v>40679</v>
      </c>
      <c r="N205" s="31">
        <v>40681</v>
      </c>
      <c r="O205" s="32">
        <v>40702</v>
      </c>
      <c r="P205" s="30" t="s">
        <v>257</v>
      </c>
      <c r="Q205" s="26"/>
      <c r="R205" s="310">
        <f t="shared" si="184"/>
        <v>0.76</v>
      </c>
      <c r="S205" s="313">
        <f t="shared" si="188"/>
        <v>34.54545454545454</v>
      </c>
      <c r="T205" s="411">
        <f t="shared" si="189"/>
        <v>46.77310187613883</v>
      </c>
      <c r="U205" s="27">
        <f t="shared" si="190"/>
        <v>14.868181818181817</v>
      </c>
      <c r="V205" s="364">
        <v>3</v>
      </c>
      <c r="W205" s="166">
        <v>2.2</v>
      </c>
      <c r="X205" s="172">
        <v>1.38</v>
      </c>
      <c r="Y205" s="166">
        <v>3.49</v>
      </c>
      <c r="Z205" s="166">
        <v>3.26</v>
      </c>
      <c r="AA205" s="172">
        <v>1.85</v>
      </c>
      <c r="AB205" s="166">
        <v>2.06</v>
      </c>
      <c r="AC205" s="327">
        <f t="shared" si="192"/>
        <v>11.351351351351347</v>
      </c>
      <c r="AD205" s="444">
        <f t="shared" si="191"/>
        <v>12.812377594986293</v>
      </c>
      <c r="AE205" s="484">
        <v>27</v>
      </c>
      <c r="AF205" s="369">
        <v>8590</v>
      </c>
      <c r="AG205" s="522">
        <v>23.2</v>
      </c>
      <c r="AH205" s="522">
        <v>-12.47</v>
      </c>
      <c r="AI205" s="523">
        <v>3.78</v>
      </c>
      <c r="AJ205" s="524">
        <v>2.09</v>
      </c>
      <c r="AK205" s="335" t="s">
        <v>876</v>
      </c>
      <c r="AL205" s="324">
        <f t="shared" si="163"/>
        <v>14.0625</v>
      </c>
      <c r="AM205" s="325">
        <f t="shared" si="164"/>
        <v>10.57145728112494</v>
      </c>
      <c r="AN205" s="325">
        <f t="shared" si="165"/>
        <v>16.511498685072556</v>
      </c>
      <c r="AO205" s="327" t="s">
        <v>876</v>
      </c>
      <c r="AP205" s="646">
        <v>0.73</v>
      </c>
      <c r="AQ205" s="634"/>
      <c r="AR205" s="284">
        <v>0.64</v>
      </c>
      <c r="AS205" s="282">
        <v>0.58</v>
      </c>
      <c r="AT205" s="28">
        <v>0.54</v>
      </c>
      <c r="AU205" s="28">
        <v>0.45</v>
      </c>
      <c r="AV205" s="28">
        <v>0.34</v>
      </c>
      <c r="AW205" s="28">
        <v>0.26</v>
      </c>
      <c r="AX205" s="28">
        <v>0.15</v>
      </c>
      <c r="AY205" s="275">
        <v>0</v>
      </c>
      <c r="AZ205" s="275">
        <v>0</v>
      </c>
      <c r="BA205" s="275">
        <v>0</v>
      </c>
      <c r="BB205" s="275">
        <v>0</v>
      </c>
      <c r="BC205" s="277">
        <v>0</v>
      </c>
      <c r="BD205" s="684">
        <f t="shared" si="196"/>
        <v>14.0625</v>
      </c>
      <c r="BE205" s="684">
        <f t="shared" si="197"/>
        <v>10.344827586206918</v>
      </c>
      <c r="BF205" s="452">
        <f t="shared" si="198"/>
        <v>7.407407407407396</v>
      </c>
      <c r="BG205" s="452">
        <f t="shared" si="198"/>
        <v>19.999999999999996</v>
      </c>
      <c r="BH205" s="452">
        <f t="shared" si="198"/>
        <v>32.35294117647059</v>
      </c>
      <c r="BI205" s="452">
        <f t="shared" si="198"/>
        <v>30.76923076923077</v>
      </c>
      <c r="BJ205" s="452">
        <f t="shared" si="198"/>
        <v>73.33333333333334</v>
      </c>
      <c r="BK205" s="452">
        <f t="shared" si="198"/>
        <v>0</v>
      </c>
      <c r="BL205" s="452">
        <f t="shared" si="198"/>
        <v>0</v>
      </c>
      <c r="BM205" s="452">
        <f t="shared" si="198"/>
        <v>0</v>
      </c>
      <c r="BN205" s="452">
        <f t="shared" si="198"/>
        <v>0</v>
      </c>
      <c r="BO205" s="685">
        <f t="shared" si="198"/>
        <v>0</v>
      </c>
      <c r="BP205" s="676">
        <f t="shared" si="170"/>
        <v>15.689186689387418</v>
      </c>
      <c r="BQ205" s="676">
        <f t="shared" si="171"/>
        <v>20.77070903042786</v>
      </c>
      <c r="BR205" s="538">
        <f t="shared" si="194"/>
        <v>3.966765353592052</v>
      </c>
      <c r="BS205" s="676">
        <f t="shared" si="195"/>
        <v>63.89863636363637</v>
      </c>
      <c r="BT205" s="700">
        <f t="shared" si="199"/>
        <v>0.803</v>
      </c>
      <c r="BU205" s="700">
        <f t="shared" si="187"/>
        <v>0.8833000000000001</v>
      </c>
      <c r="BV205" s="700">
        <f t="shared" si="187"/>
        <v>0.9716300000000002</v>
      </c>
      <c r="BW205" s="700">
        <f t="shared" si="187"/>
        <v>1.0687930000000003</v>
      </c>
      <c r="BX205" s="700">
        <f t="shared" si="187"/>
        <v>1.1756723000000004</v>
      </c>
      <c r="BY205" s="697">
        <f t="shared" si="200"/>
        <v>4.902395300000001</v>
      </c>
      <c r="BZ205" s="685">
        <f t="shared" si="201"/>
        <v>14.987451238153474</v>
      </c>
    </row>
    <row r="206" spans="1:78" ht="11.25" customHeight="1">
      <c r="A206" s="34" t="s">
        <v>1743</v>
      </c>
      <c r="B206" s="36" t="s">
        <v>1744</v>
      </c>
      <c r="C206" s="35" t="s">
        <v>1350</v>
      </c>
      <c r="D206" s="133">
        <v>8</v>
      </c>
      <c r="E206" s="26">
        <v>329</v>
      </c>
      <c r="F206" s="46" t="s">
        <v>827</v>
      </c>
      <c r="G206" s="48" t="s">
        <v>827</v>
      </c>
      <c r="H206" s="262">
        <v>56.04</v>
      </c>
      <c r="I206" s="315">
        <f t="shared" si="183"/>
        <v>2.0342612419700212</v>
      </c>
      <c r="J206" s="38">
        <v>0.25</v>
      </c>
      <c r="K206" s="140">
        <v>0.285</v>
      </c>
      <c r="L206" s="576">
        <f t="shared" si="193"/>
        <v>13.99999999999999</v>
      </c>
      <c r="M206" s="50">
        <v>40828</v>
      </c>
      <c r="N206" s="49">
        <v>40830</v>
      </c>
      <c r="O206" s="50">
        <v>40851</v>
      </c>
      <c r="P206" s="375" t="s">
        <v>264</v>
      </c>
      <c r="Q206" s="36"/>
      <c r="R206" s="69">
        <f t="shared" si="184"/>
        <v>1.14</v>
      </c>
      <c r="S206" s="315">
        <f t="shared" si="188"/>
        <v>44.705882352941174</v>
      </c>
      <c r="T206" s="577">
        <f t="shared" si="189"/>
        <v>252.2001807498989</v>
      </c>
      <c r="U206" s="315">
        <f t="shared" si="190"/>
        <v>21.976470588235294</v>
      </c>
      <c r="V206" s="578">
        <v>12</v>
      </c>
      <c r="W206" s="179">
        <v>2.55</v>
      </c>
      <c r="X206" s="167">
        <v>1.51</v>
      </c>
      <c r="Y206" s="167">
        <v>2.09</v>
      </c>
      <c r="Z206" s="167">
        <v>12.7</v>
      </c>
      <c r="AA206" s="174">
        <v>2.86</v>
      </c>
      <c r="AB206" s="167">
        <v>3.2</v>
      </c>
      <c r="AC206" s="332">
        <f t="shared" si="192"/>
        <v>11.888111888111897</v>
      </c>
      <c r="AD206" s="331">
        <f t="shared" si="191"/>
        <v>12.976427545963968</v>
      </c>
      <c r="AE206" s="485">
        <v>22</v>
      </c>
      <c r="AF206" s="543">
        <v>25810</v>
      </c>
      <c r="AG206" s="531">
        <v>21.12</v>
      </c>
      <c r="AH206" s="511">
        <v>-2.96</v>
      </c>
      <c r="AI206" s="520">
        <v>4.57</v>
      </c>
      <c r="AJ206" s="521">
        <v>5.08</v>
      </c>
      <c r="AK206" s="336" t="s">
        <v>876</v>
      </c>
      <c r="AL206" s="330">
        <f t="shared" si="163"/>
        <v>17.613636363636353</v>
      </c>
      <c r="AM206" s="331">
        <f t="shared" si="164"/>
        <v>15.029830283706547</v>
      </c>
      <c r="AN206" s="331">
        <f t="shared" si="165"/>
        <v>31.32242541052559</v>
      </c>
      <c r="AO206" s="332" t="s">
        <v>876</v>
      </c>
      <c r="AP206" s="652">
        <v>1.035</v>
      </c>
      <c r="AQ206" s="644"/>
      <c r="AR206" s="140">
        <v>0.88</v>
      </c>
      <c r="AS206" s="38">
        <v>0.78</v>
      </c>
      <c r="AT206" s="38">
        <v>0.68</v>
      </c>
      <c r="AU206" s="38">
        <v>0.525</v>
      </c>
      <c r="AV206" s="38">
        <v>0.265</v>
      </c>
      <c r="AW206" s="38">
        <v>0.215</v>
      </c>
      <c r="AX206" s="38">
        <v>0.1</v>
      </c>
      <c r="AY206" s="276">
        <v>0</v>
      </c>
      <c r="AZ206" s="276">
        <v>0</v>
      </c>
      <c r="BA206" s="276">
        <v>0</v>
      </c>
      <c r="BB206" s="276">
        <v>0</v>
      </c>
      <c r="BC206" s="304">
        <v>0</v>
      </c>
      <c r="BD206" s="688">
        <f t="shared" si="196"/>
        <v>17.613636363636353</v>
      </c>
      <c r="BE206" s="688">
        <f t="shared" si="197"/>
        <v>12.82051282051282</v>
      </c>
      <c r="BF206" s="664">
        <f t="shared" si="198"/>
        <v>14.705882352941169</v>
      </c>
      <c r="BG206" s="664">
        <f t="shared" si="198"/>
        <v>29.52380952380953</v>
      </c>
      <c r="BH206" s="664">
        <f t="shared" si="198"/>
        <v>98.11320754716981</v>
      </c>
      <c r="BI206" s="664">
        <f t="shared" si="198"/>
        <v>23.255813953488392</v>
      </c>
      <c r="BJ206" s="664">
        <f t="shared" si="198"/>
        <v>114.99999999999999</v>
      </c>
      <c r="BK206" s="664">
        <f t="shared" si="198"/>
        <v>0</v>
      </c>
      <c r="BL206" s="664">
        <f t="shared" si="198"/>
        <v>0</v>
      </c>
      <c r="BM206" s="664">
        <f t="shared" si="198"/>
        <v>0</v>
      </c>
      <c r="BN206" s="664">
        <f t="shared" si="198"/>
        <v>0</v>
      </c>
      <c r="BO206" s="664">
        <f t="shared" si="198"/>
        <v>0</v>
      </c>
      <c r="BP206" s="677">
        <f t="shared" si="170"/>
        <v>25.91940521346317</v>
      </c>
      <c r="BQ206" s="677">
        <f t="shared" si="171"/>
        <v>37.51974104599797</v>
      </c>
      <c r="BR206" s="539">
        <f t="shared" si="194"/>
        <v>11.380216064260317</v>
      </c>
      <c r="BS206" s="677">
        <f t="shared" si="195"/>
        <v>68.44176470588236</v>
      </c>
      <c r="BT206" s="701">
        <f t="shared" si="199"/>
        <v>1.1385</v>
      </c>
      <c r="BU206" s="701">
        <f t="shared" si="187"/>
        <v>1.25235</v>
      </c>
      <c r="BV206" s="701">
        <f t="shared" si="187"/>
        <v>1.3775850000000003</v>
      </c>
      <c r="BW206" s="701">
        <f t="shared" si="187"/>
        <v>1.5153435000000004</v>
      </c>
      <c r="BX206" s="701">
        <f t="shared" si="187"/>
        <v>1.6668778500000005</v>
      </c>
      <c r="BY206" s="702">
        <f t="shared" si="200"/>
        <v>6.950656350000002</v>
      </c>
      <c r="BZ206" s="689">
        <f t="shared" si="201"/>
        <v>12.403027034261244</v>
      </c>
    </row>
    <row r="207" spans="1:78" ht="11.25" customHeight="1">
      <c r="A207" s="67" t="s">
        <v>905</v>
      </c>
      <c r="B207" s="121">
        <f>COUNT(M7:M206)</f>
        <v>200</v>
      </c>
      <c r="C207" s="121"/>
      <c r="D207" s="76">
        <f>AVERAGE(D7:D206)</f>
        <v>7.195</v>
      </c>
      <c r="E207" s="305"/>
      <c r="F207" s="214"/>
      <c r="G207" s="214"/>
      <c r="H207" s="39">
        <f>AVERAGE(H7:H206)</f>
        <v>42.49369999999999</v>
      </c>
      <c r="I207" s="39">
        <f>AVERAGE(I7:I206)</f>
        <v>3.373212200846717</v>
      </c>
      <c r="J207" s="66"/>
      <c r="K207" s="66"/>
      <c r="L207" s="39">
        <f>((SUM(K7:K206)/SUM(J7:J206))-1)*100</f>
        <v>10.919957719931418</v>
      </c>
      <c r="M207" s="114"/>
      <c r="N207" s="114"/>
      <c r="O207" s="114"/>
      <c r="P207" s="114"/>
      <c r="Q207" s="6"/>
      <c r="R207" s="6"/>
      <c r="S207" s="39">
        <f>AVERAGE(S7:S206)</f>
        <v>54.533948020322235</v>
      </c>
      <c r="T207" s="412">
        <f t="shared" si="189"/>
        <v>56.518947579863706</v>
      </c>
      <c r="U207" s="39">
        <f>AVERAGE(U7:U206)</f>
        <v>17.188747304157424</v>
      </c>
      <c r="V207" s="29"/>
      <c r="W207" s="39">
        <f aca="true" t="shared" si="202" ref="W207:AC207">AVERAGE(W7:W206)</f>
        <v>2.8179</v>
      </c>
      <c r="X207" s="39">
        <f t="shared" si="202"/>
        <v>2.374137931034482</v>
      </c>
      <c r="Y207" s="39">
        <f t="shared" si="202"/>
        <v>2.23075</v>
      </c>
      <c r="Z207" s="39">
        <f t="shared" si="202"/>
        <v>3.6552525252525245</v>
      </c>
      <c r="AA207" s="39">
        <f t="shared" si="202"/>
        <v>3.0260989010988992</v>
      </c>
      <c r="AB207" s="39">
        <f t="shared" si="202"/>
        <v>3.3566847826086956</v>
      </c>
      <c r="AC207" s="449">
        <f t="shared" si="202"/>
        <v>27.079715186182693</v>
      </c>
      <c r="AD207" s="445">
        <f t="shared" si="191"/>
        <v>5.914737607098794</v>
      </c>
      <c r="AE207" s="488">
        <f aca="true" t="shared" si="203" ref="AE207:AJ207">AVERAGE(AE7:AE206)</f>
        <v>11.275</v>
      </c>
      <c r="AF207" s="404">
        <f t="shared" si="203"/>
        <v>13186.55</v>
      </c>
      <c r="AG207" s="519">
        <f t="shared" si="203"/>
        <v>25.212300000000013</v>
      </c>
      <c r="AH207" s="521">
        <f t="shared" si="203"/>
        <v>-14.866249999999997</v>
      </c>
      <c r="AI207" s="519">
        <f t="shared" si="203"/>
        <v>2.1783999999999994</v>
      </c>
      <c r="AJ207" s="521">
        <f t="shared" si="203"/>
        <v>1.30035</v>
      </c>
      <c r="AK207" s="333">
        <f>AN207/AO207</f>
        <v>1.1206969164921214</v>
      </c>
      <c r="AL207" s="665">
        <f t="shared" si="163"/>
        <v>12.028739191664961</v>
      </c>
      <c r="AM207" s="666">
        <f t="shared" si="164"/>
        <v>10.82241051069175</v>
      </c>
      <c r="AN207" s="666">
        <f t="shared" si="165"/>
        <v>16.02702925556041</v>
      </c>
      <c r="AO207" s="667">
        <f t="shared" si="166"/>
        <v>14.300948828989736</v>
      </c>
      <c r="AP207" s="286">
        <f aca="true" t="shared" si="204" ref="AP207:BC207">AVERAGE(AP7:AP206)</f>
        <v>1.2138035500000002</v>
      </c>
      <c r="AQ207" s="671"/>
      <c r="AR207" s="286">
        <f t="shared" si="204"/>
        <v>1.0834751499999995</v>
      </c>
      <c r="AS207" s="286">
        <f t="shared" si="204"/>
        <v>0.9803903233333331</v>
      </c>
      <c r="AT207" s="286">
        <f t="shared" si="204"/>
        <v>0.8917962183333333</v>
      </c>
      <c r="AU207" s="286">
        <f t="shared" si="204"/>
        <v>0.7424613666666666</v>
      </c>
      <c r="AV207" s="286">
        <f t="shared" si="204"/>
        <v>0.5772348449999997</v>
      </c>
      <c r="AW207" s="286">
        <f t="shared" si="204"/>
        <v>0.4433152066666667</v>
      </c>
      <c r="AX207" s="286">
        <f t="shared" si="204"/>
        <v>0.3517656750000001</v>
      </c>
      <c r="AY207" s="286">
        <f t="shared" si="204"/>
        <v>0.3085593749999999</v>
      </c>
      <c r="AZ207" s="286">
        <f t="shared" si="204"/>
        <v>0.30476293333333326</v>
      </c>
      <c r="BA207" s="286">
        <f t="shared" si="204"/>
        <v>0.3188967166666665</v>
      </c>
      <c r="BB207" s="286">
        <f t="shared" si="204"/>
        <v>0.34341204999999997</v>
      </c>
      <c r="BC207" s="401">
        <f t="shared" si="204"/>
        <v>0.34528232499999995</v>
      </c>
      <c r="BD207" s="690">
        <f t="shared" si="196"/>
        <v>12.028739191664961</v>
      </c>
      <c r="BE207" s="690">
        <f t="shared" si="197"/>
        <v>10.514671984539525</v>
      </c>
      <c r="BF207" s="669">
        <f aca="true" t="shared" si="205" ref="BF207:BO207">IF(AT207=0,0,IF(AT207&gt;AS207,0,((AS207/AT207)-1)*100))</f>
        <v>9.934344099997672</v>
      </c>
      <c r="BG207" s="669">
        <f t="shared" si="205"/>
        <v>20.11348446817054</v>
      </c>
      <c r="BH207" s="669">
        <f t="shared" si="205"/>
        <v>28.623795513707616</v>
      </c>
      <c r="BI207" s="669">
        <f t="shared" si="205"/>
        <v>30.20867236661895</v>
      </c>
      <c r="BJ207" s="669">
        <f t="shared" si="205"/>
        <v>26.025714892923112</v>
      </c>
      <c r="BK207" s="669">
        <f t="shared" si="205"/>
        <v>14.002588642785586</v>
      </c>
      <c r="BL207" s="669">
        <f t="shared" si="205"/>
        <v>1.2457032176266258</v>
      </c>
      <c r="BM207" s="669">
        <f t="shared" si="205"/>
        <v>0</v>
      </c>
      <c r="BN207" s="669">
        <f t="shared" si="205"/>
        <v>0</v>
      </c>
      <c r="BO207" s="691">
        <f t="shared" si="205"/>
        <v>0</v>
      </c>
      <c r="BP207" s="678">
        <f t="shared" si="170"/>
        <v>12.72480953150288</v>
      </c>
      <c r="BQ207" s="678">
        <f t="shared" si="171"/>
        <v>10.886883043879006</v>
      </c>
      <c r="BR207" s="541">
        <f t="shared" si="194"/>
        <v>2.2114941522497027</v>
      </c>
      <c r="BS207" s="678">
        <f t="shared" si="195"/>
        <v>70.06617970801325</v>
      </c>
      <c r="BT207" s="703">
        <f t="shared" si="199"/>
        <v>1.3351839050000003</v>
      </c>
      <c r="BU207" s="703">
        <f t="shared" si="187"/>
        <v>1.4141565295529657</v>
      </c>
      <c r="BV207" s="703">
        <f t="shared" si="187"/>
        <v>1.497800177629678</v>
      </c>
      <c r="BW207" s="703">
        <f t="shared" si="187"/>
        <v>1.5863911280151333</v>
      </c>
      <c r="BX207" s="703">
        <f t="shared" si="187"/>
        <v>1.6802220006595232</v>
      </c>
      <c r="BY207" s="704">
        <f t="shared" si="200"/>
        <v>7.5137537408573</v>
      </c>
      <c r="BZ207" s="691">
        <f t="shared" si="201"/>
        <v>17.682041669370523</v>
      </c>
    </row>
    <row r="208" spans="1:78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114"/>
      <c r="N208" s="114"/>
      <c r="O208" s="114"/>
      <c r="P208" s="114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447"/>
      <c r="AD208" s="325"/>
      <c r="AE208" s="489"/>
      <c r="AF208" s="6"/>
      <c r="AG208" s="529"/>
      <c r="AH208" s="529"/>
      <c r="AI208" s="529"/>
      <c r="AJ208" s="529"/>
      <c r="AK208" s="6"/>
      <c r="AL208" s="324"/>
      <c r="AM208" s="325"/>
      <c r="AN208" s="325"/>
      <c r="AO208" s="327"/>
      <c r="AP208" s="6"/>
      <c r="AQ208" s="455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84"/>
      <c r="BE208" s="452"/>
      <c r="BF208" s="452"/>
      <c r="BG208" s="452"/>
      <c r="BH208" s="452"/>
      <c r="BI208" s="452"/>
      <c r="BJ208" s="452"/>
      <c r="BK208" s="452"/>
      <c r="BL208" s="452"/>
      <c r="BM208" s="452"/>
      <c r="BN208" s="452"/>
      <c r="BO208" s="452"/>
      <c r="BP208" s="676"/>
      <c r="BQ208" s="676"/>
      <c r="BR208" s="537"/>
      <c r="BS208" s="616"/>
      <c r="BT208" s="696"/>
      <c r="BU208" s="696"/>
      <c r="BV208" s="696"/>
      <c r="BW208" s="696"/>
      <c r="BX208" s="696"/>
      <c r="BY208" s="696"/>
      <c r="BZ208" s="616"/>
    </row>
    <row r="209" spans="1:78" ht="12.75">
      <c r="A209" s="396" t="s">
        <v>1412</v>
      </c>
      <c r="B209" s="190">
        <f>COUNT(H7:H206)+COUNT(Contenders!H7:H152)</f>
        <v>346</v>
      </c>
      <c r="C209" s="400" t="s">
        <v>1387</v>
      </c>
      <c r="D209" s="89">
        <f>(SUM(D7:D206)+SUM(Contenders!D7:D152))/$B209</f>
        <v>10.540462427745664</v>
      </c>
      <c r="E209" s="6"/>
      <c r="F209" s="6"/>
      <c r="G209" s="6"/>
      <c r="H209" s="90">
        <f>(SUM(H7:H206)+SUM(Contenders!H7:H152))/$B209</f>
        <v>43.96178834171607</v>
      </c>
      <c r="I209" s="90">
        <f>(SUM(I7:I206)+SUM(Contenders!I7:I152))/$B209</f>
        <v>3.2754036112572504</v>
      </c>
      <c r="J209" s="6"/>
      <c r="K209" s="6"/>
      <c r="L209" s="90">
        <f>(((SUM(K7:K206)+(SUM(Contenders!K7:K152)))/(SUM(J7:J206)+(SUM(Contenders!J7:J152)))-1)*100)</f>
        <v>9.92761578102057</v>
      </c>
      <c r="M209" s="6"/>
      <c r="N209" s="6"/>
      <c r="O209" s="6"/>
      <c r="P209" s="6"/>
      <c r="Q209" s="6"/>
      <c r="R209" s="6"/>
      <c r="S209" s="90">
        <f>(SUM(S7:S206)+SUM(Contenders!S7:S152))/$B209</f>
        <v>68.15703144949518</v>
      </c>
      <c r="T209" s="414">
        <f>(H209/SQRT(22.5*W209*(H209/Z209))-1)*100</f>
        <v>39.60044467982187</v>
      </c>
      <c r="U209" s="90">
        <f>(SUM(U7:U206)+SUM(Contenders!U7:U152))/$B209</f>
        <v>19.21129004009021</v>
      </c>
      <c r="V209" s="6"/>
      <c r="W209" s="90">
        <f>(SUM(W7:W206)+SUM(Contenders!W7:W152))/$B209</f>
        <v>3.1977679978980555</v>
      </c>
      <c r="X209" s="90">
        <f>(SUM(X7:X206)+SUM(Contenders!X7:X152))/$B209</f>
        <v>2.5974277456647394</v>
      </c>
      <c r="Y209" s="90">
        <f>(SUM(Y7:Y206)+SUM(Contenders!Y7:Y152))/$B209</f>
        <v>2.3811849710982655</v>
      </c>
      <c r="Z209" s="90">
        <f>(SUM(Z7:Z206)+SUM(Contenders!Z7:Z152))/$B209</f>
        <v>3.189537572254335</v>
      </c>
      <c r="AA209" s="90">
        <f>(SUM(AA7:AA206)+SUM(Contenders!AA7:AA152))/$B209</f>
        <v>2.731734104046242</v>
      </c>
      <c r="AB209" s="90">
        <f>(SUM(AB7:AB206)+SUM(Contenders!AB7:AB152))/$B209</f>
        <v>3.126936416184972</v>
      </c>
      <c r="AC209" s="450">
        <f>(SUM(AC7:AC206)+SUM(Contenders!AC7:AC152))/$B209</f>
        <v>18.790336793040044</v>
      </c>
      <c r="AD209" s="446">
        <f>(H209/AA209)/X209</f>
        <v>6.195743801003462</v>
      </c>
      <c r="AE209" s="490">
        <f>(SUM(AE7:AE206)+SUM(Contenders!AE7:AE152))/$B209</f>
        <v>10.898843930635838</v>
      </c>
      <c r="AF209" s="402">
        <f>(SUM(AF7:AF206)+SUM(Contenders!AF7:AF152))/$B209</f>
        <v>13633.71965317919</v>
      </c>
      <c r="AG209" s="527">
        <f>(SUM(AG7:AG206)+SUM(Contenders!AG7:AG152))/$B209</f>
        <v>24.95933526011562</v>
      </c>
      <c r="AH209" s="530">
        <f>(SUM(AH7:AH206)+SUM(Contenders!AH7:AH152))/$B209</f>
        <v>-13.827138728323701</v>
      </c>
      <c r="AI209" s="527">
        <f>(SUM(AI7:AI206)+SUM(Contenders!AI7:AI152))/$B209</f>
        <v>2.398265895953757</v>
      </c>
      <c r="AJ209" s="528">
        <f>(SUM(AJ7:AJ206)+SUM(Contenders!AJ7:AJ152))/$B209</f>
        <v>1.7875722543352601</v>
      </c>
      <c r="AK209" s="333">
        <f>AN209/AO209</f>
        <v>1.0251954235607774</v>
      </c>
      <c r="AL209" s="665">
        <f t="shared" si="163"/>
        <v>10.418554023449422</v>
      </c>
      <c r="AM209" s="666">
        <f t="shared" si="164"/>
        <v>9.252645558180394</v>
      </c>
      <c r="AN209" s="666">
        <f t="shared" si="165"/>
        <v>12.69492785423778</v>
      </c>
      <c r="AO209" s="667">
        <f t="shared" si="166"/>
        <v>12.382934572751903</v>
      </c>
      <c r="AP209" s="401">
        <f>(SUM(AP7:AP206)+SUM(Contenders!AP7:AP152))/$B209</f>
        <v>1.2228048829479163</v>
      </c>
      <c r="AQ209" s="668"/>
      <c r="AR209" s="401">
        <f>(SUM(AR7:AR206)+SUM(Contenders!AR7:AR152))/$B209</f>
        <v>1.1074270024295292</v>
      </c>
      <c r="AS209" s="287">
        <f>(SUM(AS7:AS206)+SUM(Contenders!AS7:AS152))/$B209</f>
        <v>1.017082627409939</v>
      </c>
      <c r="AT209" s="287">
        <f>(SUM(AT7:AT206)+SUM(Contenders!AT7:AT152))/$B209</f>
        <v>0.9376943033442855</v>
      </c>
      <c r="AU209" s="287">
        <f>(SUM(AU7:AU206)+SUM(Contenders!AU7:AU152))/$B209</f>
        <v>0.808431214034066</v>
      </c>
      <c r="AV209" s="287">
        <f>(SUM(AV7:AV206)+SUM(Contenders!AV7:AV152))/$B209</f>
        <v>0.672721511039061</v>
      </c>
      <c r="AW209" s="287">
        <f>(SUM(AW7:AW206)+SUM(Contenders!AW7:AW152))/$B209</f>
        <v>0.5619306984673073</v>
      </c>
      <c r="AX209" s="287">
        <f>(SUM(AX7:AX206)+SUM(Contenders!AX7:AX152))/$B209</f>
        <v>0.4775845492347232</v>
      </c>
      <c r="AY209" s="287">
        <f>(SUM(AY7:AY206)+SUM(Contenders!AY7:AY152))/$B209</f>
        <v>0.4259691802515385</v>
      </c>
      <c r="AZ209" s="287">
        <f>(SUM(AZ7:AZ206)+SUM(Contenders!AZ7:AZ152))/$B209</f>
        <v>0.40278578827193806</v>
      </c>
      <c r="BA209" s="287">
        <f>(SUM(BA7:BA206)+SUM(Contenders!BA7:BA152))/$B209</f>
        <v>0.3804989661672485</v>
      </c>
      <c r="BB209" s="287">
        <f>(SUM(BB7:BB206)+SUM(Contenders!BB7:BB152))/$B209</f>
        <v>0.3811156899321773</v>
      </c>
      <c r="BC209" s="288">
        <f>(SUM(BC7:BC206)+SUM(Contenders!BC7:BC152))/$B209</f>
        <v>0.3618566022363343</v>
      </c>
      <c r="BD209" s="690">
        <f t="shared" si="196"/>
        <v>10.418554023449422</v>
      </c>
      <c r="BE209" s="690">
        <f aca="true" t="shared" si="206" ref="BE209:BO209">IF(AS209=0,0,IF(AS209&gt;AR209,0,((AR209/AS209)-1)*100))</f>
        <v>8.88269768697727</v>
      </c>
      <c r="BF209" s="669">
        <f t="shared" si="206"/>
        <v>8.466333194359299</v>
      </c>
      <c r="BG209" s="669">
        <f t="shared" si="206"/>
        <v>15.989373872045043</v>
      </c>
      <c r="BH209" s="669">
        <f t="shared" si="206"/>
        <v>20.173236735866062</v>
      </c>
      <c r="BI209" s="669">
        <f t="shared" si="206"/>
        <v>19.71609895560804</v>
      </c>
      <c r="BJ209" s="669">
        <f t="shared" si="206"/>
        <v>17.660987853928578</v>
      </c>
      <c r="BK209" s="669">
        <f t="shared" si="206"/>
        <v>12.117160436984054</v>
      </c>
      <c r="BL209" s="669">
        <f t="shared" si="206"/>
        <v>5.755762158109801</v>
      </c>
      <c r="BM209" s="669">
        <f t="shared" si="206"/>
        <v>5.857262196842172</v>
      </c>
      <c r="BN209" s="669">
        <f t="shared" si="206"/>
        <v>0</v>
      </c>
      <c r="BO209" s="691">
        <f t="shared" si="206"/>
        <v>5.322298274183379</v>
      </c>
      <c r="BP209" s="678">
        <f t="shared" si="170"/>
        <v>10.86331378236276</v>
      </c>
      <c r="BQ209" s="678">
        <f t="shared" si="171"/>
        <v>6.115769981165831</v>
      </c>
      <c r="BR209" s="541">
        <f>IF(AN209="n/a","n/a",IF(U209&lt;0,"n/a",IF(U209="n/a","n/a",I209+AN209-U209)))</f>
        <v>-3.2409585745951777</v>
      </c>
      <c r="BS209" s="678">
        <f>D209/10+(500-E209)/100+IF(F209="N",2,IF(F209="Y",1,0))+IF(G209="N",2,IF(G209="Y",1,0))+IF(L209&gt;10,5,L209/2)+IF(S209&gt;100,0,IF(S209&lt;0,0,(100-S209)/10))+IF(U209&gt;100,0,IF(U209&lt;0,0,(100-U209)/10))+IF(X209="-",0,IF(X209="N/A",0,IF(X209&gt;5,0,5-X209)))+IF(Y209&gt;5,0,5-Y209)+IF(Z209="N/A",0,IF(Z209&gt;5,0,5-Z209))+IF(W209&lt;0,0,IF(AA209="-",0,IF(AA209="N/A",0,IF(AA209&lt;W209,0,IF(AA209/W209&gt;1.1,5,(AA209/W209-1)*50)))))+IF(AC209="n/a",0,IF(AC209&lt;0,0,IF(AC209&gt;10,5,AC209/2)))+IF(AD209="n/a",0,IF(AD209&lt;0,0,IF(AD209&gt;10,5,AD209/2)))+AE209/10+IF(AF209&gt;100000,3,IF(AF209&gt;10000,2,IF(AF209&gt;1000,1,0)))+IF(AL209&gt;10,5,AL209/2)+IF(AM209="n/a",0,IF(AM209&gt;10,5,AM209/2))+IF(AN209="n/a",0,IF(AN209&gt;10,5,AN209/2))+IF(AO209="n/a",0,IF(AO209&lt;0,0,IF(AO209&gt;10,5,AO209/2)))+IF(BP209&gt;10,5,BP209/2)</f>
        <v>64.92695076796448</v>
      </c>
      <c r="BT209" s="703">
        <f t="shared" si="199"/>
        <v>1.345085371242708</v>
      </c>
      <c r="BU209" s="703">
        <f>IF($AD209="n/a",1.03*BT209,IF($AD209&lt;0,1.01*BT209,IF($AD209&gt;10,1.1*BT209,(1+$AD209/100)*BT209)))</f>
        <v>1.4284234147496826</v>
      </c>
      <c r="BV209" s="703">
        <f>IF($AD209="n/a",1.03*BU209,IF($AD209&lt;0,1.01*BU209,IF($AD209&gt;10,1.1*BU209,(1+$AD209/100)*BU209)))</f>
        <v>1.5169248699211182</v>
      </c>
      <c r="BW209" s="703">
        <f>IF($AD209="n/a",1.03*BV209,IF($AD209&lt;0,1.01*BV209,IF($AD209&gt;10,1.1*BV209,(1+$AD209/100)*BV209)))</f>
        <v>1.610909648515136</v>
      </c>
      <c r="BX209" s="703">
        <f>IF($AD209="n/a",1.03*BW209,IF($AD209&lt;0,1.01*BW209,IF($AD209&gt;10,1.1*BW209,(1+$AD209/100)*BW209)))</f>
        <v>1.7107174832027794</v>
      </c>
      <c r="BY209" s="704">
        <f t="shared" si="200"/>
        <v>7.612060787631425</v>
      </c>
      <c r="BZ209" s="691">
        <f t="shared" si="201"/>
        <v>17.31517546206876</v>
      </c>
    </row>
    <row r="210" spans="1:78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114"/>
      <c r="N210" s="114"/>
      <c r="O210" s="114"/>
      <c r="P210" s="114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447"/>
      <c r="AD210" s="447"/>
      <c r="AE210" s="489"/>
      <c r="AF210" s="6"/>
      <c r="AG210" s="529"/>
      <c r="AH210" s="529"/>
      <c r="AI210" s="529"/>
      <c r="AJ210" s="529"/>
      <c r="AK210" s="6"/>
      <c r="AL210" s="324"/>
      <c r="AM210" s="325"/>
      <c r="AN210" s="325"/>
      <c r="AO210" s="327"/>
      <c r="AP210" s="6"/>
      <c r="AQ210" s="455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84"/>
      <c r="BE210" s="455"/>
      <c r="BF210" s="455"/>
      <c r="BG210" s="455"/>
      <c r="BH210" s="455"/>
      <c r="BI210" s="455"/>
      <c r="BJ210" s="455"/>
      <c r="BK210" s="455"/>
      <c r="BL210" s="455"/>
      <c r="BM210" s="455"/>
      <c r="BN210" s="455"/>
      <c r="BO210" s="455"/>
      <c r="BP210" s="676"/>
      <c r="BQ210" s="676"/>
      <c r="BR210" s="522"/>
      <c r="BS210" s="616"/>
      <c r="BT210" s="696"/>
      <c r="BU210" s="696"/>
      <c r="BV210" s="696"/>
      <c r="BW210" s="696"/>
      <c r="BX210" s="696"/>
      <c r="BY210" s="696"/>
      <c r="BZ210" s="616"/>
    </row>
    <row r="211" spans="1:78" ht="12.75">
      <c r="A211" s="396" t="s">
        <v>1412</v>
      </c>
      <c r="B211" s="190">
        <f>COUNT(H7:H206)+COUNT(Contenders!H7:H152)+COUNT(Champions!H7:H108)</f>
        <v>448</v>
      </c>
      <c r="C211" s="144" t="s">
        <v>1389</v>
      </c>
      <c r="D211" s="211">
        <f>(SUM(D7:D206)+SUM(Contenders!D7:D152)+SUM(Champions!D7:D108))/$B211</f>
        <v>16.953125</v>
      </c>
      <c r="E211" s="6"/>
      <c r="F211" s="6"/>
      <c r="G211" s="6"/>
      <c r="H211" s="90">
        <f>(SUM(H7:H206)+SUM(Contenders!H7:H152)+SUM(Champions!H7:H108))/$B211</f>
        <v>45.272781047077906</v>
      </c>
      <c r="I211" s="398">
        <f>(SUM(I7:I206)+SUM(Contenders!I7:I152)+SUM(Champions!I7:I108))/$B211</f>
        <v>3.2065776390912584</v>
      </c>
      <c r="J211" s="6"/>
      <c r="K211" s="6"/>
      <c r="L211" s="90">
        <f>((SUM(K7:K206)+SUM(Contenders!K7:K152)+SUM(Champions!K7:K108))/(SUM(J7:J206)+SUM(Contenders!J7:J152)+SUM(Champions!J7:J108))-1)*100</f>
        <v>9.351275493482003</v>
      </c>
      <c r="M211" s="6"/>
      <c r="N211" s="6"/>
      <c r="O211" s="6"/>
      <c r="P211" s="6"/>
      <c r="Q211" s="6"/>
      <c r="R211" s="6"/>
      <c r="S211" s="90">
        <f>(SUM(S7:S206)+SUM(Contenders!S7:S152)+SUM(Champions!S7:S108))/$B211</f>
        <v>66.51236658633945</v>
      </c>
      <c r="T211" s="414">
        <f>(H211/SQRT(22.5*W211*(H211/Z211))-1)*100</f>
        <v>39.7554516808613</v>
      </c>
      <c r="U211" s="398">
        <f>(SUM(U7:U206)+SUM(Contenders!U7:U152)+SUM(Champions!U7:U108))/$B211</f>
        <v>19.72757804783655</v>
      </c>
      <c r="V211" s="6"/>
      <c r="W211" s="90">
        <f>(SUM(W7:W206)+SUM(Contenders!W7:W152)+SUM(Champions!W7:W108))/$B211</f>
        <v>3.181147137832405</v>
      </c>
      <c r="X211" s="398">
        <f>(SUM(X7:X206)+SUM(Contenders!X7:X152)+SUM(Champions!X7:X108))/$B211</f>
        <v>2.4965624999999996</v>
      </c>
      <c r="Y211" s="398">
        <f>(SUM(Y7:Y206)+SUM(Contenders!Y7:Y152)+SUM(Champions!Y7:Y108))/$B211</f>
        <v>2.2460044642857144</v>
      </c>
      <c r="Z211" s="398">
        <f>(SUM(Z7:Z206)+SUM(Contenders!Z7:Z152)+SUM(Champions!Z7:Z108))/$B211</f>
        <v>3.087924107142857</v>
      </c>
      <c r="AA211" s="398">
        <f>(SUM(AA7:AA206)+SUM(Contenders!AA7:AA152)+SUM(Champions!AA7:AA108))/$B211</f>
        <v>2.874050807823129</v>
      </c>
      <c r="AB211" s="398">
        <f>(SUM(AB7:AB206)+SUM(Contenders!AB7:AB152)+SUM(Champions!AB7:AB108))/$B211</f>
        <v>3.2409757653061226</v>
      </c>
      <c r="AC211" s="451">
        <f>(SUM(AC7:AC206)+SUM(Contenders!AC7:AC152)+SUM(Champions!AC7:AC108))/$B211</f>
        <v>17.478776637934846</v>
      </c>
      <c r="AD211" s="446">
        <f>(H211/AA211)/X211</f>
        <v>6.309577646897725</v>
      </c>
      <c r="AE211" s="491">
        <f>(SUM(AE7:AE206)+SUM(Contenders!AE7:AE152)+SUM(Champions!AE7:AE108))/$B211</f>
        <v>11.203125</v>
      </c>
      <c r="AF211" s="403">
        <f>(SUM(AF7:AF206)+SUM(Contenders!AF7:AF152)+SUM(Champions!AF7:AF108))/$B211</f>
        <v>15923.872767857143</v>
      </c>
      <c r="AG211" s="527">
        <f>(SUM(AG7:AG206)+SUM(Contenders!AG7:AG152)+SUM(Champions!AG7:AG108))/$B211</f>
        <v>25.18823660714287</v>
      </c>
      <c r="AH211" s="530">
        <f>(SUM(AH7:AH206)+SUM(Contenders!AH7:AH152)+SUM(Champions!AH7:AH108))/$B211</f>
        <v>-13.188549107142858</v>
      </c>
      <c r="AI211" s="527">
        <f>(SUM(AI7:AI206)+SUM(Contenders!AI7:AI152)+SUM(Champions!AI7:AI108))/$B211</f>
        <v>2.594441964285714</v>
      </c>
      <c r="AJ211" s="528">
        <f>(SUM(AJ7:AJ206)+SUM(Contenders!AJ7:AJ152)+SUM(Champions!AJ7:AJ108))/$B211</f>
        <v>2.2954241071428574</v>
      </c>
      <c r="AK211" s="333">
        <f>AN211/AO211</f>
        <v>1.028071943918945</v>
      </c>
      <c r="AL211" s="665">
        <f t="shared" si="163"/>
        <v>9.615061913117273</v>
      </c>
      <c r="AM211" s="666">
        <f t="shared" si="164"/>
        <v>8.463277972900896</v>
      </c>
      <c r="AN211" s="666">
        <f t="shared" si="165"/>
        <v>11.361025568706618</v>
      </c>
      <c r="AO211" s="667">
        <f t="shared" si="166"/>
        <v>11.050807908830883</v>
      </c>
      <c r="AP211" s="401">
        <f>(SUM(AP7:AP206)+SUM(Contenders!AP7:AP152)+SUM(Champions!AP7:AP108))/$B211</f>
        <v>1.234141473161093</v>
      </c>
      <c r="AQ211" s="668"/>
      <c r="AR211" s="401">
        <f>(SUM(AR7:AR206)+SUM(Contenders!AR7:AR152)+SUM(Champions!AR7:AR108))/$B211</f>
        <v>1.125886763754505</v>
      </c>
      <c r="AS211" s="287">
        <f>(SUM(AS7:AS206)+SUM(Contenders!AS7:AS152)+SUM(Champions!AS7:AS108))/$B211</f>
        <v>1.0427699944863031</v>
      </c>
      <c r="AT211" s="287">
        <f>(SUM(AT7:AT206)+SUM(Contenders!AT7:AT152)+SUM(Champions!AT7:AT108))/$B211</f>
        <v>0.9672010746227073</v>
      </c>
      <c r="AU211" s="287">
        <f>(SUM(AU7:AU206)+SUM(Contenders!AU7:AU152)+SUM(Champions!AU7:AU108))/$B211</f>
        <v>0.8452548543314903</v>
      </c>
      <c r="AV211" s="287">
        <f>(SUM(AV7:AV206)+SUM(Contenders!AV7:AV152)+SUM(Champions!AV7:AV108))/$B211</f>
        <v>0.7206075990222022</v>
      </c>
      <c r="AW211" s="287">
        <f>(SUM(AW7:AW206)+SUM(Contenders!AW7:AW152)+SUM(Champions!AW7:AW108))/$B211</f>
        <v>0.6175842412491684</v>
      </c>
      <c r="AX211" s="287">
        <f>(SUM(AX7:AX206)+SUM(Contenders!AX7:AX152)+SUM(Champions!AX7:AX108))/$B211</f>
        <v>0.5374224547162002</v>
      </c>
      <c r="AY211" s="287">
        <f>(SUM(AY7:AY206)+SUM(Contenders!AY7:AY152)+SUM(Champions!AY7:AY108))/$B211</f>
        <v>0.48387584193051325</v>
      </c>
      <c r="AZ211" s="287">
        <f>(SUM(AZ7:AZ206)+SUM(Contenders!AZ7:AZ152)+SUM(Champions!AZ7:AZ108))/$B211</f>
        <v>0.4564576647030404</v>
      </c>
      <c r="BA211" s="287">
        <f>(SUM(BA7:BA206)+SUM(Contenders!BA7:BA152)+SUM(Champions!BA7:BA108))/$B211</f>
        <v>0.43266097290971217</v>
      </c>
      <c r="BB211" s="287">
        <f>(SUM(BB7:BB206)+SUM(Contenders!BB7:BB152)+SUM(Champions!BB7:BB108))/$B211</f>
        <v>0.426388557389379</v>
      </c>
      <c r="BC211" s="288">
        <f>(SUM(BC7:BC206)+SUM(Contenders!BC7:BC152)+SUM(Champions!BC7:BC108))/$B211</f>
        <v>0.4040330129385637</v>
      </c>
      <c r="BD211" s="690">
        <f t="shared" si="196"/>
        <v>9.615061913117273</v>
      </c>
      <c r="BE211" s="669">
        <f aca="true" t="shared" si="207" ref="BE211:BO211">IF(AS211=0,0,IF(AS211&gt;AR211,0,((AR211/AS211)-1)*100))</f>
        <v>7.9707672552610465</v>
      </c>
      <c r="BF211" s="669">
        <f t="shared" si="207"/>
        <v>7.8131550766808555</v>
      </c>
      <c r="BG211" s="669">
        <f t="shared" si="207"/>
        <v>14.427154090426853</v>
      </c>
      <c r="BH211" s="669">
        <f t="shared" si="207"/>
        <v>17.297521630138647</v>
      </c>
      <c r="BI211" s="669">
        <f t="shared" si="207"/>
        <v>16.68166881406359</v>
      </c>
      <c r="BJ211" s="669">
        <f t="shared" si="207"/>
        <v>14.915972682105316</v>
      </c>
      <c r="BK211" s="669">
        <f t="shared" si="207"/>
        <v>11.066188502416807</v>
      </c>
      <c r="BL211" s="669">
        <f t="shared" si="207"/>
        <v>6.006729505859076</v>
      </c>
      <c r="BM211" s="669">
        <f t="shared" si="207"/>
        <v>5.500078186690094</v>
      </c>
      <c r="BN211" s="669">
        <f t="shared" si="207"/>
        <v>1.4710562494305357</v>
      </c>
      <c r="BO211" s="691">
        <f t="shared" si="207"/>
        <v>5.533098468420117</v>
      </c>
      <c r="BP211" s="678">
        <f t="shared" si="170"/>
        <v>9.85820436455085</v>
      </c>
      <c r="BQ211" s="678">
        <f t="shared" si="171"/>
        <v>4.834772802925048</v>
      </c>
      <c r="BR211" s="541">
        <f>IF(AN211="n/a","n/a",IF(U211&lt;0,"n/a",IF(U211="n/a","n/a",I211+AN211-U211)))</f>
        <v>-5.159974840038672</v>
      </c>
      <c r="BS211" s="678">
        <f>D211/10+(500-E211)/100+IF(F211="N",2,IF(F211="Y",1,0))+IF(G211="N",2,IF(G211="Y",1,0))+IF(L211&gt;10,5,L211/2)+IF(S211&gt;100,0,IF(S211&lt;0,0,(100-S211)/10))+IF(U211&gt;100,0,IF(U211&lt;0,0,(100-U211)/10))+IF(X211="-",0,IF(X211="N/A",0,IF(X211&gt;5,0,5-X211)))+IF(Y211&gt;5,0,5-Y211)+IF(Z211="N/A",0,IF(Z211&gt;5,0,5-Z211))+IF(W211&lt;0,0,IF(AA211="-",0,IF(AA211="N/A",0,IF(AA211&lt;W211,0,IF(AA211/W211&gt;1.1,5,(AA211/W211-1)*50)))))+IF(AC211="n/a",0,IF(AC211&lt;0,0,IF(AC211&gt;10,5,AC211/2)))+IF(AD211="n/a",0,IF(AD211&lt;0,0,IF(AD211&gt;10,5,AD211/2)))+AE211/10+IF(AF211&gt;100000,3,IF(AF211&gt;10000,2,IF(AF211&gt;1000,1,0)))+IF(AL211&gt;10,5,AL211/2)+IF(AM211="n/a",0,IF(AM211&gt;10,5,AM211/2))+IF(AN211="n/a",0,IF(AN211&gt;10,5,AN211/2))+IF(AO211="n/a",0,IF(AO211&lt;0,0,IF(AO211&gt;10,5,AO211/2)))+IF(BP211&gt;10,5,BP211/2)</f>
        <v>65.1598381606282</v>
      </c>
      <c r="BT211" s="703">
        <f t="shared" si="199"/>
        <v>1.3575556204772024</v>
      </c>
      <c r="BU211" s="703">
        <f>IF($AD211="n/a",1.03*BT211,IF($AD211&lt;0,1.01*BT211,IF($AD211&gt;10,1.1*BT211,(1+$AD211/100)*BT211)))</f>
        <v>1.4432116464510356</v>
      </c>
      <c r="BV211" s="703">
        <f>IF($AD211="n/a",1.03*BU211,IF($AD211&lt;0,1.01*BU211,IF($AD211&gt;10,1.1*BU211,(1+$AD211/100)*BU211)))</f>
        <v>1.5342722058929348</v>
      </c>
      <c r="BW211" s="703">
        <f>IF($AD211="n/a",1.03*BV211,IF($AD211&lt;0,1.01*BV211,IF($AD211&gt;10,1.1*BV211,(1+$AD211/100)*BV211)))</f>
        <v>1.63107830203852</v>
      </c>
      <c r="BX211" s="703">
        <f>IF($AD211="n/a",1.03*BW211,IF($AD211&lt;0,1.01*BW211,IF($AD211&gt;10,1.1*BW211,(1+$AD211/100)*BW211)))</f>
        <v>1.7339924539873415</v>
      </c>
      <c r="BY211" s="704">
        <f t="shared" si="200"/>
        <v>7.700110228847034</v>
      </c>
      <c r="BZ211" s="691">
        <f t="shared" si="201"/>
        <v>17.00825540370472</v>
      </c>
    </row>
    <row r="212" spans="3:69" ht="12.75">
      <c r="C212" s="36" t="s">
        <v>1390</v>
      </c>
      <c r="AG212" s="455"/>
      <c r="AH212" s="455"/>
      <c r="AI212" s="455"/>
      <c r="AJ212" s="455"/>
      <c r="BD212" s="455"/>
      <c r="BE212" s="455"/>
      <c r="BF212" s="455"/>
      <c r="BG212" s="455"/>
      <c r="BH212" s="455"/>
      <c r="BI212" s="455"/>
      <c r="BJ212" s="455"/>
      <c r="BK212" s="455"/>
      <c r="BL212" s="455"/>
      <c r="BM212" s="455"/>
      <c r="BN212" s="455"/>
      <c r="BO212" s="455"/>
      <c r="BP212" s="455"/>
      <c r="BQ212" s="455"/>
    </row>
  </sheetData>
  <hyperlinks>
    <hyperlink ref="D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9"/>
  <sheetViews>
    <sheetView workbookViewId="0" topLeftCell="A255">
      <selection activeCell="A275" sqref="A275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4.28125" style="0" customWidth="1"/>
    <col min="4" max="4" width="7.7109375" style="0" customWidth="1"/>
    <col min="5" max="8" width="5.7109375" style="0" customWidth="1"/>
    <col min="9" max="9" width="27.7109375" style="0" customWidth="1"/>
  </cols>
  <sheetData>
    <row r="1" spans="1:9" ht="12.75">
      <c r="A1" s="254" t="s">
        <v>964</v>
      </c>
      <c r="B1" s="6"/>
      <c r="C1" s="6"/>
      <c r="D1" s="6"/>
      <c r="E1" s="6"/>
      <c r="F1" s="86" t="s">
        <v>1830</v>
      </c>
      <c r="G1" s="6"/>
      <c r="H1" s="6"/>
      <c r="I1" s="6"/>
    </row>
    <row r="2" spans="1:9" ht="12.75">
      <c r="A2" s="15"/>
      <c r="B2" s="9"/>
      <c r="C2" s="131" t="s">
        <v>1409</v>
      </c>
      <c r="D2" s="146" t="s">
        <v>2172</v>
      </c>
      <c r="E2" s="42" t="s">
        <v>1930</v>
      </c>
      <c r="F2" s="61" t="s">
        <v>1831</v>
      </c>
      <c r="G2" s="147" t="s">
        <v>2176</v>
      </c>
      <c r="H2" s="146"/>
      <c r="I2" s="16"/>
    </row>
    <row r="3" spans="1:9" ht="12.75">
      <c r="A3" s="113" t="s">
        <v>558</v>
      </c>
      <c r="B3" s="47" t="s">
        <v>559</v>
      </c>
      <c r="C3" s="148" t="s">
        <v>271</v>
      </c>
      <c r="D3" s="62" t="s">
        <v>2173</v>
      </c>
      <c r="E3" s="46" t="s">
        <v>2174</v>
      </c>
      <c r="F3" s="62" t="s">
        <v>2175</v>
      </c>
      <c r="G3" s="47" t="s">
        <v>2177</v>
      </c>
      <c r="H3" s="62" t="s">
        <v>2178</v>
      </c>
      <c r="I3" s="267" t="s">
        <v>243</v>
      </c>
    </row>
    <row r="4" spans="1:9" ht="12.75">
      <c r="A4" s="15" t="s">
        <v>1654</v>
      </c>
      <c r="B4" s="16" t="s">
        <v>1655</v>
      </c>
      <c r="C4" s="150">
        <v>8</v>
      </c>
      <c r="D4" s="152">
        <v>40431</v>
      </c>
      <c r="E4" s="42"/>
      <c r="F4" s="146" t="s">
        <v>2181</v>
      </c>
      <c r="G4" s="43"/>
      <c r="H4" s="43"/>
      <c r="I4" s="261" t="s">
        <v>1804</v>
      </c>
    </row>
    <row r="5" spans="1:9" ht="12.75">
      <c r="A5" s="25" t="s">
        <v>1164</v>
      </c>
      <c r="B5" s="26" t="s">
        <v>1165</v>
      </c>
      <c r="C5" s="134">
        <v>8</v>
      </c>
      <c r="D5" s="153">
        <v>40471</v>
      </c>
      <c r="E5" s="44"/>
      <c r="F5" s="155" t="s">
        <v>2181</v>
      </c>
      <c r="G5" s="45"/>
      <c r="H5" s="45"/>
      <c r="I5" s="109" t="s">
        <v>1804</v>
      </c>
    </row>
    <row r="6" spans="1:9" ht="12.75">
      <c r="A6" s="25" t="s">
        <v>1285</v>
      </c>
      <c r="B6" s="26" t="s">
        <v>1250</v>
      </c>
      <c r="C6" s="134">
        <v>5</v>
      </c>
      <c r="D6" s="153">
        <v>40773</v>
      </c>
      <c r="E6" s="44" t="s">
        <v>2181</v>
      </c>
      <c r="F6" s="155"/>
      <c r="G6" s="45"/>
      <c r="H6" s="45"/>
      <c r="I6" s="300" t="s">
        <v>2048</v>
      </c>
    </row>
    <row r="7" spans="1:9" ht="12.75">
      <c r="A7" s="25" t="s">
        <v>2180</v>
      </c>
      <c r="B7" s="26" t="s">
        <v>1927</v>
      </c>
      <c r="C7" s="134">
        <v>39</v>
      </c>
      <c r="D7" s="153">
        <v>39477</v>
      </c>
      <c r="E7" s="44"/>
      <c r="F7" s="155"/>
      <c r="G7" s="45"/>
      <c r="H7" s="376" t="s">
        <v>2181</v>
      </c>
      <c r="I7" s="377" t="s">
        <v>141</v>
      </c>
    </row>
    <row r="8" spans="1:9" ht="12.75">
      <c r="A8" s="34" t="s">
        <v>213</v>
      </c>
      <c r="B8" s="36" t="s">
        <v>214</v>
      </c>
      <c r="C8" s="151">
        <v>7</v>
      </c>
      <c r="D8" s="154">
        <v>40431</v>
      </c>
      <c r="E8" s="46"/>
      <c r="F8" s="62" t="s">
        <v>2181</v>
      </c>
      <c r="G8" s="48"/>
      <c r="H8" s="48"/>
      <c r="I8" s="41" t="s">
        <v>1456</v>
      </c>
    </row>
    <row r="9" spans="1:9" ht="12.75">
      <c r="A9" s="145" t="s">
        <v>10</v>
      </c>
      <c r="B9" s="16" t="s">
        <v>11</v>
      </c>
      <c r="C9" s="150">
        <v>31</v>
      </c>
      <c r="D9" s="152">
        <v>39770</v>
      </c>
      <c r="E9" s="42"/>
      <c r="F9" s="146"/>
      <c r="G9" s="43" t="s">
        <v>2181</v>
      </c>
      <c r="H9" s="43"/>
      <c r="I9" s="261" t="s">
        <v>1458</v>
      </c>
    </row>
    <row r="10" spans="1:9" ht="12.75">
      <c r="A10" s="25" t="s">
        <v>215</v>
      </c>
      <c r="B10" s="26" t="s">
        <v>221</v>
      </c>
      <c r="C10" s="134">
        <v>8</v>
      </c>
      <c r="D10" s="153">
        <v>40457</v>
      </c>
      <c r="E10" s="44"/>
      <c r="F10" s="155" t="s">
        <v>2181</v>
      </c>
      <c r="G10" s="45"/>
      <c r="H10" s="45"/>
      <c r="I10" s="33" t="s">
        <v>1456</v>
      </c>
    </row>
    <row r="11" spans="1:9" ht="12.75">
      <c r="A11" s="25" t="s">
        <v>146</v>
      </c>
      <c r="B11" s="26" t="s">
        <v>147</v>
      </c>
      <c r="C11" s="134">
        <v>23</v>
      </c>
      <c r="D11" s="153">
        <v>40382</v>
      </c>
      <c r="E11" s="44"/>
      <c r="F11" s="155" t="s">
        <v>2181</v>
      </c>
      <c r="G11" s="45"/>
      <c r="H11" s="45"/>
      <c r="I11" s="109" t="s">
        <v>1804</v>
      </c>
    </row>
    <row r="12" spans="1:9" ht="12.75">
      <c r="A12" s="25" t="s">
        <v>63</v>
      </c>
      <c r="B12" s="26" t="s">
        <v>66</v>
      </c>
      <c r="C12" s="134">
        <v>38</v>
      </c>
      <c r="D12" s="153">
        <v>39924</v>
      </c>
      <c r="E12" s="44" t="s">
        <v>2181</v>
      </c>
      <c r="F12" s="155"/>
      <c r="G12" s="45"/>
      <c r="H12" s="45"/>
      <c r="I12" s="33" t="s">
        <v>1805</v>
      </c>
    </row>
    <row r="13" spans="1:9" ht="12.75">
      <c r="A13" s="34" t="s">
        <v>77</v>
      </c>
      <c r="B13" s="36" t="s">
        <v>78</v>
      </c>
      <c r="C13" s="151">
        <v>32</v>
      </c>
      <c r="D13" s="154">
        <v>40029</v>
      </c>
      <c r="E13" s="46" t="s">
        <v>2181</v>
      </c>
      <c r="F13" s="62"/>
      <c r="G13" s="48"/>
      <c r="H13" s="48"/>
      <c r="I13" s="41" t="s">
        <v>1806</v>
      </c>
    </row>
    <row r="14" spans="1:9" ht="12.75">
      <c r="A14" s="15" t="s">
        <v>1484</v>
      </c>
      <c r="B14" s="16" t="s">
        <v>1485</v>
      </c>
      <c r="C14" s="150">
        <v>25</v>
      </c>
      <c r="D14" s="152">
        <v>40426</v>
      </c>
      <c r="E14" s="42"/>
      <c r="F14" s="146" t="s">
        <v>2181</v>
      </c>
      <c r="G14" s="43"/>
      <c r="H14" s="43"/>
      <c r="I14" s="261" t="s">
        <v>1807</v>
      </c>
    </row>
    <row r="15" spans="1:9" ht="12.75">
      <c r="A15" s="25" t="s">
        <v>2204</v>
      </c>
      <c r="B15" s="26" t="s">
        <v>2205</v>
      </c>
      <c r="C15" s="134">
        <v>30</v>
      </c>
      <c r="D15" s="153">
        <v>39727</v>
      </c>
      <c r="E15" s="44" t="s">
        <v>2181</v>
      </c>
      <c r="F15" s="155"/>
      <c r="G15" s="45"/>
      <c r="H15" s="45"/>
      <c r="I15" s="33" t="s">
        <v>1808</v>
      </c>
    </row>
    <row r="16" spans="1:9" ht="12.75">
      <c r="A16" s="25" t="s">
        <v>1003</v>
      </c>
      <c r="B16" s="26" t="s">
        <v>798</v>
      </c>
      <c r="C16" s="134">
        <v>30</v>
      </c>
      <c r="D16" s="153">
        <v>40476</v>
      </c>
      <c r="E16" s="44"/>
      <c r="F16" s="155" t="s">
        <v>2181</v>
      </c>
      <c r="G16" s="45"/>
      <c r="H16" s="45"/>
      <c r="I16" s="33" t="s">
        <v>1456</v>
      </c>
    </row>
    <row r="17" spans="1:9" ht="12.75">
      <c r="A17" s="25" t="s">
        <v>70</v>
      </c>
      <c r="B17" s="26" t="s">
        <v>73</v>
      </c>
      <c r="C17" s="134">
        <v>37</v>
      </c>
      <c r="D17" s="153">
        <v>39944</v>
      </c>
      <c r="E17" s="44" t="s">
        <v>2181</v>
      </c>
      <c r="F17" s="155"/>
      <c r="G17" s="45"/>
      <c r="H17" s="45"/>
      <c r="I17" s="33" t="s">
        <v>1806</v>
      </c>
    </row>
    <row r="18" spans="1:9" ht="12.75">
      <c r="A18" s="260" t="s">
        <v>460</v>
      </c>
      <c r="B18" s="36" t="s">
        <v>467</v>
      </c>
      <c r="C18" s="151">
        <v>17</v>
      </c>
      <c r="D18" s="154">
        <v>40731</v>
      </c>
      <c r="E18" s="46"/>
      <c r="F18" s="62"/>
      <c r="G18" s="48" t="s">
        <v>2181</v>
      </c>
      <c r="H18" s="48"/>
      <c r="I18" s="120" t="s">
        <v>494</v>
      </c>
    </row>
    <row r="19" spans="1:9" ht="12.75">
      <c r="A19" s="265" t="s">
        <v>156</v>
      </c>
      <c r="B19" s="16" t="s">
        <v>164</v>
      </c>
      <c r="C19" s="150">
        <v>12</v>
      </c>
      <c r="D19" s="152">
        <v>40431</v>
      </c>
      <c r="E19" s="42"/>
      <c r="F19" s="146" t="s">
        <v>2181</v>
      </c>
      <c r="G19" s="43"/>
      <c r="H19" s="43"/>
      <c r="I19" s="261" t="s">
        <v>1616</v>
      </c>
    </row>
    <row r="20" spans="1:9" ht="12.75">
      <c r="A20" s="25" t="s">
        <v>1170</v>
      </c>
      <c r="B20" s="26" t="s">
        <v>1171</v>
      </c>
      <c r="C20" s="134">
        <v>6</v>
      </c>
      <c r="D20" s="153">
        <v>40476</v>
      </c>
      <c r="E20" s="44"/>
      <c r="F20" s="155" t="s">
        <v>2181</v>
      </c>
      <c r="G20" s="45"/>
      <c r="H20" s="45"/>
      <c r="I20" s="109" t="s">
        <v>1616</v>
      </c>
    </row>
    <row r="21" spans="1:9" ht="12.75">
      <c r="A21" s="25" t="s">
        <v>1938</v>
      </c>
      <c r="B21" s="26" t="s">
        <v>1939</v>
      </c>
      <c r="C21" s="134">
        <v>5</v>
      </c>
      <c r="D21" s="153">
        <v>40444</v>
      </c>
      <c r="E21" s="44"/>
      <c r="F21" s="155"/>
      <c r="G21" s="45" t="s">
        <v>2181</v>
      </c>
      <c r="H21" s="45"/>
      <c r="I21" s="109" t="s">
        <v>2106</v>
      </c>
    </row>
    <row r="22" spans="1:9" ht="12.75">
      <c r="A22" s="96" t="s">
        <v>230</v>
      </c>
      <c r="B22" s="26" t="s">
        <v>231</v>
      </c>
      <c r="C22" s="134">
        <v>6</v>
      </c>
      <c r="D22" s="153">
        <v>40442</v>
      </c>
      <c r="E22" s="44"/>
      <c r="F22" s="155" t="s">
        <v>2181</v>
      </c>
      <c r="G22" s="45"/>
      <c r="H22" s="45"/>
      <c r="I22" s="33" t="s">
        <v>1456</v>
      </c>
    </row>
    <row r="23" spans="1:9" ht="12.75">
      <c r="A23" s="34" t="s">
        <v>1683</v>
      </c>
      <c r="B23" s="36" t="s">
        <v>1684</v>
      </c>
      <c r="C23" s="151">
        <v>5</v>
      </c>
      <c r="D23" s="154">
        <v>40463</v>
      </c>
      <c r="E23" s="46"/>
      <c r="F23" s="62" t="s">
        <v>2181</v>
      </c>
      <c r="G23" s="48"/>
      <c r="H23" s="48"/>
      <c r="I23" s="41" t="s">
        <v>1456</v>
      </c>
    </row>
    <row r="24" spans="1:9" ht="12.75">
      <c r="A24" s="15" t="s">
        <v>38</v>
      </c>
      <c r="B24" s="16" t="s">
        <v>47</v>
      </c>
      <c r="C24" s="150">
        <v>20</v>
      </c>
      <c r="D24" s="152">
        <v>39881</v>
      </c>
      <c r="E24" s="42" t="s">
        <v>2181</v>
      </c>
      <c r="F24" s="146"/>
      <c r="G24" s="43"/>
      <c r="H24" s="43"/>
      <c r="I24" s="261" t="s">
        <v>1809</v>
      </c>
    </row>
    <row r="25" spans="1:9" ht="12.75">
      <c r="A25" s="96" t="s">
        <v>1984</v>
      </c>
      <c r="B25" s="26" t="s">
        <v>715</v>
      </c>
      <c r="C25" s="134">
        <v>37</v>
      </c>
      <c r="D25" s="153">
        <v>40862</v>
      </c>
      <c r="E25" s="44"/>
      <c r="F25" s="155" t="s">
        <v>2181</v>
      </c>
      <c r="G25" s="45"/>
      <c r="H25" s="45"/>
      <c r="I25" s="300" t="s">
        <v>1463</v>
      </c>
    </row>
    <row r="26" spans="1:9" ht="12.75">
      <c r="A26" s="25" t="s">
        <v>1969</v>
      </c>
      <c r="B26" s="26" t="s">
        <v>1970</v>
      </c>
      <c r="C26" s="134">
        <v>6</v>
      </c>
      <c r="D26" s="153">
        <v>40477</v>
      </c>
      <c r="E26" s="44"/>
      <c r="F26" s="155" t="s">
        <v>2181</v>
      </c>
      <c r="G26" s="45"/>
      <c r="H26" s="45"/>
      <c r="I26" s="33" t="s">
        <v>1456</v>
      </c>
    </row>
    <row r="27" spans="1:9" ht="12.75">
      <c r="A27" s="25" t="s">
        <v>109</v>
      </c>
      <c r="B27" s="26" t="s">
        <v>110</v>
      </c>
      <c r="C27" s="134">
        <v>34</v>
      </c>
      <c r="D27" s="153">
        <v>40112</v>
      </c>
      <c r="E27" s="44"/>
      <c r="F27" s="155" t="s">
        <v>2181</v>
      </c>
      <c r="G27" s="45"/>
      <c r="H27" s="45"/>
      <c r="I27" s="109" t="s">
        <v>1810</v>
      </c>
    </row>
    <row r="28" spans="1:9" ht="12.75">
      <c r="A28" s="34" t="s">
        <v>1942</v>
      </c>
      <c r="B28" s="36" t="s">
        <v>1943</v>
      </c>
      <c r="C28" s="151">
        <v>7</v>
      </c>
      <c r="D28" s="154">
        <v>40431</v>
      </c>
      <c r="E28" s="46"/>
      <c r="F28" s="62" t="s">
        <v>2181</v>
      </c>
      <c r="G28" s="48"/>
      <c r="H28" s="48"/>
      <c r="I28" s="120" t="s">
        <v>1811</v>
      </c>
    </row>
    <row r="29" spans="1:9" ht="12.75">
      <c r="A29" s="15" t="s">
        <v>324</v>
      </c>
      <c r="B29" s="16" t="s">
        <v>325</v>
      </c>
      <c r="C29" s="150">
        <v>5</v>
      </c>
      <c r="D29" s="152">
        <v>40444</v>
      </c>
      <c r="E29" s="42"/>
      <c r="F29" s="146" t="s">
        <v>2181</v>
      </c>
      <c r="G29" s="43"/>
      <c r="H29" s="43"/>
      <c r="I29" s="24" t="s">
        <v>1456</v>
      </c>
    </row>
    <row r="30" spans="1:9" ht="12.75">
      <c r="A30" s="25" t="s">
        <v>1646</v>
      </c>
      <c r="B30" s="26" t="s">
        <v>1647</v>
      </c>
      <c r="C30" s="134">
        <v>7</v>
      </c>
      <c r="D30" s="153">
        <v>40458</v>
      </c>
      <c r="E30" s="44"/>
      <c r="F30" s="155" t="s">
        <v>2181</v>
      </c>
      <c r="G30" s="45"/>
      <c r="H30" s="45"/>
      <c r="I30" s="109" t="s">
        <v>1616</v>
      </c>
    </row>
    <row r="31" spans="1:9" ht="12.75">
      <c r="A31" s="25" t="s">
        <v>353</v>
      </c>
      <c r="B31" s="26" t="s">
        <v>354</v>
      </c>
      <c r="C31" s="134">
        <v>18</v>
      </c>
      <c r="D31" s="153">
        <v>40491</v>
      </c>
      <c r="E31" s="44"/>
      <c r="F31" s="155" t="s">
        <v>2181</v>
      </c>
      <c r="G31" s="45"/>
      <c r="H31" s="45"/>
      <c r="I31" s="33" t="s">
        <v>1456</v>
      </c>
    </row>
    <row r="32" spans="1:9" ht="12.75">
      <c r="A32" s="25" t="s">
        <v>2207</v>
      </c>
      <c r="B32" s="26" t="s">
        <v>2206</v>
      </c>
      <c r="C32" s="134">
        <v>39</v>
      </c>
      <c r="D32" s="153">
        <v>39727</v>
      </c>
      <c r="E32" s="44" t="s">
        <v>2181</v>
      </c>
      <c r="F32" s="155"/>
      <c r="G32" s="45"/>
      <c r="H32" s="45"/>
      <c r="I32" s="109" t="s">
        <v>1812</v>
      </c>
    </row>
    <row r="33" spans="1:9" ht="12.75">
      <c r="A33" s="34" t="s">
        <v>1846</v>
      </c>
      <c r="B33" s="36" t="s">
        <v>1847</v>
      </c>
      <c r="C33" s="151">
        <v>6</v>
      </c>
      <c r="D33" s="154">
        <v>40850</v>
      </c>
      <c r="E33" s="46"/>
      <c r="F33" s="62" t="s">
        <v>2181</v>
      </c>
      <c r="G33" s="48"/>
      <c r="H33" s="48"/>
      <c r="I33" s="41" t="s">
        <v>1463</v>
      </c>
    </row>
    <row r="34" spans="1:9" ht="12.75">
      <c r="A34" s="15" t="s">
        <v>1756</v>
      </c>
      <c r="B34" s="16" t="s">
        <v>1757</v>
      </c>
      <c r="C34" s="150">
        <v>13</v>
      </c>
      <c r="D34" s="152">
        <v>40826</v>
      </c>
      <c r="E34" s="42"/>
      <c r="F34" s="146" t="s">
        <v>2181</v>
      </c>
      <c r="G34" s="43"/>
      <c r="H34" s="43"/>
      <c r="I34" s="24" t="s">
        <v>1463</v>
      </c>
    </row>
    <row r="35" spans="1:9" ht="12.75">
      <c r="A35" s="25" t="s">
        <v>965</v>
      </c>
      <c r="B35" s="26" t="s">
        <v>966</v>
      </c>
      <c r="C35" s="134">
        <v>5</v>
      </c>
      <c r="D35" s="153">
        <v>40464</v>
      </c>
      <c r="E35" s="44"/>
      <c r="F35" s="155" t="s">
        <v>2181</v>
      </c>
      <c r="G35" s="45"/>
      <c r="H35" s="45"/>
      <c r="I35" s="33" t="s">
        <v>1456</v>
      </c>
    </row>
    <row r="36" spans="1:9" ht="12.75">
      <c r="A36" s="25" t="s">
        <v>1530</v>
      </c>
      <c r="B36" s="26" t="s">
        <v>1531</v>
      </c>
      <c r="C36" s="134">
        <v>5</v>
      </c>
      <c r="D36" s="153">
        <v>40436</v>
      </c>
      <c r="E36" s="44"/>
      <c r="F36" s="155" t="s">
        <v>2181</v>
      </c>
      <c r="G36" s="45"/>
      <c r="H36" s="45"/>
      <c r="I36" s="109" t="s">
        <v>1987</v>
      </c>
    </row>
    <row r="37" spans="1:9" ht="12.75">
      <c r="A37" s="25" t="s">
        <v>471</v>
      </c>
      <c r="B37" s="26" t="s">
        <v>472</v>
      </c>
      <c r="C37" s="134">
        <v>15</v>
      </c>
      <c r="D37" s="153">
        <v>40497</v>
      </c>
      <c r="E37" s="44"/>
      <c r="F37" s="155" t="s">
        <v>2181</v>
      </c>
      <c r="G37" s="45"/>
      <c r="H37" s="45"/>
      <c r="I37" s="33" t="s">
        <v>1456</v>
      </c>
    </row>
    <row r="38" spans="1:9" ht="12.75">
      <c r="A38" s="34" t="s">
        <v>226</v>
      </c>
      <c r="B38" s="36" t="s">
        <v>227</v>
      </c>
      <c r="C38" s="151">
        <v>6</v>
      </c>
      <c r="D38" s="154">
        <v>40499</v>
      </c>
      <c r="E38" s="46"/>
      <c r="F38" s="62" t="s">
        <v>2181</v>
      </c>
      <c r="G38" s="48"/>
      <c r="H38" s="48"/>
      <c r="I38" s="41" t="s">
        <v>1456</v>
      </c>
    </row>
    <row r="39" spans="1:9" ht="12.75">
      <c r="A39" s="15" t="s">
        <v>96</v>
      </c>
      <c r="B39" s="16" t="s">
        <v>99</v>
      </c>
      <c r="C39" s="150">
        <v>15</v>
      </c>
      <c r="D39" s="152">
        <v>40085</v>
      </c>
      <c r="E39" s="42"/>
      <c r="F39" s="146" t="s">
        <v>2181</v>
      </c>
      <c r="G39" s="43"/>
      <c r="H39" s="43"/>
      <c r="I39" s="261" t="s">
        <v>1039</v>
      </c>
    </row>
    <row r="40" spans="1:9" ht="12.75">
      <c r="A40" s="25" t="s">
        <v>446</v>
      </c>
      <c r="B40" s="26" t="s">
        <v>447</v>
      </c>
      <c r="C40" s="134">
        <v>7</v>
      </c>
      <c r="D40" s="153">
        <v>40431</v>
      </c>
      <c r="E40" s="44"/>
      <c r="F40" s="155" t="s">
        <v>2181</v>
      </c>
      <c r="G40" s="45"/>
      <c r="H40" s="45"/>
      <c r="I40" s="109" t="s">
        <v>1543</v>
      </c>
    </row>
    <row r="41" spans="1:9" ht="12.75">
      <c r="A41" s="25" t="s">
        <v>2161</v>
      </c>
      <c r="B41" s="26" t="s">
        <v>2162</v>
      </c>
      <c r="C41" s="134">
        <v>6</v>
      </c>
      <c r="D41" s="153">
        <v>40877</v>
      </c>
      <c r="E41" s="44"/>
      <c r="F41" s="155"/>
      <c r="G41" s="45" t="s">
        <v>2181</v>
      </c>
      <c r="H41" s="45"/>
      <c r="I41" s="109" t="s">
        <v>1544</v>
      </c>
    </row>
    <row r="42" spans="1:9" ht="12.75">
      <c r="A42" s="95" t="s">
        <v>1268</v>
      </c>
      <c r="B42" s="26" t="s">
        <v>1269</v>
      </c>
      <c r="C42" s="134">
        <v>5</v>
      </c>
      <c r="D42" s="153">
        <v>40793</v>
      </c>
      <c r="E42" s="44"/>
      <c r="F42" s="155"/>
      <c r="G42" s="45" t="s">
        <v>2181</v>
      </c>
      <c r="H42" s="45"/>
      <c r="I42" s="109" t="s">
        <v>1551</v>
      </c>
    </row>
    <row r="43" spans="1:9" ht="12.75">
      <c r="A43" s="34" t="s">
        <v>144</v>
      </c>
      <c r="B43" s="36" t="s">
        <v>145</v>
      </c>
      <c r="C43" s="151">
        <v>16</v>
      </c>
      <c r="D43" s="154">
        <v>40375</v>
      </c>
      <c r="E43" s="46"/>
      <c r="F43" s="62" t="s">
        <v>2181</v>
      </c>
      <c r="G43" s="48"/>
      <c r="H43" s="48"/>
      <c r="I43" s="41" t="s">
        <v>1456</v>
      </c>
    </row>
    <row r="44" spans="1:9" ht="12.75">
      <c r="A44" s="15" t="s">
        <v>666</v>
      </c>
      <c r="B44" s="16" t="s">
        <v>667</v>
      </c>
      <c r="C44" s="150">
        <v>42</v>
      </c>
      <c r="D44" s="152">
        <v>40469</v>
      </c>
      <c r="E44" s="42"/>
      <c r="F44" s="146" t="s">
        <v>2181</v>
      </c>
      <c r="G44" s="43"/>
      <c r="H44" s="43"/>
      <c r="I44" s="24" t="s">
        <v>1456</v>
      </c>
    </row>
    <row r="45" spans="1:9" ht="12.75">
      <c r="A45" s="25" t="s">
        <v>432</v>
      </c>
      <c r="B45" s="26" t="s">
        <v>433</v>
      </c>
      <c r="C45" s="134">
        <v>12</v>
      </c>
      <c r="D45" s="153">
        <v>40479</v>
      </c>
      <c r="E45" s="44"/>
      <c r="F45" s="155" t="s">
        <v>2181</v>
      </c>
      <c r="G45" s="45"/>
      <c r="H45" s="45"/>
      <c r="I45" s="33" t="s">
        <v>1456</v>
      </c>
    </row>
    <row r="46" spans="1:9" ht="12.75">
      <c r="A46" s="25" t="s">
        <v>2208</v>
      </c>
      <c r="B46" s="26" t="s">
        <v>2211</v>
      </c>
      <c r="C46" s="134">
        <v>33</v>
      </c>
      <c r="D46" s="153">
        <v>39729</v>
      </c>
      <c r="E46" s="44"/>
      <c r="F46" s="155"/>
      <c r="G46" s="45" t="s">
        <v>2181</v>
      </c>
      <c r="H46" s="45"/>
      <c r="I46" s="109" t="s">
        <v>1459</v>
      </c>
    </row>
    <row r="47" spans="1:9" ht="12.75">
      <c r="A47" s="25" t="s">
        <v>1093</v>
      </c>
      <c r="B47" s="26" t="s">
        <v>1094</v>
      </c>
      <c r="C47" s="134">
        <v>6</v>
      </c>
      <c r="D47" s="153">
        <v>40433</v>
      </c>
      <c r="E47" s="44"/>
      <c r="F47" s="155"/>
      <c r="G47" s="45" t="s">
        <v>2181</v>
      </c>
      <c r="H47" s="45"/>
      <c r="I47" s="109" t="s">
        <v>607</v>
      </c>
    </row>
    <row r="48" spans="1:9" ht="12.75">
      <c r="A48" s="34" t="s">
        <v>26</v>
      </c>
      <c r="B48" s="36" t="s">
        <v>27</v>
      </c>
      <c r="C48" s="151">
        <v>35</v>
      </c>
      <c r="D48" s="154">
        <v>39862</v>
      </c>
      <c r="E48" s="46" t="s">
        <v>2181</v>
      </c>
      <c r="F48" s="62"/>
      <c r="G48" s="48"/>
      <c r="H48" s="48"/>
      <c r="I48" s="41"/>
    </row>
    <row r="49" spans="1:9" ht="12.75">
      <c r="A49" s="145" t="s">
        <v>347</v>
      </c>
      <c r="B49" s="16" t="s">
        <v>348</v>
      </c>
      <c r="C49" s="150">
        <v>13</v>
      </c>
      <c r="D49" s="152">
        <v>40479</v>
      </c>
      <c r="E49" s="42"/>
      <c r="F49" s="146" t="s">
        <v>2181</v>
      </c>
      <c r="G49" s="43"/>
      <c r="H49" s="43"/>
      <c r="I49" s="24" t="s">
        <v>1456</v>
      </c>
    </row>
    <row r="50" spans="1:9" ht="12.75">
      <c r="A50" s="25" t="s">
        <v>2196</v>
      </c>
      <c r="B50" s="26" t="s">
        <v>2198</v>
      </c>
      <c r="C50" s="134">
        <v>34</v>
      </c>
      <c r="D50" s="153">
        <v>39617</v>
      </c>
      <c r="E50" s="44" t="s">
        <v>2181</v>
      </c>
      <c r="F50" s="155"/>
      <c r="G50" s="45"/>
      <c r="H50" s="45"/>
      <c r="I50" s="109" t="s">
        <v>1660</v>
      </c>
    </row>
    <row r="51" spans="1:9" ht="12.75">
      <c r="A51" s="95" t="s">
        <v>158</v>
      </c>
      <c r="B51" s="26" t="s">
        <v>159</v>
      </c>
      <c r="C51" s="134">
        <v>23</v>
      </c>
      <c r="D51" s="153">
        <v>40431</v>
      </c>
      <c r="E51" s="44"/>
      <c r="F51" s="155" t="s">
        <v>2181</v>
      </c>
      <c r="G51" s="45"/>
      <c r="H51" s="45"/>
      <c r="I51" s="109" t="s">
        <v>1811</v>
      </c>
    </row>
    <row r="52" spans="1:9" ht="12.75">
      <c r="A52" s="25" t="s">
        <v>12</v>
      </c>
      <c r="B52" s="26" t="s">
        <v>13</v>
      </c>
      <c r="C52" s="134">
        <v>24</v>
      </c>
      <c r="D52" s="153">
        <v>39772</v>
      </c>
      <c r="E52" s="44"/>
      <c r="F52" s="155" t="s">
        <v>2181</v>
      </c>
      <c r="G52" s="45"/>
      <c r="H52" s="45"/>
      <c r="I52" s="109" t="s">
        <v>1814</v>
      </c>
    </row>
    <row r="53" spans="1:9" ht="12.75">
      <c r="A53" s="34" t="s">
        <v>113</v>
      </c>
      <c r="B53" s="36" t="s">
        <v>114</v>
      </c>
      <c r="C53" s="151">
        <v>40</v>
      </c>
      <c r="D53" s="154">
        <v>40115</v>
      </c>
      <c r="E53" s="46"/>
      <c r="F53" s="62"/>
      <c r="G53" s="48" t="s">
        <v>2181</v>
      </c>
      <c r="H53" s="48"/>
      <c r="I53" s="41" t="s">
        <v>115</v>
      </c>
    </row>
    <row r="54" spans="1:9" ht="12.75">
      <c r="A54" s="15" t="s">
        <v>228</v>
      </c>
      <c r="B54" s="16" t="s">
        <v>229</v>
      </c>
      <c r="C54" s="150">
        <v>5</v>
      </c>
      <c r="D54" s="152">
        <v>40431</v>
      </c>
      <c r="E54" s="42"/>
      <c r="F54" s="146" t="s">
        <v>2181</v>
      </c>
      <c r="G54" s="43"/>
      <c r="H54" s="43"/>
      <c r="I54" s="261" t="s">
        <v>1811</v>
      </c>
    </row>
    <row r="55" spans="1:9" ht="12.75">
      <c r="A55" s="25" t="s">
        <v>40</v>
      </c>
      <c r="B55" s="26" t="s">
        <v>43</v>
      </c>
      <c r="C55" s="134">
        <v>32</v>
      </c>
      <c r="D55" s="153">
        <v>39889</v>
      </c>
      <c r="E55" s="44" t="s">
        <v>2181</v>
      </c>
      <c r="F55" s="155"/>
      <c r="G55" s="45"/>
      <c r="H55" s="45"/>
      <c r="I55" s="33" t="s">
        <v>1806</v>
      </c>
    </row>
    <row r="56" spans="1:9" ht="12.75">
      <c r="A56" s="25" t="s">
        <v>32</v>
      </c>
      <c r="B56" s="26" t="s">
        <v>34</v>
      </c>
      <c r="C56" s="134">
        <v>39</v>
      </c>
      <c r="D56" s="153">
        <v>39869</v>
      </c>
      <c r="E56" s="44" t="s">
        <v>2181</v>
      </c>
      <c r="F56" s="155"/>
      <c r="G56" s="45"/>
      <c r="H56" s="45"/>
      <c r="I56" s="33" t="s">
        <v>1806</v>
      </c>
    </row>
    <row r="57" spans="1:9" ht="12.75">
      <c r="A57" s="95" t="s">
        <v>1141</v>
      </c>
      <c r="B57" s="26" t="s">
        <v>1142</v>
      </c>
      <c r="C57" s="134">
        <v>5</v>
      </c>
      <c r="D57" s="153">
        <v>40879</v>
      </c>
      <c r="E57" s="44"/>
      <c r="F57" s="155" t="s">
        <v>2181</v>
      </c>
      <c r="G57" s="45"/>
      <c r="H57" s="45"/>
      <c r="I57" s="300" t="s">
        <v>1463</v>
      </c>
    </row>
    <row r="58" spans="1:9" ht="12.75">
      <c r="A58" s="34" t="s">
        <v>1704</v>
      </c>
      <c r="B58" s="36" t="s">
        <v>1705</v>
      </c>
      <c r="C58" s="151">
        <v>5</v>
      </c>
      <c r="D58" s="154">
        <v>40473</v>
      </c>
      <c r="E58" s="46"/>
      <c r="F58" s="62" t="s">
        <v>2181</v>
      </c>
      <c r="G58" s="48"/>
      <c r="H58" s="48"/>
      <c r="I58" s="120" t="s">
        <v>1811</v>
      </c>
    </row>
    <row r="59" spans="1:9" ht="12.75">
      <c r="A59" s="15" t="s">
        <v>33</v>
      </c>
      <c r="B59" s="16" t="s">
        <v>35</v>
      </c>
      <c r="C59" s="150">
        <v>32</v>
      </c>
      <c r="D59" s="152">
        <v>39871</v>
      </c>
      <c r="E59" s="42" t="s">
        <v>2181</v>
      </c>
      <c r="F59" s="146"/>
      <c r="G59" s="43"/>
      <c r="H59" s="43"/>
      <c r="I59" s="261" t="s">
        <v>756</v>
      </c>
    </row>
    <row r="60" spans="1:9" ht="12.75">
      <c r="A60" s="25" t="s">
        <v>1526</v>
      </c>
      <c r="B60" s="26" t="s">
        <v>1527</v>
      </c>
      <c r="C60" s="134">
        <v>6</v>
      </c>
      <c r="D60" s="153">
        <v>40431</v>
      </c>
      <c r="E60" s="44"/>
      <c r="F60" s="155" t="s">
        <v>2181</v>
      </c>
      <c r="G60" s="45"/>
      <c r="H60" s="45"/>
      <c r="I60" s="109" t="s">
        <v>1811</v>
      </c>
    </row>
    <row r="61" spans="1:9" ht="12.75">
      <c r="A61" s="25" t="s">
        <v>361</v>
      </c>
      <c r="B61" s="26" t="s">
        <v>362</v>
      </c>
      <c r="C61" s="134">
        <v>11</v>
      </c>
      <c r="D61" s="153">
        <v>40809</v>
      </c>
      <c r="E61" s="44" t="s">
        <v>2181</v>
      </c>
      <c r="F61" s="155"/>
      <c r="G61" s="45"/>
      <c r="H61" s="45"/>
      <c r="I61" s="33"/>
    </row>
    <row r="62" spans="1:9" ht="12.75">
      <c r="A62" s="25" t="s">
        <v>100</v>
      </c>
      <c r="B62" s="26" t="s">
        <v>102</v>
      </c>
      <c r="C62" s="134">
        <v>16</v>
      </c>
      <c r="D62" s="153">
        <v>40087</v>
      </c>
      <c r="E62" s="44"/>
      <c r="F62" s="155" t="s">
        <v>2181</v>
      </c>
      <c r="G62" s="45"/>
      <c r="H62" s="45"/>
      <c r="I62" s="33" t="s">
        <v>1457</v>
      </c>
    </row>
    <row r="63" spans="1:9" ht="12.75">
      <c r="A63" s="34" t="s">
        <v>9</v>
      </c>
      <c r="B63" s="36" t="s">
        <v>1635</v>
      </c>
      <c r="C63" s="151">
        <v>27</v>
      </c>
      <c r="D63" s="154">
        <v>39769</v>
      </c>
      <c r="E63" s="46"/>
      <c r="F63" s="62" t="s">
        <v>2181</v>
      </c>
      <c r="G63" s="48"/>
      <c r="H63" s="48"/>
      <c r="I63" s="120" t="s">
        <v>1817</v>
      </c>
    </row>
    <row r="64" spans="1:9" ht="12.75">
      <c r="A64" s="15" t="s">
        <v>1553</v>
      </c>
      <c r="B64" s="16" t="s">
        <v>1554</v>
      </c>
      <c r="C64" s="150">
        <v>22</v>
      </c>
      <c r="D64" s="152">
        <v>40835</v>
      </c>
      <c r="E64" s="42"/>
      <c r="F64" s="146" t="s">
        <v>2181</v>
      </c>
      <c r="G64" s="43"/>
      <c r="H64" s="43"/>
      <c r="I64" s="24" t="s">
        <v>1463</v>
      </c>
    </row>
    <row r="65" spans="1:9" ht="12.75">
      <c r="A65" s="25" t="s">
        <v>2004</v>
      </c>
      <c r="B65" s="26" t="s">
        <v>2005</v>
      </c>
      <c r="C65" s="134">
        <v>16</v>
      </c>
      <c r="D65" s="153">
        <v>40826</v>
      </c>
      <c r="E65" s="44"/>
      <c r="F65" s="155" t="s">
        <v>2181</v>
      </c>
      <c r="G65" s="45"/>
      <c r="H65" s="45"/>
      <c r="I65" s="33" t="s">
        <v>1463</v>
      </c>
    </row>
    <row r="66" spans="1:9" ht="12.75">
      <c r="A66" s="25" t="s">
        <v>1640</v>
      </c>
      <c r="B66" s="26" t="s">
        <v>1641</v>
      </c>
      <c r="C66" s="134">
        <v>6</v>
      </c>
      <c r="D66" s="153">
        <v>40598</v>
      </c>
      <c r="E66" s="44" t="s">
        <v>2181</v>
      </c>
      <c r="F66" s="155"/>
      <c r="G66" s="45"/>
      <c r="H66" s="45"/>
      <c r="I66" s="109"/>
    </row>
    <row r="67" spans="1:9" ht="12.75">
      <c r="A67" s="25" t="s">
        <v>101</v>
      </c>
      <c r="B67" s="26" t="s">
        <v>103</v>
      </c>
      <c r="C67" s="134">
        <v>33</v>
      </c>
      <c r="D67" s="153">
        <v>40105</v>
      </c>
      <c r="E67" s="44"/>
      <c r="F67" s="155" t="s">
        <v>2181</v>
      </c>
      <c r="G67" s="45"/>
      <c r="H67" s="45"/>
      <c r="I67" s="109" t="s">
        <v>1819</v>
      </c>
    </row>
    <row r="68" spans="1:9" ht="12.75">
      <c r="A68" s="34" t="s">
        <v>2193</v>
      </c>
      <c r="B68" s="36" t="s">
        <v>1625</v>
      </c>
      <c r="C68" s="151">
        <v>35</v>
      </c>
      <c r="D68" s="154">
        <v>39538</v>
      </c>
      <c r="E68" s="46"/>
      <c r="F68" s="62"/>
      <c r="G68" s="48"/>
      <c r="H68" s="48" t="s">
        <v>2181</v>
      </c>
      <c r="I68" s="41" t="s">
        <v>2194</v>
      </c>
    </row>
    <row r="69" spans="1:9" ht="12.75">
      <c r="A69" s="15" t="s">
        <v>133</v>
      </c>
      <c r="B69" s="16" t="s">
        <v>138</v>
      </c>
      <c r="C69" s="150">
        <v>19</v>
      </c>
      <c r="D69" s="152">
        <v>40135</v>
      </c>
      <c r="E69" s="42"/>
      <c r="F69" s="146" t="s">
        <v>2181</v>
      </c>
      <c r="G69" s="43"/>
      <c r="H69" s="43"/>
      <c r="I69" s="261" t="s">
        <v>1820</v>
      </c>
    </row>
    <row r="70" spans="1:9" ht="12.75">
      <c r="A70" s="95" t="s">
        <v>155</v>
      </c>
      <c r="B70" s="26" t="s">
        <v>165</v>
      </c>
      <c r="C70" s="134">
        <v>16</v>
      </c>
      <c r="D70" s="153">
        <v>40431</v>
      </c>
      <c r="E70" s="44"/>
      <c r="F70" s="155" t="s">
        <v>2181</v>
      </c>
      <c r="G70" s="45"/>
      <c r="H70" s="45"/>
      <c r="I70" s="109" t="s">
        <v>1040</v>
      </c>
    </row>
    <row r="71" spans="1:9" ht="12.75">
      <c r="A71" s="25" t="s">
        <v>1160</v>
      </c>
      <c r="B71" s="26" t="s">
        <v>1161</v>
      </c>
      <c r="C71" s="134">
        <v>5</v>
      </c>
      <c r="D71" s="153">
        <v>40480</v>
      </c>
      <c r="E71" s="44"/>
      <c r="F71" s="155" t="s">
        <v>2181</v>
      </c>
      <c r="G71" s="45"/>
      <c r="H71" s="45"/>
      <c r="I71" s="109" t="s">
        <v>1811</v>
      </c>
    </row>
    <row r="72" spans="1:9" ht="12.75">
      <c r="A72" s="25" t="s">
        <v>399</v>
      </c>
      <c r="B72" s="26" t="s">
        <v>400</v>
      </c>
      <c r="C72" s="134">
        <v>12</v>
      </c>
      <c r="D72" s="153">
        <v>40653</v>
      </c>
      <c r="E72" s="44" t="s">
        <v>2181</v>
      </c>
      <c r="F72" s="155"/>
      <c r="G72" s="45"/>
      <c r="H72" s="45"/>
      <c r="I72" s="33"/>
    </row>
    <row r="73" spans="1:9" ht="12.75">
      <c r="A73" s="34" t="s">
        <v>1650</v>
      </c>
      <c r="B73" s="36" t="s">
        <v>1651</v>
      </c>
      <c r="C73" s="151">
        <v>8</v>
      </c>
      <c r="D73" s="154">
        <v>40437</v>
      </c>
      <c r="E73" s="46"/>
      <c r="F73" s="62" t="s">
        <v>2181</v>
      </c>
      <c r="G73" s="48"/>
      <c r="H73" s="48"/>
      <c r="I73" s="120" t="s">
        <v>1811</v>
      </c>
    </row>
    <row r="74" spans="1:9" ht="12.75">
      <c r="A74" s="145" t="s">
        <v>148</v>
      </c>
      <c r="B74" s="16" t="s">
        <v>149</v>
      </c>
      <c r="C74" s="150">
        <v>6</v>
      </c>
      <c r="D74" s="152">
        <v>40400</v>
      </c>
      <c r="E74" s="42"/>
      <c r="F74" s="146"/>
      <c r="G74" s="43" t="s">
        <v>2181</v>
      </c>
      <c r="H74" s="43"/>
      <c r="I74" s="575" t="s">
        <v>1187</v>
      </c>
    </row>
    <row r="75" spans="1:9" ht="12.75">
      <c r="A75" s="25" t="s">
        <v>444</v>
      </c>
      <c r="B75" s="26" t="s">
        <v>126</v>
      </c>
      <c r="C75" s="132">
        <v>15</v>
      </c>
      <c r="D75" s="153">
        <v>40879</v>
      </c>
      <c r="E75" s="44" t="s">
        <v>2181</v>
      </c>
      <c r="F75" s="155"/>
      <c r="G75" s="45"/>
      <c r="H75" s="45"/>
      <c r="I75" s="33"/>
    </row>
    <row r="76" spans="1:9" ht="12.75">
      <c r="A76" s="25" t="s">
        <v>635</v>
      </c>
      <c r="B76" s="26" t="s">
        <v>636</v>
      </c>
      <c r="C76" s="132">
        <v>51</v>
      </c>
      <c r="D76" s="153">
        <v>40465</v>
      </c>
      <c r="E76" s="44"/>
      <c r="F76" s="155" t="s">
        <v>2181</v>
      </c>
      <c r="G76" s="45"/>
      <c r="H76" s="45"/>
      <c r="I76" s="33" t="s">
        <v>1456</v>
      </c>
    </row>
    <row r="77" spans="1:9" ht="12.75">
      <c r="A77" s="25" t="s">
        <v>373</v>
      </c>
      <c r="B77" s="26" t="s">
        <v>374</v>
      </c>
      <c r="C77" s="132">
        <v>39</v>
      </c>
      <c r="D77" s="153">
        <v>40724</v>
      </c>
      <c r="E77" s="44" t="s">
        <v>2181</v>
      </c>
      <c r="F77" s="155"/>
      <c r="G77" s="45"/>
      <c r="H77" s="45"/>
      <c r="I77" s="33"/>
    </row>
    <row r="78" spans="1:9" ht="12.75">
      <c r="A78" s="34" t="s">
        <v>2158</v>
      </c>
      <c r="B78" s="36" t="s">
        <v>2159</v>
      </c>
      <c r="C78" s="133">
        <v>8</v>
      </c>
      <c r="D78" s="154">
        <v>40855</v>
      </c>
      <c r="E78" s="46"/>
      <c r="F78" s="62"/>
      <c r="G78" s="48"/>
      <c r="H78" s="48" t="s">
        <v>2181</v>
      </c>
      <c r="I78" s="41" t="s">
        <v>187</v>
      </c>
    </row>
    <row r="79" spans="1:9" ht="12.75">
      <c r="A79" s="15" t="s">
        <v>91</v>
      </c>
      <c r="B79" s="16" t="s">
        <v>97</v>
      </c>
      <c r="C79" s="131">
        <v>33</v>
      </c>
      <c r="D79" s="152">
        <v>40085</v>
      </c>
      <c r="E79" s="42"/>
      <c r="F79" s="146" t="s">
        <v>2181</v>
      </c>
      <c r="G79" s="43"/>
      <c r="H79" s="43"/>
      <c r="I79" s="261" t="s">
        <v>1813</v>
      </c>
    </row>
    <row r="80" spans="1:9" ht="12.75">
      <c r="A80" s="25" t="s">
        <v>222</v>
      </c>
      <c r="B80" s="26" t="s">
        <v>223</v>
      </c>
      <c r="C80" s="132">
        <v>5</v>
      </c>
      <c r="D80" s="153">
        <v>40505</v>
      </c>
      <c r="E80" s="44"/>
      <c r="F80" s="155" t="s">
        <v>2181</v>
      </c>
      <c r="G80" s="45"/>
      <c r="H80" s="45"/>
      <c r="I80" s="33" t="s">
        <v>1456</v>
      </c>
    </row>
    <row r="81" spans="1:9" ht="12.75">
      <c r="A81" s="25" t="s">
        <v>2197</v>
      </c>
      <c r="B81" s="26" t="s">
        <v>2199</v>
      </c>
      <c r="C81" s="132">
        <v>43</v>
      </c>
      <c r="D81" s="153">
        <v>39617</v>
      </c>
      <c r="E81" s="44" t="s">
        <v>2181</v>
      </c>
      <c r="F81" s="155"/>
      <c r="G81" s="45"/>
      <c r="H81" s="45"/>
      <c r="I81" s="33" t="s">
        <v>1821</v>
      </c>
    </row>
    <row r="82" spans="1:9" ht="12.75">
      <c r="A82" s="25" t="s">
        <v>88</v>
      </c>
      <c r="B82" s="26" t="s">
        <v>90</v>
      </c>
      <c r="C82" s="132">
        <v>15</v>
      </c>
      <c r="D82" s="153">
        <v>40085</v>
      </c>
      <c r="E82" s="44" t="s">
        <v>2181</v>
      </c>
      <c r="F82" s="155"/>
      <c r="G82" s="45"/>
      <c r="H82" s="45"/>
      <c r="I82" s="33" t="s">
        <v>1815</v>
      </c>
    </row>
    <row r="83" spans="1:9" ht="12.75">
      <c r="A83" s="34" t="s">
        <v>1776</v>
      </c>
      <c r="B83" s="36" t="s">
        <v>1777</v>
      </c>
      <c r="C83" s="133">
        <v>8</v>
      </c>
      <c r="D83" s="154">
        <v>40431</v>
      </c>
      <c r="E83" s="46"/>
      <c r="F83" s="62" t="s">
        <v>2181</v>
      </c>
      <c r="G83" s="48"/>
      <c r="H83" s="48"/>
      <c r="I83" s="41" t="s">
        <v>1456</v>
      </c>
    </row>
    <row r="84" spans="1:9" ht="12.75">
      <c r="A84" s="15" t="s">
        <v>345</v>
      </c>
      <c r="B84" s="16" t="s">
        <v>346</v>
      </c>
      <c r="C84" s="131">
        <v>13</v>
      </c>
      <c r="D84" s="152">
        <v>40471</v>
      </c>
      <c r="E84" s="42"/>
      <c r="F84" s="146" t="s">
        <v>2181</v>
      </c>
      <c r="G84" s="43"/>
      <c r="H84" s="43"/>
      <c r="I84" s="24" t="s">
        <v>1456</v>
      </c>
    </row>
    <row r="85" spans="1:9" ht="12.75">
      <c r="A85" s="25" t="s">
        <v>2183</v>
      </c>
      <c r="B85" s="26" t="s">
        <v>2184</v>
      </c>
      <c r="C85" s="132">
        <v>25</v>
      </c>
      <c r="D85" s="153">
        <v>39497</v>
      </c>
      <c r="E85" s="44" t="s">
        <v>2181</v>
      </c>
      <c r="F85" s="155"/>
      <c r="G85" s="45"/>
      <c r="H85" s="45"/>
      <c r="I85" s="33" t="s">
        <v>1822</v>
      </c>
    </row>
    <row r="86" spans="1:9" ht="12.75">
      <c r="A86" s="25" t="s">
        <v>131</v>
      </c>
      <c r="B86" s="26" t="s">
        <v>136</v>
      </c>
      <c r="C86" s="132">
        <v>23</v>
      </c>
      <c r="D86" s="153">
        <v>40127</v>
      </c>
      <c r="E86" s="44"/>
      <c r="F86" s="155" t="s">
        <v>2181</v>
      </c>
      <c r="G86" s="45"/>
      <c r="H86" s="45"/>
      <c r="I86" s="33" t="s">
        <v>1457</v>
      </c>
    </row>
    <row r="87" spans="1:9" ht="12.75">
      <c r="A87" s="25" t="s">
        <v>69</v>
      </c>
      <c r="B87" s="26" t="s">
        <v>72</v>
      </c>
      <c r="C87" s="132">
        <v>27</v>
      </c>
      <c r="D87" s="153">
        <v>39937</v>
      </c>
      <c r="E87" s="44" t="s">
        <v>2181</v>
      </c>
      <c r="F87" s="155"/>
      <c r="G87" s="45"/>
      <c r="H87" s="45"/>
      <c r="I87" s="33" t="s">
        <v>1815</v>
      </c>
    </row>
    <row r="88" spans="1:9" ht="12.75">
      <c r="A88" s="34" t="s">
        <v>7</v>
      </c>
      <c r="B88" s="36" t="s">
        <v>8</v>
      </c>
      <c r="C88" s="133">
        <v>25</v>
      </c>
      <c r="D88" s="154">
        <v>39752</v>
      </c>
      <c r="E88" s="46" t="s">
        <v>2181</v>
      </c>
      <c r="F88" s="62"/>
      <c r="G88" s="48"/>
      <c r="H88" s="48"/>
      <c r="I88" s="120" t="s">
        <v>1812</v>
      </c>
    </row>
    <row r="89" spans="1:9" ht="12.75">
      <c r="A89" s="15" t="s">
        <v>132</v>
      </c>
      <c r="B89" s="16" t="s">
        <v>137</v>
      </c>
      <c r="C89" s="131">
        <v>27</v>
      </c>
      <c r="D89" s="152">
        <v>40134</v>
      </c>
      <c r="E89" s="42"/>
      <c r="F89" s="146" t="s">
        <v>2181</v>
      </c>
      <c r="G89" s="43"/>
      <c r="H89" s="43"/>
      <c r="I89" s="24" t="s">
        <v>1457</v>
      </c>
    </row>
    <row r="90" spans="1:9" ht="12.75">
      <c r="A90" s="25" t="s">
        <v>317</v>
      </c>
      <c r="B90" s="26" t="s">
        <v>318</v>
      </c>
      <c r="C90" s="132">
        <v>7</v>
      </c>
      <c r="D90" s="153">
        <v>40478</v>
      </c>
      <c r="E90" s="44"/>
      <c r="F90" s="155" t="s">
        <v>2181</v>
      </c>
      <c r="G90" s="45"/>
      <c r="H90" s="45"/>
      <c r="I90" s="109" t="s">
        <v>1823</v>
      </c>
    </row>
    <row r="91" spans="1:9" ht="12.75">
      <c r="A91" s="25" t="s">
        <v>14</v>
      </c>
      <c r="B91" s="26" t="s">
        <v>15</v>
      </c>
      <c r="C91" s="132">
        <v>36</v>
      </c>
      <c r="D91" s="153">
        <v>39828</v>
      </c>
      <c r="E91" s="44" t="s">
        <v>2181</v>
      </c>
      <c r="F91" s="155"/>
      <c r="G91" s="45"/>
      <c r="H91" s="45"/>
      <c r="I91" s="33" t="s">
        <v>1824</v>
      </c>
    </row>
    <row r="92" spans="1:9" ht="12.75">
      <c r="A92" s="25" t="s">
        <v>1714</v>
      </c>
      <c r="B92" s="26" t="s">
        <v>1715</v>
      </c>
      <c r="C92" s="132">
        <v>16</v>
      </c>
      <c r="D92" s="153">
        <v>40493</v>
      </c>
      <c r="E92" s="44"/>
      <c r="F92" s="155" t="s">
        <v>2181</v>
      </c>
      <c r="G92" s="45"/>
      <c r="H92" s="45"/>
      <c r="I92" s="33" t="s">
        <v>1456</v>
      </c>
    </row>
    <row r="93" spans="1:9" ht="12.75">
      <c r="A93" s="34" t="s">
        <v>211</v>
      </c>
      <c r="B93" s="36" t="s">
        <v>212</v>
      </c>
      <c r="C93" s="133">
        <v>6</v>
      </c>
      <c r="D93" s="154">
        <v>40477</v>
      </c>
      <c r="E93" s="46"/>
      <c r="F93" s="62" t="s">
        <v>2181</v>
      </c>
      <c r="G93" s="48"/>
      <c r="H93" s="48"/>
      <c r="I93" s="120" t="s">
        <v>1823</v>
      </c>
    </row>
    <row r="94" spans="1:9" ht="12.75">
      <c r="A94" s="15" t="s">
        <v>41</v>
      </c>
      <c r="B94" s="16" t="s">
        <v>42</v>
      </c>
      <c r="C94" s="131">
        <v>50</v>
      </c>
      <c r="D94" s="152">
        <v>39899</v>
      </c>
      <c r="E94" s="42" t="s">
        <v>2181</v>
      </c>
      <c r="F94" s="146"/>
      <c r="G94" s="43"/>
      <c r="H94" s="43"/>
      <c r="I94" s="24"/>
    </row>
    <row r="95" spans="1:9" ht="12.75">
      <c r="A95" s="95" t="s">
        <v>491</v>
      </c>
      <c r="B95" s="26" t="s">
        <v>492</v>
      </c>
      <c r="C95" s="132">
        <v>19</v>
      </c>
      <c r="D95" s="153">
        <v>40857</v>
      </c>
      <c r="E95" s="44"/>
      <c r="F95" s="155" t="s">
        <v>2181</v>
      </c>
      <c r="G95" s="45"/>
      <c r="H95" s="45"/>
      <c r="I95" s="300" t="s">
        <v>1463</v>
      </c>
    </row>
    <row r="96" spans="1:9" ht="12.75">
      <c r="A96" s="95" t="s">
        <v>1685</v>
      </c>
      <c r="B96" s="26" t="s">
        <v>1686</v>
      </c>
      <c r="C96" s="132">
        <v>7</v>
      </c>
      <c r="D96" s="153">
        <v>40506</v>
      </c>
      <c r="E96" s="44"/>
      <c r="F96" s="155" t="s">
        <v>2181</v>
      </c>
      <c r="G96" s="45"/>
      <c r="H96" s="45"/>
      <c r="I96" s="109" t="s">
        <v>1811</v>
      </c>
    </row>
    <row r="97" spans="1:9" ht="12.75">
      <c r="A97" s="95" t="s">
        <v>1917</v>
      </c>
      <c r="B97" s="26" t="s">
        <v>1918</v>
      </c>
      <c r="C97" s="132">
        <v>5</v>
      </c>
      <c r="D97" s="153">
        <v>40450</v>
      </c>
      <c r="E97" s="44"/>
      <c r="F97" s="155" t="s">
        <v>2181</v>
      </c>
      <c r="G97" s="45"/>
      <c r="H97" s="45"/>
      <c r="I97" s="109" t="s">
        <v>1823</v>
      </c>
    </row>
    <row r="98" spans="1:9" ht="12.75">
      <c r="A98" s="34" t="s">
        <v>94</v>
      </c>
      <c r="B98" s="36" t="s">
        <v>98</v>
      </c>
      <c r="C98" s="133">
        <v>30</v>
      </c>
      <c r="D98" s="154">
        <v>40085</v>
      </c>
      <c r="E98" s="46"/>
      <c r="F98" s="62" t="s">
        <v>2181</v>
      </c>
      <c r="G98" s="48"/>
      <c r="H98" s="48"/>
      <c r="I98" s="120" t="s">
        <v>1819</v>
      </c>
    </row>
    <row r="99" spans="1:9" ht="12.75">
      <c r="A99" s="610" t="s">
        <v>1725</v>
      </c>
      <c r="B99" s="24" t="s">
        <v>1726</v>
      </c>
      <c r="C99" s="131">
        <v>7</v>
      </c>
      <c r="D99" s="152">
        <v>40497</v>
      </c>
      <c r="E99" s="657" t="s">
        <v>2181</v>
      </c>
      <c r="F99" s="146"/>
      <c r="G99" s="43"/>
      <c r="H99" s="43"/>
      <c r="I99" s="510" t="s">
        <v>1267</v>
      </c>
    </row>
    <row r="100" spans="1:9" ht="12.75">
      <c r="A100" s="26" t="s">
        <v>64</v>
      </c>
      <c r="B100" s="7" t="s">
        <v>67</v>
      </c>
      <c r="C100" s="132">
        <v>31</v>
      </c>
      <c r="D100" s="153">
        <v>39927</v>
      </c>
      <c r="E100" s="44" t="s">
        <v>2181</v>
      </c>
      <c r="F100" s="155"/>
      <c r="G100" s="45"/>
      <c r="H100" s="45"/>
      <c r="I100" s="102" t="s">
        <v>1041</v>
      </c>
    </row>
    <row r="101" spans="1:9" ht="12.75">
      <c r="A101" s="26" t="s">
        <v>2212</v>
      </c>
      <c r="B101" s="7" t="s">
        <v>1692</v>
      </c>
      <c r="C101" s="132">
        <v>6</v>
      </c>
      <c r="D101" s="153">
        <v>40807</v>
      </c>
      <c r="E101" s="44"/>
      <c r="F101" s="155"/>
      <c r="G101" s="45" t="s">
        <v>2181</v>
      </c>
      <c r="H101" s="45"/>
      <c r="I101" s="26" t="s">
        <v>6</v>
      </c>
    </row>
    <row r="102" spans="1:9" ht="12.75">
      <c r="A102" s="123" t="s">
        <v>1708</v>
      </c>
      <c r="B102" s="33" t="s">
        <v>1709</v>
      </c>
      <c r="C102" s="132">
        <v>9</v>
      </c>
      <c r="D102" s="153">
        <v>40442</v>
      </c>
      <c r="E102" s="44"/>
      <c r="F102" s="155" t="s">
        <v>2181</v>
      </c>
      <c r="G102" s="45"/>
      <c r="H102" s="45"/>
      <c r="I102" s="102" t="s">
        <v>1811</v>
      </c>
    </row>
    <row r="103" spans="1:9" ht="12.75">
      <c r="A103" s="208" t="s">
        <v>152</v>
      </c>
      <c r="B103" s="35" t="s">
        <v>153</v>
      </c>
      <c r="C103" s="133">
        <v>5</v>
      </c>
      <c r="D103" s="154">
        <v>40422</v>
      </c>
      <c r="E103" s="46"/>
      <c r="F103" s="62"/>
      <c r="G103" s="48" t="s">
        <v>2181</v>
      </c>
      <c r="H103" s="48"/>
      <c r="I103" s="208" t="s">
        <v>166</v>
      </c>
    </row>
    <row r="104" spans="1:9" ht="12.75">
      <c r="A104" s="610" t="s">
        <v>1944</v>
      </c>
      <c r="B104" s="24" t="s">
        <v>1945</v>
      </c>
      <c r="C104" s="131">
        <v>6</v>
      </c>
      <c r="D104" s="152">
        <v>40477</v>
      </c>
      <c r="E104" s="42"/>
      <c r="F104" s="146" t="s">
        <v>2181</v>
      </c>
      <c r="G104" s="43"/>
      <c r="H104" s="43"/>
      <c r="I104" s="261" t="s">
        <v>1811</v>
      </c>
    </row>
    <row r="105" spans="1:9" ht="12.75">
      <c r="A105" s="26" t="s">
        <v>134</v>
      </c>
      <c r="B105" s="7" t="s">
        <v>139</v>
      </c>
      <c r="C105" s="132">
        <v>22</v>
      </c>
      <c r="D105" s="153">
        <v>40147</v>
      </c>
      <c r="E105" s="44"/>
      <c r="F105" s="155" t="s">
        <v>2181</v>
      </c>
      <c r="G105" s="45"/>
      <c r="H105" s="45"/>
      <c r="I105" s="33" t="s">
        <v>1457</v>
      </c>
    </row>
    <row r="106" spans="1:9" ht="12.75">
      <c r="A106" s="26" t="s">
        <v>177</v>
      </c>
      <c r="B106" s="33" t="s">
        <v>178</v>
      </c>
      <c r="C106" s="132">
        <v>15</v>
      </c>
      <c r="D106" s="153">
        <v>40834</v>
      </c>
      <c r="E106" s="44"/>
      <c r="F106" s="155" t="s">
        <v>2181</v>
      </c>
      <c r="G106" s="45"/>
      <c r="H106" s="45"/>
      <c r="I106" s="33" t="s">
        <v>1463</v>
      </c>
    </row>
    <row r="107" spans="1:9" ht="12.75">
      <c r="A107" s="26" t="s">
        <v>65</v>
      </c>
      <c r="B107" s="33" t="s">
        <v>68</v>
      </c>
      <c r="C107" s="132">
        <v>26</v>
      </c>
      <c r="D107" s="153">
        <v>39930</v>
      </c>
      <c r="E107" s="44" t="s">
        <v>2181</v>
      </c>
      <c r="F107" s="155"/>
      <c r="G107" s="45"/>
      <c r="H107" s="45"/>
      <c r="I107" s="33"/>
    </row>
    <row r="108" spans="1:9" ht="12.75">
      <c r="A108" s="267" t="s">
        <v>1143</v>
      </c>
      <c r="B108" s="41" t="s">
        <v>1144</v>
      </c>
      <c r="C108" s="133">
        <v>11</v>
      </c>
      <c r="D108" s="154">
        <v>40848</v>
      </c>
      <c r="E108" s="46" t="s">
        <v>2181</v>
      </c>
      <c r="F108" s="62"/>
      <c r="G108" s="48"/>
      <c r="H108" s="48"/>
      <c r="I108" s="41"/>
    </row>
    <row r="109" spans="1:9" ht="12.75">
      <c r="A109" s="16" t="s">
        <v>116</v>
      </c>
      <c r="B109" s="24" t="s">
        <v>118</v>
      </c>
      <c r="C109" s="131">
        <v>33</v>
      </c>
      <c r="D109" s="152">
        <v>40116</v>
      </c>
      <c r="E109" s="42"/>
      <c r="F109" s="146" t="s">
        <v>2181</v>
      </c>
      <c r="G109" s="43"/>
      <c r="H109" s="43"/>
      <c r="I109" s="24" t="s">
        <v>1457</v>
      </c>
    </row>
    <row r="110" spans="1:9" ht="12.75">
      <c r="A110" s="26" t="s">
        <v>1528</v>
      </c>
      <c r="B110" s="33" t="s">
        <v>1529</v>
      </c>
      <c r="C110" s="132">
        <v>5</v>
      </c>
      <c r="D110" s="153">
        <v>40442</v>
      </c>
      <c r="E110" s="44"/>
      <c r="F110" s="155" t="s">
        <v>2181</v>
      </c>
      <c r="G110" s="45"/>
      <c r="H110" s="45"/>
      <c r="I110" s="33" t="s">
        <v>1456</v>
      </c>
    </row>
    <row r="111" spans="1:9" ht="12.75">
      <c r="A111" s="26" t="s">
        <v>150</v>
      </c>
      <c r="B111" s="33" t="s">
        <v>151</v>
      </c>
      <c r="C111" s="132">
        <v>20</v>
      </c>
      <c r="D111" s="153">
        <v>40412</v>
      </c>
      <c r="E111" s="44"/>
      <c r="F111" s="155" t="s">
        <v>2181</v>
      </c>
      <c r="G111" s="45"/>
      <c r="H111" s="45"/>
      <c r="I111" s="33" t="s">
        <v>1457</v>
      </c>
    </row>
    <row r="112" spans="1:9" ht="12.75">
      <c r="A112" s="26" t="s">
        <v>451</v>
      </c>
      <c r="B112" s="33" t="s">
        <v>464</v>
      </c>
      <c r="C112" s="132">
        <v>20</v>
      </c>
      <c r="D112" s="153">
        <v>40464</v>
      </c>
      <c r="E112" s="44"/>
      <c r="F112" s="155" t="s">
        <v>2181</v>
      </c>
      <c r="G112" s="45"/>
      <c r="H112" s="45"/>
      <c r="I112" s="109" t="s">
        <v>1811</v>
      </c>
    </row>
    <row r="113" spans="1:9" ht="12.75">
      <c r="A113" s="36" t="s">
        <v>326</v>
      </c>
      <c r="B113" s="35" t="s">
        <v>327</v>
      </c>
      <c r="C113" s="133">
        <v>7</v>
      </c>
      <c r="D113" s="154">
        <v>40478</v>
      </c>
      <c r="E113" s="46"/>
      <c r="F113" s="62" t="s">
        <v>2181</v>
      </c>
      <c r="G113" s="48"/>
      <c r="H113" s="48"/>
      <c r="I113" s="120" t="s">
        <v>1811</v>
      </c>
    </row>
    <row r="114" spans="1:9" ht="12.75">
      <c r="A114" s="16" t="s">
        <v>79</v>
      </c>
      <c r="B114" s="9" t="s">
        <v>81</v>
      </c>
      <c r="C114" s="131">
        <v>43</v>
      </c>
      <c r="D114" s="152">
        <v>40054</v>
      </c>
      <c r="E114" s="42" t="s">
        <v>2181</v>
      </c>
      <c r="F114" s="146"/>
      <c r="G114" s="43"/>
      <c r="H114" s="43"/>
      <c r="I114" s="24"/>
    </row>
    <row r="115" spans="1:9" ht="12.75">
      <c r="A115" s="26" t="s">
        <v>18</v>
      </c>
      <c r="B115" s="7" t="s">
        <v>19</v>
      </c>
      <c r="C115" s="132">
        <v>41</v>
      </c>
      <c r="D115" s="153">
        <v>39839</v>
      </c>
      <c r="E115" s="44" t="s">
        <v>2181</v>
      </c>
      <c r="F115" s="155"/>
      <c r="G115" s="45"/>
      <c r="H115" s="45"/>
      <c r="I115" s="109" t="s">
        <v>1888</v>
      </c>
    </row>
    <row r="116" spans="1:9" ht="12.75">
      <c r="A116" s="25" t="s">
        <v>1545</v>
      </c>
      <c r="B116" s="26" t="s">
        <v>302</v>
      </c>
      <c r="C116" s="132">
        <v>6</v>
      </c>
      <c r="D116" s="153">
        <v>40877</v>
      </c>
      <c r="E116" s="44"/>
      <c r="F116" s="155"/>
      <c r="G116" s="45" t="s">
        <v>2181</v>
      </c>
      <c r="H116" s="45"/>
      <c r="I116" s="300" t="s">
        <v>1546</v>
      </c>
    </row>
    <row r="117" spans="1:9" ht="12.75">
      <c r="A117" s="26" t="s">
        <v>1652</v>
      </c>
      <c r="B117" s="7" t="s">
        <v>1653</v>
      </c>
      <c r="C117" s="132">
        <v>5</v>
      </c>
      <c r="D117" s="153">
        <v>40486</v>
      </c>
      <c r="E117" s="44"/>
      <c r="F117" s="155" t="s">
        <v>2181</v>
      </c>
      <c r="G117" s="45"/>
      <c r="H117" s="45"/>
      <c r="I117" s="109" t="s">
        <v>1811</v>
      </c>
    </row>
    <row r="118" spans="1:9" ht="12.75">
      <c r="A118" s="267" t="s">
        <v>2000</v>
      </c>
      <c r="B118" s="35" t="s">
        <v>2001</v>
      </c>
      <c r="C118" s="133">
        <v>21</v>
      </c>
      <c r="D118" s="154">
        <v>40438</v>
      </c>
      <c r="E118" s="46"/>
      <c r="F118" s="62" t="s">
        <v>2181</v>
      </c>
      <c r="G118" s="48"/>
      <c r="H118" s="48"/>
      <c r="I118" s="120" t="s">
        <v>1825</v>
      </c>
    </row>
    <row r="119" spans="1:9" ht="12.75">
      <c r="A119" s="15" t="s">
        <v>2179</v>
      </c>
      <c r="B119" s="16" t="s">
        <v>2182</v>
      </c>
      <c r="C119" s="299">
        <v>36</v>
      </c>
      <c r="D119" s="152">
        <v>39477</v>
      </c>
      <c r="E119" s="42" t="s">
        <v>2181</v>
      </c>
      <c r="F119" s="146"/>
      <c r="G119" s="43"/>
      <c r="H119" s="43"/>
      <c r="I119" s="24" t="s">
        <v>1815</v>
      </c>
    </row>
    <row r="120" spans="1:9" ht="12.75">
      <c r="A120" s="96" t="s">
        <v>1150</v>
      </c>
      <c r="B120" s="26" t="s">
        <v>1151</v>
      </c>
      <c r="C120" s="269">
        <v>7</v>
      </c>
      <c r="D120" s="153">
        <v>40862</v>
      </c>
      <c r="E120" s="44"/>
      <c r="F120" s="155" t="s">
        <v>2181</v>
      </c>
      <c r="G120" s="45"/>
      <c r="H120" s="45"/>
      <c r="I120" s="300" t="s">
        <v>1463</v>
      </c>
    </row>
    <row r="121" spans="1:9" ht="12.75">
      <c r="A121" s="25" t="s">
        <v>337</v>
      </c>
      <c r="B121" s="26" t="s">
        <v>338</v>
      </c>
      <c r="C121" s="269">
        <v>14</v>
      </c>
      <c r="D121" s="153">
        <v>40505</v>
      </c>
      <c r="E121" s="44"/>
      <c r="F121" s="155" t="s">
        <v>2181</v>
      </c>
      <c r="G121" s="45"/>
      <c r="H121" s="45"/>
      <c r="I121" s="109" t="s">
        <v>1811</v>
      </c>
    </row>
    <row r="122" spans="1:9" ht="12.75">
      <c r="A122" s="25" t="s">
        <v>2200</v>
      </c>
      <c r="B122" s="26" t="s">
        <v>2201</v>
      </c>
      <c r="C122" s="269">
        <v>37</v>
      </c>
      <c r="D122" s="153">
        <v>39651</v>
      </c>
      <c r="E122" s="44" t="s">
        <v>2181</v>
      </c>
      <c r="F122" s="155"/>
      <c r="G122" s="45"/>
      <c r="H122" s="45"/>
      <c r="I122" s="33" t="s">
        <v>1808</v>
      </c>
    </row>
    <row r="123" spans="1:9" ht="12.75">
      <c r="A123" s="34" t="s">
        <v>1971</v>
      </c>
      <c r="B123" s="36" t="s">
        <v>1972</v>
      </c>
      <c r="C123" s="270">
        <v>5</v>
      </c>
      <c r="D123" s="154">
        <v>40476</v>
      </c>
      <c r="E123" s="46"/>
      <c r="F123" s="62" t="s">
        <v>2181</v>
      </c>
      <c r="G123" s="48"/>
      <c r="H123" s="48"/>
      <c r="I123" s="41" t="s">
        <v>1456</v>
      </c>
    </row>
    <row r="124" spans="1:9" ht="12.75">
      <c r="A124" s="15" t="s">
        <v>39</v>
      </c>
      <c r="B124" s="16" t="s">
        <v>169</v>
      </c>
      <c r="C124" s="131">
        <v>31</v>
      </c>
      <c r="D124" s="152">
        <v>39881</v>
      </c>
      <c r="E124" s="42"/>
      <c r="F124" s="146"/>
      <c r="G124" s="43" t="s">
        <v>2181</v>
      </c>
      <c r="H124" s="43"/>
      <c r="I124" s="261" t="s">
        <v>1826</v>
      </c>
    </row>
    <row r="125" spans="1:9" ht="12.75">
      <c r="A125" s="96" t="s">
        <v>2100</v>
      </c>
      <c r="B125" s="26" t="s">
        <v>323</v>
      </c>
      <c r="C125" s="269">
        <v>5</v>
      </c>
      <c r="D125" s="153">
        <v>40844</v>
      </c>
      <c r="E125" s="44"/>
      <c r="F125" s="155" t="s">
        <v>2181</v>
      </c>
      <c r="G125" s="45"/>
      <c r="H125" s="45"/>
      <c r="I125" s="33" t="s">
        <v>658</v>
      </c>
    </row>
    <row r="126" spans="1:9" ht="12.75">
      <c r="A126" s="96" t="s">
        <v>2101</v>
      </c>
      <c r="B126" s="102" t="s">
        <v>2099</v>
      </c>
      <c r="C126" s="269">
        <v>5</v>
      </c>
      <c r="D126" s="153">
        <v>40844</v>
      </c>
      <c r="E126" s="44"/>
      <c r="F126" s="155" t="s">
        <v>2181</v>
      </c>
      <c r="G126" s="45"/>
      <c r="H126" s="45"/>
      <c r="I126" s="33" t="s">
        <v>658</v>
      </c>
    </row>
    <row r="127" spans="1:9" ht="12.75">
      <c r="A127" s="25" t="s">
        <v>87</v>
      </c>
      <c r="B127" s="26" t="s">
        <v>89</v>
      </c>
      <c r="C127" s="269">
        <v>18</v>
      </c>
      <c r="D127" s="153">
        <v>40067</v>
      </c>
      <c r="E127" s="44" t="s">
        <v>2181</v>
      </c>
      <c r="F127" s="155"/>
      <c r="G127" s="45"/>
      <c r="H127" s="45"/>
      <c r="I127" s="33"/>
    </row>
    <row r="128" spans="1:9" ht="12.75">
      <c r="A128" s="113" t="s">
        <v>154</v>
      </c>
      <c r="B128" s="36" t="s">
        <v>168</v>
      </c>
      <c r="C128" s="270">
        <v>13</v>
      </c>
      <c r="D128" s="154">
        <v>40431</v>
      </c>
      <c r="E128" s="46"/>
      <c r="F128" s="62" t="s">
        <v>2181</v>
      </c>
      <c r="G128" s="48"/>
      <c r="H128" s="48"/>
      <c r="I128" s="120" t="s">
        <v>1811</v>
      </c>
    </row>
    <row r="129" spans="1:9" ht="12.75">
      <c r="A129" s="15" t="s">
        <v>436</v>
      </c>
      <c r="B129" s="16" t="s">
        <v>437</v>
      </c>
      <c r="C129" s="299">
        <v>14</v>
      </c>
      <c r="D129" s="152">
        <v>40836</v>
      </c>
      <c r="E129" s="42"/>
      <c r="F129" s="146" t="s">
        <v>2181</v>
      </c>
      <c r="G129" s="43"/>
      <c r="H129" s="43"/>
      <c r="I129" s="24" t="s">
        <v>1463</v>
      </c>
    </row>
    <row r="130" spans="1:9" ht="12.75">
      <c r="A130" s="25" t="s">
        <v>130</v>
      </c>
      <c r="B130" s="26" t="s">
        <v>135</v>
      </c>
      <c r="C130" s="269">
        <v>16</v>
      </c>
      <c r="D130" s="153">
        <v>40123</v>
      </c>
      <c r="E130" s="44"/>
      <c r="F130" s="155" t="s">
        <v>2181</v>
      </c>
      <c r="G130" s="45"/>
      <c r="H130" s="45"/>
      <c r="I130" s="33" t="s">
        <v>1457</v>
      </c>
    </row>
    <row r="131" spans="1:9" ht="12.75">
      <c r="A131" s="25" t="s">
        <v>22</v>
      </c>
      <c r="B131" s="26" t="s">
        <v>25</v>
      </c>
      <c r="C131" s="269">
        <v>27</v>
      </c>
      <c r="D131" s="153">
        <v>39849</v>
      </c>
      <c r="E131" s="44" t="s">
        <v>2181</v>
      </c>
      <c r="F131" s="155"/>
      <c r="G131" s="45"/>
      <c r="H131" s="45"/>
      <c r="I131" s="33" t="s">
        <v>1806</v>
      </c>
    </row>
    <row r="132" spans="1:9" ht="12.75">
      <c r="A132" s="25" t="s">
        <v>16</v>
      </c>
      <c r="B132" s="26" t="s">
        <v>17</v>
      </c>
      <c r="C132" s="269">
        <v>22</v>
      </c>
      <c r="D132" s="153">
        <v>39835</v>
      </c>
      <c r="E132" s="44" t="s">
        <v>2181</v>
      </c>
      <c r="F132" s="155"/>
      <c r="G132" s="45"/>
      <c r="H132" s="45"/>
      <c r="I132" s="109" t="s">
        <v>1041</v>
      </c>
    </row>
    <row r="133" spans="1:9" ht="12.75">
      <c r="A133" s="34" t="s">
        <v>104</v>
      </c>
      <c r="B133" s="36" t="s">
        <v>105</v>
      </c>
      <c r="C133" s="270">
        <v>35</v>
      </c>
      <c r="D133" s="154">
        <v>40106</v>
      </c>
      <c r="E133" s="46" t="s">
        <v>2181</v>
      </c>
      <c r="F133" s="62"/>
      <c r="G133" s="48"/>
      <c r="H133" s="48"/>
      <c r="I133" s="41"/>
    </row>
    <row r="134" spans="1:9" ht="12.75">
      <c r="A134" s="16" t="s">
        <v>48</v>
      </c>
      <c r="B134" s="24" t="s">
        <v>49</v>
      </c>
      <c r="C134" s="299">
        <v>26</v>
      </c>
      <c r="D134" s="152">
        <v>39918</v>
      </c>
      <c r="E134" s="42" t="s">
        <v>2181</v>
      </c>
      <c r="F134" s="146"/>
      <c r="G134" s="43"/>
      <c r="H134" s="43"/>
      <c r="I134" s="24" t="s">
        <v>1806</v>
      </c>
    </row>
    <row r="135" spans="1:9" ht="12.75">
      <c r="A135" s="26" t="s">
        <v>2202</v>
      </c>
      <c r="B135" s="33" t="s">
        <v>2203</v>
      </c>
      <c r="C135" s="269">
        <v>30</v>
      </c>
      <c r="D135" s="153">
        <v>39701</v>
      </c>
      <c r="E135" s="44" t="s">
        <v>2181</v>
      </c>
      <c r="F135" s="155"/>
      <c r="G135" s="45"/>
      <c r="H135" s="45"/>
      <c r="I135" s="33" t="s">
        <v>1808</v>
      </c>
    </row>
    <row r="136" spans="1:9" ht="12.75">
      <c r="A136" s="26" t="s">
        <v>1852</v>
      </c>
      <c r="B136" s="33" t="s">
        <v>1853</v>
      </c>
      <c r="C136" s="269">
        <v>6</v>
      </c>
      <c r="D136" s="153">
        <v>40456</v>
      </c>
      <c r="E136" s="44"/>
      <c r="F136" s="155" t="s">
        <v>2181</v>
      </c>
      <c r="G136" s="45"/>
      <c r="H136" s="45"/>
      <c r="I136" s="33" t="s">
        <v>1456</v>
      </c>
    </row>
    <row r="137" spans="1:9" ht="12.75">
      <c r="A137" s="26" t="s">
        <v>809</v>
      </c>
      <c r="B137" s="33" t="s">
        <v>810</v>
      </c>
      <c r="C137" s="269">
        <v>31</v>
      </c>
      <c r="D137" s="153">
        <v>40477</v>
      </c>
      <c r="E137" s="44"/>
      <c r="F137" s="155" t="s">
        <v>2181</v>
      </c>
      <c r="G137" s="45"/>
      <c r="H137" s="45"/>
      <c r="I137" s="33" t="s">
        <v>1456</v>
      </c>
    </row>
    <row r="138" spans="1:9" ht="12.75">
      <c r="A138" s="208" t="s">
        <v>185</v>
      </c>
      <c r="B138" s="41" t="s">
        <v>186</v>
      </c>
      <c r="C138" s="270">
        <v>9</v>
      </c>
      <c r="D138" s="154">
        <v>40892</v>
      </c>
      <c r="E138" s="46" t="s">
        <v>2181</v>
      </c>
      <c r="F138" s="62"/>
      <c r="G138" s="48"/>
      <c r="H138" s="48"/>
      <c r="I138" s="120"/>
    </row>
    <row r="139" spans="1:9" ht="12.75">
      <c r="A139" s="16" t="s">
        <v>107</v>
      </c>
      <c r="B139" s="9" t="s">
        <v>1636</v>
      </c>
      <c r="C139" s="131">
        <v>16</v>
      </c>
      <c r="D139" s="152">
        <v>40112</v>
      </c>
      <c r="E139" s="42"/>
      <c r="F139" s="146"/>
      <c r="G139" s="43" t="s">
        <v>2181</v>
      </c>
      <c r="H139" s="43"/>
      <c r="I139" s="24" t="s">
        <v>108</v>
      </c>
    </row>
    <row r="140" spans="1:9" ht="12.75">
      <c r="A140" s="26" t="s">
        <v>1532</v>
      </c>
      <c r="B140" s="7" t="s">
        <v>1533</v>
      </c>
      <c r="C140" s="132">
        <v>5</v>
      </c>
      <c r="D140" s="153">
        <v>40431</v>
      </c>
      <c r="E140" s="44"/>
      <c r="F140" s="155" t="s">
        <v>2181</v>
      </c>
      <c r="G140" s="45"/>
      <c r="H140" s="45"/>
      <c r="I140" s="109" t="s">
        <v>1811</v>
      </c>
    </row>
    <row r="141" spans="1:9" ht="12.75">
      <c r="A141" s="25" t="s">
        <v>117</v>
      </c>
      <c r="B141" s="26" t="s">
        <v>129</v>
      </c>
      <c r="C141" s="132">
        <v>25</v>
      </c>
      <c r="D141" s="153">
        <v>40116</v>
      </c>
      <c r="E141" s="44"/>
      <c r="F141" s="155" t="s">
        <v>2181</v>
      </c>
      <c r="G141" s="45"/>
      <c r="H141" s="45"/>
      <c r="I141" s="33" t="s">
        <v>1457</v>
      </c>
    </row>
    <row r="142" spans="1:9" ht="12.75">
      <c r="A142" s="25" t="s">
        <v>36</v>
      </c>
      <c r="B142" s="26" t="s">
        <v>44</v>
      </c>
      <c r="C142" s="132">
        <v>36</v>
      </c>
      <c r="D142" s="153">
        <v>39876</v>
      </c>
      <c r="E142" s="44" t="s">
        <v>2181</v>
      </c>
      <c r="F142" s="155"/>
      <c r="G142" s="45"/>
      <c r="H142" s="45"/>
      <c r="I142" s="33" t="s">
        <v>1806</v>
      </c>
    </row>
    <row r="143" spans="1:9" ht="12.75">
      <c r="A143" s="36" t="s">
        <v>71</v>
      </c>
      <c r="B143" s="35" t="s">
        <v>74</v>
      </c>
      <c r="C143" s="133">
        <v>32</v>
      </c>
      <c r="D143" s="154">
        <v>39959</v>
      </c>
      <c r="E143" s="46" t="s">
        <v>2181</v>
      </c>
      <c r="F143" s="62"/>
      <c r="G143" s="48"/>
      <c r="H143" s="48"/>
      <c r="I143" s="120" t="s">
        <v>1888</v>
      </c>
    </row>
    <row r="144" spans="1:9" ht="12.75">
      <c r="A144" s="265" t="s">
        <v>588</v>
      </c>
      <c r="B144" s="16" t="s">
        <v>998</v>
      </c>
      <c r="C144" s="131">
        <v>16</v>
      </c>
      <c r="D144" s="152">
        <v>40830</v>
      </c>
      <c r="E144" s="42"/>
      <c r="F144" s="146" t="s">
        <v>2181</v>
      </c>
      <c r="G144" s="43"/>
      <c r="H144" s="43"/>
      <c r="I144" s="575" t="s">
        <v>1463</v>
      </c>
    </row>
    <row r="145" spans="1:9" ht="12.75">
      <c r="A145" s="25" t="s">
        <v>355</v>
      </c>
      <c r="B145" s="26" t="s">
        <v>356</v>
      </c>
      <c r="C145" s="132">
        <v>14</v>
      </c>
      <c r="D145" s="153">
        <v>40492</v>
      </c>
      <c r="E145" s="44"/>
      <c r="F145" s="155" t="s">
        <v>2181</v>
      </c>
      <c r="G145" s="45"/>
      <c r="H145" s="45"/>
      <c r="I145" s="33" t="s">
        <v>1456</v>
      </c>
    </row>
    <row r="146" spans="1:9" ht="12.75">
      <c r="A146" s="25" t="s">
        <v>95</v>
      </c>
      <c r="B146" s="26" t="s">
        <v>1924</v>
      </c>
      <c r="C146" s="132">
        <v>35</v>
      </c>
      <c r="D146" s="153">
        <v>40085</v>
      </c>
      <c r="E146" s="44"/>
      <c r="F146" s="612" t="s">
        <v>2181</v>
      </c>
      <c r="G146" s="45"/>
      <c r="H146" s="45"/>
      <c r="I146" s="377" t="s">
        <v>140</v>
      </c>
    </row>
    <row r="147" spans="1:9" ht="12.75">
      <c r="A147" s="25" t="s">
        <v>142</v>
      </c>
      <c r="B147" s="26" t="s">
        <v>143</v>
      </c>
      <c r="C147" s="132">
        <v>18</v>
      </c>
      <c r="D147" s="153">
        <v>40371</v>
      </c>
      <c r="E147" s="44" t="s">
        <v>2181</v>
      </c>
      <c r="F147" s="155"/>
      <c r="G147" s="45"/>
      <c r="H147" s="45"/>
      <c r="I147" s="33" t="s">
        <v>1827</v>
      </c>
    </row>
    <row r="148" spans="1:9" ht="12.75">
      <c r="A148" s="260" t="s">
        <v>1849</v>
      </c>
      <c r="B148" s="36" t="s">
        <v>1848</v>
      </c>
      <c r="C148" s="133">
        <v>8</v>
      </c>
      <c r="D148" s="154">
        <v>40620</v>
      </c>
      <c r="E148" s="46" t="s">
        <v>2181</v>
      </c>
      <c r="F148" s="62"/>
      <c r="G148" s="48"/>
      <c r="H148" s="48"/>
      <c r="I148" s="41" t="s">
        <v>1623</v>
      </c>
    </row>
    <row r="149" spans="1:9" ht="12.75">
      <c r="A149" s="15" t="s">
        <v>75</v>
      </c>
      <c r="B149" s="16" t="s">
        <v>76</v>
      </c>
      <c r="C149" s="131">
        <v>15</v>
      </c>
      <c r="D149" s="152">
        <v>39975</v>
      </c>
      <c r="E149" s="42" t="s">
        <v>2181</v>
      </c>
      <c r="F149" s="146"/>
      <c r="G149" s="43"/>
      <c r="H149" s="43"/>
      <c r="I149" s="24" t="s">
        <v>1042</v>
      </c>
    </row>
    <row r="150" spans="1:9" ht="12.75">
      <c r="A150" s="25" t="s">
        <v>20</v>
      </c>
      <c r="B150" s="26" t="s">
        <v>21</v>
      </c>
      <c r="C150" s="132">
        <v>25</v>
      </c>
      <c r="D150" s="153">
        <v>39843</v>
      </c>
      <c r="E150" s="44" t="s">
        <v>2181</v>
      </c>
      <c r="F150" s="155"/>
      <c r="G150" s="45"/>
      <c r="H150" s="45"/>
      <c r="I150" s="109" t="s">
        <v>106</v>
      </c>
    </row>
    <row r="151" spans="1:9" ht="12.75">
      <c r="A151" s="96" t="s">
        <v>514</v>
      </c>
      <c r="B151" s="25" t="s">
        <v>515</v>
      </c>
      <c r="C151" s="132">
        <v>16</v>
      </c>
      <c r="D151" s="153">
        <v>40438</v>
      </c>
      <c r="E151" s="44"/>
      <c r="F151" s="155" t="s">
        <v>2181</v>
      </c>
      <c r="G151" s="45"/>
      <c r="H151" s="45"/>
      <c r="I151" s="109" t="s">
        <v>1811</v>
      </c>
    </row>
    <row r="152" spans="1:9" ht="12.75">
      <c r="A152" s="25" t="s">
        <v>37</v>
      </c>
      <c r="B152" s="25" t="s">
        <v>45</v>
      </c>
      <c r="C152" s="132">
        <v>20</v>
      </c>
      <c r="D152" s="153">
        <v>39878</v>
      </c>
      <c r="E152" s="44" t="s">
        <v>2181</v>
      </c>
      <c r="F152" s="155"/>
      <c r="G152" s="45"/>
      <c r="H152" s="45"/>
      <c r="I152" s="33" t="s">
        <v>1806</v>
      </c>
    </row>
    <row r="153" spans="1:9" ht="12.75">
      <c r="A153" s="34" t="s">
        <v>80</v>
      </c>
      <c r="B153" s="36" t="s">
        <v>82</v>
      </c>
      <c r="C153" s="133">
        <v>22</v>
      </c>
      <c r="D153" s="154">
        <v>40054</v>
      </c>
      <c r="E153" s="46" t="s">
        <v>2181</v>
      </c>
      <c r="F153" s="62"/>
      <c r="G153" s="48"/>
      <c r="H153" s="48"/>
      <c r="I153" s="41" t="s">
        <v>1806</v>
      </c>
    </row>
    <row r="154" spans="1:9" ht="12.75">
      <c r="A154" s="25" t="s">
        <v>699</v>
      </c>
      <c r="B154" s="26" t="s">
        <v>700</v>
      </c>
      <c r="C154" s="132">
        <v>39</v>
      </c>
      <c r="D154" s="153">
        <v>40718</v>
      </c>
      <c r="E154" s="44"/>
      <c r="F154" s="155"/>
      <c r="G154" s="45" t="s">
        <v>2181</v>
      </c>
      <c r="H154" s="45"/>
      <c r="I154" s="33" t="s">
        <v>953</v>
      </c>
    </row>
    <row r="155" spans="1:9" ht="12.75">
      <c r="A155" s="25" t="s">
        <v>938</v>
      </c>
      <c r="B155" s="26" t="s">
        <v>939</v>
      </c>
      <c r="C155" s="132">
        <v>6</v>
      </c>
      <c r="D155" s="153">
        <v>40431</v>
      </c>
      <c r="E155" s="44"/>
      <c r="F155" s="155" t="s">
        <v>2181</v>
      </c>
      <c r="G155" s="45"/>
      <c r="H155" s="45"/>
      <c r="I155" s="33" t="s">
        <v>1456</v>
      </c>
    </row>
    <row r="156" spans="1:9" ht="12.75">
      <c r="A156" s="25" t="s">
        <v>23</v>
      </c>
      <c r="B156" s="26" t="s">
        <v>24</v>
      </c>
      <c r="C156" s="132">
        <v>27</v>
      </c>
      <c r="D156" s="153">
        <v>39849</v>
      </c>
      <c r="E156" s="44" t="s">
        <v>2181</v>
      </c>
      <c r="F156" s="155"/>
      <c r="G156" s="45"/>
      <c r="H156" s="45"/>
      <c r="I156" s="33" t="s">
        <v>1828</v>
      </c>
    </row>
    <row r="157" spans="1:9" ht="12.75">
      <c r="A157" s="95" t="s">
        <v>157</v>
      </c>
      <c r="B157" s="26" t="s">
        <v>160</v>
      </c>
      <c r="C157" s="132">
        <v>15</v>
      </c>
      <c r="D157" s="153">
        <v>40431</v>
      </c>
      <c r="E157" s="44"/>
      <c r="F157" s="155" t="s">
        <v>2181</v>
      </c>
      <c r="G157" s="45"/>
      <c r="H157" s="45"/>
      <c r="I157" s="109" t="s">
        <v>1811</v>
      </c>
    </row>
    <row r="158" spans="1:9" ht="12.75">
      <c r="A158" s="25" t="s">
        <v>2209</v>
      </c>
      <c r="B158" s="26" t="s">
        <v>2210</v>
      </c>
      <c r="C158" s="132">
        <v>28</v>
      </c>
      <c r="D158" s="153">
        <v>39729</v>
      </c>
      <c r="E158" s="44"/>
      <c r="F158" s="155"/>
      <c r="G158" s="45" t="s">
        <v>2181</v>
      </c>
      <c r="H158" s="45"/>
      <c r="I158" s="109" t="s">
        <v>1829</v>
      </c>
    </row>
    <row r="159" spans="1:9" ht="12.75">
      <c r="A159" s="34" t="s">
        <v>397</v>
      </c>
      <c r="B159" s="36" t="s">
        <v>398</v>
      </c>
      <c r="C159" s="133">
        <v>10</v>
      </c>
      <c r="D159" s="154">
        <v>40480</v>
      </c>
      <c r="E159" s="46"/>
      <c r="F159" s="62" t="s">
        <v>2181</v>
      </c>
      <c r="G159" s="48"/>
      <c r="H159" s="48"/>
      <c r="I159" s="41" t="s">
        <v>1456</v>
      </c>
    </row>
    <row r="160" spans="1:9" ht="12.75">
      <c r="A160" s="428" t="s">
        <v>1105</v>
      </c>
      <c r="B160" s="80">
        <f>COUNTA(B4:B159)</f>
        <v>156</v>
      </c>
      <c r="C160" s="533"/>
      <c r="D160" s="534"/>
      <c r="E160" s="80">
        <f>COUNTA(E4:E159)</f>
        <v>48</v>
      </c>
      <c r="F160" s="80">
        <f>COUNTA(F4:F159)</f>
        <v>89</v>
      </c>
      <c r="G160" s="80">
        <f>COUNTA(G4:G159)</f>
        <v>16</v>
      </c>
      <c r="H160" s="80">
        <f>COUNTA(H4:H159)</f>
        <v>3</v>
      </c>
      <c r="I160" s="548" t="s">
        <v>1104</v>
      </c>
    </row>
    <row r="161" spans="1:9" ht="12.75">
      <c r="A161" s="260" t="s">
        <v>1106</v>
      </c>
      <c r="B161" s="47">
        <f>B160-3</f>
        <v>153</v>
      </c>
      <c r="C161" s="545"/>
      <c r="D161" s="546"/>
      <c r="E161" s="47">
        <f>E160-1</f>
        <v>47</v>
      </c>
      <c r="F161" s="47">
        <f>F160-1</f>
        <v>88</v>
      </c>
      <c r="G161" s="47">
        <f>G160</f>
        <v>16</v>
      </c>
      <c r="H161" s="47">
        <f>H160-1</f>
        <v>2</v>
      </c>
      <c r="I161" s="549" t="s">
        <v>1107</v>
      </c>
    </row>
    <row r="162" spans="1:9" ht="12.75">
      <c r="A162" s="34" t="s">
        <v>1103</v>
      </c>
      <c r="B162" s="547">
        <v>100</v>
      </c>
      <c r="C162" s="535"/>
      <c r="D162" s="436"/>
      <c r="E162" s="535">
        <f>E161/$B161*100</f>
        <v>30.718954248366014</v>
      </c>
      <c r="F162" s="535">
        <f>F161/$B161*100</f>
        <v>57.51633986928104</v>
      </c>
      <c r="G162" s="535">
        <f>G161/$B161*100</f>
        <v>10.457516339869281</v>
      </c>
      <c r="H162" s="535">
        <f>H161/$B161*100</f>
        <v>1.3071895424836601</v>
      </c>
      <c r="I162" s="41"/>
    </row>
    <row r="163" spans="1:9" ht="12.75">
      <c r="A163" s="34" t="s">
        <v>1282</v>
      </c>
      <c r="B163" s="35"/>
      <c r="C163" s="535">
        <f>AVERAGE(C4:C159)</f>
        <v>18.903846153846153</v>
      </c>
      <c r="D163" s="536">
        <f>AVERAGE(D4:D159)</f>
        <v>40304.97435897436</v>
      </c>
      <c r="E163" s="47"/>
      <c r="F163" s="47"/>
      <c r="G163" s="47"/>
      <c r="H163" s="47"/>
      <c r="I163" s="41"/>
    </row>
    <row r="164" spans="1:9" ht="12.75">
      <c r="A164" s="86" t="s">
        <v>1816</v>
      </c>
      <c r="B164" s="6"/>
      <c r="C164" s="149"/>
      <c r="D164" s="114"/>
      <c r="E164" s="8"/>
      <c r="F164" s="8"/>
      <c r="G164" s="8"/>
      <c r="H164" s="8"/>
      <c r="I164" s="6"/>
    </row>
    <row r="165" spans="1:9" ht="12.75">
      <c r="A165" s="6"/>
      <c r="B165" s="6"/>
      <c r="C165" s="149"/>
      <c r="D165" s="114"/>
      <c r="E165" s="8"/>
      <c r="F165" s="8"/>
      <c r="G165" s="8"/>
      <c r="H165" s="8"/>
      <c r="I165" s="6"/>
    </row>
    <row r="166" spans="1:9" ht="12.75">
      <c r="A166" s="157" t="s">
        <v>1369</v>
      </c>
      <c r="B166" s="6"/>
      <c r="C166" s="149"/>
      <c r="D166" s="114"/>
      <c r="E166" s="8"/>
      <c r="F166" s="8"/>
      <c r="G166" s="8"/>
      <c r="H166" s="8"/>
      <c r="I166" s="6"/>
    </row>
    <row r="167" spans="1:9" ht="12.75">
      <c r="A167" s="114">
        <v>39490</v>
      </c>
      <c r="B167" s="6" t="s">
        <v>1375</v>
      </c>
      <c r="C167" s="149"/>
      <c r="D167" s="114"/>
      <c r="E167" s="8"/>
      <c r="F167" s="8"/>
      <c r="G167" s="8"/>
      <c r="H167" s="8"/>
      <c r="I167" s="6"/>
    </row>
    <row r="168" spans="1:9" ht="12.75">
      <c r="A168" s="114">
        <v>39494</v>
      </c>
      <c r="B168" s="6" t="s">
        <v>1377</v>
      </c>
      <c r="C168" s="149"/>
      <c r="D168" s="114"/>
      <c r="E168" s="8"/>
      <c r="F168" s="8"/>
      <c r="G168" s="8"/>
      <c r="H168" s="8"/>
      <c r="I168" s="6"/>
    </row>
    <row r="169" spans="1:9" ht="12.75">
      <c r="A169" s="114">
        <v>39542</v>
      </c>
      <c r="B169" s="6" t="s">
        <v>1434</v>
      </c>
      <c r="C169" s="149"/>
      <c r="D169" s="114"/>
      <c r="E169" s="8"/>
      <c r="F169" s="8"/>
      <c r="G169" s="8"/>
      <c r="H169" s="8"/>
      <c r="I169" s="6"/>
    </row>
    <row r="170" spans="1:9" ht="12.75">
      <c r="A170" s="114">
        <v>39566</v>
      </c>
      <c r="B170" s="86" t="s">
        <v>1435</v>
      </c>
      <c r="C170" s="149"/>
      <c r="D170" s="114"/>
      <c r="E170" s="8"/>
      <c r="F170" s="8"/>
      <c r="G170" s="8"/>
      <c r="H170" s="8"/>
      <c r="I170" s="6"/>
    </row>
    <row r="171" spans="1:9" ht="12.75">
      <c r="A171" s="114">
        <v>39639</v>
      </c>
      <c r="B171" s="86" t="s">
        <v>1466</v>
      </c>
      <c r="C171" s="149"/>
      <c r="D171" s="114"/>
      <c r="E171" s="8"/>
      <c r="F171" s="8"/>
      <c r="G171" s="8"/>
      <c r="H171" s="8"/>
      <c r="I171" s="6"/>
    </row>
    <row r="172" spans="1:9" ht="12.75">
      <c r="A172" s="114">
        <v>39643</v>
      </c>
      <c r="B172" s="92" t="s">
        <v>1464</v>
      </c>
      <c r="C172" s="149"/>
      <c r="D172" s="114"/>
      <c r="E172" s="8"/>
      <c r="F172" s="8"/>
      <c r="G172" s="8"/>
      <c r="H172" s="8"/>
      <c r="I172" s="6"/>
    </row>
    <row r="173" spans="1:9" ht="12.75">
      <c r="A173" s="114">
        <v>39657</v>
      </c>
      <c r="B173" s="86" t="s">
        <v>1465</v>
      </c>
      <c r="C173" s="149"/>
      <c r="D173" s="114"/>
      <c r="E173" s="8"/>
      <c r="F173" s="8"/>
      <c r="G173" s="8"/>
      <c r="H173" s="8"/>
      <c r="I173" s="6"/>
    </row>
    <row r="174" spans="1:9" ht="12.75">
      <c r="A174" s="114">
        <v>39721</v>
      </c>
      <c r="B174" s="92" t="s">
        <v>1469</v>
      </c>
      <c r="C174" s="149"/>
      <c r="D174" s="114"/>
      <c r="E174" s="8"/>
      <c r="F174" s="8"/>
      <c r="G174" s="8"/>
      <c r="H174" s="8"/>
      <c r="I174" s="6"/>
    </row>
    <row r="175" spans="1:9" ht="12.75">
      <c r="A175" s="114">
        <v>39772</v>
      </c>
      <c r="B175" s="92" t="s">
        <v>1680</v>
      </c>
      <c r="C175" s="149"/>
      <c r="D175" s="114"/>
      <c r="E175" s="8"/>
      <c r="F175" s="8"/>
      <c r="G175" s="8"/>
      <c r="H175" s="8"/>
      <c r="I175" s="6"/>
    </row>
    <row r="176" spans="1:9" ht="12.75">
      <c r="A176" s="114">
        <v>39773</v>
      </c>
      <c r="B176" s="86" t="s">
        <v>1337</v>
      </c>
      <c r="C176" s="149"/>
      <c r="D176" s="114"/>
      <c r="E176" s="8"/>
      <c r="F176" s="8"/>
      <c r="G176" s="8"/>
      <c r="H176" s="8"/>
      <c r="I176" s="6"/>
    </row>
    <row r="177" spans="1:9" ht="12.75">
      <c r="A177" s="114">
        <v>39773</v>
      </c>
      <c r="B177" s="86" t="s">
        <v>1338</v>
      </c>
      <c r="C177" s="149"/>
      <c r="D177" s="114"/>
      <c r="E177" s="8"/>
      <c r="F177" s="8"/>
      <c r="G177" s="8"/>
      <c r="H177" s="8"/>
      <c r="I177" s="6"/>
    </row>
    <row r="178" spans="1:9" ht="12.75">
      <c r="A178" s="114">
        <v>39775</v>
      </c>
      <c r="B178" s="86" t="s">
        <v>1339</v>
      </c>
      <c r="C178" s="149"/>
      <c r="D178" s="114"/>
      <c r="E178" s="8"/>
      <c r="F178" s="8"/>
      <c r="G178" s="8"/>
      <c r="H178" s="8"/>
      <c r="I178" s="6"/>
    </row>
    <row r="179" spans="1:9" ht="12.75">
      <c r="A179" s="114">
        <v>39775</v>
      </c>
      <c r="B179" s="86" t="s">
        <v>1341</v>
      </c>
      <c r="C179" s="149"/>
      <c r="D179" s="114"/>
      <c r="E179" s="8"/>
      <c r="F179" s="8"/>
      <c r="G179" s="8"/>
      <c r="H179" s="8"/>
      <c r="I179" s="6"/>
    </row>
    <row r="180" spans="1:9" ht="12.75">
      <c r="A180" s="114">
        <v>39839</v>
      </c>
      <c r="B180" s="6" t="s">
        <v>557</v>
      </c>
      <c r="C180" s="149"/>
      <c r="D180" s="114"/>
      <c r="E180" s="8"/>
      <c r="F180" s="8"/>
      <c r="G180" s="8"/>
      <c r="H180" s="8"/>
      <c r="I180" s="6"/>
    </row>
    <row r="181" spans="1:9" ht="12.75">
      <c r="A181" s="114">
        <v>39863</v>
      </c>
      <c r="B181" s="6" t="s">
        <v>2003</v>
      </c>
      <c r="C181" s="6"/>
      <c r="D181" s="6"/>
      <c r="E181" s="6"/>
      <c r="F181" s="6"/>
      <c r="G181" s="6"/>
      <c r="H181" s="6"/>
      <c r="I181" s="6"/>
    </row>
    <row r="182" spans="1:9" ht="12.75">
      <c r="A182" s="114">
        <v>39923</v>
      </c>
      <c r="B182" s="6" t="s">
        <v>659</v>
      </c>
      <c r="C182" s="6"/>
      <c r="D182" s="6"/>
      <c r="E182" s="6"/>
      <c r="F182" s="6"/>
      <c r="G182" s="6"/>
      <c r="H182" s="6"/>
      <c r="I182" s="6"/>
    </row>
    <row r="183" spans="1:9" ht="12.75">
      <c r="A183" s="114">
        <v>39993</v>
      </c>
      <c r="B183" s="86" t="s">
        <v>1453</v>
      </c>
      <c r="C183" s="6"/>
      <c r="D183" s="6"/>
      <c r="E183" s="6"/>
      <c r="F183" s="6"/>
      <c r="G183" s="6"/>
      <c r="H183" s="6"/>
      <c r="I183" s="6"/>
    </row>
    <row r="184" spans="1:9" ht="12.75">
      <c r="A184" s="114">
        <v>39995</v>
      </c>
      <c r="B184" s="86" t="s">
        <v>1440</v>
      </c>
      <c r="C184" s="6"/>
      <c r="D184" s="6"/>
      <c r="E184" s="6"/>
      <c r="F184" s="6"/>
      <c r="G184" s="6"/>
      <c r="H184" s="6"/>
      <c r="I184" s="6"/>
    </row>
    <row r="185" spans="1:9" ht="12.75">
      <c r="A185" s="114">
        <v>40014</v>
      </c>
      <c r="B185" s="6" t="s">
        <v>1555</v>
      </c>
      <c r="C185" s="6"/>
      <c r="D185" s="6"/>
      <c r="E185" s="6"/>
      <c r="F185" s="6"/>
      <c r="G185" s="6"/>
      <c r="H185" s="6"/>
      <c r="I185" s="6"/>
    </row>
    <row r="186" spans="1:9" ht="12.75">
      <c r="A186" s="114">
        <v>40031</v>
      </c>
      <c r="B186" s="6" t="s">
        <v>206</v>
      </c>
      <c r="C186" s="6"/>
      <c r="D186" s="6"/>
      <c r="E186" s="6"/>
      <c r="F186" s="6"/>
      <c r="G186" s="6"/>
      <c r="H186" s="6"/>
      <c r="I186" s="6"/>
    </row>
    <row r="187" spans="1:9" ht="12.75">
      <c r="A187" s="114">
        <v>40154</v>
      </c>
      <c r="B187" s="6" t="s">
        <v>1950</v>
      </c>
      <c r="C187" s="6"/>
      <c r="D187" s="6"/>
      <c r="E187" s="6"/>
      <c r="F187" s="6"/>
      <c r="G187" s="6"/>
      <c r="H187" s="6"/>
      <c r="I187" s="6"/>
    </row>
    <row r="188" spans="1:9" ht="12.75">
      <c r="A188" s="114">
        <v>40186</v>
      </c>
      <c r="B188" s="6" t="s">
        <v>2006</v>
      </c>
      <c r="C188" s="6"/>
      <c r="D188" s="6"/>
      <c r="E188" s="6"/>
      <c r="F188" s="6"/>
      <c r="G188" s="6"/>
      <c r="H188" s="6"/>
      <c r="I188" s="6"/>
    </row>
    <row r="189" spans="1:9" ht="12.75">
      <c r="A189" s="114">
        <v>40193</v>
      </c>
      <c r="B189" s="6" t="s">
        <v>1430</v>
      </c>
      <c r="C189" s="6"/>
      <c r="D189" s="6"/>
      <c r="E189" s="6"/>
      <c r="F189" s="6"/>
      <c r="G189" s="6"/>
      <c r="H189" s="6"/>
      <c r="I189" s="6"/>
    </row>
    <row r="190" spans="1:9" ht="12.75">
      <c r="A190" s="114">
        <v>40201</v>
      </c>
      <c r="B190" s="6" t="s">
        <v>1956</v>
      </c>
      <c r="C190" s="6"/>
      <c r="D190" s="6"/>
      <c r="E190" s="6"/>
      <c r="F190" s="6"/>
      <c r="G190" s="6"/>
      <c r="H190" s="6"/>
      <c r="I190" s="6"/>
    </row>
    <row r="191" spans="1:9" ht="12.75">
      <c r="A191" s="114">
        <v>40242</v>
      </c>
      <c r="B191" s="6" t="s">
        <v>2009</v>
      </c>
      <c r="C191" s="6"/>
      <c r="D191" s="6"/>
      <c r="E191" s="6"/>
      <c r="F191" s="6"/>
      <c r="G191" s="6"/>
      <c r="H191" s="6"/>
      <c r="I191" s="6"/>
    </row>
    <row r="192" spans="1:9" ht="12.75">
      <c r="A192" s="114">
        <v>40242</v>
      </c>
      <c r="B192" s="86" t="s">
        <v>1454</v>
      </c>
      <c r="C192" s="6"/>
      <c r="D192" s="6"/>
      <c r="E192" s="6"/>
      <c r="F192" s="6"/>
      <c r="G192" s="6"/>
      <c r="H192" s="6"/>
      <c r="I192" s="6"/>
    </row>
    <row r="193" spans="1:9" ht="12.75">
      <c r="A193" s="114">
        <v>40244</v>
      </c>
      <c r="B193" s="6" t="s">
        <v>1383</v>
      </c>
      <c r="C193" s="6"/>
      <c r="D193" s="6"/>
      <c r="E193" s="6"/>
      <c r="F193" s="6"/>
      <c r="G193" s="6"/>
      <c r="H193" s="6"/>
      <c r="I193" s="6"/>
    </row>
    <row r="194" spans="1:9" ht="12.75">
      <c r="A194" s="114">
        <v>40244</v>
      </c>
      <c r="B194" s="6" t="s">
        <v>553</v>
      </c>
      <c r="C194" s="6"/>
      <c r="D194" s="6"/>
      <c r="E194" s="6"/>
      <c r="F194" s="6"/>
      <c r="G194" s="6"/>
      <c r="H194" s="6"/>
      <c r="I194" s="6"/>
    </row>
    <row r="195" spans="1:9" ht="12.75">
      <c r="A195" s="114">
        <v>40249</v>
      </c>
      <c r="B195" s="6" t="s">
        <v>1713</v>
      </c>
      <c r="C195" s="6"/>
      <c r="D195" s="6"/>
      <c r="E195" s="6"/>
      <c r="F195" s="6"/>
      <c r="G195" s="6"/>
      <c r="H195" s="6"/>
      <c r="I195" s="6"/>
    </row>
    <row r="196" spans="1:9" ht="12.75">
      <c r="A196" s="114">
        <v>40250</v>
      </c>
      <c r="B196" s="6" t="s">
        <v>1716</v>
      </c>
      <c r="C196" s="6"/>
      <c r="D196" s="6"/>
      <c r="E196" s="6"/>
      <c r="F196" s="6"/>
      <c r="G196" s="6"/>
      <c r="H196" s="6"/>
      <c r="I196" s="6"/>
    </row>
    <row r="197" spans="1:9" ht="12.75">
      <c r="A197" s="114">
        <v>40251</v>
      </c>
      <c r="B197" s="6" t="s">
        <v>1722</v>
      </c>
      <c r="C197" s="6"/>
      <c r="D197" s="6"/>
      <c r="E197" s="6"/>
      <c r="F197" s="6"/>
      <c r="G197" s="6"/>
      <c r="H197" s="6"/>
      <c r="I197" s="6"/>
    </row>
    <row r="198" spans="1:9" ht="12.75">
      <c r="A198" s="124">
        <v>40262</v>
      </c>
      <c r="B198" s="6" t="s">
        <v>1768</v>
      </c>
      <c r="C198" s="6"/>
      <c r="D198" s="6"/>
      <c r="E198" s="6"/>
      <c r="F198" s="6"/>
      <c r="G198" s="6"/>
      <c r="H198" s="6"/>
      <c r="I198" s="6"/>
    </row>
    <row r="199" spans="1:9" ht="12.75">
      <c r="A199" s="114">
        <v>40263</v>
      </c>
      <c r="B199" s="6" t="s">
        <v>1771</v>
      </c>
      <c r="C199" s="6"/>
      <c r="D199" s="6"/>
      <c r="E199" s="6"/>
      <c r="F199" s="6"/>
      <c r="G199" s="6"/>
      <c r="H199" s="6"/>
      <c r="I199" s="6"/>
    </row>
    <row r="200" spans="1:9" ht="12.75">
      <c r="A200" s="114">
        <v>40267</v>
      </c>
      <c r="B200" s="86" t="s">
        <v>1445</v>
      </c>
      <c r="C200" s="6"/>
      <c r="D200" s="6"/>
      <c r="E200" s="6"/>
      <c r="F200" s="6"/>
      <c r="G200" s="6"/>
      <c r="H200" s="6"/>
      <c r="I200" s="6"/>
    </row>
    <row r="201" spans="1:9" ht="12.75">
      <c r="A201" s="114">
        <v>40267</v>
      </c>
      <c r="B201" s="6" t="s">
        <v>577</v>
      </c>
      <c r="C201" s="6"/>
      <c r="D201" s="6"/>
      <c r="E201" s="6"/>
      <c r="F201" s="6"/>
      <c r="G201" s="6"/>
      <c r="H201" s="6"/>
      <c r="I201" s="6"/>
    </row>
    <row r="202" spans="1:9" ht="12.75">
      <c r="A202" s="114">
        <v>40268</v>
      </c>
      <c r="B202" s="6" t="s">
        <v>191</v>
      </c>
      <c r="C202" s="6"/>
      <c r="D202" s="6"/>
      <c r="E202" s="6"/>
      <c r="F202" s="6"/>
      <c r="G202" s="6"/>
      <c r="H202" s="6"/>
      <c r="I202" s="6"/>
    </row>
    <row r="203" spans="1:9" ht="12.75">
      <c r="A203" s="114">
        <v>40295</v>
      </c>
      <c r="B203" s="86" t="s">
        <v>2107</v>
      </c>
      <c r="C203" s="6"/>
      <c r="D203" s="6"/>
      <c r="E203" s="6"/>
      <c r="F203" s="6"/>
      <c r="G203" s="6"/>
      <c r="H203" s="6"/>
      <c r="I203" s="6"/>
    </row>
    <row r="204" spans="1:9" ht="12.75">
      <c r="A204" s="114">
        <v>40308</v>
      </c>
      <c r="B204" s="6" t="s">
        <v>1001</v>
      </c>
      <c r="C204" s="6"/>
      <c r="D204" s="6"/>
      <c r="E204" s="6"/>
      <c r="F204" s="6"/>
      <c r="G204" s="6"/>
      <c r="H204" s="6"/>
      <c r="I204" s="6"/>
    </row>
    <row r="205" spans="1:9" ht="12.75">
      <c r="A205" s="114">
        <v>40308</v>
      </c>
      <c r="B205" s="86" t="s">
        <v>1441</v>
      </c>
      <c r="C205" s="6"/>
      <c r="D205" s="6"/>
      <c r="E205" s="6"/>
      <c r="F205" s="6"/>
      <c r="G205" s="6"/>
      <c r="H205" s="6"/>
      <c r="I205" s="6"/>
    </row>
    <row r="206" spans="1:9" ht="12.75">
      <c r="A206" s="114">
        <v>40310</v>
      </c>
      <c r="B206" s="6" t="s">
        <v>568</v>
      </c>
      <c r="C206" s="6"/>
      <c r="D206" s="6"/>
      <c r="E206" s="6"/>
      <c r="F206" s="6"/>
      <c r="G206" s="6"/>
      <c r="H206" s="6"/>
      <c r="I206" s="6"/>
    </row>
    <row r="207" spans="1:9" ht="12.75">
      <c r="A207" s="114">
        <v>40319</v>
      </c>
      <c r="B207" s="6" t="s">
        <v>628</v>
      </c>
      <c r="C207" s="6"/>
      <c r="D207" s="6"/>
      <c r="E207" s="6"/>
      <c r="F207" s="6"/>
      <c r="G207" s="6"/>
      <c r="H207" s="6"/>
      <c r="I207" s="6"/>
    </row>
    <row r="208" spans="1:9" ht="12.75">
      <c r="A208" s="114">
        <v>40352</v>
      </c>
      <c r="B208" s="6" t="s">
        <v>1547</v>
      </c>
      <c r="C208" s="6"/>
      <c r="D208" s="6"/>
      <c r="E208" s="6"/>
      <c r="F208" s="6"/>
      <c r="G208" s="6"/>
      <c r="H208" s="6"/>
      <c r="I208" s="6"/>
    </row>
    <row r="209" spans="1:9" ht="12.75">
      <c r="A209" s="114">
        <v>40358</v>
      </c>
      <c r="B209" s="6" t="s">
        <v>1925</v>
      </c>
      <c r="C209" s="6"/>
      <c r="D209" s="6"/>
      <c r="E209" s="6"/>
      <c r="F209" s="6"/>
      <c r="G209" s="6"/>
      <c r="H209" s="6"/>
      <c r="I209" s="6"/>
    </row>
    <row r="210" spans="1:9" ht="12.75">
      <c r="A210" s="114">
        <v>40362</v>
      </c>
      <c r="B210" s="86" t="s">
        <v>1384</v>
      </c>
      <c r="C210" s="6"/>
      <c r="D210" s="6"/>
      <c r="E210" s="6"/>
      <c r="F210" s="6"/>
      <c r="G210" s="6"/>
      <c r="H210" s="6"/>
      <c r="I210" s="6"/>
    </row>
    <row r="211" spans="1:9" ht="12.75">
      <c r="A211" s="114">
        <v>40383</v>
      </c>
      <c r="B211" s="86" t="s">
        <v>1507</v>
      </c>
      <c r="C211" s="6"/>
      <c r="D211" s="6"/>
      <c r="E211" s="6"/>
      <c r="F211" s="6"/>
      <c r="G211" s="6"/>
      <c r="H211" s="6"/>
      <c r="I211" s="6"/>
    </row>
    <row r="212" spans="1:9" ht="12.75">
      <c r="A212" s="114">
        <v>40383</v>
      </c>
      <c r="B212" s="86" t="s">
        <v>1500</v>
      </c>
      <c r="C212" s="6"/>
      <c r="D212" s="6"/>
      <c r="E212" s="6"/>
      <c r="F212" s="6"/>
      <c r="G212" s="6"/>
      <c r="H212" s="6"/>
      <c r="I212" s="6"/>
    </row>
    <row r="213" spans="1:9" ht="12.75">
      <c r="A213" s="114">
        <v>40383</v>
      </c>
      <c r="B213" s="86" t="s">
        <v>1504</v>
      </c>
      <c r="C213" s="6"/>
      <c r="D213" s="6"/>
      <c r="E213" s="6"/>
      <c r="F213" s="6"/>
      <c r="G213" s="6"/>
      <c r="H213" s="6"/>
      <c r="I213" s="6"/>
    </row>
    <row r="214" spans="1:9" ht="12.75">
      <c r="A214" s="114">
        <v>40383</v>
      </c>
      <c r="B214" s="86" t="s">
        <v>995</v>
      </c>
      <c r="C214" s="6"/>
      <c r="D214" s="6"/>
      <c r="E214" s="6"/>
      <c r="F214" s="6"/>
      <c r="G214" s="6"/>
      <c r="H214" s="6"/>
      <c r="I214" s="6"/>
    </row>
    <row r="215" spans="1:9" ht="12.75">
      <c r="A215" s="114">
        <v>40386</v>
      </c>
      <c r="B215" s="86" t="s">
        <v>1368</v>
      </c>
      <c r="C215" s="6"/>
      <c r="D215" s="6"/>
      <c r="E215" s="6"/>
      <c r="F215" s="6"/>
      <c r="G215" s="6"/>
      <c r="H215" s="6"/>
      <c r="I215" s="6"/>
    </row>
    <row r="216" spans="1:9" ht="12.75">
      <c r="A216" s="114">
        <v>40387</v>
      </c>
      <c r="B216" s="86" t="s">
        <v>179</v>
      </c>
      <c r="C216" s="6"/>
      <c r="D216" s="6"/>
      <c r="E216" s="6"/>
      <c r="F216" s="6"/>
      <c r="G216" s="6"/>
      <c r="H216" s="6"/>
      <c r="I216" s="6"/>
    </row>
    <row r="217" spans="1:9" ht="12.75">
      <c r="A217" s="114">
        <v>40393</v>
      </c>
      <c r="B217" s="86" t="s">
        <v>1443</v>
      </c>
      <c r="C217" s="6"/>
      <c r="D217" s="6"/>
      <c r="E217" s="6"/>
      <c r="F217" s="6"/>
      <c r="G217" s="6"/>
      <c r="H217" s="6"/>
      <c r="I217" s="6"/>
    </row>
    <row r="218" spans="1:9" ht="12.75">
      <c r="A218" s="114">
        <v>40396</v>
      </c>
      <c r="B218" s="86" t="s">
        <v>1444</v>
      </c>
      <c r="C218" s="6"/>
      <c r="D218" s="6"/>
      <c r="E218" s="6"/>
      <c r="F218" s="6"/>
      <c r="G218" s="6"/>
      <c r="H218" s="6"/>
      <c r="I218" s="6"/>
    </row>
    <row r="219" spans="1:9" ht="12.75">
      <c r="A219" s="114">
        <v>40401</v>
      </c>
      <c r="B219" s="6" t="s">
        <v>448</v>
      </c>
      <c r="C219" s="6"/>
      <c r="D219" s="6"/>
      <c r="E219" s="6"/>
      <c r="F219" s="6"/>
      <c r="G219" s="6"/>
      <c r="H219" s="6"/>
      <c r="I219" s="6"/>
    </row>
    <row r="220" spans="1:9" ht="12.75">
      <c r="A220" s="114">
        <v>40412</v>
      </c>
      <c r="B220" s="86" t="s">
        <v>1455</v>
      </c>
      <c r="C220" s="6"/>
      <c r="D220" s="6"/>
      <c r="E220" s="6"/>
      <c r="F220" s="6"/>
      <c r="G220" s="6"/>
      <c r="H220" s="6"/>
      <c r="I220" s="6"/>
    </row>
    <row r="221" spans="1:9" ht="12.75">
      <c r="A221" s="114">
        <v>40429</v>
      </c>
      <c r="B221" s="86" t="s">
        <v>1645</v>
      </c>
      <c r="C221" s="6"/>
      <c r="D221" s="6"/>
      <c r="E221" s="6"/>
      <c r="F221" s="6"/>
      <c r="G221" s="6"/>
      <c r="H221" s="6"/>
      <c r="I221" s="6"/>
    </row>
    <row r="222" spans="1:9" ht="12.75">
      <c r="A222" s="114">
        <v>40430</v>
      </c>
      <c r="B222" s="6" t="s">
        <v>1461</v>
      </c>
      <c r="C222" s="6"/>
      <c r="D222" s="6"/>
      <c r="E222" s="6"/>
      <c r="F222" s="6"/>
      <c r="G222" s="6"/>
      <c r="H222" s="6"/>
      <c r="I222" s="6"/>
    </row>
    <row r="223" spans="1:9" ht="12.75">
      <c r="A223" s="114">
        <v>40470</v>
      </c>
      <c r="B223" s="6" t="s">
        <v>702</v>
      </c>
      <c r="C223" s="6"/>
      <c r="D223" s="6"/>
      <c r="E223" s="6"/>
      <c r="F223" s="6"/>
      <c r="G223" s="6"/>
      <c r="H223" s="6"/>
      <c r="I223" s="6"/>
    </row>
    <row r="224" spans="1:9" ht="12.75">
      <c r="A224" s="114">
        <v>40472</v>
      </c>
      <c r="B224" s="6" t="s">
        <v>218</v>
      </c>
      <c r="C224" s="6"/>
      <c r="D224" s="6"/>
      <c r="E224" s="6"/>
      <c r="F224" s="6"/>
      <c r="G224" s="6"/>
      <c r="H224" s="6"/>
      <c r="I224" s="6"/>
    </row>
    <row r="225" spans="1:9" ht="12.75">
      <c r="A225" s="114">
        <v>40473</v>
      </c>
      <c r="B225" s="86" t="s">
        <v>1955</v>
      </c>
      <c r="C225" s="6"/>
      <c r="D225" s="6"/>
      <c r="E225" s="6"/>
      <c r="F225" s="6"/>
      <c r="G225" s="6"/>
      <c r="H225" s="6"/>
      <c r="I225" s="6"/>
    </row>
    <row r="226" spans="1:9" ht="12.75">
      <c r="A226" s="114">
        <v>40476</v>
      </c>
      <c r="B226" s="86" t="s">
        <v>579</v>
      </c>
      <c r="C226" s="6"/>
      <c r="D226" s="6"/>
      <c r="E226" s="6"/>
      <c r="F226" s="6"/>
      <c r="G226" s="6"/>
      <c r="H226" s="6"/>
      <c r="I226" s="6"/>
    </row>
    <row r="227" spans="1:9" ht="12.75">
      <c r="A227" s="114">
        <v>40479</v>
      </c>
      <c r="B227" s="86" t="s">
        <v>1145</v>
      </c>
      <c r="C227" s="6"/>
      <c r="D227" s="6"/>
      <c r="E227" s="6"/>
      <c r="F227" s="6"/>
      <c r="G227" s="6"/>
      <c r="H227" s="6"/>
      <c r="I227" s="6"/>
    </row>
    <row r="228" spans="1:9" ht="12.75">
      <c r="A228" s="114">
        <v>40505</v>
      </c>
      <c r="B228" s="86" t="s">
        <v>1773</v>
      </c>
      <c r="C228" s="6"/>
      <c r="D228" s="6"/>
      <c r="E228" s="6"/>
      <c r="F228" s="6"/>
      <c r="G228" s="6"/>
      <c r="H228" s="6"/>
      <c r="I228" s="6"/>
    </row>
    <row r="229" spans="1:9" ht="12.75">
      <c r="A229" s="114">
        <v>40507</v>
      </c>
      <c r="B229" s="86" t="s">
        <v>128</v>
      </c>
      <c r="C229" s="6"/>
      <c r="D229" s="6"/>
      <c r="E229" s="6"/>
      <c r="F229" s="6"/>
      <c r="G229" s="6"/>
      <c r="H229" s="6"/>
      <c r="I229" s="6"/>
    </row>
    <row r="230" spans="1:9" ht="12.75">
      <c r="A230" s="114">
        <v>40527</v>
      </c>
      <c r="B230" s="86" t="s">
        <v>1403</v>
      </c>
      <c r="C230" s="6"/>
      <c r="D230" s="6"/>
      <c r="E230" s="6"/>
      <c r="F230" s="6"/>
      <c r="G230" s="6"/>
      <c r="H230" s="6"/>
      <c r="I230" s="6"/>
    </row>
    <row r="231" spans="1:9" ht="12.75">
      <c r="A231" s="114">
        <v>40541</v>
      </c>
      <c r="B231" s="86" t="s">
        <v>275</v>
      </c>
      <c r="C231" s="6"/>
      <c r="D231" s="6"/>
      <c r="E231" s="6"/>
      <c r="F231" s="6"/>
      <c r="G231" s="6"/>
      <c r="H231" s="6"/>
      <c r="I231" s="6"/>
    </row>
    <row r="232" spans="1:9" ht="12.75">
      <c r="A232" s="114">
        <v>40541</v>
      </c>
      <c r="B232" s="86" t="s">
        <v>1721</v>
      </c>
      <c r="C232" s="6"/>
      <c r="D232" s="6"/>
      <c r="E232" s="6"/>
      <c r="F232" s="6"/>
      <c r="G232" s="6"/>
      <c r="H232" s="6"/>
      <c r="I232" s="6"/>
    </row>
    <row r="233" spans="1:9" ht="12.75">
      <c r="A233" s="114">
        <v>40553</v>
      </c>
      <c r="B233" s="6" t="s">
        <v>2170</v>
      </c>
      <c r="C233" s="6"/>
      <c r="D233" s="6"/>
      <c r="E233" s="6"/>
      <c r="F233" s="6"/>
      <c r="G233" s="6"/>
      <c r="H233" s="6"/>
      <c r="I233" s="6"/>
    </row>
    <row r="234" spans="1:9" ht="12.75">
      <c r="A234" s="114">
        <v>40553</v>
      </c>
      <c r="B234" s="86" t="s">
        <v>1639</v>
      </c>
      <c r="C234" s="6"/>
      <c r="D234" s="6"/>
      <c r="E234" s="6"/>
      <c r="F234" s="6"/>
      <c r="G234" s="6"/>
      <c r="H234" s="6"/>
      <c r="I234" s="6"/>
    </row>
    <row r="235" spans="1:2" ht="12.75">
      <c r="A235" s="10">
        <v>40554</v>
      </c>
      <c r="B235" s="86" t="s">
        <v>1291</v>
      </c>
    </row>
    <row r="236" spans="1:2" ht="12.75">
      <c r="A236" s="10">
        <v>40556</v>
      </c>
      <c r="B236" s="86" t="s">
        <v>1035</v>
      </c>
    </row>
    <row r="237" spans="1:2" ht="12.75">
      <c r="A237" s="10">
        <v>40557</v>
      </c>
      <c r="B237" t="s">
        <v>542</v>
      </c>
    </row>
    <row r="238" spans="1:2" ht="12.75">
      <c r="A238" s="10">
        <v>40568</v>
      </c>
      <c r="B238" s="86" t="s">
        <v>606</v>
      </c>
    </row>
    <row r="239" spans="1:2" ht="12.75">
      <c r="A239" s="10">
        <v>40570</v>
      </c>
      <c r="B239" s="86" t="s">
        <v>1392</v>
      </c>
    </row>
    <row r="240" spans="1:2" ht="12.75">
      <c r="A240" s="10">
        <v>40571</v>
      </c>
      <c r="B240" s="86" t="s">
        <v>949</v>
      </c>
    </row>
    <row r="241" spans="1:2" ht="12.75">
      <c r="A241" s="10">
        <v>40573</v>
      </c>
      <c r="B241" s="86" t="s">
        <v>2098</v>
      </c>
    </row>
    <row r="242" spans="1:2" ht="12.75">
      <c r="A242" s="10">
        <v>40577</v>
      </c>
      <c r="B242" s="86" t="s">
        <v>622</v>
      </c>
    </row>
    <row r="243" spans="1:2" ht="12.75">
      <c r="A243" s="10">
        <v>40578</v>
      </c>
      <c r="B243" s="86" t="s">
        <v>616</v>
      </c>
    </row>
    <row r="244" spans="1:2" ht="12.75">
      <c r="A244" s="10">
        <v>40583</v>
      </c>
      <c r="B244" s="86" t="s">
        <v>500</v>
      </c>
    </row>
    <row r="245" spans="1:2" ht="12.75">
      <c r="A245" s="10">
        <v>40584</v>
      </c>
      <c r="B245" s="86" t="s">
        <v>501</v>
      </c>
    </row>
    <row r="246" spans="1:2" ht="12.75">
      <c r="A246" s="10">
        <v>40591</v>
      </c>
      <c r="B246" s="86" t="s">
        <v>621</v>
      </c>
    </row>
    <row r="247" spans="1:2" ht="12.75">
      <c r="A247" s="10">
        <v>40599</v>
      </c>
      <c r="B247" s="86" t="s">
        <v>388</v>
      </c>
    </row>
    <row r="248" spans="1:2" ht="12.75">
      <c r="A248" s="10">
        <v>40604</v>
      </c>
      <c r="B248" s="86" t="s">
        <v>1478</v>
      </c>
    </row>
    <row r="249" spans="1:2" ht="12.75">
      <c r="A249" s="10">
        <v>40623</v>
      </c>
      <c r="B249" s="86" t="s">
        <v>458</v>
      </c>
    </row>
    <row r="250" spans="1:2" ht="12.75">
      <c r="A250" s="10">
        <v>40629</v>
      </c>
      <c r="B250" s="86" t="s">
        <v>127</v>
      </c>
    </row>
    <row r="251" spans="1:2" ht="12.75">
      <c r="A251" s="10">
        <v>40634</v>
      </c>
      <c r="B251" s="86" t="s">
        <v>93</v>
      </c>
    </row>
    <row r="252" spans="1:2" ht="12.75">
      <c r="A252" s="10">
        <v>40651</v>
      </c>
      <c r="B252" s="86" t="s">
        <v>1550</v>
      </c>
    </row>
    <row r="253" spans="1:2" ht="12.75">
      <c r="A253" s="10">
        <v>40655</v>
      </c>
      <c r="B253" s="12" t="s">
        <v>2080</v>
      </c>
    </row>
    <row r="254" spans="1:2" ht="12.75">
      <c r="A254" s="10">
        <v>40659</v>
      </c>
      <c r="B254" s="86" t="s">
        <v>1248</v>
      </c>
    </row>
    <row r="255" spans="1:2" ht="12.75">
      <c r="A255" s="10">
        <v>40669</v>
      </c>
      <c r="B255" s="86" t="s">
        <v>757</v>
      </c>
    </row>
    <row r="256" spans="1:2" ht="12.75">
      <c r="A256" s="10">
        <v>40680</v>
      </c>
      <c r="B256" s="86" t="s">
        <v>2085</v>
      </c>
    </row>
    <row r="257" spans="1:2" ht="12.75">
      <c r="A257" s="10">
        <v>40687</v>
      </c>
      <c r="B257" s="86" t="s">
        <v>2088</v>
      </c>
    </row>
    <row r="258" spans="1:2" ht="12.75">
      <c r="A258" s="10">
        <v>40688</v>
      </c>
      <c r="B258" s="86" t="s">
        <v>2086</v>
      </c>
    </row>
    <row r="259" spans="1:2" ht="12.75">
      <c r="A259" s="10">
        <v>40689</v>
      </c>
      <c r="B259" s="86" t="s">
        <v>2087</v>
      </c>
    </row>
    <row r="260" spans="1:2" ht="12.75">
      <c r="A260" s="10">
        <v>40700</v>
      </c>
      <c r="B260" s="86" t="s">
        <v>507</v>
      </c>
    </row>
    <row r="261" spans="1:2" ht="12.75">
      <c r="A261" s="10">
        <v>40745</v>
      </c>
      <c r="B261" s="86" t="s">
        <v>932</v>
      </c>
    </row>
    <row r="262" spans="1:2" ht="12.75">
      <c r="A262" s="10">
        <v>40752</v>
      </c>
      <c r="B262" s="86" t="s">
        <v>526</v>
      </c>
    </row>
    <row r="263" spans="1:2" ht="12.75">
      <c r="A263" s="10">
        <v>40778</v>
      </c>
      <c r="B263" s="12" t="s">
        <v>46</v>
      </c>
    </row>
    <row r="264" spans="1:2" ht="12.75">
      <c r="A264" s="10">
        <v>40795</v>
      </c>
      <c r="B264" s="86" t="s">
        <v>1184</v>
      </c>
    </row>
    <row r="265" spans="1:2" ht="12.75">
      <c r="A265" s="10">
        <v>40795</v>
      </c>
      <c r="B265" s="86" t="s">
        <v>1185</v>
      </c>
    </row>
    <row r="266" spans="1:2" ht="12.75">
      <c r="A266" s="10">
        <v>40832</v>
      </c>
      <c r="B266" s="12" t="s">
        <v>1024</v>
      </c>
    </row>
    <row r="267" spans="1:2" ht="12.75">
      <c r="A267" s="10">
        <v>40832</v>
      </c>
      <c r="B267" s="86" t="s">
        <v>1025</v>
      </c>
    </row>
    <row r="268" spans="1:2" ht="12.75">
      <c r="A268" s="10">
        <v>40836</v>
      </c>
      <c r="B268" s="86" t="s">
        <v>1397</v>
      </c>
    </row>
    <row r="269" spans="1:2" ht="12.75">
      <c r="A269" s="10">
        <v>40837</v>
      </c>
      <c r="B269" s="86" t="s">
        <v>1687</v>
      </c>
    </row>
    <row r="270" spans="1:2" ht="12.75">
      <c r="A270" s="10">
        <v>40856</v>
      </c>
      <c r="B270" s="12" t="s">
        <v>1016</v>
      </c>
    </row>
    <row r="271" spans="1:2" ht="12.75">
      <c r="A271" s="10">
        <v>40869</v>
      </c>
      <c r="B271" s="12" t="s">
        <v>167</v>
      </c>
    </row>
    <row r="272" spans="1:2" ht="12.75">
      <c r="A272" s="10">
        <v>40893</v>
      </c>
      <c r="B272" t="s">
        <v>864</v>
      </c>
    </row>
    <row r="273" spans="1:2" ht="12.75">
      <c r="A273" s="10">
        <v>40893</v>
      </c>
      <c r="B273" t="s">
        <v>868</v>
      </c>
    </row>
    <row r="274" spans="1:2" ht="12.75">
      <c r="A274" s="10">
        <v>40905</v>
      </c>
      <c r="B274" t="s">
        <v>1628</v>
      </c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4"/>
  <sheetViews>
    <sheetView workbookViewId="0" topLeftCell="A51">
      <selection activeCell="A88" sqref="A88"/>
    </sheetView>
  </sheetViews>
  <sheetFormatPr defaultColWidth="9.140625" defaultRowHeight="12.75"/>
  <cols>
    <col min="2" max="7" width="7.7109375" style="0" customWidth="1"/>
    <col min="9" max="14" width="7.7109375" style="0" customWidth="1"/>
    <col min="15" max="15" width="9.7109375" style="0" customWidth="1"/>
  </cols>
  <sheetData>
    <row r="1" spans="1:7" ht="10.5" customHeight="1">
      <c r="A1" s="86"/>
      <c r="B1" s="209" t="s">
        <v>1218</v>
      </c>
      <c r="C1" s="7"/>
      <c r="D1" s="66"/>
      <c r="E1" s="66"/>
      <c r="F1" s="66"/>
      <c r="G1" s="66"/>
    </row>
    <row r="2" spans="1:9" ht="10.5" customHeight="1">
      <c r="A2" s="144" t="s">
        <v>1862</v>
      </c>
      <c r="B2" s="228" t="s">
        <v>936</v>
      </c>
      <c r="C2" s="7"/>
      <c r="D2" s="66"/>
      <c r="E2" s="66"/>
      <c r="F2" s="66"/>
      <c r="G2" s="66"/>
      <c r="H2" s="144" t="s">
        <v>1862</v>
      </c>
      <c r="I2" s="228" t="s">
        <v>935</v>
      </c>
    </row>
    <row r="3" spans="1:13" ht="10.5" customHeight="1">
      <c r="A3" s="208" t="s">
        <v>1863</v>
      </c>
      <c r="B3" s="147" t="s">
        <v>1309</v>
      </c>
      <c r="C3" s="147" t="s">
        <v>271</v>
      </c>
      <c r="D3" s="197" t="s">
        <v>1211</v>
      </c>
      <c r="E3" s="197" t="s">
        <v>1212</v>
      </c>
      <c r="F3" s="198" t="s">
        <v>1861</v>
      </c>
      <c r="G3" s="196"/>
      <c r="H3" s="208" t="s">
        <v>1863</v>
      </c>
      <c r="I3" s="80" t="s">
        <v>1309</v>
      </c>
      <c r="J3" s="80" t="s">
        <v>271</v>
      </c>
      <c r="K3" s="251" t="s">
        <v>1211</v>
      </c>
      <c r="L3" s="251" t="s">
        <v>1212</v>
      </c>
      <c r="M3" s="252" t="s">
        <v>1861</v>
      </c>
    </row>
    <row r="4" spans="1:15" ht="9.75" customHeight="1">
      <c r="A4" s="230">
        <v>139</v>
      </c>
      <c r="B4" s="221" t="s">
        <v>1914</v>
      </c>
      <c r="C4" s="222">
        <v>34.5</v>
      </c>
      <c r="D4" s="226" t="s">
        <v>1008</v>
      </c>
      <c r="E4" s="226" t="s">
        <v>1008</v>
      </c>
      <c r="F4" s="223">
        <v>10.23</v>
      </c>
      <c r="G4" s="66"/>
      <c r="H4" s="7"/>
      <c r="I4" s="7"/>
      <c r="J4" s="7"/>
      <c r="K4" s="7"/>
      <c r="L4" s="7"/>
      <c r="M4" s="7"/>
      <c r="N4" s="6"/>
      <c r="O4" s="6"/>
    </row>
    <row r="5" spans="1:15" ht="9.75" customHeight="1">
      <c r="A5" s="231">
        <v>136</v>
      </c>
      <c r="B5" s="216" t="s">
        <v>1913</v>
      </c>
      <c r="C5" s="89">
        <v>34.9</v>
      </c>
      <c r="D5" s="90">
        <v>44.54</v>
      </c>
      <c r="E5" s="90">
        <v>2.97</v>
      </c>
      <c r="F5" s="90">
        <v>10.21</v>
      </c>
      <c r="G5" s="66"/>
      <c r="H5" s="7"/>
      <c r="I5" s="7"/>
      <c r="J5" s="7"/>
      <c r="K5" s="7"/>
      <c r="L5" s="7"/>
      <c r="M5" s="7"/>
      <c r="N5" s="6"/>
      <c r="O5" s="6"/>
    </row>
    <row r="6" spans="1:15" ht="9.75" customHeight="1">
      <c r="A6" s="231">
        <v>136</v>
      </c>
      <c r="B6" s="217" t="s">
        <v>1912</v>
      </c>
      <c r="C6" s="143">
        <v>35.2</v>
      </c>
      <c r="D6" s="20">
        <v>43.72</v>
      </c>
      <c r="E6" s="20">
        <v>3.13</v>
      </c>
      <c r="F6" s="16">
        <v>10.15</v>
      </c>
      <c r="G6" s="66"/>
      <c r="H6" s="250"/>
      <c r="I6" s="139"/>
      <c r="J6" s="7"/>
      <c r="K6" s="7"/>
      <c r="L6" s="7"/>
      <c r="M6" s="7"/>
      <c r="N6" s="6"/>
      <c r="O6" s="6"/>
    </row>
    <row r="7" spans="1:15" ht="9.75" customHeight="1">
      <c r="A7" s="190">
        <v>135</v>
      </c>
      <c r="B7" s="216" t="s">
        <v>1911</v>
      </c>
      <c r="C7" s="89">
        <v>35.2</v>
      </c>
      <c r="D7" s="90">
        <v>44.41</v>
      </c>
      <c r="E7" s="90">
        <v>3.09</v>
      </c>
      <c r="F7" s="90">
        <v>10.06</v>
      </c>
      <c r="G7" s="66"/>
      <c r="H7" s="7"/>
      <c r="I7" s="7"/>
      <c r="J7" s="7"/>
      <c r="K7" s="7"/>
      <c r="L7" s="7"/>
      <c r="M7" s="7"/>
      <c r="N7" s="6"/>
      <c r="O7" s="6"/>
    </row>
    <row r="8" spans="1:15" ht="9.75" customHeight="1">
      <c r="A8" s="190">
        <v>135</v>
      </c>
      <c r="B8" s="216" t="s">
        <v>1910</v>
      </c>
      <c r="C8" s="89">
        <v>35.3</v>
      </c>
      <c r="D8" s="90">
        <v>45.89</v>
      </c>
      <c r="E8" s="90">
        <v>3.02</v>
      </c>
      <c r="F8" s="90">
        <v>9.92</v>
      </c>
      <c r="G8" s="66"/>
      <c r="H8" s="7"/>
      <c r="I8" s="7"/>
      <c r="J8" s="7"/>
      <c r="K8" s="7"/>
      <c r="L8" s="7"/>
      <c r="M8" s="7"/>
      <c r="N8" s="6"/>
      <c r="O8" s="6"/>
    </row>
    <row r="9" spans="1:15" ht="9.75" customHeight="1">
      <c r="A9" s="190">
        <v>135</v>
      </c>
      <c r="B9" s="216" t="s">
        <v>1909</v>
      </c>
      <c r="C9" s="89">
        <v>35.4</v>
      </c>
      <c r="D9" s="90">
        <v>46.49</v>
      </c>
      <c r="E9" s="90">
        <v>3.06</v>
      </c>
      <c r="F9" s="90">
        <v>9.18</v>
      </c>
      <c r="G9" s="66"/>
      <c r="H9" s="7"/>
      <c r="I9" s="7"/>
      <c r="J9" s="7"/>
      <c r="K9" s="7"/>
      <c r="L9" s="7"/>
      <c r="M9" s="7"/>
      <c r="N9" s="6"/>
      <c r="O9" s="6"/>
    </row>
    <row r="10" spans="1:15" ht="9.75" customHeight="1">
      <c r="A10" s="190">
        <v>133</v>
      </c>
      <c r="B10" s="216" t="s">
        <v>1908</v>
      </c>
      <c r="C10" s="89">
        <v>35.4</v>
      </c>
      <c r="D10" s="90">
        <v>42.8</v>
      </c>
      <c r="E10" s="90">
        <v>3.53</v>
      </c>
      <c r="F10" s="90">
        <v>10.52</v>
      </c>
      <c r="G10" s="66"/>
      <c r="H10" s="7"/>
      <c r="I10" s="7"/>
      <c r="J10" s="7"/>
      <c r="K10" s="7"/>
      <c r="L10" s="7"/>
      <c r="M10" s="7"/>
      <c r="N10" s="6"/>
      <c r="O10" s="6"/>
    </row>
    <row r="11" spans="1:15" ht="9.75" customHeight="1">
      <c r="A11" s="190">
        <v>132</v>
      </c>
      <c r="B11" s="216" t="s">
        <v>1907</v>
      </c>
      <c r="C11" s="89">
        <v>35.5</v>
      </c>
      <c r="D11" s="90">
        <v>43.96</v>
      </c>
      <c r="E11" s="90">
        <v>3.32</v>
      </c>
      <c r="F11" s="90">
        <v>10.67</v>
      </c>
      <c r="G11" s="66"/>
      <c r="H11" s="7"/>
      <c r="I11" s="7"/>
      <c r="J11" s="7"/>
      <c r="K11" s="7"/>
      <c r="L11" s="7"/>
      <c r="M11" s="7"/>
      <c r="N11" s="6"/>
      <c r="O11" s="6"/>
    </row>
    <row r="12" spans="1:15" ht="9.75" customHeight="1">
      <c r="A12" s="190">
        <v>132</v>
      </c>
      <c r="B12" s="216" t="s">
        <v>1906</v>
      </c>
      <c r="C12" s="89">
        <v>35.6</v>
      </c>
      <c r="D12" s="90">
        <v>44.88</v>
      </c>
      <c r="E12" s="90">
        <v>3.23</v>
      </c>
      <c r="F12" s="90">
        <v>10.85</v>
      </c>
      <c r="G12" s="66"/>
      <c r="H12" s="7"/>
      <c r="I12" s="7"/>
      <c r="J12" s="7"/>
      <c r="K12" s="7"/>
      <c r="L12" s="7"/>
      <c r="M12" s="7"/>
      <c r="N12" s="6"/>
      <c r="O12" s="6"/>
    </row>
    <row r="13" spans="1:15" ht="9.75" customHeight="1">
      <c r="A13" s="190">
        <v>131</v>
      </c>
      <c r="B13" s="216" t="s">
        <v>1905</v>
      </c>
      <c r="C13" s="89">
        <v>35.6</v>
      </c>
      <c r="D13" s="90">
        <v>43.72</v>
      </c>
      <c r="E13" s="90">
        <v>3.17</v>
      </c>
      <c r="F13" s="90">
        <v>10.5</v>
      </c>
      <c r="G13" s="66"/>
      <c r="H13" s="7"/>
      <c r="I13" s="7"/>
      <c r="J13" s="7"/>
      <c r="K13" s="7"/>
      <c r="L13" s="7"/>
      <c r="M13" s="7"/>
      <c r="N13" s="6"/>
      <c r="O13" s="6"/>
    </row>
    <row r="14" spans="1:15" ht="9.75" customHeight="1">
      <c r="A14" s="190">
        <v>126</v>
      </c>
      <c r="B14" s="216" t="s">
        <v>1904</v>
      </c>
      <c r="C14" s="89">
        <v>35.8</v>
      </c>
      <c r="D14" s="90">
        <v>37.58</v>
      </c>
      <c r="E14" s="90">
        <v>3.68</v>
      </c>
      <c r="F14" s="90">
        <v>10.36</v>
      </c>
      <c r="G14" s="66"/>
      <c r="H14" s="7"/>
      <c r="I14" s="253" t="s">
        <v>925</v>
      </c>
      <c r="J14" s="7"/>
      <c r="K14" s="7"/>
      <c r="L14" s="7"/>
      <c r="M14" s="7"/>
      <c r="N14" s="6"/>
      <c r="O14" s="6"/>
    </row>
    <row r="15" spans="1:15" ht="9.75" customHeight="1">
      <c r="A15" s="190">
        <v>128</v>
      </c>
      <c r="B15" s="216" t="s">
        <v>1903</v>
      </c>
      <c r="C15" s="89">
        <v>35.9</v>
      </c>
      <c r="D15" s="90">
        <v>35.58</v>
      </c>
      <c r="E15" s="90">
        <v>3.94</v>
      </c>
      <c r="F15" s="90">
        <v>9.91</v>
      </c>
      <c r="G15" s="66"/>
      <c r="H15" s="250"/>
      <c r="I15" s="7" t="s">
        <v>929</v>
      </c>
      <c r="J15" s="7"/>
      <c r="K15" s="7"/>
      <c r="L15" s="7"/>
      <c r="M15" s="7"/>
      <c r="N15" s="6"/>
      <c r="O15" s="6"/>
    </row>
    <row r="16" spans="1:15" ht="9.75" customHeight="1">
      <c r="A16" s="190">
        <v>128</v>
      </c>
      <c r="B16" s="216" t="s">
        <v>1902</v>
      </c>
      <c r="C16" s="89">
        <v>35.9</v>
      </c>
      <c r="D16" s="90">
        <v>35.71</v>
      </c>
      <c r="E16" s="90">
        <v>3.92</v>
      </c>
      <c r="F16" s="90">
        <v>9.59</v>
      </c>
      <c r="G16" s="66"/>
      <c r="H16" s="212"/>
      <c r="I16" s="215" t="s">
        <v>930</v>
      </c>
      <c r="J16" s="214"/>
      <c r="K16" s="66"/>
      <c r="L16" s="66"/>
      <c r="M16" s="66"/>
      <c r="N16" s="6"/>
      <c r="O16" s="6"/>
    </row>
    <row r="17" spans="1:15" ht="9.75" customHeight="1">
      <c r="A17" s="220">
        <v>125</v>
      </c>
      <c r="B17" s="221" t="s">
        <v>1901</v>
      </c>
      <c r="C17" s="222">
        <v>36.1</v>
      </c>
      <c r="D17" s="223">
        <v>32.75</v>
      </c>
      <c r="E17" s="223">
        <v>4.57</v>
      </c>
      <c r="F17" s="223">
        <v>9.3</v>
      </c>
      <c r="G17" s="66"/>
      <c r="H17" s="7"/>
      <c r="I17" s="138" t="s">
        <v>931</v>
      </c>
      <c r="J17" s="214"/>
      <c r="K17" s="66"/>
      <c r="L17" s="66"/>
      <c r="M17" s="66"/>
      <c r="N17" s="6"/>
      <c r="O17" s="6"/>
    </row>
    <row r="18" spans="1:15" ht="9.75" customHeight="1">
      <c r="A18" s="220">
        <v>120</v>
      </c>
      <c r="B18" s="221" t="s">
        <v>1900</v>
      </c>
      <c r="C18" s="222">
        <v>36.4</v>
      </c>
      <c r="D18" s="223">
        <v>29.8</v>
      </c>
      <c r="E18" s="223">
        <v>4.93</v>
      </c>
      <c r="F18" s="223">
        <v>8.77</v>
      </c>
      <c r="G18" s="66"/>
      <c r="H18" s="250"/>
      <c r="I18" s="138" t="s">
        <v>926</v>
      </c>
      <c r="J18" s="214"/>
      <c r="K18" s="66"/>
      <c r="L18" s="66"/>
      <c r="M18" s="66"/>
      <c r="N18" s="6"/>
      <c r="O18" s="6"/>
    </row>
    <row r="19" spans="1:15" ht="9.75" customHeight="1">
      <c r="A19" s="220">
        <v>116</v>
      </c>
      <c r="B19" s="221" t="s">
        <v>1899</v>
      </c>
      <c r="C19" s="222">
        <v>36.4</v>
      </c>
      <c r="D19" s="223">
        <v>32.3</v>
      </c>
      <c r="E19" s="223">
        <v>4.36</v>
      </c>
      <c r="F19" s="223">
        <v>8.74</v>
      </c>
      <c r="G19" s="66"/>
      <c r="H19" s="212"/>
      <c r="I19" s="213"/>
      <c r="J19" s="214"/>
      <c r="K19" s="66"/>
      <c r="L19" s="66"/>
      <c r="M19" s="66"/>
      <c r="N19" s="6"/>
      <c r="O19" s="6"/>
    </row>
    <row r="20" spans="1:15" ht="9.75" customHeight="1">
      <c r="A20" s="220">
        <v>112</v>
      </c>
      <c r="B20" s="221" t="s">
        <v>1898</v>
      </c>
      <c r="C20" s="222">
        <v>36.7</v>
      </c>
      <c r="D20" s="223">
        <v>35.82</v>
      </c>
      <c r="E20" s="223">
        <v>3.79</v>
      </c>
      <c r="F20" s="223">
        <v>8.63</v>
      </c>
      <c r="G20" s="66"/>
      <c r="H20" s="212"/>
      <c r="I20" s="213"/>
      <c r="J20" s="214"/>
      <c r="K20" s="66"/>
      <c r="L20" s="66"/>
      <c r="M20" s="66"/>
      <c r="N20" s="6"/>
      <c r="O20" s="6"/>
    </row>
    <row r="21" spans="1:15" ht="9.75" customHeight="1">
      <c r="A21" s="220">
        <v>109</v>
      </c>
      <c r="B21" s="221" t="s">
        <v>1897</v>
      </c>
      <c r="C21" s="222">
        <v>36.8</v>
      </c>
      <c r="D21" s="223">
        <v>36.52</v>
      </c>
      <c r="E21" s="223">
        <v>3.66</v>
      </c>
      <c r="F21" s="223">
        <v>8.68</v>
      </c>
      <c r="G21" s="66"/>
      <c r="H21" s="233">
        <v>70</v>
      </c>
      <c r="I21" s="244" t="s">
        <v>1897</v>
      </c>
      <c r="J21" s="234">
        <v>17.9</v>
      </c>
      <c r="K21" s="227"/>
      <c r="L21" s="227"/>
      <c r="M21" s="227"/>
      <c r="N21" s="6"/>
      <c r="O21" s="6"/>
    </row>
    <row r="22" spans="1:15" ht="9.75" customHeight="1">
      <c r="A22" s="220">
        <v>109</v>
      </c>
      <c r="B22" s="221" t="s">
        <v>1896</v>
      </c>
      <c r="C22" s="222">
        <v>36.9</v>
      </c>
      <c r="D22" s="223">
        <v>36.8</v>
      </c>
      <c r="E22" s="223">
        <v>3.64</v>
      </c>
      <c r="F22" s="223">
        <v>8.35</v>
      </c>
      <c r="G22" s="66"/>
      <c r="H22" s="233">
        <v>69</v>
      </c>
      <c r="I22" s="244" t="s">
        <v>1896</v>
      </c>
      <c r="J22" s="234">
        <v>18</v>
      </c>
      <c r="K22" s="239">
        <v>31.68</v>
      </c>
      <c r="L22" s="248">
        <v>3.8</v>
      </c>
      <c r="M22" s="227"/>
      <c r="N22" s="6"/>
      <c r="O22" s="6"/>
    </row>
    <row r="23" spans="1:15" ht="9.75" customHeight="1">
      <c r="A23" s="220">
        <v>109</v>
      </c>
      <c r="B23" s="221" t="s">
        <v>1895</v>
      </c>
      <c r="C23" s="222">
        <v>36.9</v>
      </c>
      <c r="D23" s="223">
        <v>39.5</v>
      </c>
      <c r="E23" s="223">
        <v>3.39</v>
      </c>
      <c r="F23" s="223">
        <v>8.37</v>
      </c>
      <c r="G23" s="66"/>
      <c r="H23" s="241">
        <v>70</v>
      </c>
      <c r="I23" s="224" t="s">
        <v>1895</v>
      </c>
      <c r="J23" s="225">
        <v>18</v>
      </c>
      <c r="K23" s="242">
        <v>33.76</v>
      </c>
      <c r="L23" s="223">
        <v>3.5</v>
      </c>
      <c r="M23" s="227"/>
      <c r="N23" s="6"/>
      <c r="O23" s="6"/>
    </row>
    <row r="24" spans="1:15" ht="9.75" customHeight="1">
      <c r="A24" s="220">
        <v>107</v>
      </c>
      <c r="B24" s="221" t="s">
        <v>1894</v>
      </c>
      <c r="C24" s="222">
        <v>37</v>
      </c>
      <c r="D24" s="223">
        <v>40.63</v>
      </c>
      <c r="E24" s="223">
        <v>3.3</v>
      </c>
      <c r="F24" s="223">
        <v>7.79</v>
      </c>
      <c r="G24" s="66"/>
      <c r="H24" s="235">
        <v>70</v>
      </c>
      <c r="I24" s="245" t="s">
        <v>1894</v>
      </c>
      <c r="J24" s="236">
        <v>18.1</v>
      </c>
      <c r="K24" s="232">
        <v>34.49</v>
      </c>
      <c r="L24" s="249">
        <v>3.45</v>
      </c>
      <c r="M24" s="227"/>
      <c r="N24" s="6"/>
      <c r="O24" s="6"/>
    </row>
    <row r="25" spans="1:15" ht="9.75" customHeight="1">
      <c r="A25" s="220">
        <v>104</v>
      </c>
      <c r="B25" s="221" t="s">
        <v>1893</v>
      </c>
      <c r="C25" s="222">
        <v>37.1</v>
      </c>
      <c r="D25" s="223">
        <v>42.64</v>
      </c>
      <c r="E25" s="223">
        <v>3.22</v>
      </c>
      <c r="F25" s="223">
        <v>7.49</v>
      </c>
      <c r="G25" s="66"/>
      <c r="H25" s="241">
        <v>67</v>
      </c>
      <c r="I25" s="224" t="s">
        <v>1893</v>
      </c>
      <c r="J25" s="225">
        <v>18.3</v>
      </c>
      <c r="K25" s="242">
        <v>35.51</v>
      </c>
      <c r="L25" s="223">
        <v>3.44</v>
      </c>
      <c r="M25" s="227"/>
      <c r="N25" s="6"/>
      <c r="O25" s="6"/>
    </row>
    <row r="26" spans="1:15" ht="9.75" customHeight="1">
      <c r="A26" s="220">
        <v>98</v>
      </c>
      <c r="B26" s="221" t="s">
        <v>1892</v>
      </c>
      <c r="C26" s="222">
        <v>37.4</v>
      </c>
      <c r="D26" s="223">
        <v>43.46</v>
      </c>
      <c r="E26" s="223">
        <v>3.21</v>
      </c>
      <c r="F26" s="223">
        <v>7.6</v>
      </c>
      <c r="G26" s="66"/>
      <c r="H26" s="235">
        <v>65</v>
      </c>
      <c r="I26" s="245" t="s">
        <v>1892</v>
      </c>
      <c r="J26" s="236">
        <v>18.4</v>
      </c>
      <c r="K26" s="232">
        <v>34.8</v>
      </c>
      <c r="L26" s="249">
        <v>3.5</v>
      </c>
      <c r="M26" s="227"/>
      <c r="N26" s="6"/>
      <c r="O26" s="6"/>
    </row>
    <row r="27" spans="1:15" ht="9.75" customHeight="1">
      <c r="A27" s="220">
        <v>97</v>
      </c>
      <c r="B27" s="221" t="s">
        <v>1873</v>
      </c>
      <c r="C27" s="222">
        <v>37.6</v>
      </c>
      <c r="D27" s="223">
        <v>45.14</v>
      </c>
      <c r="E27" s="223">
        <v>3.11</v>
      </c>
      <c r="F27" s="223">
        <v>7.18</v>
      </c>
      <c r="G27" s="66"/>
      <c r="H27" s="241">
        <v>61</v>
      </c>
      <c r="I27" s="224" t="s">
        <v>1873</v>
      </c>
      <c r="J27" s="225">
        <v>18.4</v>
      </c>
      <c r="K27" s="242">
        <v>36.44</v>
      </c>
      <c r="L27" s="223">
        <v>3.43</v>
      </c>
      <c r="M27" s="227"/>
      <c r="N27" s="6"/>
      <c r="O27" s="6"/>
    </row>
    <row r="28" spans="1:15" ht="9.75" customHeight="1">
      <c r="A28" s="220">
        <v>98</v>
      </c>
      <c r="B28" s="221" t="s">
        <v>1872</v>
      </c>
      <c r="C28" s="222">
        <v>37.7</v>
      </c>
      <c r="D28" s="223">
        <v>45.79</v>
      </c>
      <c r="E28" s="223">
        <v>3.05</v>
      </c>
      <c r="F28" s="223">
        <v>7.05</v>
      </c>
      <c r="G28" s="66"/>
      <c r="H28" s="235">
        <v>62</v>
      </c>
      <c r="I28" s="245" t="s">
        <v>1872</v>
      </c>
      <c r="J28" s="236">
        <v>18.4</v>
      </c>
      <c r="K28" s="232">
        <v>37.24</v>
      </c>
      <c r="L28" s="249">
        <v>3.33</v>
      </c>
      <c r="M28" s="227"/>
      <c r="N28" s="6"/>
      <c r="O28" s="6"/>
    </row>
    <row r="29" spans="1:15" ht="9.75" customHeight="1">
      <c r="A29" s="190">
        <v>98</v>
      </c>
      <c r="B29" s="216" t="s">
        <v>1871</v>
      </c>
      <c r="C29" s="89">
        <v>37.8</v>
      </c>
      <c r="D29" s="90">
        <v>44.87</v>
      </c>
      <c r="E29" s="90">
        <v>3.14</v>
      </c>
      <c r="F29" s="90">
        <v>7.11</v>
      </c>
      <c r="G29" s="66"/>
      <c r="H29" s="243">
        <v>65</v>
      </c>
      <c r="I29" s="218" t="s">
        <v>1871</v>
      </c>
      <c r="J29" s="211">
        <v>18.4</v>
      </c>
      <c r="K29" s="91">
        <v>36.52</v>
      </c>
      <c r="L29" s="90">
        <v>3.39</v>
      </c>
      <c r="M29" s="53"/>
      <c r="N29" s="6"/>
      <c r="O29" s="6"/>
    </row>
    <row r="30" spans="1:15" ht="9.75" customHeight="1">
      <c r="A30" s="190">
        <v>98</v>
      </c>
      <c r="B30" s="216" t="s">
        <v>1870</v>
      </c>
      <c r="C30" s="89">
        <v>38</v>
      </c>
      <c r="D30" s="90">
        <v>46.06</v>
      </c>
      <c r="E30" s="90">
        <v>3.1</v>
      </c>
      <c r="F30" s="90">
        <v>5.1</v>
      </c>
      <c r="G30" s="66"/>
      <c r="H30" s="237">
        <v>65</v>
      </c>
      <c r="I30" s="246" t="s">
        <v>1870</v>
      </c>
      <c r="J30" s="238">
        <v>18.6</v>
      </c>
      <c r="K30" s="66">
        <v>37.24</v>
      </c>
      <c r="L30" s="29">
        <v>3.35</v>
      </c>
      <c r="M30" s="53"/>
      <c r="N30" s="6"/>
      <c r="O30" s="6"/>
    </row>
    <row r="31" spans="1:15" ht="9.75" customHeight="1">
      <c r="A31" s="190">
        <v>99</v>
      </c>
      <c r="B31" s="216" t="s">
        <v>1869</v>
      </c>
      <c r="C31" s="89">
        <v>38.1</v>
      </c>
      <c r="D31" s="90">
        <v>48.1</v>
      </c>
      <c r="E31" s="90">
        <v>2.98</v>
      </c>
      <c r="F31" s="90">
        <v>5.15</v>
      </c>
      <c r="G31" s="66"/>
      <c r="H31" s="243">
        <v>81</v>
      </c>
      <c r="I31" s="218" t="s">
        <v>1869</v>
      </c>
      <c r="J31" s="211">
        <v>18.3</v>
      </c>
      <c r="K31" s="91">
        <v>40.34</v>
      </c>
      <c r="L31" s="90">
        <v>3.06</v>
      </c>
      <c r="M31" s="53"/>
      <c r="N31" s="6"/>
      <c r="O31" s="6"/>
    </row>
    <row r="32" spans="1:15" ht="9.75" customHeight="1">
      <c r="A32" s="190">
        <v>99</v>
      </c>
      <c r="B32" s="216" t="s">
        <v>1868</v>
      </c>
      <c r="C32" s="89">
        <v>38.2</v>
      </c>
      <c r="D32" s="90">
        <v>49.53</v>
      </c>
      <c r="E32" s="90">
        <v>2.9</v>
      </c>
      <c r="F32" s="90">
        <v>5.19</v>
      </c>
      <c r="G32" s="66"/>
      <c r="H32" s="237">
        <v>82</v>
      </c>
      <c r="I32" s="246" t="s">
        <v>1868</v>
      </c>
      <c r="J32" s="238">
        <v>18.4</v>
      </c>
      <c r="K32" s="66">
        <v>43.21</v>
      </c>
      <c r="L32" s="29">
        <v>2.95</v>
      </c>
      <c r="M32" s="53"/>
      <c r="N32" s="6"/>
      <c r="O32" s="6"/>
    </row>
    <row r="33" spans="1:15" ht="9.75" customHeight="1">
      <c r="A33" s="190">
        <v>100</v>
      </c>
      <c r="B33" s="216" t="s">
        <v>1867</v>
      </c>
      <c r="C33" s="89">
        <v>38.3</v>
      </c>
      <c r="D33" s="90">
        <v>46.36</v>
      </c>
      <c r="E33" s="90">
        <v>3.13</v>
      </c>
      <c r="F33" s="90">
        <v>5.16</v>
      </c>
      <c r="G33" s="66"/>
      <c r="H33" s="243">
        <v>82</v>
      </c>
      <c r="I33" s="218" t="s">
        <v>1867</v>
      </c>
      <c r="J33" s="211">
        <v>18.4</v>
      </c>
      <c r="K33" s="91">
        <v>40.28</v>
      </c>
      <c r="L33" s="90">
        <v>3.14</v>
      </c>
      <c r="M33" s="53"/>
      <c r="N33" s="6"/>
      <c r="O33" s="6"/>
    </row>
    <row r="34" spans="1:15" ht="9.75" customHeight="1">
      <c r="A34" s="190">
        <v>100</v>
      </c>
      <c r="B34" s="216" t="s">
        <v>1866</v>
      </c>
      <c r="C34" s="89">
        <v>38.4</v>
      </c>
      <c r="D34" s="90">
        <v>44.27</v>
      </c>
      <c r="E34" s="90">
        <v>3.26</v>
      </c>
      <c r="F34" s="90">
        <v>5.37</v>
      </c>
      <c r="G34" s="66"/>
      <c r="H34" s="237">
        <v>82</v>
      </c>
      <c r="I34" s="246" t="s">
        <v>1866</v>
      </c>
      <c r="J34" s="238">
        <v>18.4</v>
      </c>
      <c r="K34" s="66">
        <v>38.62</v>
      </c>
      <c r="L34" s="29">
        <v>3.28</v>
      </c>
      <c r="M34" s="53"/>
      <c r="N34" s="6"/>
      <c r="O34" s="6"/>
    </row>
    <row r="35" spans="1:15" ht="9.75" customHeight="1">
      <c r="A35" s="229">
        <v>100</v>
      </c>
      <c r="B35" s="216" t="s">
        <v>1865</v>
      </c>
      <c r="C35" s="89">
        <v>38.4</v>
      </c>
      <c r="D35" s="90">
        <v>46.83209999999998</v>
      </c>
      <c r="E35" s="90">
        <v>3.075317850054865</v>
      </c>
      <c r="F35" s="90">
        <v>5.3890542709912115</v>
      </c>
      <c r="G35" s="66"/>
      <c r="H35" s="15">
        <v>85</v>
      </c>
      <c r="I35" s="219" t="s">
        <v>1865</v>
      </c>
      <c r="J35" s="210">
        <v>18.3</v>
      </c>
      <c r="K35" s="68">
        <v>41.67</v>
      </c>
      <c r="L35" s="20">
        <v>2.98</v>
      </c>
      <c r="M35" s="240">
        <v>6.71</v>
      </c>
      <c r="N35" s="6"/>
      <c r="O35" s="6"/>
    </row>
    <row r="36" spans="1:15" ht="9.75" customHeight="1">
      <c r="A36" s="229">
        <v>101</v>
      </c>
      <c r="B36" s="216" t="s">
        <v>1864</v>
      </c>
      <c r="C36" s="89">
        <v>38.524752475247524</v>
      </c>
      <c r="D36" s="90">
        <v>44.630099009901</v>
      </c>
      <c r="E36" s="90">
        <v>3.3277287568410165</v>
      </c>
      <c r="F36" s="90">
        <v>5.419417837208096</v>
      </c>
      <c r="G36" s="66"/>
      <c r="H36" s="99">
        <v>139</v>
      </c>
      <c r="I36" s="218" t="s">
        <v>1864</v>
      </c>
      <c r="J36" s="211">
        <v>15.8</v>
      </c>
      <c r="K36" s="59">
        <v>38.12</v>
      </c>
      <c r="L36" s="229">
        <v>3.37</v>
      </c>
      <c r="M36" s="60">
        <v>6.36</v>
      </c>
      <c r="N36" s="6"/>
      <c r="O36" s="6"/>
    </row>
    <row r="37" spans="1:15" ht="9.75" customHeight="1">
      <c r="A37" s="229">
        <v>101</v>
      </c>
      <c r="B37" s="216" t="s">
        <v>1308</v>
      </c>
      <c r="C37" s="89">
        <v>38.54455445544554</v>
      </c>
      <c r="D37" s="90">
        <v>48.0671287128713</v>
      </c>
      <c r="E37" s="90">
        <v>3.055991406802248</v>
      </c>
      <c r="F37" s="90">
        <v>5.43175323222207</v>
      </c>
      <c r="G37" s="66"/>
      <c r="H37" s="34">
        <v>132</v>
      </c>
      <c r="I37" s="247" t="s">
        <v>1308</v>
      </c>
      <c r="J37" s="256">
        <v>15.636363636363637</v>
      </c>
      <c r="K37" s="69">
        <v>41.63954545454547</v>
      </c>
      <c r="L37" s="39">
        <v>3.195790994980655</v>
      </c>
      <c r="M37" s="257">
        <v>6.655239105045774</v>
      </c>
      <c r="N37" s="6"/>
      <c r="O37" s="6"/>
    </row>
    <row r="38" spans="1:15" ht="9.75" customHeight="1">
      <c r="A38" s="229">
        <v>97</v>
      </c>
      <c r="B38" s="216" t="s">
        <v>1076</v>
      </c>
      <c r="C38" s="76">
        <v>38.618556701030926</v>
      </c>
      <c r="D38" s="90">
        <v>49.49577319587628</v>
      </c>
      <c r="E38" s="90">
        <v>2.9443033032508596</v>
      </c>
      <c r="F38" s="90">
        <v>5.707766361552191</v>
      </c>
      <c r="G38" s="66"/>
      <c r="H38" s="34">
        <v>131</v>
      </c>
      <c r="I38" s="247" t="s">
        <v>1076</v>
      </c>
      <c r="J38" s="256">
        <v>15.625954198473282</v>
      </c>
      <c r="K38" s="69">
        <v>42.8332824427481</v>
      </c>
      <c r="L38" s="39">
        <v>3.119570253102609</v>
      </c>
      <c r="M38" s="257">
        <v>6.436063988237262</v>
      </c>
      <c r="N38" s="6"/>
      <c r="O38" s="6"/>
    </row>
    <row r="39" spans="1:15" ht="9.75" customHeight="1">
      <c r="A39" s="229">
        <v>98</v>
      </c>
      <c r="B39" s="216" t="s">
        <v>801</v>
      </c>
      <c r="C39" s="76">
        <v>38.60204081632653</v>
      </c>
      <c r="D39" s="90">
        <v>49.52714285714288</v>
      </c>
      <c r="E39" s="90">
        <v>2.972102998888293</v>
      </c>
      <c r="F39" s="90">
        <v>5.98028898205798</v>
      </c>
      <c r="G39" s="66"/>
      <c r="H39" s="34">
        <v>126</v>
      </c>
      <c r="I39" s="218" t="s">
        <v>801</v>
      </c>
      <c r="J39" s="256">
        <v>15.698412698412698</v>
      </c>
      <c r="K39" s="69">
        <v>43.564603174603164</v>
      </c>
      <c r="L39" s="39">
        <v>3.0528073297237297</v>
      </c>
      <c r="M39" s="257">
        <v>6.394460097729215</v>
      </c>
      <c r="N39" s="6"/>
      <c r="O39" s="6"/>
    </row>
    <row r="40" spans="1:15" ht="9.75" customHeight="1">
      <c r="A40" s="229">
        <v>98</v>
      </c>
      <c r="B40" s="216" t="s">
        <v>861</v>
      </c>
      <c r="C40" s="76">
        <v>38.683673469387756</v>
      </c>
      <c r="D40" s="90">
        <v>51.98918367346939</v>
      </c>
      <c r="E40" s="90">
        <v>2.857210045790525</v>
      </c>
      <c r="F40" s="90">
        <v>6.044847951092414</v>
      </c>
      <c r="G40" s="66"/>
      <c r="H40" s="34">
        <v>129</v>
      </c>
      <c r="I40" s="218" t="s">
        <v>861</v>
      </c>
      <c r="J40" s="256">
        <v>15.666666666666666</v>
      </c>
      <c r="K40" s="69">
        <v>45.84116279069765</v>
      </c>
      <c r="L40" s="39">
        <v>2.895618224918565</v>
      </c>
      <c r="M40" s="257">
        <v>6.633599128804257</v>
      </c>
      <c r="N40" s="6"/>
      <c r="O40" s="6"/>
    </row>
    <row r="41" spans="1:15" ht="9.75" customHeight="1">
      <c r="A41" s="384">
        <v>99</v>
      </c>
      <c r="B41" s="221" t="s">
        <v>1023</v>
      </c>
      <c r="C41" s="222">
        <v>38.656565656565654</v>
      </c>
      <c r="D41" s="223">
        <v>51.85464646464648</v>
      </c>
      <c r="E41" s="223">
        <v>2.9165600730584966</v>
      </c>
      <c r="F41" s="223">
        <v>5.954483640431096</v>
      </c>
      <c r="G41" s="66"/>
      <c r="H41" s="385">
        <v>135</v>
      </c>
      <c r="I41" s="224" t="s">
        <v>1023</v>
      </c>
      <c r="J41" s="225">
        <v>15.496296296296297</v>
      </c>
      <c r="K41" s="242">
        <v>45.969555555555544</v>
      </c>
      <c r="L41" s="223">
        <v>2.930252354073223</v>
      </c>
      <c r="M41" s="386">
        <v>6.876574819791603</v>
      </c>
      <c r="N41" s="6"/>
      <c r="O41" s="6"/>
    </row>
    <row r="42" spans="1:15" ht="9.75" customHeight="1">
      <c r="A42" s="384">
        <v>99</v>
      </c>
      <c r="B42" s="221" t="s">
        <v>585</v>
      </c>
      <c r="C42" s="222">
        <v>38.80808080808081</v>
      </c>
      <c r="D42" s="223">
        <v>53.66838383838382</v>
      </c>
      <c r="E42" s="223">
        <v>2.8499761628197873</v>
      </c>
      <c r="F42" s="223">
        <v>6.0865647430160985</v>
      </c>
      <c r="G42" s="66"/>
      <c r="H42" s="385">
        <v>141</v>
      </c>
      <c r="I42" s="224" t="s">
        <v>585</v>
      </c>
      <c r="J42" s="225">
        <v>15.47517730496454</v>
      </c>
      <c r="K42" s="242">
        <v>46.96460992907804</v>
      </c>
      <c r="L42" s="223">
        <v>2.9490897918944348</v>
      </c>
      <c r="M42" s="386">
        <v>7.601791006764125</v>
      </c>
      <c r="N42" s="6"/>
      <c r="O42" s="6"/>
    </row>
    <row r="43" spans="1:15" ht="9.75" customHeight="1">
      <c r="A43" s="384">
        <v>100</v>
      </c>
      <c r="B43" s="221" t="s">
        <v>429</v>
      </c>
      <c r="C43" s="222">
        <v>38.73</v>
      </c>
      <c r="D43" s="223">
        <v>54.12449999999999</v>
      </c>
      <c r="E43" s="223">
        <v>2.8238618806997953</v>
      </c>
      <c r="F43" s="223">
        <v>6.37330439277648</v>
      </c>
      <c r="G43" s="66"/>
      <c r="H43" s="385">
        <v>142</v>
      </c>
      <c r="I43" s="224" t="s">
        <v>429</v>
      </c>
      <c r="J43" s="225">
        <v>15.380281690140846</v>
      </c>
      <c r="K43" s="242">
        <v>48.335492957746474</v>
      </c>
      <c r="L43" s="223">
        <v>2.945091789392279</v>
      </c>
      <c r="M43" s="386">
        <v>8.3292039618436</v>
      </c>
      <c r="N43" s="6"/>
      <c r="O43" s="6"/>
    </row>
    <row r="44" spans="1:15" ht="9.75" customHeight="1">
      <c r="A44" s="384">
        <v>100</v>
      </c>
      <c r="B44" s="221" t="s">
        <v>853</v>
      </c>
      <c r="C44" s="222">
        <v>38.83</v>
      </c>
      <c r="D44" s="223">
        <v>54.8516</v>
      </c>
      <c r="E44" s="223">
        <v>2.7894920379859536</v>
      </c>
      <c r="F44" s="223">
        <v>6.55843496102364</v>
      </c>
      <c r="G44" s="66"/>
      <c r="H44" s="385">
        <v>144</v>
      </c>
      <c r="I44" s="224" t="s">
        <v>853</v>
      </c>
      <c r="J44" s="225">
        <v>15.381944444444445</v>
      </c>
      <c r="K44" s="242">
        <v>50.31145833333333</v>
      </c>
      <c r="L44" s="223">
        <v>2.882595121055744</v>
      </c>
      <c r="M44" s="386">
        <v>8.070477433882495</v>
      </c>
      <c r="N44" s="6"/>
      <c r="O44" s="6"/>
    </row>
    <row r="45" spans="1:15" ht="9.75" customHeight="1">
      <c r="A45" s="384">
        <v>101</v>
      </c>
      <c r="B45" s="221" t="s">
        <v>2084</v>
      </c>
      <c r="C45" s="222">
        <v>38.75247524752475</v>
      </c>
      <c r="D45" s="223">
        <v>54.385742574257414</v>
      </c>
      <c r="E45" s="223">
        <v>2.8029889688727305</v>
      </c>
      <c r="F45" s="223">
        <v>6.634122644860629</v>
      </c>
      <c r="G45" s="66"/>
      <c r="H45" s="385">
        <v>147</v>
      </c>
      <c r="I45" s="224" t="s">
        <v>2084</v>
      </c>
      <c r="J45" s="225">
        <v>15.258503401360544</v>
      </c>
      <c r="K45" s="242">
        <v>49.32346938775513</v>
      </c>
      <c r="L45" s="223">
        <v>2.9253273656954684</v>
      </c>
      <c r="M45" s="386">
        <v>8.125226164323474</v>
      </c>
      <c r="N45" s="6"/>
      <c r="O45" s="6"/>
    </row>
    <row r="46" spans="1:15" ht="9.75" customHeight="1">
      <c r="A46" s="384">
        <v>100</v>
      </c>
      <c r="B46" s="221" t="s">
        <v>919</v>
      </c>
      <c r="C46" s="222">
        <v>38.8</v>
      </c>
      <c r="D46" s="223">
        <v>50.423599999999986</v>
      </c>
      <c r="E46" s="223">
        <v>2.889295265074119</v>
      </c>
      <c r="F46" s="223">
        <v>6.570884424312751</v>
      </c>
      <c r="G46" s="66"/>
      <c r="H46" s="385">
        <v>148</v>
      </c>
      <c r="I46" s="224" t="s">
        <v>919</v>
      </c>
      <c r="J46" s="225">
        <v>15.25</v>
      </c>
      <c r="K46" s="242">
        <v>48.22581081081081</v>
      </c>
      <c r="L46" s="223">
        <v>2.9664610814392947</v>
      </c>
      <c r="M46" s="386">
        <v>7.977250117085277</v>
      </c>
      <c r="N46" s="6"/>
      <c r="O46" s="6"/>
    </row>
    <row r="47" spans="1:15" ht="9.75" customHeight="1">
      <c r="A47" s="384">
        <v>100</v>
      </c>
      <c r="B47" s="221" t="s">
        <v>1311</v>
      </c>
      <c r="C47" s="222">
        <v>38.68</v>
      </c>
      <c r="D47" s="223">
        <v>49.0023</v>
      </c>
      <c r="E47" s="223">
        <v>2.9632973505669984</v>
      </c>
      <c r="F47" s="223">
        <v>6.630209077354232</v>
      </c>
      <c r="G47" s="66"/>
      <c r="H47" s="385">
        <v>147</v>
      </c>
      <c r="I47" s="224" t="s">
        <v>1311</v>
      </c>
      <c r="J47" s="225">
        <v>15.197278911564625</v>
      </c>
      <c r="K47" s="242">
        <v>46.483401360544235</v>
      </c>
      <c r="L47" s="223">
        <v>3.107001666278822</v>
      </c>
      <c r="M47" s="386">
        <v>8.022698793809191</v>
      </c>
      <c r="N47" s="6"/>
      <c r="O47" s="6"/>
    </row>
    <row r="48" spans="1:15" ht="9.75" customHeight="1">
      <c r="A48" s="384">
        <v>101</v>
      </c>
      <c r="B48" s="221" t="s">
        <v>236</v>
      </c>
      <c r="C48" s="222">
        <v>38.64356435643565</v>
      </c>
      <c r="D48" s="223">
        <v>47.5640594059406</v>
      </c>
      <c r="E48" s="223">
        <v>3.057952572254968</v>
      </c>
      <c r="F48" s="223">
        <v>6.69696769019803</v>
      </c>
      <c r="G48" s="66"/>
      <c r="H48" s="385">
        <v>147</v>
      </c>
      <c r="I48" s="224" t="s">
        <v>236</v>
      </c>
      <c r="J48" s="225">
        <v>15.149659863945578</v>
      </c>
      <c r="K48" s="242">
        <v>44.5542857142857</v>
      </c>
      <c r="L48" s="223">
        <v>3.2133140447133086</v>
      </c>
      <c r="M48" s="386">
        <v>8.050401342444392</v>
      </c>
      <c r="N48" s="6"/>
      <c r="O48" s="6"/>
    </row>
    <row r="49" spans="1:15" ht="9.75" customHeight="1">
      <c r="A49" s="384">
        <v>101</v>
      </c>
      <c r="B49" s="221" t="s">
        <v>1772</v>
      </c>
      <c r="C49" s="222">
        <v>38.67326732673267</v>
      </c>
      <c r="D49" s="223">
        <v>44.376633663366334</v>
      </c>
      <c r="E49" s="223">
        <v>3.2618295242128497</v>
      </c>
      <c r="F49" s="223">
        <v>6.802006744122857</v>
      </c>
      <c r="G49" s="66"/>
      <c r="H49" s="385">
        <v>148</v>
      </c>
      <c r="I49" s="224" t="s">
        <v>1772</v>
      </c>
      <c r="J49" s="225">
        <v>15.135135135135135</v>
      </c>
      <c r="K49" s="242">
        <v>40.47351351351353</v>
      </c>
      <c r="L49" s="223">
        <v>3.412081496139658</v>
      </c>
      <c r="M49" s="386">
        <v>7.949426354963163</v>
      </c>
      <c r="N49" s="6"/>
      <c r="O49" s="6"/>
    </row>
    <row r="50" spans="1:15" ht="9.75" customHeight="1">
      <c r="A50" s="384">
        <v>103</v>
      </c>
      <c r="B50" s="221" t="s">
        <v>1462</v>
      </c>
      <c r="C50" s="222">
        <v>38.48543689320388</v>
      </c>
      <c r="D50" s="223">
        <v>48.8026213592233</v>
      </c>
      <c r="E50" s="223">
        <v>3.022146800257974</v>
      </c>
      <c r="F50" s="223">
        <v>6.955095908447895</v>
      </c>
      <c r="G50" s="66"/>
      <c r="H50" s="385">
        <v>144</v>
      </c>
      <c r="I50" s="224" t="s">
        <v>1462</v>
      </c>
      <c r="J50" s="225">
        <v>15.0625</v>
      </c>
      <c r="K50" s="242">
        <v>45.98465277777776</v>
      </c>
      <c r="L50" s="223">
        <v>3.1611902465599413</v>
      </c>
      <c r="M50" s="386">
        <v>7.922974363582425</v>
      </c>
      <c r="N50" s="6"/>
      <c r="O50" s="6"/>
    </row>
    <row r="51" spans="1:15" ht="9.75" customHeight="1">
      <c r="A51" s="384">
        <v>102</v>
      </c>
      <c r="B51" s="221" t="s">
        <v>1396</v>
      </c>
      <c r="C51" s="222">
        <v>38.64705882352941</v>
      </c>
      <c r="D51" s="223">
        <v>49.73725490196077</v>
      </c>
      <c r="E51" s="223">
        <v>2.9656380119573282</v>
      </c>
      <c r="F51" s="223">
        <v>7.243653460549138</v>
      </c>
      <c r="G51" s="66"/>
      <c r="H51" s="385">
        <v>145</v>
      </c>
      <c r="I51" s="224" t="s">
        <v>1396</v>
      </c>
      <c r="J51" s="225">
        <v>15.096551724137932</v>
      </c>
      <c r="K51" s="242">
        <v>46.81310344827585</v>
      </c>
      <c r="L51" s="223">
        <v>3.136889680888502</v>
      </c>
      <c r="M51" s="386">
        <v>7.971615103992558</v>
      </c>
      <c r="N51" s="6"/>
      <c r="O51" s="6"/>
    </row>
    <row r="52" spans="1:15" ht="9.75" customHeight="1">
      <c r="A52" s="384">
        <v>102</v>
      </c>
      <c r="B52" s="221" t="s">
        <v>614</v>
      </c>
      <c r="C52" s="222">
        <v>38.64705882352941</v>
      </c>
      <c r="D52" s="223">
        <v>49.73725490196077</v>
      </c>
      <c r="E52" s="223">
        <v>2.9656380119573282</v>
      </c>
      <c r="F52" s="223">
        <v>7.243653460549138</v>
      </c>
      <c r="G52" s="66"/>
      <c r="H52" s="385">
        <v>145</v>
      </c>
      <c r="I52" s="224" t="s">
        <v>614</v>
      </c>
      <c r="J52" s="225">
        <v>15.096551724137932</v>
      </c>
      <c r="K52" s="242">
        <v>46.81310344827585</v>
      </c>
      <c r="L52" s="223">
        <v>3.136889680888502</v>
      </c>
      <c r="M52" s="386">
        <v>7.971615103992558</v>
      </c>
      <c r="N52" s="6"/>
      <c r="O52" s="6"/>
    </row>
    <row r="53" spans="1:15" ht="9.75" customHeight="1">
      <c r="A53" s="604"/>
      <c r="B53" s="605"/>
      <c r="C53" s="606"/>
      <c r="D53" s="607"/>
      <c r="E53" s="607"/>
      <c r="F53" s="607"/>
      <c r="G53" s="607"/>
      <c r="H53" s="604"/>
      <c r="I53" s="605"/>
      <c r="J53" s="606"/>
      <c r="K53" s="607"/>
      <c r="L53" s="607"/>
      <c r="M53" s="607"/>
      <c r="N53" s="6"/>
      <c r="O53" s="6"/>
    </row>
    <row r="54" ht="12.75">
      <c r="A54" s="97" t="s">
        <v>1321</v>
      </c>
    </row>
    <row r="55" spans="1:15" ht="12.75">
      <c r="A55" s="460">
        <v>40907</v>
      </c>
      <c r="B55" s="460"/>
      <c r="C55" s="462" t="s">
        <v>1317</v>
      </c>
      <c r="D55" s="462" t="s">
        <v>1318</v>
      </c>
      <c r="E55" s="463" t="s">
        <v>1319</v>
      </c>
      <c r="F55" s="461" t="s">
        <v>904</v>
      </c>
      <c r="G55" s="455"/>
      <c r="H55" s="455"/>
      <c r="I55" s="455"/>
      <c r="J55" s="455"/>
      <c r="K55" s="455"/>
      <c r="L55" s="455"/>
      <c r="M55" s="455"/>
      <c r="N55" s="455"/>
      <c r="O55" s="455"/>
    </row>
    <row r="56" spans="1:15" ht="12.75">
      <c r="A56" s="456" t="s">
        <v>1312</v>
      </c>
      <c r="B56" s="457"/>
      <c r="C56" s="464"/>
      <c r="D56" s="464"/>
      <c r="E56" s="465"/>
      <c r="F56" s="466"/>
      <c r="G56" s="455"/>
      <c r="H56" s="455"/>
      <c r="I56" s="455"/>
      <c r="J56" s="455"/>
      <c r="K56" s="455"/>
      <c r="L56" s="455"/>
      <c r="M56" s="455"/>
      <c r="N56" s="455"/>
      <c r="O56" s="455"/>
    </row>
    <row r="57" spans="1:15" ht="12.75">
      <c r="A57" s="456" t="s">
        <v>1313</v>
      </c>
      <c r="B57" s="457"/>
      <c r="C57" s="467"/>
      <c r="D57" s="467"/>
      <c r="E57" s="468"/>
      <c r="F57" s="469"/>
      <c r="G57" s="455"/>
      <c r="H57" s="455"/>
      <c r="I57" s="455"/>
      <c r="J57" s="455"/>
      <c r="K57" s="455"/>
      <c r="L57" s="455"/>
      <c r="M57" s="455"/>
      <c r="N57" s="455"/>
      <c r="O57" s="455"/>
    </row>
    <row r="58" spans="1:15" ht="12.75">
      <c r="A58" s="456" t="s">
        <v>1314</v>
      </c>
      <c r="B58" s="457"/>
      <c r="C58" s="470"/>
      <c r="D58" s="470"/>
      <c r="E58" s="314"/>
      <c r="F58" s="441"/>
      <c r="G58" s="455"/>
      <c r="H58" s="455"/>
      <c r="I58" s="455"/>
      <c r="J58" s="455"/>
      <c r="K58" s="455"/>
      <c r="L58" s="455"/>
      <c r="M58" s="455"/>
      <c r="N58" s="455"/>
      <c r="O58" s="455"/>
    </row>
    <row r="59" spans="1:15" ht="12.75">
      <c r="A59" s="456" t="s">
        <v>1315</v>
      </c>
      <c r="B59" s="457"/>
      <c r="C59" s="470"/>
      <c r="D59" s="470"/>
      <c r="E59" s="314"/>
      <c r="F59" s="441"/>
      <c r="G59" s="455"/>
      <c r="H59" s="455"/>
      <c r="I59" s="455"/>
      <c r="J59" s="455"/>
      <c r="K59" s="455"/>
      <c r="L59" s="455"/>
      <c r="M59" s="455"/>
      <c r="N59" s="455"/>
      <c r="O59" s="455"/>
    </row>
    <row r="60" spans="1:15" ht="12.75">
      <c r="A60" s="458" t="s">
        <v>1316</v>
      </c>
      <c r="B60" s="459"/>
      <c r="C60" s="471"/>
      <c r="D60" s="471"/>
      <c r="E60" s="472"/>
      <c r="F60" s="473"/>
      <c r="G60" s="455"/>
      <c r="H60" s="455"/>
      <c r="I60" s="455"/>
      <c r="J60" s="455"/>
      <c r="K60" s="455"/>
      <c r="L60" s="455"/>
      <c r="M60" s="455"/>
      <c r="N60" s="455"/>
      <c r="O60" s="455"/>
    </row>
    <row r="61" spans="1:15" ht="12.75">
      <c r="A61" s="460">
        <v>40877</v>
      </c>
      <c r="B61" s="460"/>
      <c r="C61" s="462" t="s">
        <v>1317</v>
      </c>
      <c r="D61" s="462" t="s">
        <v>1318</v>
      </c>
      <c r="E61" s="463" t="s">
        <v>1319</v>
      </c>
      <c r="F61" s="461" t="s">
        <v>904</v>
      </c>
      <c r="G61" s="455"/>
      <c r="H61" s="455"/>
      <c r="I61" s="455"/>
      <c r="J61" s="455"/>
      <c r="K61" s="455"/>
      <c r="L61" s="455"/>
      <c r="M61" s="455"/>
      <c r="N61" s="455"/>
      <c r="O61" s="455"/>
    </row>
    <row r="62" spans="1:15" ht="12.75">
      <c r="A62" s="456" t="s">
        <v>1312</v>
      </c>
      <c r="B62" s="457"/>
      <c r="C62" s="464">
        <v>102</v>
      </c>
      <c r="D62" s="464">
        <v>145</v>
      </c>
      <c r="E62" s="465">
        <v>202</v>
      </c>
      <c r="F62" s="466">
        <v>449</v>
      </c>
      <c r="G62" s="455"/>
      <c r="H62" s="455"/>
      <c r="I62" s="455"/>
      <c r="J62" s="455"/>
      <c r="K62" s="455"/>
      <c r="L62" s="455"/>
      <c r="M62" s="455"/>
      <c r="N62" s="455"/>
      <c r="O62" s="455"/>
    </row>
    <row r="63" spans="1:15" ht="12.75">
      <c r="A63" s="456" t="s">
        <v>1313</v>
      </c>
      <c r="B63" s="457"/>
      <c r="C63" s="467">
        <v>38.6</v>
      </c>
      <c r="D63" s="467">
        <v>15.1</v>
      </c>
      <c r="E63" s="468">
        <v>7.2</v>
      </c>
      <c r="F63" s="469">
        <v>16.9</v>
      </c>
      <c r="G63" s="455"/>
      <c r="H63" s="455"/>
      <c r="I63" s="455"/>
      <c r="J63" s="455"/>
      <c r="K63" s="455"/>
      <c r="L63" s="455"/>
      <c r="M63" s="455"/>
      <c r="N63" s="455"/>
      <c r="O63" s="455"/>
    </row>
    <row r="64" spans="1:15" ht="12.75">
      <c r="A64" s="456" t="s">
        <v>1314</v>
      </c>
      <c r="B64" s="457"/>
      <c r="C64" s="470">
        <v>49.74</v>
      </c>
      <c r="D64" s="470">
        <v>46.81</v>
      </c>
      <c r="E64" s="314">
        <v>42.43</v>
      </c>
      <c r="F64" s="441">
        <v>45.51</v>
      </c>
      <c r="G64" s="455"/>
      <c r="H64" s="455"/>
      <c r="I64" s="455"/>
      <c r="J64" s="455"/>
      <c r="K64" s="455"/>
      <c r="L64" s="455"/>
      <c r="M64" s="455"/>
      <c r="N64" s="455"/>
      <c r="O64" s="455"/>
    </row>
    <row r="65" spans="1:15" ht="12.75">
      <c r="A65" s="456" t="s">
        <v>1315</v>
      </c>
      <c r="B65" s="457"/>
      <c r="C65" s="470">
        <v>2.97</v>
      </c>
      <c r="D65" s="470">
        <v>3.14</v>
      </c>
      <c r="E65" s="314">
        <v>3.37</v>
      </c>
      <c r="F65" s="441">
        <v>3.2</v>
      </c>
      <c r="G65" s="455"/>
      <c r="H65" s="455"/>
      <c r="I65" s="455"/>
      <c r="J65" s="455"/>
      <c r="K65" s="455"/>
      <c r="L65" s="455"/>
      <c r="M65" s="455"/>
      <c r="N65" s="455"/>
      <c r="O65" s="455"/>
    </row>
    <row r="66" spans="1:15" ht="12.75">
      <c r="A66" s="458" t="s">
        <v>1316</v>
      </c>
      <c r="B66" s="459"/>
      <c r="C66" s="471">
        <v>7.24</v>
      </c>
      <c r="D66" s="471">
        <v>7.97</v>
      </c>
      <c r="E66" s="472">
        <v>10.98</v>
      </c>
      <c r="F66" s="473">
        <v>9.22</v>
      </c>
      <c r="G66" s="455"/>
      <c r="H66" s="455"/>
      <c r="I66" s="455"/>
      <c r="J66" s="455"/>
      <c r="K66" s="455"/>
      <c r="L66" s="455"/>
      <c r="M66" s="455"/>
      <c r="N66" s="455"/>
      <c r="O66" s="455"/>
    </row>
    <row r="67" spans="1:15" ht="12.75">
      <c r="A67" s="460">
        <v>40543</v>
      </c>
      <c r="B67" s="460"/>
      <c r="C67" s="462" t="s">
        <v>1317</v>
      </c>
      <c r="D67" s="462" t="s">
        <v>1318</v>
      </c>
      <c r="E67" s="463" t="s">
        <v>1319</v>
      </c>
      <c r="F67" s="461" t="s">
        <v>904</v>
      </c>
      <c r="G67" s="455"/>
      <c r="H67" s="455"/>
      <c r="I67" s="455"/>
      <c r="J67" s="455"/>
      <c r="K67" s="455"/>
      <c r="L67" s="455"/>
      <c r="M67" s="455"/>
      <c r="N67" s="455"/>
      <c r="O67" s="455"/>
    </row>
    <row r="68" spans="1:15" ht="12.75">
      <c r="A68" s="456" t="s">
        <v>1312</v>
      </c>
      <c r="B68" s="457"/>
      <c r="C68" s="464">
        <v>98</v>
      </c>
      <c r="D68" s="464">
        <v>129</v>
      </c>
      <c r="E68" s="465">
        <v>190</v>
      </c>
      <c r="F68" s="466">
        <v>417</v>
      </c>
      <c r="G68" s="455"/>
      <c r="H68" s="455"/>
      <c r="I68" s="455"/>
      <c r="J68" s="455"/>
      <c r="K68" s="455"/>
      <c r="L68" s="455"/>
      <c r="M68" s="455"/>
      <c r="N68" s="455"/>
      <c r="O68" s="455"/>
    </row>
    <row r="69" spans="1:15" ht="12.75">
      <c r="A69" s="456" t="s">
        <v>1313</v>
      </c>
      <c r="B69" s="457"/>
      <c r="C69" s="467">
        <v>38.7</v>
      </c>
      <c r="D69" s="467">
        <v>15.7</v>
      </c>
      <c r="E69" s="468">
        <v>6.9</v>
      </c>
      <c r="F69" s="469" t="s">
        <v>1510</v>
      </c>
      <c r="G69" s="455"/>
      <c r="H69" s="455"/>
      <c r="I69" s="455"/>
      <c r="J69" s="455"/>
      <c r="K69" s="455"/>
      <c r="L69" s="455"/>
      <c r="M69" s="455"/>
      <c r="N69" s="455"/>
      <c r="O69" s="455"/>
    </row>
    <row r="70" spans="1:15" ht="12.75">
      <c r="A70" s="456" t="s">
        <v>1314</v>
      </c>
      <c r="B70" s="457"/>
      <c r="C70" s="470">
        <v>51.99</v>
      </c>
      <c r="D70" s="470">
        <v>45.84</v>
      </c>
      <c r="E70" s="314">
        <v>44.65</v>
      </c>
      <c r="F70" s="441" t="s">
        <v>1510</v>
      </c>
      <c r="G70" s="455"/>
      <c r="H70" s="455"/>
      <c r="I70" s="455"/>
      <c r="J70" s="455"/>
      <c r="K70" s="455"/>
      <c r="L70" s="455"/>
      <c r="M70" s="455"/>
      <c r="N70" s="455"/>
      <c r="O70" s="455"/>
    </row>
    <row r="71" spans="1:15" ht="12.75">
      <c r="A71" s="456" t="s">
        <v>1315</v>
      </c>
      <c r="B71" s="457"/>
      <c r="C71" s="470">
        <v>2.86</v>
      </c>
      <c r="D71" s="470">
        <v>2.9</v>
      </c>
      <c r="E71" s="314">
        <v>2.9</v>
      </c>
      <c r="F71" s="441" t="s">
        <v>1510</v>
      </c>
      <c r="G71" s="455"/>
      <c r="H71" s="455"/>
      <c r="I71" s="455"/>
      <c r="J71" s="455"/>
      <c r="K71" s="455"/>
      <c r="L71" s="455"/>
      <c r="M71" s="455"/>
      <c r="N71" s="455"/>
      <c r="O71" s="455"/>
    </row>
    <row r="72" spans="1:15" ht="12.75">
      <c r="A72" s="458" t="s">
        <v>1316</v>
      </c>
      <c r="B72" s="459"/>
      <c r="C72" s="471">
        <v>6.04</v>
      </c>
      <c r="D72" s="471">
        <v>6.63</v>
      </c>
      <c r="E72" s="472">
        <v>10.93</v>
      </c>
      <c r="F72" s="473" t="s">
        <v>1510</v>
      </c>
      <c r="G72" s="455"/>
      <c r="H72" s="455"/>
      <c r="I72" s="455"/>
      <c r="J72" s="455"/>
      <c r="K72" s="455"/>
      <c r="L72" s="455"/>
      <c r="M72" s="455"/>
      <c r="N72" s="455"/>
      <c r="O72" s="455"/>
    </row>
    <row r="73" spans="1:15" ht="9.75" customHeight="1">
      <c r="A73" s="476" t="s">
        <v>1320</v>
      </c>
      <c r="B73" s="474"/>
      <c r="C73" s="474"/>
      <c r="D73" s="474"/>
      <c r="E73" s="474"/>
      <c r="F73" s="475"/>
      <c r="G73" s="455"/>
      <c r="H73" s="455"/>
      <c r="I73" s="455"/>
      <c r="J73" s="455"/>
      <c r="K73" s="455"/>
      <c r="L73" s="455"/>
      <c r="M73" s="455"/>
      <c r="N73" s="455"/>
      <c r="O73" s="455"/>
    </row>
    <row r="74" spans="1:15" ht="12.75">
      <c r="A74" s="5" t="s">
        <v>1322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" t="s">
        <v>755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.75">
      <c r="A76" s="6" t="s">
        <v>872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>
      <c r="A77" s="5" t="s">
        <v>1323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.75">
      <c r="A78" s="139" t="s">
        <v>615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.75">
      <c r="A79" s="139" t="s">
        <v>445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.75">
      <c r="A80" s="6" t="s">
        <v>484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.75">
      <c r="A81" s="5" t="s">
        <v>1324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>
      <c r="A82" s="138" t="s">
        <v>862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>
      <c r="A83" s="139" t="s">
        <v>1615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>
      <c r="A84" s="5" t="s">
        <v>865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>
      <c r="A85" s="6" t="s">
        <v>869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>
      <c r="A86" s="6" t="s">
        <v>1627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>
      <c r="A87" s="6" t="s">
        <v>866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>
      <c r="A91" s="139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</sheetData>
  <printOptions/>
  <pageMargins left="0.75" right="0.75" top="0.75" bottom="0.67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0"/>
  <sheetViews>
    <sheetView workbookViewId="0" topLeftCell="A1">
      <pane xSplit="1" ySplit="1" topLeftCell="B7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0" sqref="B100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spans="1:2" ht="12.75">
      <c r="A1" s="12"/>
      <c r="B1" s="97" t="s">
        <v>1439</v>
      </c>
    </row>
    <row r="2" spans="1:2" ht="1.5" customHeight="1">
      <c r="A2" s="12"/>
      <c r="B2" s="97"/>
    </row>
    <row r="3" spans="2:3" ht="12.75">
      <c r="B3" s="10">
        <v>39447</v>
      </c>
      <c r="C3" t="s">
        <v>1213</v>
      </c>
    </row>
    <row r="4" spans="2:3" ht="12.75">
      <c r="B4" s="10">
        <v>39447</v>
      </c>
      <c r="C4" t="s">
        <v>1214</v>
      </c>
    </row>
    <row r="5" spans="2:3" ht="12.75">
      <c r="B5" s="10">
        <v>39449</v>
      </c>
      <c r="C5" t="s">
        <v>1215</v>
      </c>
    </row>
    <row r="6" spans="2:3" ht="12.75">
      <c r="B6" s="10">
        <v>39449</v>
      </c>
      <c r="C6" t="s">
        <v>1366</v>
      </c>
    </row>
    <row r="7" spans="2:3" ht="12.75">
      <c r="B7" s="10">
        <v>39451</v>
      </c>
      <c r="C7" s="12" t="s">
        <v>1460</v>
      </c>
    </row>
    <row r="8" spans="2:3" ht="12.75">
      <c r="B8" s="10">
        <v>39452</v>
      </c>
      <c r="C8" t="s">
        <v>1370</v>
      </c>
    </row>
    <row r="9" spans="2:3" ht="12.75">
      <c r="B9" s="10">
        <v>39461</v>
      </c>
      <c r="C9" t="s">
        <v>1372</v>
      </c>
    </row>
    <row r="10" spans="2:3" ht="12.75">
      <c r="B10" s="10">
        <v>39491</v>
      </c>
      <c r="C10" s="12" t="s">
        <v>1402</v>
      </c>
    </row>
    <row r="11" spans="2:3" ht="12.75">
      <c r="B11" s="10">
        <v>39491</v>
      </c>
      <c r="C11" t="s">
        <v>1376</v>
      </c>
    </row>
    <row r="12" spans="2:3" ht="12.75">
      <c r="B12" s="10">
        <v>39504</v>
      </c>
      <c r="C12" t="s">
        <v>1411</v>
      </c>
    </row>
    <row r="13" spans="2:3" ht="12.75">
      <c r="B13" s="10">
        <v>39506</v>
      </c>
      <c r="C13" t="s">
        <v>1413</v>
      </c>
    </row>
    <row r="14" spans="2:3" ht="12.75">
      <c r="B14" s="10">
        <v>39527</v>
      </c>
      <c r="C14" s="12" t="s">
        <v>1415</v>
      </c>
    </row>
    <row r="15" spans="2:3" ht="12.75">
      <c r="B15" s="77">
        <v>39721</v>
      </c>
      <c r="C15" s="78" t="s">
        <v>1477</v>
      </c>
    </row>
    <row r="16" spans="2:3" ht="12.75">
      <c r="B16" s="77">
        <v>39722</v>
      </c>
      <c r="C16" s="79" t="s">
        <v>1481</v>
      </c>
    </row>
    <row r="17" spans="2:3" ht="12.75">
      <c r="B17" s="77">
        <v>39753</v>
      </c>
      <c r="C17" s="78" t="s">
        <v>1922</v>
      </c>
    </row>
    <row r="18" spans="2:3" ht="12.75">
      <c r="B18" s="77">
        <v>39771</v>
      </c>
      <c r="C18" s="78" t="s">
        <v>1983</v>
      </c>
    </row>
    <row r="19" spans="2:3" ht="12.75">
      <c r="B19" s="10">
        <v>39785</v>
      </c>
      <c r="C19" t="s">
        <v>912</v>
      </c>
    </row>
    <row r="20" spans="2:3" ht="12.75">
      <c r="B20" s="10">
        <v>39843</v>
      </c>
      <c r="C20" t="s">
        <v>310</v>
      </c>
    </row>
    <row r="21" spans="2:3" ht="12.75">
      <c r="B21" s="10">
        <v>39859</v>
      </c>
      <c r="C21" s="12" t="s">
        <v>1521</v>
      </c>
    </row>
    <row r="22" spans="2:3" ht="12.75">
      <c r="B22" s="10">
        <v>39962</v>
      </c>
      <c r="C22" t="s">
        <v>548</v>
      </c>
    </row>
    <row r="23" spans="2:3" ht="12.75">
      <c r="B23" s="10">
        <v>39988</v>
      </c>
      <c r="C23" t="s">
        <v>1591</v>
      </c>
    </row>
    <row r="24" spans="2:3" ht="12.75">
      <c r="B24" s="10">
        <v>40303</v>
      </c>
      <c r="C24" s="12" t="s">
        <v>1789</v>
      </c>
    </row>
    <row r="25" spans="2:3" ht="12.75">
      <c r="B25" s="10">
        <v>40319</v>
      </c>
      <c r="C25" t="s">
        <v>1552</v>
      </c>
    </row>
    <row r="26" spans="2:3" ht="12.75">
      <c r="B26" s="10">
        <v>40325</v>
      </c>
      <c r="C26" t="s">
        <v>1229</v>
      </c>
    </row>
    <row r="27" spans="2:3" ht="12.75">
      <c r="B27" s="10">
        <v>40357</v>
      </c>
      <c r="C27" s="101" t="s">
        <v>2110</v>
      </c>
    </row>
    <row r="28" spans="2:3" ht="12.75">
      <c r="B28" s="10">
        <v>40357</v>
      </c>
      <c r="C28" s="12" t="s">
        <v>590</v>
      </c>
    </row>
    <row r="29" spans="2:3" ht="12.75">
      <c r="B29" s="10">
        <v>40365</v>
      </c>
      <c r="C29" t="s">
        <v>301</v>
      </c>
    </row>
    <row r="30" spans="2:3" ht="12.75">
      <c r="B30" s="10">
        <v>40365</v>
      </c>
      <c r="C30" t="s">
        <v>307</v>
      </c>
    </row>
    <row r="31" spans="2:3" ht="12.75">
      <c r="B31" s="10">
        <v>40371</v>
      </c>
      <c r="C31" s="12" t="s">
        <v>1556</v>
      </c>
    </row>
    <row r="32" spans="2:3" ht="12.75">
      <c r="B32" s="10">
        <v>40371</v>
      </c>
      <c r="C32" t="s">
        <v>1590</v>
      </c>
    </row>
    <row r="33" spans="2:3" ht="12.75">
      <c r="B33" s="10">
        <v>40372</v>
      </c>
      <c r="C33" s="12" t="s">
        <v>1009</v>
      </c>
    </row>
    <row r="34" spans="2:3" ht="12.75">
      <c r="B34" s="10">
        <v>40378</v>
      </c>
      <c r="C34" t="s">
        <v>1378</v>
      </c>
    </row>
    <row r="35" spans="2:3" ht="12.75">
      <c r="B35" s="10">
        <v>40382</v>
      </c>
      <c r="C35" t="s">
        <v>182</v>
      </c>
    </row>
    <row r="36" spans="2:3" ht="12.75">
      <c r="B36" s="10">
        <v>40382</v>
      </c>
      <c r="C36" s="12" t="s">
        <v>916</v>
      </c>
    </row>
    <row r="37" spans="2:3" ht="12.75">
      <c r="B37" s="10">
        <v>40386</v>
      </c>
      <c r="C37" s="12" t="s">
        <v>2145</v>
      </c>
    </row>
    <row r="38" spans="2:3" ht="12.75">
      <c r="B38" s="10">
        <v>40391</v>
      </c>
      <c r="C38" t="s">
        <v>1795</v>
      </c>
    </row>
    <row r="39" spans="2:3" ht="12.75">
      <c r="B39" s="10">
        <v>40393</v>
      </c>
      <c r="C39" s="12" t="s">
        <v>1794</v>
      </c>
    </row>
    <row r="40" spans="2:3" ht="12.75">
      <c r="B40" s="10">
        <v>40396</v>
      </c>
      <c r="C40" t="s">
        <v>1334</v>
      </c>
    </row>
    <row r="41" spans="2:3" ht="12.75">
      <c r="B41" s="10">
        <v>40401</v>
      </c>
      <c r="C41" s="12" t="s">
        <v>1029</v>
      </c>
    </row>
    <row r="42" spans="2:3" ht="12.75">
      <c r="B42" s="10">
        <v>40403</v>
      </c>
      <c r="C42" s="12" t="s">
        <v>1340</v>
      </c>
    </row>
    <row r="43" spans="2:3" ht="12.75">
      <c r="B43" s="10">
        <v>40413</v>
      </c>
      <c r="C43" t="s">
        <v>1077</v>
      </c>
    </row>
    <row r="44" spans="2:3" ht="12.75">
      <c r="B44" s="10">
        <v>40417</v>
      </c>
      <c r="C44" t="s">
        <v>1603</v>
      </c>
    </row>
    <row r="45" spans="2:3" ht="12.75">
      <c r="B45" s="10">
        <v>40420</v>
      </c>
      <c r="C45" s="12" t="s">
        <v>1604</v>
      </c>
    </row>
    <row r="46" spans="2:3" ht="12.75">
      <c r="B46" s="10">
        <v>40420</v>
      </c>
      <c r="C46" s="12" t="s">
        <v>1605</v>
      </c>
    </row>
    <row r="47" spans="2:3" ht="12.75">
      <c r="B47" s="10">
        <v>40420</v>
      </c>
      <c r="C47" s="12" t="s">
        <v>1438</v>
      </c>
    </row>
    <row r="48" spans="2:3" ht="12.75">
      <c r="B48" s="10">
        <v>40431</v>
      </c>
      <c r="C48" t="s">
        <v>170</v>
      </c>
    </row>
    <row r="49" spans="2:3" ht="12.75">
      <c r="B49" s="10">
        <v>40436</v>
      </c>
      <c r="C49" s="12" t="s">
        <v>1915</v>
      </c>
    </row>
    <row r="50" spans="2:3" ht="12.75">
      <c r="B50" s="10">
        <v>40439</v>
      </c>
      <c r="C50" s="12" t="s">
        <v>1367</v>
      </c>
    </row>
    <row r="51" spans="2:3" ht="12.75">
      <c r="B51" s="10">
        <v>40441</v>
      </c>
      <c r="C51" s="12" t="s">
        <v>111</v>
      </c>
    </row>
    <row r="52" spans="2:3" ht="12.75">
      <c r="B52" s="10">
        <v>40476</v>
      </c>
      <c r="C52" s="12" t="s">
        <v>1399</v>
      </c>
    </row>
    <row r="53" spans="2:3" ht="12.75">
      <c r="B53" s="10">
        <v>40499</v>
      </c>
      <c r="C53" s="12" t="s">
        <v>519</v>
      </c>
    </row>
    <row r="54" spans="2:3" ht="12.75">
      <c r="B54" s="10">
        <v>40500</v>
      </c>
      <c r="C54" t="s">
        <v>50</v>
      </c>
    </row>
    <row r="55" spans="2:3" ht="12.75">
      <c r="B55" s="10">
        <v>40500</v>
      </c>
      <c r="C55" s="12" t="s">
        <v>54</v>
      </c>
    </row>
    <row r="56" spans="2:3" ht="12.75">
      <c r="B56" s="10">
        <v>40500</v>
      </c>
      <c r="C56" s="12" t="s">
        <v>55</v>
      </c>
    </row>
    <row r="57" spans="2:3" ht="12.75">
      <c r="B57" s="10">
        <v>40511</v>
      </c>
      <c r="C57" s="12" t="s">
        <v>57</v>
      </c>
    </row>
    <row r="58" spans="2:3" ht="12.75">
      <c r="B58" s="10">
        <v>40512</v>
      </c>
      <c r="C58" s="12" t="s">
        <v>1404</v>
      </c>
    </row>
    <row r="59" spans="2:3" ht="12.75">
      <c r="B59" s="10">
        <v>40512</v>
      </c>
      <c r="C59" s="12" t="s">
        <v>276</v>
      </c>
    </row>
    <row r="60" spans="2:3" ht="12.75">
      <c r="B60" s="10">
        <v>40519</v>
      </c>
      <c r="C60" s="12" t="s">
        <v>927</v>
      </c>
    </row>
    <row r="61" spans="2:3" ht="12.75">
      <c r="B61" s="10">
        <v>40527</v>
      </c>
      <c r="C61" t="s">
        <v>1467</v>
      </c>
    </row>
    <row r="62" spans="2:3" ht="12.75">
      <c r="B62" s="10">
        <v>40527</v>
      </c>
      <c r="C62" s="12" t="s">
        <v>1468</v>
      </c>
    </row>
    <row r="63" spans="2:3" ht="12.75">
      <c r="B63" s="10">
        <v>40528</v>
      </c>
      <c r="C63" t="s">
        <v>381</v>
      </c>
    </row>
    <row r="64" spans="2:3" ht="12.75">
      <c r="B64" s="10">
        <v>40541</v>
      </c>
      <c r="C64" t="s">
        <v>1371</v>
      </c>
    </row>
    <row r="65" spans="2:3" ht="12.75">
      <c r="B65" s="10">
        <v>40542</v>
      </c>
      <c r="C65" s="12" t="s">
        <v>806</v>
      </c>
    </row>
    <row r="66" spans="2:3" ht="12.75">
      <c r="B66" s="10">
        <v>40542</v>
      </c>
      <c r="C66" t="s">
        <v>189</v>
      </c>
    </row>
    <row r="67" spans="2:3" ht="12.75">
      <c r="B67" s="10">
        <v>40542</v>
      </c>
      <c r="C67" t="s">
        <v>190</v>
      </c>
    </row>
    <row r="68" spans="2:3" ht="12.75">
      <c r="B68" s="10">
        <v>40542</v>
      </c>
      <c r="C68" t="s">
        <v>1664</v>
      </c>
    </row>
    <row r="69" spans="2:3" ht="12.75">
      <c r="B69" s="10">
        <v>40543</v>
      </c>
      <c r="C69" t="s">
        <v>1301</v>
      </c>
    </row>
    <row r="70" spans="2:3" ht="12.75">
      <c r="B70" s="10">
        <v>40543</v>
      </c>
      <c r="C70" t="s">
        <v>332</v>
      </c>
    </row>
    <row r="71" spans="2:3" ht="12.75">
      <c r="B71" s="10">
        <v>40562</v>
      </c>
      <c r="C71" s="12" t="s">
        <v>427</v>
      </c>
    </row>
    <row r="72" spans="2:3" ht="12.75">
      <c r="B72" s="10">
        <v>40583</v>
      </c>
      <c r="C72" t="s">
        <v>1589</v>
      </c>
    </row>
    <row r="73" spans="2:3" ht="12.75">
      <c r="B73" s="10">
        <v>40602</v>
      </c>
      <c r="C73" t="s">
        <v>1386</v>
      </c>
    </row>
    <row r="74" spans="2:3" ht="12.75">
      <c r="B74" s="10">
        <v>40602</v>
      </c>
      <c r="C74" s="12" t="s">
        <v>1388</v>
      </c>
    </row>
    <row r="75" spans="2:3" ht="12.75">
      <c r="B75" s="10">
        <v>40602</v>
      </c>
      <c r="C75" s="12" t="s">
        <v>1391</v>
      </c>
    </row>
    <row r="76" spans="2:3" ht="12.75">
      <c r="B76" s="10">
        <v>40618</v>
      </c>
      <c r="C76" s="12" t="s">
        <v>428</v>
      </c>
    </row>
    <row r="77" spans="2:3" ht="12.75">
      <c r="B77" s="10">
        <v>40658</v>
      </c>
      <c r="C77" t="s">
        <v>242</v>
      </c>
    </row>
    <row r="78" spans="2:3" ht="12.75">
      <c r="B78" s="10">
        <v>40659</v>
      </c>
      <c r="C78" t="s">
        <v>2079</v>
      </c>
    </row>
    <row r="79" spans="2:3" ht="12.75">
      <c r="B79" s="10">
        <v>40690</v>
      </c>
      <c r="C79" s="12" t="s">
        <v>556</v>
      </c>
    </row>
    <row r="80" spans="2:3" ht="12.75">
      <c r="B80" s="10">
        <v>40726</v>
      </c>
      <c r="C80" s="12" t="s">
        <v>595</v>
      </c>
    </row>
    <row r="81" spans="2:3" ht="12.75">
      <c r="B81" s="10">
        <v>40727</v>
      </c>
      <c r="C81" s="12" t="s">
        <v>602</v>
      </c>
    </row>
    <row r="82" spans="2:3" ht="12.75">
      <c r="B82" s="10">
        <v>40752</v>
      </c>
      <c r="C82" s="12" t="s">
        <v>1845</v>
      </c>
    </row>
    <row r="83" spans="2:3" ht="12.75">
      <c r="B83" s="10">
        <v>40752</v>
      </c>
      <c r="C83" s="12" t="s">
        <v>1833</v>
      </c>
    </row>
    <row r="84" spans="2:3" ht="12.75">
      <c r="B84" s="10">
        <v>40753</v>
      </c>
      <c r="C84" t="s">
        <v>1832</v>
      </c>
    </row>
    <row r="85" spans="2:3" ht="12.75">
      <c r="B85" s="10">
        <v>40753</v>
      </c>
      <c r="C85" s="12" t="s">
        <v>1844</v>
      </c>
    </row>
    <row r="86" spans="2:3" ht="12.75">
      <c r="B86" s="10">
        <v>40756</v>
      </c>
      <c r="C86" s="12" t="s">
        <v>1284</v>
      </c>
    </row>
    <row r="87" spans="2:3" ht="12.75">
      <c r="B87" s="10">
        <v>40786</v>
      </c>
      <c r="C87" s="12" t="s">
        <v>847</v>
      </c>
    </row>
    <row r="88" spans="2:3" ht="12.75">
      <c r="B88" s="10">
        <v>40805</v>
      </c>
      <c r="C88" t="s">
        <v>1283</v>
      </c>
    </row>
    <row r="89" spans="2:3" ht="12.75">
      <c r="B89" s="10">
        <v>40806</v>
      </c>
      <c r="C89" t="s">
        <v>1890</v>
      </c>
    </row>
    <row r="90" spans="2:3" ht="12.75">
      <c r="B90" s="10">
        <v>40812</v>
      </c>
      <c r="C90" t="s">
        <v>1891</v>
      </c>
    </row>
    <row r="91" spans="2:3" ht="12.75">
      <c r="B91" s="10">
        <v>40836</v>
      </c>
      <c r="C91" s="12" t="s">
        <v>1296</v>
      </c>
    </row>
    <row r="92" spans="2:3" ht="12.75">
      <c r="B92" s="10">
        <v>40884</v>
      </c>
      <c r="C92" t="s">
        <v>1208</v>
      </c>
    </row>
    <row r="93" spans="2:3" ht="12.75">
      <c r="B93" s="10">
        <v>40884</v>
      </c>
      <c r="C93" t="s">
        <v>1209</v>
      </c>
    </row>
    <row r="94" spans="2:3" ht="12.75">
      <c r="B94" s="10">
        <v>40892</v>
      </c>
      <c r="C94" t="s">
        <v>1631</v>
      </c>
    </row>
    <row r="95" spans="2:3" ht="12.75">
      <c r="B95" s="10">
        <v>40892</v>
      </c>
      <c r="C95" t="s">
        <v>1632</v>
      </c>
    </row>
    <row r="96" spans="2:3" ht="12.75">
      <c r="B96" s="10">
        <v>40892</v>
      </c>
      <c r="C96" t="s">
        <v>1633</v>
      </c>
    </row>
    <row r="97" spans="2:3" ht="12.75">
      <c r="B97" s="10">
        <v>40898</v>
      </c>
      <c r="C97" t="s">
        <v>1634</v>
      </c>
    </row>
    <row r="98" spans="2:3" ht="12.75">
      <c r="B98" s="10">
        <v>40903</v>
      </c>
      <c r="C98" t="s">
        <v>1836</v>
      </c>
    </row>
    <row r="99" spans="2:3" ht="12.75">
      <c r="B99" s="10">
        <v>40905</v>
      </c>
      <c r="C99" t="s">
        <v>2024</v>
      </c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0"/>
  <sheetViews>
    <sheetView workbookViewId="0" topLeftCell="A110">
      <selection activeCell="A113" sqref="A113"/>
    </sheetView>
  </sheetViews>
  <sheetFormatPr defaultColWidth="9.140625" defaultRowHeight="12.75"/>
  <cols>
    <col min="2" max="2" width="10.7109375" style="0" customWidth="1"/>
    <col min="4" max="4" width="8.7109375" style="0" customWidth="1"/>
    <col min="5" max="5" width="9.8515625" style="0" bestFit="1" customWidth="1"/>
    <col min="11" max="11" width="7.7109375" style="0" customWidth="1"/>
  </cols>
  <sheetData>
    <row r="1" spans="1:11" ht="10.5" customHeight="1">
      <c r="A1" s="418" t="s">
        <v>243</v>
      </c>
      <c r="B1" s="9"/>
      <c r="C1" s="9"/>
      <c r="D1" s="9"/>
      <c r="E1" s="9"/>
      <c r="F1" s="9"/>
      <c r="G1" s="9"/>
      <c r="H1" s="9"/>
      <c r="I1" s="9"/>
      <c r="J1" s="9"/>
      <c r="K1" s="24"/>
    </row>
    <row r="2" spans="1:11" ht="10.5" customHeight="1">
      <c r="A2" s="96" t="s">
        <v>747</v>
      </c>
      <c r="B2" s="7"/>
      <c r="C2" s="7"/>
      <c r="D2" s="7"/>
      <c r="E2" s="7"/>
      <c r="F2" s="7"/>
      <c r="G2" s="7"/>
      <c r="H2" s="7"/>
      <c r="I2" s="7"/>
      <c r="J2" s="7"/>
      <c r="K2" s="33"/>
    </row>
    <row r="3" spans="1:11" ht="10.5" customHeight="1">
      <c r="A3" s="96" t="s">
        <v>1606</v>
      </c>
      <c r="B3" s="7"/>
      <c r="C3" s="7"/>
      <c r="D3" s="7"/>
      <c r="E3" s="7"/>
      <c r="F3" s="7"/>
      <c r="G3" s="7"/>
      <c r="H3" s="7"/>
      <c r="I3" s="7"/>
      <c r="J3" s="7"/>
      <c r="K3" s="33"/>
    </row>
    <row r="4" spans="1:11" ht="10.5" customHeight="1">
      <c r="A4" s="96" t="s">
        <v>1607</v>
      </c>
      <c r="B4" s="7"/>
      <c r="C4" s="7"/>
      <c r="D4" s="7"/>
      <c r="E4" s="7"/>
      <c r="F4" s="7"/>
      <c r="G4" s="7"/>
      <c r="H4" s="7"/>
      <c r="I4" s="7"/>
      <c r="J4" s="7"/>
      <c r="K4" s="33"/>
    </row>
    <row r="5" spans="1:11" ht="10.5" customHeight="1">
      <c r="A5" s="95" t="s">
        <v>2103</v>
      </c>
      <c r="B5" s="7"/>
      <c r="C5" s="7"/>
      <c r="D5" s="7"/>
      <c r="E5" s="7"/>
      <c r="F5" s="7"/>
      <c r="G5" s="7"/>
      <c r="H5" s="7"/>
      <c r="I5" s="7"/>
      <c r="J5" s="7"/>
      <c r="K5" s="33"/>
    </row>
    <row r="6" spans="1:11" ht="10.5" customHeight="1">
      <c r="A6" s="96" t="s">
        <v>1617</v>
      </c>
      <c r="B6" s="7"/>
      <c r="C6" s="7"/>
      <c r="D6" s="7"/>
      <c r="E6" s="7"/>
      <c r="F6" s="7"/>
      <c r="G6" s="7"/>
      <c r="H6" s="7"/>
      <c r="I6" s="7"/>
      <c r="J6" s="7"/>
      <c r="K6" s="33"/>
    </row>
    <row r="7" spans="1:11" ht="10.5" customHeight="1">
      <c r="A7" s="95" t="s">
        <v>1611</v>
      </c>
      <c r="B7" s="7"/>
      <c r="C7" s="7"/>
      <c r="D7" s="7"/>
      <c r="E7" s="7"/>
      <c r="F7" s="7"/>
      <c r="G7" s="7"/>
      <c r="H7" s="7"/>
      <c r="I7" s="7"/>
      <c r="J7" s="7"/>
      <c r="K7" s="33"/>
    </row>
    <row r="8" spans="1:11" ht="10.5" customHeight="1">
      <c r="A8" s="95" t="s">
        <v>1612</v>
      </c>
      <c r="B8" s="7"/>
      <c r="C8" s="7"/>
      <c r="D8" s="7"/>
      <c r="E8" s="7"/>
      <c r="F8" s="7"/>
      <c r="G8" s="7"/>
      <c r="H8" s="7"/>
      <c r="I8" s="7"/>
      <c r="J8" s="7"/>
      <c r="K8" s="33"/>
    </row>
    <row r="9" spans="1:11" ht="10.5" customHeight="1">
      <c r="A9" s="415"/>
      <c r="B9" s="419" t="s">
        <v>915</v>
      </c>
      <c r="C9" s="138" t="s">
        <v>1624</v>
      </c>
      <c r="D9" s="7"/>
      <c r="E9" s="7"/>
      <c r="F9" s="7"/>
      <c r="G9" s="7"/>
      <c r="H9" s="7"/>
      <c r="I9" s="7"/>
      <c r="J9" s="7"/>
      <c r="K9" s="33"/>
    </row>
    <row r="10" spans="1:11" ht="10.5" customHeight="1">
      <c r="A10" s="96" t="s">
        <v>1637</v>
      </c>
      <c r="B10" s="7"/>
      <c r="C10" s="7"/>
      <c r="D10" s="7"/>
      <c r="E10" s="7"/>
      <c r="F10" s="7"/>
      <c r="G10" s="7"/>
      <c r="H10" s="7"/>
      <c r="I10" s="7"/>
      <c r="J10" s="7"/>
      <c r="K10" s="33"/>
    </row>
    <row r="11" spans="1:11" ht="10.5" customHeight="1">
      <c r="A11" s="25"/>
      <c r="B11" s="17" t="s">
        <v>900</v>
      </c>
      <c r="C11" s="17" t="s">
        <v>901</v>
      </c>
      <c r="D11" s="17" t="s">
        <v>902</v>
      </c>
      <c r="E11" s="17" t="s">
        <v>903</v>
      </c>
      <c r="F11" s="17" t="s">
        <v>904</v>
      </c>
      <c r="G11" s="7"/>
      <c r="H11" s="7"/>
      <c r="I11" s="7"/>
      <c r="J11" s="7"/>
      <c r="K11" s="33"/>
    </row>
    <row r="12" spans="1:11" ht="10.5" customHeight="1">
      <c r="A12" s="25" t="s">
        <v>907</v>
      </c>
      <c r="B12" s="66">
        <v>0.1</v>
      </c>
      <c r="C12" s="66">
        <v>0.1</v>
      </c>
      <c r="D12" s="66">
        <v>0.1</v>
      </c>
      <c r="E12" s="66">
        <v>0.1</v>
      </c>
      <c r="F12" s="66">
        <v>0.4</v>
      </c>
      <c r="G12" s="7"/>
      <c r="H12" s="7"/>
      <c r="I12" s="7"/>
      <c r="J12" s="7"/>
      <c r="K12" s="33"/>
    </row>
    <row r="13" spans="1:11" ht="10.5" customHeight="1">
      <c r="A13" s="25" t="s">
        <v>908</v>
      </c>
      <c r="B13" s="66">
        <v>0.1</v>
      </c>
      <c r="C13" s="66">
        <v>0.1</v>
      </c>
      <c r="D13" s="66">
        <v>0.11</v>
      </c>
      <c r="E13" s="66">
        <v>0.11</v>
      </c>
      <c r="F13" s="66">
        <v>0.42</v>
      </c>
      <c r="G13" s="7"/>
      <c r="H13" s="7"/>
      <c r="I13" s="7"/>
      <c r="J13" s="7"/>
      <c r="K13" s="33"/>
    </row>
    <row r="14" spans="1:11" ht="10.5" customHeight="1">
      <c r="A14" s="25" t="s">
        <v>909</v>
      </c>
      <c r="B14" s="66">
        <v>0.11</v>
      </c>
      <c r="C14" s="66">
        <v>0.11</v>
      </c>
      <c r="D14" s="66">
        <v>0.11</v>
      </c>
      <c r="E14" s="66">
        <v>0.11</v>
      </c>
      <c r="F14" s="66">
        <v>0.44</v>
      </c>
      <c r="G14" s="7"/>
      <c r="H14" s="7"/>
      <c r="I14" s="7"/>
      <c r="J14" s="7"/>
      <c r="K14" s="33"/>
    </row>
    <row r="15" spans="1:11" ht="10.5" customHeight="1">
      <c r="A15" s="25" t="s">
        <v>910</v>
      </c>
      <c r="B15" s="66">
        <v>0.11</v>
      </c>
      <c r="C15" s="66">
        <v>0.11</v>
      </c>
      <c r="D15" s="66">
        <v>0.12</v>
      </c>
      <c r="E15" s="66">
        <v>0.12</v>
      </c>
      <c r="F15" s="66">
        <v>0.46</v>
      </c>
      <c r="G15" s="7"/>
      <c r="H15" s="7"/>
      <c r="I15" s="7"/>
      <c r="J15" s="7"/>
      <c r="K15" s="33"/>
    </row>
    <row r="16" spans="1:11" ht="10.5" customHeight="1">
      <c r="A16" s="25" t="s">
        <v>911</v>
      </c>
      <c r="B16" s="66">
        <v>0.12</v>
      </c>
      <c r="C16" s="66">
        <v>0.12</v>
      </c>
      <c r="D16" s="66">
        <v>0.12</v>
      </c>
      <c r="E16" s="66">
        <v>0.12</v>
      </c>
      <c r="F16" s="66">
        <v>0.48</v>
      </c>
      <c r="G16" s="7"/>
      <c r="H16" s="7"/>
      <c r="I16" s="7"/>
      <c r="J16" s="7"/>
      <c r="K16" s="33"/>
    </row>
    <row r="17" spans="1:11" ht="10.5" customHeight="1">
      <c r="A17" s="25" t="s">
        <v>913</v>
      </c>
      <c r="B17" s="7"/>
      <c r="C17" s="7"/>
      <c r="D17" s="7"/>
      <c r="E17" s="7"/>
      <c r="F17" s="7"/>
      <c r="G17" s="7"/>
      <c r="H17" s="7"/>
      <c r="I17" s="7"/>
      <c r="J17" s="7"/>
      <c r="K17" s="33"/>
    </row>
    <row r="18" spans="1:11" ht="10.5" customHeight="1">
      <c r="A18" s="25" t="s">
        <v>914</v>
      </c>
      <c r="B18" s="7"/>
      <c r="C18" s="7"/>
      <c r="D18" s="7"/>
      <c r="E18" s="7"/>
      <c r="F18" s="7"/>
      <c r="G18" s="7"/>
      <c r="H18" s="7"/>
      <c r="I18" s="7"/>
      <c r="J18" s="7"/>
      <c r="K18" s="33"/>
    </row>
    <row r="19" spans="1:11" ht="10.5" customHeight="1">
      <c r="A19" s="25"/>
      <c r="B19" s="420" t="s">
        <v>917</v>
      </c>
      <c r="C19" s="7" t="s">
        <v>2108</v>
      </c>
      <c r="D19" s="7"/>
      <c r="E19" s="7"/>
      <c r="F19" s="7"/>
      <c r="G19" s="7"/>
      <c r="H19" s="7"/>
      <c r="I19" s="7"/>
      <c r="J19" s="7"/>
      <c r="K19" s="33"/>
    </row>
    <row r="20" spans="1:11" ht="10.5" customHeight="1">
      <c r="A20" s="96" t="s">
        <v>1638</v>
      </c>
      <c r="B20" s="7"/>
      <c r="C20" s="7"/>
      <c r="D20" s="7"/>
      <c r="E20" s="7"/>
      <c r="F20" s="7"/>
      <c r="G20" s="7"/>
      <c r="H20" s="7"/>
      <c r="I20" s="7"/>
      <c r="J20" s="7"/>
      <c r="K20" s="33"/>
    </row>
    <row r="21" spans="1:11" ht="10.5" customHeight="1">
      <c r="A21" s="96" t="s">
        <v>1642</v>
      </c>
      <c r="B21" s="7"/>
      <c r="C21" s="7"/>
      <c r="D21" s="7"/>
      <c r="E21" s="7"/>
      <c r="F21" s="7"/>
      <c r="G21" s="7"/>
      <c r="H21" s="7"/>
      <c r="I21" s="7"/>
      <c r="J21" s="7"/>
      <c r="K21" s="33"/>
    </row>
    <row r="22" spans="1:11" ht="10.5" customHeight="1">
      <c r="A22" s="96" t="s">
        <v>1622</v>
      </c>
      <c r="B22" s="7"/>
      <c r="C22" s="7"/>
      <c r="D22" s="7"/>
      <c r="E22" s="421" t="s">
        <v>1621</v>
      </c>
      <c r="F22" s="138"/>
      <c r="G22" s="7"/>
      <c r="H22" s="7"/>
      <c r="I22" s="7"/>
      <c r="J22" s="7"/>
      <c r="K22" s="33"/>
    </row>
    <row r="23" spans="1:11" ht="10.5" customHeight="1">
      <c r="A23" s="25"/>
      <c r="B23" s="419" t="s">
        <v>1618</v>
      </c>
      <c r="C23" s="138" t="s">
        <v>1619</v>
      </c>
      <c r="D23" s="7"/>
      <c r="E23" s="7"/>
      <c r="F23" s="7"/>
      <c r="G23" s="7"/>
      <c r="H23" s="7"/>
      <c r="I23" s="7"/>
      <c r="J23" s="7"/>
      <c r="K23" s="33"/>
    </row>
    <row r="24" spans="1:11" ht="10.5" customHeight="1">
      <c r="A24" s="113" t="s">
        <v>1620</v>
      </c>
      <c r="B24" s="35"/>
      <c r="C24" s="35"/>
      <c r="D24" s="35"/>
      <c r="E24" s="35"/>
      <c r="F24" s="35"/>
      <c r="G24" s="35"/>
      <c r="H24" s="35"/>
      <c r="I24" s="35"/>
      <c r="J24" s="35"/>
      <c r="K24" s="41"/>
    </row>
    <row r="25" spans="1:11" ht="10.5" customHeight="1">
      <c r="A25" s="95"/>
      <c r="B25" s="7"/>
      <c r="C25" s="7"/>
      <c r="D25" s="7"/>
      <c r="E25" s="7"/>
      <c r="F25" s="7"/>
      <c r="G25" s="7"/>
      <c r="H25" s="7"/>
      <c r="I25" s="7"/>
      <c r="J25" s="7"/>
      <c r="K25" s="33"/>
    </row>
    <row r="26" spans="1:11" ht="10.5" customHeight="1">
      <c r="A26" s="426" t="s">
        <v>918</v>
      </c>
      <c r="B26" s="9"/>
      <c r="C26" s="9"/>
      <c r="D26" s="9"/>
      <c r="E26" s="9"/>
      <c r="F26" s="9"/>
      <c r="G26" s="9"/>
      <c r="H26" s="9"/>
      <c r="I26" s="9"/>
      <c r="J26" s="9"/>
      <c r="K26" s="24"/>
    </row>
    <row r="27" spans="1:11" ht="10.5" customHeight="1">
      <c r="A27" s="25" t="s">
        <v>922</v>
      </c>
      <c r="B27" s="7"/>
      <c r="C27" s="7"/>
      <c r="D27" s="7"/>
      <c r="E27" s="7"/>
      <c r="F27" s="7"/>
      <c r="G27" s="7"/>
      <c r="H27" s="7"/>
      <c r="I27" s="7"/>
      <c r="J27" s="7"/>
      <c r="K27" s="33"/>
    </row>
    <row r="28" spans="1:11" ht="10.5" customHeight="1">
      <c r="A28" s="96" t="s">
        <v>1643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ht="10.5" customHeight="1">
      <c r="A29" s="25" t="s">
        <v>937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0.5" customHeight="1">
      <c r="A30" s="25" t="s">
        <v>942</v>
      </c>
      <c r="B30" s="7"/>
      <c r="C30" s="7"/>
      <c r="D30" s="7"/>
      <c r="E30" s="7"/>
      <c r="F30" s="7"/>
      <c r="G30" s="7"/>
      <c r="H30" s="7"/>
      <c r="I30" s="7"/>
      <c r="J30" s="7"/>
      <c r="K30" s="33"/>
    </row>
    <row r="31" spans="1:11" ht="10.5" customHeight="1">
      <c r="A31" s="25" t="s">
        <v>945</v>
      </c>
      <c r="B31" s="7"/>
      <c r="C31" s="7"/>
      <c r="D31" s="7"/>
      <c r="E31" s="7"/>
      <c r="F31" s="7"/>
      <c r="G31" s="7"/>
      <c r="H31" s="7"/>
      <c r="I31" s="7"/>
      <c r="J31" s="7"/>
      <c r="K31" s="33"/>
    </row>
    <row r="32" spans="1:11" ht="10.5" customHeight="1">
      <c r="A32" s="25" t="s">
        <v>956</v>
      </c>
      <c r="B32" s="7"/>
      <c r="C32" s="7"/>
      <c r="D32" s="7"/>
      <c r="E32" s="7"/>
      <c r="F32" s="7"/>
      <c r="G32" s="7"/>
      <c r="H32" s="7"/>
      <c r="I32" s="7"/>
      <c r="J32" s="7"/>
      <c r="K32" s="33"/>
    </row>
    <row r="33" spans="1:11" ht="10.5" customHeight="1">
      <c r="A33" s="25"/>
      <c r="B33" s="423" t="s">
        <v>957</v>
      </c>
      <c r="C33" s="7" t="s">
        <v>958</v>
      </c>
      <c r="D33" s="7"/>
      <c r="E33" s="7"/>
      <c r="F33" s="7"/>
      <c r="G33" s="7"/>
      <c r="H33" s="7"/>
      <c r="I33" s="7"/>
      <c r="J33" s="7"/>
      <c r="K33" s="33"/>
    </row>
    <row r="34" spans="1:11" ht="10.5" customHeight="1">
      <c r="A34" s="25" t="s">
        <v>959</v>
      </c>
      <c r="B34" s="7"/>
      <c r="C34" s="7"/>
      <c r="D34" s="7"/>
      <c r="E34" s="7"/>
      <c r="F34" s="7"/>
      <c r="G34" s="7"/>
      <c r="H34" s="7"/>
      <c r="I34" s="7"/>
      <c r="J34" s="7"/>
      <c r="K34" s="33"/>
    </row>
    <row r="35" spans="1:11" ht="10.5" customHeight="1">
      <c r="A35" s="25"/>
      <c r="B35" s="423" t="s">
        <v>960</v>
      </c>
      <c r="C35" s="138" t="s">
        <v>1656</v>
      </c>
      <c r="D35" s="7"/>
      <c r="E35" s="7"/>
      <c r="F35" s="7"/>
      <c r="G35" s="7"/>
      <c r="H35" s="7"/>
      <c r="I35" s="7"/>
      <c r="J35" s="7"/>
      <c r="K35" s="33"/>
    </row>
    <row r="36" spans="1:11" ht="10.5" customHeight="1">
      <c r="A36" s="96" t="s">
        <v>1657</v>
      </c>
      <c r="B36" s="7"/>
      <c r="C36" s="7"/>
      <c r="D36" s="7"/>
      <c r="E36" s="7"/>
      <c r="F36" s="7"/>
      <c r="G36" s="7"/>
      <c r="H36" s="7"/>
      <c r="I36" s="7"/>
      <c r="J36" s="7"/>
      <c r="K36" s="33"/>
    </row>
    <row r="37" spans="1:11" ht="10.5" customHeight="1">
      <c r="A37" s="25" t="s">
        <v>992</v>
      </c>
      <c r="B37" s="7"/>
      <c r="C37" s="7"/>
      <c r="D37" s="7"/>
      <c r="E37" s="7"/>
      <c r="F37" s="7"/>
      <c r="G37" s="7"/>
      <c r="H37" s="7"/>
      <c r="I37" s="7"/>
      <c r="J37" s="7"/>
      <c r="K37" s="33"/>
    </row>
    <row r="38" spans="1:11" ht="10.5" customHeight="1">
      <c r="A38" s="25" t="s">
        <v>999</v>
      </c>
      <c r="B38" s="7"/>
      <c r="C38" s="7"/>
      <c r="D38" s="7"/>
      <c r="E38" s="7"/>
      <c r="F38" s="7"/>
      <c r="G38" s="7"/>
      <c r="H38" s="7"/>
      <c r="I38" s="7"/>
      <c r="J38" s="7"/>
      <c r="K38" s="33"/>
    </row>
    <row r="39" spans="1:11" ht="10.5" customHeight="1">
      <c r="A39" s="25"/>
      <c r="B39" s="423" t="s">
        <v>1000</v>
      </c>
      <c r="C39" s="7" t="s">
        <v>2109</v>
      </c>
      <c r="D39" s="7"/>
      <c r="E39" s="7"/>
      <c r="F39" s="7"/>
      <c r="G39" s="7"/>
      <c r="H39" s="7"/>
      <c r="I39" s="7"/>
      <c r="J39" s="7"/>
      <c r="K39" s="33"/>
    </row>
    <row r="40" spans="1:11" ht="10.5" customHeight="1">
      <c r="A40" s="25" t="s">
        <v>1002</v>
      </c>
      <c r="B40" s="7"/>
      <c r="C40" s="7"/>
      <c r="D40" s="7"/>
      <c r="E40" s="7"/>
      <c r="F40" s="7"/>
      <c r="G40" s="7"/>
      <c r="H40" s="7"/>
      <c r="I40" s="7"/>
      <c r="J40" s="7"/>
      <c r="K40" s="33"/>
    </row>
    <row r="41" spans="1:11" ht="10.5" customHeight="1">
      <c r="A41" s="25" t="s">
        <v>1006</v>
      </c>
      <c r="B41" s="7"/>
      <c r="C41" s="7"/>
      <c r="D41" s="7"/>
      <c r="E41" s="7"/>
      <c r="F41" s="7"/>
      <c r="G41" s="7"/>
      <c r="H41" s="7"/>
      <c r="I41" s="7"/>
      <c r="J41" s="7"/>
      <c r="K41" s="33"/>
    </row>
    <row r="42" spans="1:11" ht="10.5" customHeight="1">
      <c r="A42" s="260" t="s">
        <v>2111</v>
      </c>
      <c r="B42" s="35"/>
      <c r="C42" s="35"/>
      <c r="D42" s="35"/>
      <c r="E42" s="35"/>
      <c r="F42" s="35"/>
      <c r="G42" s="35"/>
      <c r="H42" s="35"/>
      <c r="I42" s="35"/>
      <c r="J42" s="35"/>
      <c r="K42" s="41"/>
    </row>
    <row r="43" spans="1:11" ht="10.5" customHeight="1">
      <c r="A43" s="96"/>
      <c r="B43" s="7"/>
      <c r="C43" s="7"/>
      <c r="D43" s="7"/>
      <c r="E43" s="7"/>
      <c r="F43" s="7"/>
      <c r="G43" s="7"/>
      <c r="H43" s="7"/>
      <c r="I43" s="7"/>
      <c r="J43" s="7"/>
      <c r="K43" s="33"/>
    </row>
    <row r="44" spans="1:11" ht="10.5" customHeight="1">
      <c r="A44" s="426" t="s">
        <v>1007</v>
      </c>
      <c r="B44" s="9"/>
      <c r="C44" s="9"/>
      <c r="D44" s="9"/>
      <c r="E44" s="9"/>
      <c r="F44" s="9"/>
      <c r="G44" s="9"/>
      <c r="H44" s="9"/>
      <c r="I44" s="9"/>
      <c r="J44" s="9"/>
      <c r="K44" s="24"/>
    </row>
    <row r="45" spans="1:11" ht="10.5" customHeight="1">
      <c r="A45" s="422"/>
      <c r="B45" s="617" t="s">
        <v>1666</v>
      </c>
      <c r="C45" s="138" t="s">
        <v>1661</v>
      </c>
      <c r="D45" s="7"/>
      <c r="E45" s="7"/>
      <c r="F45" s="7"/>
      <c r="G45" s="7"/>
      <c r="H45" s="7"/>
      <c r="I45" s="7"/>
      <c r="J45" s="7"/>
      <c r="K45" s="33"/>
    </row>
    <row r="46" spans="1:11" ht="10.5" customHeight="1">
      <c r="A46" s="25" t="s">
        <v>1665</v>
      </c>
      <c r="B46" s="618"/>
      <c r="C46" s="7"/>
      <c r="D46" s="7"/>
      <c r="E46" s="7"/>
      <c r="F46" s="7"/>
      <c r="G46" s="7"/>
      <c r="H46" s="7"/>
      <c r="I46" s="7"/>
      <c r="J46" s="7"/>
      <c r="K46" s="33"/>
    </row>
    <row r="47" spans="1:11" ht="10.5" customHeight="1">
      <c r="A47" s="25"/>
      <c r="B47" s="617" t="s">
        <v>1414</v>
      </c>
      <c r="C47" s="7" t="s">
        <v>2112</v>
      </c>
      <c r="D47" s="7"/>
      <c r="E47" s="7"/>
      <c r="F47" s="7"/>
      <c r="G47" s="7"/>
      <c r="H47" s="7"/>
      <c r="I47" s="7"/>
      <c r="J47" s="7"/>
      <c r="K47" s="33"/>
    </row>
    <row r="48" spans="1:11" ht="10.5" customHeight="1">
      <c r="A48" s="25" t="s">
        <v>1026</v>
      </c>
      <c r="B48" s="618"/>
      <c r="C48" s="7"/>
      <c r="D48" s="7"/>
      <c r="E48" s="7"/>
      <c r="F48" s="7"/>
      <c r="G48" s="7"/>
      <c r="H48" s="7"/>
      <c r="I48" s="7"/>
      <c r="J48" s="7"/>
      <c r="K48" s="33"/>
    </row>
    <row r="49" spans="1:11" ht="10.5" customHeight="1">
      <c r="A49" s="25" t="s">
        <v>1027</v>
      </c>
      <c r="B49" s="618"/>
      <c r="C49" s="7"/>
      <c r="D49" s="7"/>
      <c r="E49" s="7"/>
      <c r="F49" s="7"/>
      <c r="G49" s="7"/>
      <c r="H49" s="7"/>
      <c r="I49" s="7"/>
      <c r="J49" s="7"/>
      <c r="K49" s="33"/>
    </row>
    <row r="50" spans="1:11" ht="10.5" customHeight="1">
      <c r="A50" s="96" t="s">
        <v>1667</v>
      </c>
      <c r="B50" s="618"/>
      <c r="C50" s="7"/>
      <c r="D50" s="7"/>
      <c r="E50" s="7"/>
      <c r="F50" s="7"/>
      <c r="G50" s="7"/>
      <c r="H50" s="7"/>
      <c r="I50" s="7"/>
      <c r="J50" s="7"/>
      <c r="K50" s="33"/>
    </row>
    <row r="51" spans="1:11" ht="10.5" customHeight="1">
      <c r="A51" s="622" t="s">
        <v>1668</v>
      </c>
      <c r="B51" s="7" t="s">
        <v>1674</v>
      </c>
      <c r="C51" s="7"/>
      <c r="D51" s="7"/>
      <c r="E51" s="7"/>
      <c r="F51" s="7"/>
      <c r="G51" s="7"/>
      <c r="H51" s="7"/>
      <c r="I51" s="7"/>
      <c r="J51" s="7"/>
      <c r="K51" s="33"/>
    </row>
    <row r="52" spans="1:11" ht="10.5" customHeight="1">
      <c r="A52" s="96" t="s">
        <v>1675</v>
      </c>
      <c r="B52" s="618"/>
      <c r="C52" s="7"/>
      <c r="D52" s="7"/>
      <c r="E52" s="7"/>
      <c r="F52" s="7"/>
      <c r="G52" s="7"/>
      <c r="H52" s="7"/>
      <c r="I52" s="7"/>
      <c r="J52" s="7"/>
      <c r="K52" s="33"/>
    </row>
    <row r="53" spans="1:11" ht="10.5" customHeight="1">
      <c r="A53" s="25"/>
      <c r="B53" s="619" t="s">
        <v>1028</v>
      </c>
      <c r="C53" s="7" t="s">
        <v>1030</v>
      </c>
      <c r="D53" s="7"/>
      <c r="E53" s="7"/>
      <c r="F53" s="7"/>
      <c r="G53" s="7"/>
      <c r="H53" s="7"/>
      <c r="I53" s="7"/>
      <c r="J53" s="7"/>
      <c r="K53" s="33"/>
    </row>
    <row r="54" spans="1:11" ht="10.5" customHeight="1">
      <c r="A54" s="424" t="s">
        <v>1659</v>
      </c>
      <c r="B54" s="618"/>
      <c r="C54" s="421"/>
      <c r="D54" s="7"/>
      <c r="E54" s="7"/>
      <c r="F54" s="7"/>
      <c r="G54" s="7"/>
      <c r="H54" s="7"/>
      <c r="I54" s="7"/>
      <c r="J54" s="7"/>
      <c r="K54" s="33"/>
    </row>
    <row r="55" spans="1:11" ht="10.5" customHeight="1">
      <c r="A55" s="425" t="s">
        <v>1834</v>
      </c>
      <c r="B55" s="618"/>
      <c r="C55" s="421"/>
      <c r="D55" s="7"/>
      <c r="E55" s="7"/>
      <c r="F55" s="7"/>
      <c r="G55" s="7"/>
      <c r="H55" s="7"/>
      <c r="I55" s="7"/>
      <c r="J55" s="7"/>
      <c r="K55" s="33"/>
    </row>
    <row r="56" spans="1:11" ht="10.5" customHeight="1">
      <c r="A56" s="25"/>
      <c r="B56" s="617" t="s">
        <v>800</v>
      </c>
      <c r="C56" s="139" t="s">
        <v>807</v>
      </c>
      <c r="D56" s="7"/>
      <c r="E56" s="7"/>
      <c r="F56" s="7"/>
      <c r="G56" s="7"/>
      <c r="H56" s="7"/>
      <c r="I56" s="7"/>
      <c r="J56" s="7"/>
      <c r="K56" s="33"/>
    </row>
    <row r="57" spans="1:11" ht="10.5" customHeight="1">
      <c r="A57" s="25"/>
      <c r="B57" s="619" t="s">
        <v>2042</v>
      </c>
      <c r="C57" s="138" t="s">
        <v>1818</v>
      </c>
      <c r="D57" s="7"/>
      <c r="E57" s="7"/>
      <c r="F57" s="7"/>
      <c r="G57" s="7"/>
      <c r="H57" s="7"/>
      <c r="I57" s="7"/>
      <c r="J57" s="7"/>
      <c r="K57" s="33"/>
    </row>
    <row r="58" spans="1:11" ht="10.5" customHeight="1">
      <c r="A58" s="25"/>
      <c r="B58" s="619" t="s">
        <v>2043</v>
      </c>
      <c r="C58" s="139" t="s">
        <v>2045</v>
      </c>
      <c r="D58" s="7"/>
      <c r="E58" s="7"/>
      <c r="F58" s="7"/>
      <c r="G58" s="7"/>
      <c r="H58" s="7"/>
      <c r="I58" s="7"/>
      <c r="J58" s="7"/>
      <c r="K58" s="33"/>
    </row>
    <row r="59" spans="1:11" ht="10.5" customHeight="1">
      <c r="A59" s="25"/>
      <c r="B59" s="617" t="s">
        <v>2046</v>
      </c>
      <c r="C59" s="139" t="s">
        <v>2047</v>
      </c>
      <c r="D59" s="7"/>
      <c r="E59" s="7"/>
      <c r="F59" s="7"/>
      <c r="G59" s="7"/>
      <c r="H59" s="7"/>
      <c r="I59" s="7"/>
      <c r="J59" s="7"/>
      <c r="K59" s="33"/>
    </row>
    <row r="60" spans="1:11" ht="10.5" customHeight="1">
      <c r="A60" s="96" t="s">
        <v>738</v>
      </c>
      <c r="B60" s="617"/>
      <c r="C60" s="139"/>
      <c r="D60" s="7"/>
      <c r="E60" s="7"/>
      <c r="F60" s="7"/>
      <c r="G60" s="7"/>
      <c r="H60" s="7"/>
      <c r="I60" s="7"/>
      <c r="J60" s="7"/>
      <c r="K60" s="33"/>
    </row>
    <row r="61" spans="1:11" ht="10.5" customHeight="1">
      <c r="A61" s="25" t="s">
        <v>2052</v>
      </c>
      <c r="B61" s="617"/>
      <c r="C61" s="139"/>
      <c r="D61" s="7"/>
      <c r="E61" s="7"/>
      <c r="F61" s="7"/>
      <c r="G61" s="7"/>
      <c r="H61" s="7"/>
      <c r="I61" s="7"/>
      <c r="J61" s="7"/>
      <c r="K61" s="33"/>
    </row>
    <row r="62" spans="1:11" ht="10.5" customHeight="1">
      <c r="A62" s="96" t="s">
        <v>739</v>
      </c>
      <c r="B62" s="617"/>
      <c r="C62" s="139"/>
      <c r="D62" s="7"/>
      <c r="E62" s="7"/>
      <c r="F62" s="7"/>
      <c r="G62" s="7"/>
      <c r="H62" s="7"/>
      <c r="I62" s="7"/>
      <c r="J62" s="7"/>
      <c r="K62" s="33"/>
    </row>
    <row r="63" spans="1:11" ht="10.5" customHeight="1">
      <c r="A63" s="96" t="s">
        <v>740</v>
      </c>
      <c r="B63" s="617"/>
      <c r="C63" s="139"/>
      <c r="D63" s="7"/>
      <c r="E63" s="7"/>
      <c r="F63" s="7"/>
      <c r="G63" s="7"/>
      <c r="H63" s="7"/>
      <c r="I63" s="7"/>
      <c r="J63" s="7"/>
      <c r="K63" s="33"/>
    </row>
    <row r="64" spans="1:11" ht="10.5" customHeight="1">
      <c r="A64" s="96" t="s">
        <v>2053</v>
      </c>
      <c r="B64" s="617"/>
      <c r="C64" s="139"/>
      <c r="D64" s="7"/>
      <c r="E64" s="7"/>
      <c r="F64" s="7"/>
      <c r="G64" s="7"/>
      <c r="H64" s="7"/>
      <c r="I64" s="7"/>
      <c r="J64" s="7"/>
      <c r="K64" s="33"/>
    </row>
    <row r="65" spans="1:11" ht="10.5" customHeight="1">
      <c r="A65" s="25" t="s">
        <v>2054</v>
      </c>
      <c r="B65" s="617"/>
      <c r="C65" s="139"/>
      <c r="D65" s="7"/>
      <c r="E65" s="7"/>
      <c r="F65" s="7"/>
      <c r="G65" s="7"/>
      <c r="H65" s="7"/>
      <c r="I65" s="7"/>
      <c r="J65" s="7"/>
      <c r="K65" s="33"/>
    </row>
    <row r="66" spans="1:11" ht="10.5" customHeight="1">
      <c r="A66" s="25"/>
      <c r="B66" s="619" t="s">
        <v>2055</v>
      </c>
      <c r="C66" s="139" t="s">
        <v>2056</v>
      </c>
      <c r="D66" s="7"/>
      <c r="E66" s="7"/>
      <c r="F66" s="7"/>
      <c r="G66" s="7"/>
      <c r="H66" s="7"/>
      <c r="I66" s="7"/>
      <c r="J66" s="7"/>
      <c r="K66" s="33"/>
    </row>
    <row r="67" spans="1:11" ht="10.5" customHeight="1">
      <c r="A67" s="25"/>
      <c r="B67" s="619" t="s">
        <v>2059</v>
      </c>
      <c r="C67" s="138" t="s">
        <v>2064</v>
      </c>
      <c r="D67" s="7"/>
      <c r="E67" s="7"/>
      <c r="F67" s="7"/>
      <c r="G67" s="7"/>
      <c r="H67" s="7"/>
      <c r="I67" s="7"/>
      <c r="J67" s="7"/>
      <c r="K67" s="33"/>
    </row>
    <row r="68" spans="1:11" ht="10.5" customHeight="1">
      <c r="A68" s="25"/>
      <c r="B68" s="619" t="s">
        <v>2060</v>
      </c>
      <c r="C68" s="139" t="s">
        <v>2061</v>
      </c>
      <c r="D68" s="7"/>
      <c r="E68" s="7"/>
      <c r="F68" s="7"/>
      <c r="G68" s="7"/>
      <c r="H68" s="7"/>
      <c r="I68" s="7"/>
      <c r="J68" s="7"/>
      <c r="K68" s="33"/>
    </row>
    <row r="69" spans="1:11" ht="10.5" customHeight="1">
      <c r="A69" s="25"/>
      <c r="B69" s="619" t="s">
        <v>2062</v>
      </c>
      <c r="C69" s="138" t="s">
        <v>2063</v>
      </c>
      <c r="D69" s="7"/>
      <c r="E69" s="7"/>
      <c r="F69" s="7"/>
      <c r="G69" s="7"/>
      <c r="H69" s="7"/>
      <c r="I69" s="7"/>
      <c r="J69" s="7"/>
      <c r="K69" s="33"/>
    </row>
    <row r="70" spans="1:11" ht="10.5" customHeight="1">
      <c r="A70" s="25"/>
      <c r="B70" s="617" t="s">
        <v>2065</v>
      </c>
      <c r="C70" s="139" t="s">
        <v>2066</v>
      </c>
      <c r="D70" s="7"/>
      <c r="E70" s="7"/>
      <c r="F70" s="7"/>
      <c r="G70" s="7"/>
      <c r="H70" s="7"/>
      <c r="I70" s="7"/>
      <c r="J70" s="7"/>
      <c r="K70" s="33"/>
    </row>
    <row r="71" spans="1:11" ht="10.5" customHeight="1">
      <c r="A71" s="25"/>
      <c r="B71" s="619" t="s">
        <v>2067</v>
      </c>
      <c r="C71" s="138" t="s">
        <v>745</v>
      </c>
      <c r="D71" s="7"/>
      <c r="E71" s="7"/>
      <c r="F71" s="7"/>
      <c r="G71" s="7"/>
      <c r="H71" s="7"/>
      <c r="I71" s="7"/>
      <c r="J71" s="7"/>
      <c r="K71" s="33"/>
    </row>
    <row r="72" spans="1:11" ht="10.5" customHeight="1">
      <c r="A72" s="25"/>
      <c r="B72" s="619" t="s">
        <v>2068</v>
      </c>
      <c r="C72" s="138" t="s">
        <v>746</v>
      </c>
      <c r="D72" s="7"/>
      <c r="E72" s="7"/>
      <c r="F72" s="7"/>
      <c r="G72" s="7"/>
      <c r="H72" s="7"/>
      <c r="I72" s="7"/>
      <c r="J72" s="7"/>
      <c r="K72" s="33"/>
    </row>
    <row r="73" spans="1:11" ht="10.5" customHeight="1">
      <c r="A73" s="25"/>
      <c r="B73" s="617" t="s">
        <v>593</v>
      </c>
      <c r="C73" s="138" t="s">
        <v>2069</v>
      </c>
      <c r="D73" s="7"/>
      <c r="E73" s="7"/>
      <c r="F73" s="7"/>
      <c r="G73" s="7"/>
      <c r="H73" s="7"/>
      <c r="I73" s="7"/>
      <c r="J73" s="7"/>
      <c r="K73" s="33"/>
    </row>
    <row r="74" spans="1:11" ht="10.5" customHeight="1">
      <c r="A74" s="25"/>
      <c r="B74" s="619" t="s">
        <v>594</v>
      </c>
      <c r="C74" s="138" t="s">
        <v>1060</v>
      </c>
      <c r="D74" s="7"/>
      <c r="E74" s="7"/>
      <c r="F74" s="7"/>
      <c r="G74" s="7"/>
      <c r="H74" s="7"/>
      <c r="I74" s="7"/>
      <c r="J74" s="7"/>
      <c r="K74" s="33"/>
    </row>
    <row r="75" spans="1:11" ht="10.5" customHeight="1">
      <c r="A75" s="25"/>
      <c r="B75" s="619" t="s">
        <v>1061</v>
      </c>
      <c r="C75" s="139" t="s">
        <v>1062</v>
      </c>
      <c r="D75" s="7"/>
      <c r="E75" s="7"/>
      <c r="F75" s="7"/>
      <c r="G75" s="7"/>
      <c r="H75" s="7"/>
      <c r="I75" s="7"/>
      <c r="J75" s="7"/>
      <c r="K75" s="33"/>
    </row>
    <row r="76" spans="1:11" ht="10.5" customHeight="1">
      <c r="A76" s="25"/>
      <c r="B76" s="619" t="s">
        <v>2070</v>
      </c>
      <c r="C76" s="139" t="s">
        <v>2072</v>
      </c>
      <c r="D76" s="7"/>
      <c r="E76" s="7"/>
      <c r="F76" s="7"/>
      <c r="G76" s="7"/>
      <c r="H76" s="7"/>
      <c r="I76" s="7"/>
      <c r="J76" s="7"/>
      <c r="K76" s="33"/>
    </row>
    <row r="77" spans="1:11" ht="10.5" customHeight="1">
      <c r="A77" s="25"/>
      <c r="B77" s="620" t="s">
        <v>842</v>
      </c>
      <c r="C77" s="138" t="s">
        <v>843</v>
      </c>
      <c r="D77" s="7"/>
      <c r="E77" s="7"/>
      <c r="F77" s="7"/>
      <c r="G77" s="7"/>
      <c r="H77" s="7"/>
      <c r="I77" s="7"/>
      <c r="J77" s="7"/>
      <c r="K77" s="33"/>
    </row>
    <row r="78" spans="1:11" ht="10.5" customHeight="1">
      <c r="A78" s="96"/>
      <c r="B78" s="620" t="s">
        <v>844</v>
      </c>
      <c r="C78" s="138" t="s">
        <v>845</v>
      </c>
      <c r="D78" s="7"/>
      <c r="E78" s="7"/>
      <c r="F78" s="7"/>
      <c r="G78" s="7"/>
      <c r="H78" s="7"/>
      <c r="I78" s="7"/>
      <c r="J78" s="7"/>
      <c r="K78" s="33"/>
    </row>
    <row r="79" spans="1:11" ht="10.5" customHeight="1">
      <c r="A79" s="25"/>
      <c r="B79" s="617" t="s">
        <v>2073</v>
      </c>
      <c r="C79" s="139" t="s">
        <v>2074</v>
      </c>
      <c r="D79" s="7"/>
      <c r="E79" s="7"/>
      <c r="F79" s="7"/>
      <c r="G79" s="7"/>
      <c r="H79" s="7"/>
      <c r="I79" s="7"/>
      <c r="J79" s="7"/>
      <c r="K79" s="33"/>
    </row>
    <row r="80" spans="1:11" ht="10.5" customHeight="1">
      <c r="A80" s="25"/>
      <c r="B80" s="619" t="s">
        <v>2075</v>
      </c>
      <c r="C80" s="138" t="s">
        <v>1875</v>
      </c>
      <c r="D80" s="7"/>
      <c r="E80" s="7"/>
      <c r="F80" s="7"/>
      <c r="G80" s="7"/>
      <c r="H80" s="7"/>
      <c r="I80" s="7"/>
      <c r="J80" s="7"/>
      <c r="K80" s="33"/>
    </row>
    <row r="81" spans="1:11" ht="10.5" customHeight="1">
      <c r="A81" s="25"/>
      <c r="B81" s="619" t="s">
        <v>1874</v>
      </c>
      <c r="C81" s="139" t="s">
        <v>1876</v>
      </c>
      <c r="D81" s="7"/>
      <c r="E81" s="7"/>
      <c r="F81" s="7"/>
      <c r="G81" s="7"/>
      <c r="H81" s="7"/>
      <c r="I81" s="7"/>
      <c r="J81" s="7"/>
      <c r="K81" s="33"/>
    </row>
    <row r="82" spans="1:11" ht="10.5" customHeight="1">
      <c r="A82" s="25" t="s">
        <v>1877</v>
      </c>
      <c r="B82" s="619"/>
      <c r="C82" s="139"/>
      <c r="D82" s="7"/>
      <c r="E82" s="7"/>
      <c r="F82" s="7"/>
      <c r="G82" s="7"/>
      <c r="H82" s="7"/>
      <c r="I82" s="7"/>
      <c r="J82" s="7"/>
      <c r="K82" s="33"/>
    </row>
    <row r="83" spans="1:11" ht="10.5" customHeight="1">
      <c r="A83" s="25" t="s">
        <v>1878</v>
      </c>
      <c r="B83" s="619"/>
      <c r="C83" s="139"/>
      <c r="D83" s="7"/>
      <c r="E83" s="7"/>
      <c r="F83" s="7"/>
      <c r="G83" s="7"/>
      <c r="H83" s="7"/>
      <c r="I83" s="7"/>
      <c r="J83" s="7"/>
      <c r="K83" s="33"/>
    </row>
    <row r="84" spans="1:11" ht="10.5" customHeight="1">
      <c r="A84" s="25"/>
      <c r="B84" s="619" t="s">
        <v>1879</v>
      </c>
      <c r="C84" s="139" t="s">
        <v>1880</v>
      </c>
      <c r="D84" s="7"/>
      <c r="E84" s="7"/>
      <c r="F84" s="7"/>
      <c r="G84" s="7"/>
      <c r="H84" s="7"/>
      <c r="I84" s="7"/>
      <c r="J84" s="7"/>
      <c r="K84" s="33"/>
    </row>
    <row r="85" spans="1:11" ht="10.5" customHeight="1">
      <c r="A85" s="25" t="s">
        <v>1881</v>
      </c>
      <c r="B85" s="619"/>
      <c r="C85" s="139"/>
      <c r="D85" s="7"/>
      <c r="E85" s="7"/>
      <c r="F85" s="7"/>
      <c r="G85" s="7"/>
      <c r="H85" s="7"/>
      <c r="I85" s="7"/>
      <c r="J85" s="7"/>
      <c r="K85" s="33"/>
    </row>
    <row r="86" spans="1:11" ht="10.5" customHeight="1">
      <c r="A86" s="25"/>
      <c r="B86" s="619" t="s">
        <v>1882</v>
      </c>
      <c r="C86" s="138" t="s">
        <v>1883</v>
      </c>
      <c r="D86" s="7"/>
      <c r="E86" s="7"/>
      <c r="F86" s="7"/>
      <c r="G86" s="7"/>
      <c r="H86" s="7"/>
      <c r="I86" s="7"/>
      <c r="J86" s="7"/>
      <c r="K86" s="33"/>
    </row>
    <row r="87" spans="1:11" ht="10.5" customHeight="1">
      <c r="A87" s="96" t="s">
        <v>1884</v>
      </c>
      <c r="B87" s="619"/>
      <c r="C87" s="139"/>
      <c r="D87" s="7"/>
      <c r="E87" s="7"/>
      <c r="F87" s="7"/>
      <c r="G87" s="7"/>
      <c r="H87" s="7"/>
      <c r="I87" s="7"/>
      <c r="J87" s="7"/>
      <c r="K87" s="33"/>
    </row>
    <row r="88" spans="1:11" ht="10.5" customHeight="1">
      <c r="A88" s="25" t="s">
        <v>1885</v>
      </c>
      <c r="B88" s="619"/>
      <c r="C88" s="139"/>
      <c r="D88" s="7"/>
      <c r="E88" s="7"/>
      <c r="F88" s="7"/>
      <c r="G88" s="7"/>
      <c r="H88" s="7"/>
      <c r="I88" s="7"/>
      <c r="J88" s="7"/>
      <c r="K88" s="33"/>
    </row>
    <row r="89" spans="1:11" ht="10.5" customHeight="1">
      <c r="A89" s="25" t="s">
        <v>1886</v>
      </c>
      <c r="B89" s="619"/>
      <c r="C89" s="139"/>
      <c r="D89" s="7"/>
      <c r="E89" s="7"/>
      <c r="F89" s="7"/>
      <c r="G89" s="7"/>
      <c r="H89" s="7"/>
      <c r="I89" s="7"/>
      <c r="J89" s="7"/>
      <c r="K89" s="33"/>
    </row>
    <row r="90" spans="1:11" ht="10.5" customHeight="1">
      <c r="A90" s="25" t="s">
        <v>1887</v>
      </c>
      <c r="B90" s="619"/>
      <c r="C90" s="139"/>
      <c r="D90" s="7"/>
      <c r="E90" s="7"/>
      <c r="F90" s="7"/>
      <c r="G90" s="7"/>
      <c r="H90" s="7"/>
      <c r="I90" s="7"/>
      <c r="J90" s="7"/>
      <c r="K90" s="33"/>
    </row>
    <row r="91" spans="1:11" ht="10.5" customHeight="1">
      <c r="A91" s="25"/>
      <c r="B91" s="619" t="s">
        <v>2028</v>
      </c>
      <c r="C91" s="138" t="s">
        <v>2029</v>
      </c>
      <c r="D91" s="7"/>
      <c r="E91" s="7"/>
      <c r="F91" s="7"/>
      <c r="G91" s="7"/>
      <c r="H91" s="7"/>
      <c r="I91" s="7"/>
      <c r="J91" s="7"/>
      <c r="K91" s="33"/>
    </row>
    <row r="92" spans="1:11" ht="10.5" customHeight="1">
      <c r="A92" s="25"/>
      <c r="B92" s="619" t="s">
        <v>741</v>
      </c>
      <c r="C92" s="138" t="s">
        <v>1837</v>
      </c>
      <c r="D92" s="7"/>
      <c r="E92" s="7"/>
      <c r="F92" s="7"/>
      <c r="G92" s="7"/>
      <c r="H92" s="7"/>
      <c r="I92" s="7"/>
      <c r="J92" s="7"/>
      <c r="K92" s="33"/>
    </row>
    <row r="93" spans="1:11" ht="10.5" customHeight="1">
      <c r="A93" s="96" t="s">
        <v>1838</v>
      </c>
      <c r="B93" s="619"/>
      <c r="C93" s="139"/>
      <c r="D93" s="7"/>
      <c r="E93" s="7"/>
      <c r="F93" s="7"/>
      <c r="G93" s="7"/>
      <c r="H93" s="7"/>
      <c r="I93" s="7"/>
      <c r="J93" s="7"/>
      <c r="K93" s="33"/>
    </row>
    <row r="94" spans="1:11" ht="10.5" customHeight="1">
      <c r="A94" s="96" t="s">
        <v>1839</v>
      </c>
      <c r="B94" s="619"/>
      <c r="C94" s="139"/>
      <c r="D94" s="7"/>
      <c r="E94" s="7"/>
      <c r="F94" s="7"/>
      <c r="G94" s="7"/>
      <c r="H94" s="7"/>
      <c r="I94" s="7"/>
      <c r="J94" s="7"/>
      <c r="K94" s="33"/>
    </row>
    <row r="95" spans="1:11" ht="10.5" customHeight="1">
      <c r="A95" s="25" t="s">
        <v>1840</v>
      </c>
      <c r="B95" s="619"/>
      <c r="C95" s="139"/>
      <c r="D95" s="7"/>
      <c r="E95" s="7"/>
      <c r="F95" s="7"/>
      <c r="G95" s="7"/>
      <c r="H95" s="7"/>
      <c r="I95" s="7"/>
      <c r="J95" s="7"/>
      <c r="K95" s="33"/>
    </row>
    <row r="96" spans="1:11" ht="10.5" customHeight="1">
      <c r="A96" s="34" t="s">
        <v>1841</v>
      </c>
      <c r="B96" s="621"/>
      <c r="C96" s="661" t="s">
        <v>1842</v>
      </c>
      <c r="D96" s="35"/>
      <c r="E96" s="35"/>
      <c r="F96" s="35"/>
      <c r="G96" s="35"/>
      <c r="H96" s="35"/>
      <c r="I96" s="35"/>
      <c r="J96" s="35"/>
      <c r="K96" s="41"/>
    </row>
    <row r="97" spans="1:11" ht="10.5" customHeight="1">
      <c r="A97" s="426" t="s">
        <v>1031</v>
      </c>
      <c r="B97" s="9"/>
      <c r="C97" s="9"/>
      <c r="D97" s="9"/>
      <c r="E97" s="9"/>
      <c r="F97" s="9"/>
      <c r="G97" s="9"/>
      <c r="H97" s="9"/>
      <c r="I97" s="9"/>
      <c r="J97" s="9"/>
      <c r="K97" s="24"/>
    </row>
    <row r="98" spans="1:11" ht="10.5" customHeight="1">
      <c r="A98" s="25" t="s">
        <v>1043</v>
      </c>
      <c r="B98" s="7"/>
      <c r="C98" s="7"/>
      <c r="D98" s="7"/>
      <c r="E98" s="7"/>
      <c r="F98" s="7"/>
      <c r="G98" s="7"/>
      <c r="H98" s="7"/>
      <c r="I98" s="7"/>
      <c r="J98" s="7"/>
      <c r="K98" s="33"/>
    </row>
    <row r="99" spans="1:11" ht="10.5" customHeight="1">
      <c r="A99" s="96" t="s">
        <v>2</v>
      </c>
      <c r="B99" s="7"/>
      <c r="C99" s="7"/>
      <c r="D99" s="7"/>
      <c r="E99" s="7"/>
      <c r="F99" s="7"/>
      <c r="G99" s="7"/>
      <c r="H99" s="7"/>
      <c r="I99" s="7"/>
      <c r="J99" s="7"/>
      <c r="K99" s="33"/>
    </row>
    <row r="100" spans="1:11" ht="10.5" customHeight="1">
      <c r="A100" s="96" t="s">
        <v>1186</v>
      </c>
      <c r="B100" s="7"/>
      <c r="C100" s="7"/>
      <c r="D100" s="7"/>
      <c r="E100" s="7"/>
      <c r="F100" s="7"/>
      <c r="G100" s="7"/>
      <c r="H100" s="7"/>
      <c r="I100" s="7"/>
      <c r="J100" s="7"/>
      <c r="K100" s="33"/>
    </row>
    <row r="101" spans="1:11" ht="10.5" customHeight="1">
      <c r="A101" s="96" t="s">
        <v>1889</v>
      </c>
      <c r="B101" s="7"/>
      <c r="C101" s="7"/>
      <c r="D101" s="7"/>
      <c r="E101" s="7"/>
      <c r="F101" s="7"/>
      <c r="G101" s="7"/>
      <c r="H101" s="7"/>
      <c r="I101" s="7"/>
      <c r="J101" s="7"/>
      <c r="K101" s="33"/>
    </row>
    <row r="102" spans="1:11" ht="10.5" customHeight="1">
      <c r="A102" s="96" t="s">
        <v>1671</v>
      </c>
      <c r="B102" s="7"/>
      <c r="C102" s="7"/>
      <c r="D102" s="7"/>
      <c r="E102" s="7"/>
      <c r="F102" s="7"/>
      <c r="G102" s="7"/>
      <c r="H102" s="7"/>
      <c r="I102" s="7"/>
      <c r="J102" s="7"/>
      <c r="K102" s="33"/>
    </row>
    <row r="103" spans="1:11" ht="10.5" customHeight="1">
      <c r="A103" s="96" t="s">
        <v>1658</v>
      </c>
      <c r="B103" s="7"/>
      <c r="C103" s="7"/>
      <c r="D103" s="7"/>
      <c r="E103" s="7"/>
      <c r="F103" s="7"/>
      <c r="G103" s="7"/>
      <c r="H103" s="7"/>
      <c r="I103" s="7"/>
      <c r="J103" s="7"/>
      <c r="K103" s="33"/>
    </row>
    <row r="104" spans="1:11" ht="10.5" customHeight="1">
      <c r="A104" s="25" t="s">
        <v>1188</v>
      </c>
      <c r="B104" s="7"/>
      <c r="C104" s="7"/>
      <c r="D104" s="7"/>
      <c r="E104" s="7"/>
      <c r="F104" s="7"/>
      <c r="G104" s="7"/>
      <c r="H104" s="7"/>
      <c r="I104" s="7"/>
      <c r="J104" s="7"/>
      <c r="K104" s="33"/>
    </row>
    <row r="105" spans="1:11" ht="10.5" customHeight="1">
      <c r="A105" s="96" t="s">
        <v>2058</v>
      </c>
      <c r="B105" s="7"/>
      <c r="C105" s="7"/>
      <c r="D105" s="7"/>
      <c r="E105" s="7"/>
      <c r="F105" s="7"/>
      <c r="G105" s="7"/>
      <c r="H105" s="7"/>
      <c r="I105" s="7"/>
      <c r="J105" s="7"/>
      <c r="K105" s="33"/>
    </row>
    <row r="106" spans="1:11" ht="10.5" customHeight="1">
      <c r="A106" s="96" t="s">
        <v>551</v>
      </c>
      <c r="B106" s="7"/>
      <c r="C106" s="7"/>
      <c r="D106" s="7"/>
      <c r="E106" s="7"/>
      <c r="F106" s="7"/>
      <c r="G106" s="337" t="s">
        <v>552</v>
      </c>
      <c r="H106" s="7"/>
      <c r="I106" s="7"/>
      <c r="J106" s="7"/>
      <c r="K106" s="33"/>
    </row>
    <row r="107" spans="1:11" ht="10.5" customHeight="1">
      <c r="A107" s="571" t="s">
        <v>3</v>
      </c>
      <c r="B107" s="9"/>
      <c r="C107" s="9"/>
      <c r="D107" s="9"/>
      <c r="E107" s="9"/>
      <c r="F107" s="9"/>
      <c r="G107" s="570"/>
      <c r="H107" s="9"/>
      <c r="I107" s="9"/>
      <c r="J107" s="9"/>
      <c r="K107" s="24"/>
    </row>
    <row r="108" spans="1:11" ht="10.5" customHeight="1">
      <c r="A108" s="96" t="s">
        <v>4</v>
      </c>
      <c r="B108" s="7"/>
      <c r="C108" s="7"/>
      <c r="D108" s="7"/>
      <c r="E108" s="7"/>
      <c r="F108" s="7"/>
      <c r="G108" s="337"/>
      <c r="H108" s="7"/>
      <c r="I108" s="7"/>
      <c r="J108" s="7"/>
      <c r="K108" s="33"/>
    </row>
    <row r="109" spans="1:11" ht="10.5" customHeight="1">
      <c r="A109" s="260" t="s">
        <v>1673</v>
      </c>
      <c r="B109" s="35"/>
      <c r="C109" s="35"/>
      <c r="D109" s="35"/>
      <c r="E109" s="35"/>
      <c r="F109" s="35"/>
      <c r="G109" s="572" t="s">
        <v>5</v>
      </c>
      <c r="H109" s="35"/>
      <c r="I109" s="35"/>
      <c r="J109" s="35"/>
      <c r="K109" s="41"/>
    </row>
    <row r="110" spans="1:11" ht="10.5" customHeight="1">
      <c r="A110" s="427" t="s">
        <v>2076</v>
      </c>
      <c r="B110" s="662" t="s">
        <v>1032</v>
      </c>
      <c r="C110" s="429" t="s">
        <v>2077</v>
      </c>
      <c r="D110" s="9"/>
      <c r="E110" s="9"/>
      <c r="F110" s="9"/>
      <c r="G110" s="9"/>
      <c r="H110" s="9"/>
      <c r="I110" s="9"/>
      <c r="J110" s="9"/>
      <c r="K110" s="24"/>
    </row>
    <row r="111" spans="1:11" ht="10.5" customHeight="1">
      <c r="A111" s="25"/>
      <c r="B111" s="7" t="s">
        <v>1038</v>
      </c>
      <c r="C111" s="138" t="s">
        <v>2078</v>
      </c>
      <c r="D111" s="7"/>
      <c r="E111" s="7"/>
      <c r="F111" s="7"/>
      <c r="G111" s="7"/>
      <c r="H111" s="7"/>
      <c r="I111" s="7"/>
      <c r="J111" s="7"/>
      <c r="K111" s="33"/>
    </row>
    <row r="112" spans="1:11" ht="10.5" customHeight="1">
      <c r="A112" s="428" t="s">
        <v>1843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60"/>
    </row>
    <row r="113" spans="1:11" ht="10.5" customHeight="1">
      <c r="A113" s="138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0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0.5" customHeight="1">
      <c r="A115" s="418" t="s">
        <v>2012</v>
      </c>
      <c r="B115" s="9"/>
      <c r="C115" s="9"/>
      <c r="D115" s="9"/>
      <c r="E115" s="9"/>
      <c r="F115" s="9"/>
      <c r="G115" s="9"/>
      <c r="H115" s="9"/>
      <c r="I115" s="9"/>
      <c r="J115" s="9"/>
      <c r="K115" s="24"/>
    </row>
    <row r="116" spans="1:11" ht="10.5" customHeight="1">
      <c r="A116" s="96" t="s">
        <v>2013</v>
      </c>
      <c r="B116" s="7"/>
      <c r="C116" s="7"/>
      <c r="D116" s="7"/>
      <c r="E116" s="7"/>
      <c r="F116" s="7"/>
      <c r="G116" s="7"/>
      <c r="H116" s="7"/>
      <c r="I116" s="7"/>
      <c r="J116" s="7"/>
      <c r="K116" s="33"/>
    </row>
    <row r="117" spans="1:11" ht="10.5" customHeight="1">
      <c r="A117" s="625" t="s">
        <v>2014</v>
      </c>
      <c r="B117" s="626"/>
      <c r="C117" s="626"/>
      <c r="D117" s="626"/>
      <c r="E117" s="626"/>
      <c r="F117" s="626" t="s">
        <v>2015</v>
      </c>
      <c r="G117" s="626"/>
      <c r="H117" s="626"/>
      <c r="I117" s="626"/>
      <c r="J117" s="627" t="s">
        <v>2037</v>
      </c>
      <c r="K117" s="628" t="s">
        <v>2036</v>
      </c>
    </row>
    <row r="118" spans="1:11" ht="10.5" customHeight="1">
      <c r="A118" s="25" t="s">
        <v>2018</v>
      </c>
      <c r="B118" s="7"/>
      <c r="C118" s="7"/>
      <c r="D118" s="7"/>
      <c r="E118" s="7"/>
      <c r="F118" s="7" t="s">
        <v>2019</v>
      </c>
      <c r="G118" s="7"/>
      <c r="H118" s="7"/>
      <c r="I118" s="7"/>
      <c r="J118" s="629">
        <v>0.5</v>
      </c>
      <c r="K118" s="301">
        <v>5.8</v>
      </c>
    </row>
    <row r="119" spans="1:11" ht="10.5" customHeight="1">
      <c r="A119" s="25" t="s">
        <v>2020</v>
      </c>
      <c r="B119" s="7"/>
      <c r="C119" s="7"/>
      <c r="D119" s="7"/>
      <c r="E119" s="7"/>
      <c r="F119" s="138" t="s">
        <v>2025</v>
      </c>
      <c r="G119" s="7"/>
      <c r="H119" s="7"/>
      <c r="I119" s="7"/>
      <c r="J119" s="66">
        <v>0.5</v>
      </c>
      <c r="K119" s="301">
        <v>4.99</v>
      </c>
    </row>
    <row r="120" spans="1:11" ht="10.5" customHeight="1">
      <c r="A120" s="25" t="s">
        <v>2026</v>
      </c>
      <c r="B120" s="7"/>
      <c r="C120" s="7"/>
      <c r="D120" s="7"/>
      <c r="E120" s="7"/>
      <c r="F120" s="7" t="s">
        <v>2030</v>
      </c>
      <c r="G120" s="7"/>
      <c r="H120" s="7"/>
      <c r="I120" s="7"/>
      <c r="J120" s="66">
        <v>0</v>
      </c>
      <c r="K120" s="301">
        <v>2</v>
      </c>
    </row>
    <row r="121" spans="1:11" ht="10.5" customHeight="1">
      <c r="A121" s="25" t="s">
        <v>2027</v>
      </c>
      <c r="B121" s="7"/>
      <c r="C121" s="7"/>
      <c r="D121" s="7"/>
      <c r="E121" s="7"/>
      <c r="F121" s="7" t="s">
        <v>2030</v>
      </c>
      <c r="G121" s="7"/>
      <c r="H121" s="7"/>
      <c r="I121" s="7"/>
      <c r="J121" s="66">
        <v>0</v>
      </c>
      <c r="K121" s="301">
        <v>2</v>
      </c>
    </row>
    <row r="122" spans="1:11" ht="10.5" customHeight="1">
      <c r="A122" s="25" t="s">
        <v>2031</v>
      </c>
      <c r="B122" s="7"/>
      <c r="C122" s="7"/>
      <c r="D122" s="7"/>
      <c r="E122" s="7"/>
      <c r="F122" s="7" t="s">
        <v>2032</v>
      </c>
      <c r="G122" s="7"/>
      <c r="H122" s="7"/>
      <c r="I122" s="7"/>
      <c r="J122" s="66">
        <v>0</v>
      </c>
      <c r="K122" s="301">
        <v>5</v>
      </c>
    </row>
    <row r="123" spans="1:11" ht="10.5" customHeight="1">
      <c r="A123" s="25" t="s">
        <v>2033</v>
      </c>
      <c r="B123" s="7"/>
      <c r="C123" s="7"/>
      <c r="D123" s="7"/>
      <c r="E123" s="7"/>
      <c r="F123" s="138" t="s">
        <v>2034</v>
      </c>
      <c r="G123" s="7"/>
      <c r="H123" s="7"/>
      <c r="I123" s="7"/>
      <c r="J123" s="66">
        <v>0</v>
      </c>
      <c r="K123" s="301">
        <v>10</v>
      </c>
    </row>
    <row r="124" spans="1:11" ht="10.5" customHeight="1">
      <c r="A124" s="96" t="s">
        <v>2035</v>
      </c>
      <c r="B124" s="7"/>
      <c r="C124" s="7"/>
      <c r="D124" s="7"/>
      <c r="E124" s="7"/>
      <c r="F124" s="138" t="s">
        <v>2034</v>
      </c>
      <c r="G124" s="7"/>
      <c r="H124" s="7"/>
      <c r="I124" s="7"/>
      <c r="J124" s="66">
        <v>0</v>
      </c>
      <c r="K124" s="301">
        <v>10</v>
      </c>
    </row>
    <row r="125" spans="1:11" ht="10.5" customHeight="1">
      <c r="A125" s="96" t="s">
        <v>1189</v>
      </c>
      <c r="B125" s="7"/>
      <c r="C125" s="7"/>
      <c r="D125" s="7"/>
      <c r="E125" s="7"/>
      <c r="F125" s="138" t="s">
        <v>1191</v>
      </c>
      <c r="G125" s="7"/>
      <c r="H125" s="7"/>
      <c r="I125" s="7"/>
      <c r="J125" s="66">
        <v>0</v>
      </c>
      <c r="K125" s="301">
        <v>5</v>
      </c>
    </row>
    <row r="126" spans="1:11" ht="10.5" customHeight="1">
      <c r="A126" s="96" t="s">
        <v>1190</v>
      </c>
      <c r="B126" s="7"/>
      <c r="C126" s="7"/>
      <c r="D126" s="7"/>
      <c r="E126" s="7"/>
      <c r="F126" s="138" t="s">
        <v>1192</v>
      </c>
      <c r="G126" s="7"/>
      <c r="H126" s="7"/>
      <c r="I126" s="7"/>
      <c r="J126" s="66">
        <v>0</v>
      </c>
      <c r="K126" s="301">
        <v>5</v>
      </c>
    </row>
    <row r="127" spans="1:11" ht="10.5" customHeight="1">
      <c r="A127" s="25" t="s">
        <v>1193</v>
      </c>
      <c r="B127" s="7"/>
      <c r="C127" s="7"/>
      <c r="D127" s="7"/>
      <c r="E127" s="7"/>
      <c r="F127" s="138" t="s">
        <v>1194</v>
      </c>
      <c r="G127" s="7"/>
      <c r="H127" s="7"/>
      <c r="I127" s="7"/>
      <c r="J127" s="66">
        <v>0</v>
      </c>
      <c r="K127" s="301">
        <v>5</v>
      </c>
    </row>
    <row r="128" spans="1:11" ht="10.5" customHeight="1">
      <c r="A128" s="25" t="s">
        <v>1195</v>
      </c>
      <c r="B128" s="7"/>
      <c r="C128" s="7"/>
      <c r="D128" s="7"/>
      <c r="E128" s="7"/>
      <c r="F128" s="7" t="s">
        <v>1196</v>
      </c>
      <c r="G128" s="7"/>
      <c r="H128" s="7"/>
      <c r="I128" s="7"/>
      <c r="J128" s="66">
        <v>0</v>
      </c>
      <c r="K128" s="301">
        <v>5</v>
      </c>
    </row>
    <row r="129" spans="1:11" ht="10.5" customHeight="1">
      <c r="A129" s="96" t="s">
        <v>1197</v>
      </c>
      <c r="B129" s="7"/>
      <c r="C129" s="7"/>
      <c r="D129" s="7"/>
      <c r="E129" s="7"/>
      <c r="F129" s="7" t="s">
        <v>1196</v>
      </c>
      <c r="G129" s="7"/>
      <c r="H129" s="7"/>
      <c r="I129" s="7"/>
      <c r="J129" s="66">
        <v>0</v>
      </c>
      <c r="K129" s="301">
        <v>5</v>
      </c>
    </row>
    <row r="130" spans="1:11" ht="10.5" customHeight="1">
      <c r="A130" s="96" t="s">
        <v>1198</v>
      </c>
      <c r="B130" s="7"/>
      <c r="C130" s="7"/>
      <c r="D130" s="7"/>
      <c r="E130" s="7"/>
      <c r="F130" s="7" t="s">
        <v>1196</v>
      </c>
      <c r="G130" s="7"/>
      <c r="H130" s="7"/>
      <c r="I130" s="7"/>
      <c r="J130" s="66">
        <v>0</v>
      </c>
      <c r="K130" s="301">
        <v>5</v>
      </c>
    </row>
    <row r="131" spans="1:11" ht="10.5" customHeight="1">
      <c r="A131" s="25" t="s">
        <v>1199</v>
      </c>
      <c r="B131" s="7"/>
      <c r="C131" s="7"/>
      <c r="D131" s="7"/>
      <c r="E131" s="7"/>
      <c r="F131" s="138" t="s">
        <v>1200</v>
      </c>
      <c r="G131" s="7"/>
      <c r="H131" s="7"/>
      <c r="I131" s="7"/>
      <c r="J131" s="66">
        <v>0</v>
      </c>
      <c r="K131" s="301">
        <v>4.9</v>
      </c>
    </row>
    <row r="132" spans="1:11" ht="10.5" customHeight="1">
      <c r="A132" s="25" t="s">
        <v>1201</v>
      </c>
      <c r="B132" s="7"/>
      <c r="C132" s="7"/>
      <c r="D132" s="7"/>
      <c r="E132" s="7"/>
      <c r="F132" s="138" t="s">
        <v>1202</v>
      </c>
      <c r="G132" s="7"/>
      <c r="H132" s="7"/>
      <c r="I132" s="7"/>
      <c r="J132" s="66">
        <v>0</v>
      </c>
      <c r="K132" s="301">
        <v>3</v>
      </c>
    </row>
    <row r="133" spans="1:11" ht="10.5" customHeight="1">
      <c r="A133" s="25" t="s">
        <v>1203</v>
      </c>
      <c r="B133" s="7"/>
      <c r="C133" s="7"/>
      <c r="D133" s="7"/>
      <c r="E133" s="7"/>
      <c r="F133" s="7" t="s">
        <v>1196</v>
      </c>
      <c r="G133" s="7"/>
      <c r="H133" s="7"/>
      <c r="I133" s="7"/>
      <c r="J133" s="66">
        <v>0</v>
      </c>
      <c r="K133" s="301">
        <v>5</v>
      </c>
    </row>
    <row r="134" spans="1:11" ht="10.5" customHeight="1">
      <c r="A134" s="96" t="s">
        <v>1206</v>
      </c>
      <c r="B134" s="7"/>
      <c r="C134" s="7"/>
      <c r="D134" s="7"/>
      <c r="E134" s="7"/>
      <c r="F134" s="7" t="s">
        <v>1196</v>
      </c>
      <c r="G134" s="7"/>
      <c r="H134" s="7"/>
      <c r="I134" s="7"/>
      <c r="J134" s="66">
        <v>0</v>
      </c>
      <c r="K134" s="301">
        <v>5</v>
      </c>
    </row>
    <row r="135" spans="1:11" ht="10.5" customHeight="1">
      <c r="A135" s="96" t="s">
        <v>1204</v>
      </c>
      <c r="B135" s="7"/>
      <c r="C135" s="7"/>
      <c r="D135" s="7"/>
      <c r="E135" s="7"/>
      <c r="F135" s="7" t="s">
        <v>1196</v>
      </c>
      <c r="G135" s="7"/>
      <c r="H135" s="7"/>
      <c r="I135" s="7"/>
      <c r="J135" s="66">
        <v>0</v>
      </c>
      <c r="K135" s="301">
        <v>5</v>
      </c>
    </row>
    <row r="136" spans="1:11" ht="10.5" customHeight="1">
      <c r="A136" s="96" t="s">
        <v>1205</v>
      </c>
      <c r="B136" s="7"/>
      <c r="C136" s="7"/>
      <c r="D136" s="7"/>
      <c r="E136" s="7"/>
      <c r="F136" s="7" t="s">
        <v>1196</v>
      </c>
      <c r="G136" s="7"/>
      <c r="H136" s="7"/>
      <c r="I136" s="7"/>
      <c r="J136" s="66">
        <v>0</v>
      </c>
      <c r="K136" s="301">
        <v>5</v>
      </c>
    </row>
    <row r="137" spans="1:11" ht="10.5" customHeight="1">
      <c r="A137" s="25" t="s">
        <v>1207</v>
      </c>
      <c r="B137" s="7"/>
      <c r="C137" s="7"/>
      <c r="D137" s="7"/>
      <c r="E137" s="7"/>
      <c r="F137" s="7" t="s">
        <v>1196</v>
      </c>
      <c r="G137" s="7"/>
      <c r="H137" s="7"/>
      <c r="I137" s="7"/>
      <c r="J137" s="66">
        <v>0</v>
      </c>
      <c r="K137" s="301">
        <v>5</v>
      </c>
    </row>
    <row r="138" spans="1:11" ht="10.5" customHeight="1">
      <c r="A138" s="25"/>
      <c r="B138" s="7"/>
      <c r="C138" s="7"/>
      <c r="D138" s="7"/>
      <c r="E138" s="7"/>
      <c r="F138" s="7"/>
      <c r="G138" s="7"/>
      <c r="H138" s="7"/>
      <c r="I138" s="7"/>
      <c r="J138" s="66"/>
      <c r="K138" s="301"/>
    </row>
    <row r="139" spans="1:11" ht="10.5" customHeight="1">
      <c r="A139" s="34" t="s">
        <v>2038</v>
      </c>
      <c r="B139" s="35"/>
      <c r="C139" s="35"/>
      <c r="D139" s="35"/>
      <c r="E139" s="35"/>
      <c r="F139" s="35"/>
      <c r="G139" s="35"/>
      <c r="H139" s="35"/>
      <c r="I139" s="35"/>
      <c r="J139" s="69">
        <f>SUM(J118:J138)</f>
        <v>1</v>
      </c>
      <c r="K139" s="257">
        <f>SUM(K118:K138)</f>
        <v>102.69</v>
      </c>
    </row>
    <row r="140" spans="1:11" ht="10.5" customHeight="1">
      <c r="A140" s="6"/>
      <c r="B140" s="6"/>
      <c r="C140" s="6"/>
      <c r="D140" s="6"/>
      <c r="E140" s="6"/>
      <c r="F140" s="6"/>
      <c r="G140" s="6"/>
      <c r="H140" s="6"/>
      <c r="I140" s="6"/>
      <c r="J140" s="623"/>
      <c r="K140" s="623"/>
    </row>
    <row r="141" spans="1:11" ht="10.5" customHeight="1">
      <c r="A141" s="6"/>
      <c r="B141" s="6"/>
      <c r="C141" s="6"/>
      <c r="D141" s="6"/>
      <c r="E141" s="6"/>
      <c r="F141" s="6"/>
      <c r="G141" s="6"/>
      <c r="H141" s="6"/>
      <c r="I141" s="6"/>
      <c r="J141" s="623"/>
      <c r="K141" s="623"/>
    </row>
    <row r="142" spans="1:11" ht="10.5" customHeight="1">
      <c r="A142" s="557" t="s">
        <v>2016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0.5" customHeight="1">
      <c r="A143" s="86" t="s">
        <v>1249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0.5" customHeight="1">
      <c r="A144" s="86" t="s">
        <v>1281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0.5" customHeight="1">
      <c r="A145" s="358" t="s">
        <v>1835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0.5" customHeight="1">
      <c r="A146" s="366" t="s">
        <v>558</v>
      </c>
      <c r="B146" s="6"/>
      <c r="C146" s="6"/>
      <c r="D146" s="367" t="s">
        <v>559</v>
      </c>
      <c r="E146" s="367" t="s">
        <v>562</v>
      </c>
      <c r="F146" s="366" t="s">
        <v>875</v>
      </c>
      <c r="G146" s="6"/>
      <c r="H146" s="6"/>
      <c r="I146" s="6"/>
      <c r="J146" s="6"/>
      <c r="K146" s="6"/>
    </row>
    <row r="147" spans="1:11" ht="10.5" customHeight="1">
      <c r="A147" s="6" t="s">
        <v>586</v>
      </c>
      <c r="B147" s="6"/>
      <c r="C147" s="6"/>
      <c r="D147" s="552" t="s">
        <v>587</v>
      </c>
      <c r="E147" s="553">
        <v>40836</v>
      </c>
      <c r="F147" s="6"/>
      <c r="G147" s="6"/>
      <c r="H147" s="6"/>
      <c r="I147" s="6"/>
      <c r="J147" s="6"/>
      <c r="K147" s="6"/>
    </row>
    <row r="148" spans="1:11" ht="10.5" customHeight="1">
      <c r="A148" s="6" t="s">
        <v>303</v>
      </c>
      <c r="B148" s="6"/>
      <c r="C148" s="6"/>
      <c r="D148" s="6" t="s">
        <v>304</v>
      </c>
      <c r="E148" s="114">
        <v>40765</v>
      </c>
      <c r="F148" s="6"/>
      <c r="G148" s="6"/>
      <c r="H148" s="6"/>
      <c r="I148" s="6"/>
      <c r="J148" s="6"/>
      <c r="K148" s="6"/>
    </row>
    <row r="149" spans="1:11" ht="10.5" customHeight="1">
      <c r="A149" s="92" t="s">
        <v>1669</v>
      </c>
      <c r="B149" s="6"/>
      <c r="C149" s="6"/>
      <c r="D149" s="6" t="s">
        <v>1670</v>
      </c>
      <c r="E149" s="114">
        <v>40675</v>
      </c>
      <c r="F149" s="86"/>
      <c r="G149" s="6"/>
      <c r="H149" s="6"/>
      <c r="I149" s="6"/>
      <c r="J149" s="6"/>
      <c r="K149" s="6"/>
    </row>
    <row r="150" spans="1:11" ht="10.5" customHeight="1">
      <c r="A150" s="92" t="s">
        <v>201</v>
      </c>
      <c r="B150" s="6"/>
      <c r="C150" s="6"/>
      <c r="D150" s="6" t="s">
        <v>202</v>
      </c>
      <c r="E150" s="114">
        <v>40886</v>
      </c>
      <c r="F150" s="86"/>
      <c r="G150" s="6"/>
      <c r="H150" s="6"/>
      <c r="I150" s="6"/>
      <c r="J150" s="6"/>
      <c r="K150" s="6"/>
    </row>
    <row r="151" spans="1:11" ht="10.5" customHeight="1">
      <c r="A151" s="92" t="s">
        <v>2189</v>
      </c>
      <c r="B151" s="6"/>
      <c r="C151" s="6"/>
      <c r="D151" s="6" t="s">
        <v>2190</v>
      </c>
      <c r="E151" s="114">
        <v>40598</v>
      </c>
      <c r="F151" s="86" t="s">
        <v>1921</v>
      </c>
      <c r="G151" s="6"/>
      <c r="H151" s="6"/>
      <c r="I151" s="6"/>
      <c r="J151" s="6"/>
      <c r="K151" s="6"/>
    </row>
    <row r="152" spans="1:11" ht="10.5" customHeight="1">
      <c r="A152" s="92" t="s">
        <v>2094</v>
      </c>
      <c r="B152" s="6"/>
      <c r="C152" s="6"/>
      <c r="D152" s="6" t="s">
        <v>2095</v>
      </c>
      <c r="E152" s="114">
        <v>40675</v>
      </c>
      <c r="F152" s="6"/>
      <c r="G152" s="6"/>
      <c r="H152" s="6"/>
      <c r="I152" s="6"/>
      <c r="J152" s="6"/>
      <c r="K152" s="6"/>
    </row>
    <row r="153" spans="1:11" ht="10.5" customHeight="1">
      <c r="A153" s="92" t="s">
        <v>1244</v>
      </c>
      <c r="B153" s="6"/>
      <c r="C153" s="6"/>
      <c r="D153" s="6" t="s">
        <v>1245</v>
      </c>
      <c r="E153" s="114">
        <v>40702</v>
      </c>
      <c r="F153" s="6"/>
      <c r="G153" s="6"/>
      <c r="H153" s="6"/>
      <c r="I153" s="6"/>
      <c r="J153" s="6"/>
      <c r="K153" s="6"/>
    </row>
    <row r="154" spans="1:11" ht="10.5" customHeight="1">
      <c r="A154" s="92" t="s">
        <v>123</v>
      </c>
      <c r="B154" s="6"/>
      <c r="C154" s="6"/>
      <c r="D154" s="6" t="s">
        <v>124</v>
      </c>
      <c r="E154" s="114">
        <v>40637</v>
      </c>
      <c r="F154" s="6" t="s">
        <v>125</v>
      </c>
      <c r="G154" s="6"/>
      <c r="H154" s="6"/>
      <c r="I154" s="6"/>
      <c r="J154" s="6"/>
      <c r="K154" s="6"/>
    </row>
    <row r="155" spans="1:11" ht="10.5" customHeight="1">
      <c r="A155" s="92" t="s">
        <v>1856</v>
      </c>
      <c r="B155" s="6"/>
      <c r="C155" s="6"/>
      <c r="D155" s="6" t="s">
        <v>1857</v>
      </c>
      <c r="E155" s="114">
        <v>40843</v>
      </c>
      <c r="F155" s="6"/>
      <c r="G155" s="6"/>
      <c r="H155" s="6"/>
      <c r="I155" s="6"/>
      <c r="J155" s="6"/>
      <c r="K155" s="6"/>
    </row>
    <row r="156" spans="1:11" ht="10.5" customHeight="1">
      <c r="A156" s="92" t="s">
        <v>1784</v>
      </c>
      <c r="B156" s="6"/>
      <c r="C156" s="6"/>
      <c r="D156" s="6" t="s">
        <v>1785</v>
      </c>
      <c r="E156" s="601">
        <v>40571</v>
      </c>
      <c r="F156" s="6"/>
      <c r="G156" s="6"/>
      <c r="H156" s="6"/>
      <c r="I156" s="6"/>
      <c r="J156" s="6"/>
      <c r="K156" s="6"/>
    </row>
    <row r="157" spans="1:11" ht="10.5" customHeight="1">
      <c r="A157" s="92" t="s">
        <v>52</v>
      </c>
      <c r="B157" s="6"/>
      <c r="C157" s="6"/>
      <c r="D157" s="6" t="s">
        <v>53</v>
      </c>
      <c r="E157" s="114">
        <v>40595</v>
      </c>
      <c r="F157" s="6"/>
      <c r="G157" s="6"/>
      <c r="H157" s="6"/>
      <c r="I157" s="6"/>
      <c r="J157" s="6"/>
      <c r="K157" s="6"/>
    </row>
    <row r="158" spans="1:11" ht="10.5" customHeight="1">
      <c r="A158" s="6" t="s">
        <v>1256</v>
      </c>
      <c r="B158" s="6"/>
      <c r="C158" s="6"/>
      <c r="D158" s="6" t="s">
        <v>1257</v>
      </c>
      <c r="E158" s="532">
        <v>40808</v>
      </c>
      <c r="F158" s="6"/>
      <c r="G158" s="6"/>
      <c r="H158" s="6"/>
      <c r="I158" s="6"/>
      <c r="J158" s="6"/>
      <c r="K158" s="6"/>
    </row>
    <row r="159" spans="1:9" ht="10.5" customHeight="1">
      <c r="A159" s="92" t="s">
        <v>384</v>
      </c>
      <c r="B159" s="6"/>
      <c r="C159" s="6"/>
      <c r="D159" s="6" t="s">
        <v>385</v>
      </c>
      <c r="E159" s="114">
        <v>40725</v>
      </c>
      <c r="F159" s="6"/>
      <c r="G159" s="6"/>
      <c r="H159" s="6"/>
      <c r="I159" s="6"/>
    </row>
    <row r="160" spans="1:9" ht="10.5" customHeight="1">
      <c r="A160" s="92" t="s">
        <v>1182</v>
      </c>
      <c r="B160" s="6"/>
      <c r="C160" s="6"/>
      <c r="D160" s="6" t="s">
        <v>1183</v>
      </c>
      <c r="E160" s="114">
        <v>40858</v>
      </c>
      <c r="F160" s="6"/>
      <c r="G160" s="6"/>
      <c r="H160" s="6"/>
      <c r="I160" s="6"/>
    </row>
    <row r="161" spans="1:9" ht="10.5" customHeight="1">
      <c r="A161" s="92" t="s">
        <v>990</v>
      </c>
      <c r="B161" s="6"/>
      <c r="C161" s="6"/>
      <c r="D161" s="6" t="s">
        <v>991</v>
      </c>
      <c r="E161" s="114">
        <v>40891</v>
      </c>
      <c r="F161" s="6"/>
      <c r="G161" s="6"/>
      <c r="H161" s="6"/>
      <c r="I161" s="6"/>
    </row>
    <row r="162" spans="1:9" ht="10.5" customHeight="1">
      <c r="A162" s="92" t="s">
        <v>1976</v>
      </c>
      <c r="B162" s="6"/>
      <c r="C162" s="6"/>
      <c r="D162" s="6" t="s">
        <v>1977</v>
      </c>
      <c r="E162" s="114">
        <v>40644</v>
      </c>
      <c r="F162" s="6" t="s">
        <v>1602</v>
      </c>
      <c r="G162" s="6"/>
      <c r="H162" s="6"/>
      <c r="I162" s="6"/>
    </row>
    <row r="163" spans="1:9" ht="10.5" customHeight="1">
      <c r="A163" s="92" t="s">
        <v>1237</v>
      </c>
      <c r="B163" s="6"/>
      <c r="C163" s="6"/>
      <c r="D163" s="6" t="s">
        <v>1238</v>
      </c>
      <c r="E163" s="114">
        <v>40807</v>
      </c>
      <c r="F163" s="6"/>
      <c r="G163" s="6"/>
      <c r="H163" s="6"/>
      <c r="I163" s="6"/>
    </row>
    <row r="164" spans="1:9" ht="10.5" customHeight="1">
      <c r="A164" s="6" t="s">
        <v>1246</v>
      </c>
      <c r="B164" s="6"/>
      <c r="C164" s="6"/>
      <c r="D164" s="6" t="s">
        <v>1247</v>
      </c>
      <c r="E164" s="114">
        <v>40667</v>
      </c>
      <c r="F164" s="6"/>
      <c r="G164" s="6"/>
      <c r="H164" s="6"/>
      <c r="I164" s="6"/>
    </row>
    <row r="165" spans="1:9" ht="10.5" customHeight="1">
      <c r="A165" s="6" t="s">
        <v>617</v>
      </c>
      <c r="B165" s="6"/>
      <c r="C165" s="6"/>
      <c r="D165" s="6" t="s">
        <v>618</v>
      </c>
      <c r="E165" s="114">
        <v>40599</v>
      </c>
      <c r="F165" s="6"/>
      <c r="G165" s="6"/>
      <c r="H165" s="6"/>
      <c r="I165" s="6"/>
    </row>
    <row r="166" spans="1:9" ht="10.5" customHeight="1">
      <c r="A166" s="6" t="s">
        <v>1428</v>
      </c>
      <c r="B166" s="6"/>
      <c r="C166" s="6"/>
      <c r="D166" s="6" t="s">
        <v>1429</v>
      </c>
      <c r="E166" s="114">
        <v>40702</v>
      </c>
      <c r="F166" s="6"/>
      <c r="G166" s="6"/>
      <c r="H166" s="6"/>
      <c r="I166" s="6"/>
    </row>
    <row r="167" spans="1:9" ht="10.5" customHeight="1">
      <c r="A167" s="86" t="s">
        <v>737</v>
      </c>
      <c r="B167" s="6"/>
      <c r="C167" s="6"/>
      <c r="D167" s="6" t="s">
        <v>736</v>
      </c>
      <c r="E167" s="114">
        <v>40696</v>
      </c>
      <c r="F167" s="6" t="s">
        <v>1678</v>
      </c>
      <c r="G167" s="6"/>
      <c r="H167" s="6"/>
      <c r="I167" s="6"/>
    </row>
    <row r="168" spans="1:9" ht="10.5" customHeight="1">
      <c r="A168" s="6" t="s">
        <v>1782</v>
      </c>
      <c r="B168" s="6"/>
      <c r="C168" s="6"/>
      <c r="D168" s="6" t="s">
        <v>1783</v>
      </c>
      <c r="E168" s="114">
        <v>40581</v>
      </c>
      <c r="F168" s="6"/>
      <c r="G168" s="6"/>
      <c r="H168" s="6"/>
      <c r="I168" s="6"/>
    </row>
    <row r="169" spans="1:9" ht="10.5" customHeight="1">
      <c r="A169" s="6" t="s">
        <v>430</v>
      </c>
      <c r="B169" s="6"/>
      <c r="C169" s="6"/>
      <c r="D169" s="6" t="s">
        <v>431</v>
      </c>
      <c r="E169" s="114">
        <v>40672</v>
      </c>
      <c r="F169" s="6"/>
      <c r="G169" s="6"/>
      <c r="H169" s="6"/>
      <c r="I169" s="6"/>
    </row>
    <row r="170" spans="1:9" ht="10.5" customHeight="1">
      <c r="A170" s="6" t="s">
        <v>1978</v>
      </c>
      <c r="B170" s="6"/>
      <c r="C170" s="6"/>
      <c r="D170" s="6" t="s">
        <v>1979</v>
      </c>
      <c r="E170" s="114">
        <v>40613</v>
      </c>
      <c r="F170" s="6"/>
      <c r="G170" s="6"/>
      <c r="H170" s="6"/>
      <c r="I170" s="6"/>
    </row>
    <row r="171" spans="1:9" ht="10.5" customHeight="1">
      <c r="A171" s="92" t="s">
        <v>305</v>
      </c>
      <c r="B171" s="6"/>
      <c r="C171" s="6"/>
      <c r="D171" s="6" t="s">
        <v>306</v>
      </c>
      <c r="E171" s="114">
        <v>40751</v>
      </c>
      <c r="F171" s="6"/>
      <c r="G171" s="6"/>
      <c r="H171" s="6"/>
      <c r="I171" s="6"/>
    </row>
    <row r="172" spans="1:9" ht="10.5" customHeight="1">
      <c r="A172" s="92" t="s">
        <v>1719</v>
      </c>
      <c r="B172" s="6"/>
      <c r="C172" s="6"/>
      <c r="D172" s="6" t="s">
        <v>1720</v>
      </c>
      <c r="E172" s="114">
        <v>40809</v>
      </c>
      <c r="F172" s="6"/>
      <c r="G172" s="6"/>
      <c r="H172" s="6"/>
      <c r="I172" s="6"/>
    </row>
    <row r="173" spans="1:9" ht="10.5" customHeight="1">
      <c r="A173" s="92" t="s">
        <v>2096</v>
      </c>
      <c r="B173" s="6"/>
      <c r="C173" s="6"/>
      <c r="D173" s="6" t="s">
        <v>2097</v>
      </c>
      <c r="E173" s="114">
        <v>40737</v>
      </c>
      <c r="F173" s="6"/>
      <c r="G173" s="6"/>
      <c r="H173" s="6"/>
      <c r="I173" s="6"/>
    </row>
    <row r="174" spans="1:9" ht="10.5" customHeight="1">
      <c r="A174" s="92" t="s">
        <v>1988</v>
      </c>
      <c r="B174" s="6"/>
      <c r="C174" s="6"/>
      <c r="D174" s="6" t="s">
        <v>1989</v>
      </c>
      <c r="E174" s="114">
        <v>40905</v>
      </c>
      <c r="F174" s="86" t="s">
        <v>1990</v>
      </c>
      <c r="G174" s="6"/>
      <c r="H174" s="6"/>
      <c r="I174" s="6"/>
    </row>
    <row r="175" spans="1:9" ht="10.5" customHeight="1">
      <c r="A175" s="92" t="s">
        <v>1946</v>
      </c>
      <c r="B175" s="6"/>
      <c r="C175" s="6"/>
      <c r="D175" s="6" t="s">
        <v>1947</v>
      </c>
      <c r="E175" s="114">
        <v>40850</v>
      </c>
      <c r="F175" s="6"/>
      <c r="G175" s="6"/>
      <c r="H175" s="6"/>
      <c r="I175" s="6"/>
    </row>
    <row r="176" spans="1:9" ht="10.5" customHeight="1">
      <c r="A176" s="6" t="s">
        <v>954</v>
      </c>
      <c r="B176" s="6"/>
      <c r="C176" s="6"/>
      <c r="D176" s="6" t="s">
        <v>955</v>
      </c>
      <c r="E176" s="114">
        <v>40577</v>
      </c>
      <c r="F176" s="86" t="s">
        <v>1921</v>
      </c>
      <c r="G176" s="6"/>
      <c r="H176" s="6"/>
      <c r="I176" s="6"/>
    </row>
    <row r="177" spans="1:9" ht="10.5" customHeight="1">
      <c r="A177" s="6" t="s">
        <v>1780</v>
      </c>
      <c r="B177" s="6"/>
      <c r="C177" s="6"/>
      <c r="D177" s="6" t="s">
        <v>1781</v>
      </c>
      <c r="E177" s="114">
        <v>40863</v>
      </c>
      <c r="F177" s="86"/>
      <c r="G177" s="6"/>
      <c r="H177" s="6"/>
      <c r="I177" s="6"/>
    </row>
    <row r="178" spans="1:9" ht="10.5" customHeight="1">
      <c r="A178" s="6" t="s">
        <v>1522</v>
      </c>
      <c r="B178" s="6"/>
      <c r="C178" s="6"/>
      <c r="D178" s="6" t="s">
        <v>1523</v>
      </c>
      <c r="E178" s="601">
        <v>40571</v>
      </c>
      <c r="F178" s="86" t="s">
        <v>1921</v>
      </c>
      <c r="G178" s="6"/>
      <c r="H178" s="6"/>
      <c r="I178" s="6"/>
    </row>
    <row r="179" ht="10.5" customHeight="1">
      <c r="E179" s="10"/>
    </row>
    <row r="180" ht="10.5" customHeight="1">
      <c r="E180" s="10"/>
    </row>
    <row r="181" spans="1:5" ht="10.5" customHeight="1">
      <c r="A181" s="557" t="s">
        <v>2017</v>
      </c>
      <c r="E181" s="10"/>
    </row>
    <row r="182" spans="1:5" ht="10.5" customHeight="1">
      <c r="A182" s="86" t="s">
        <v>0</v>
      </c>
      <c r="E182" s="10"/>
    </row>
    <row r="183" spans="1:5" ht="10.5" customHeight="1">
      <c r="A183" s="86" t="s">
        <v>1</v>
      </c>
      <c r="E183" s="10"/>
    </row>
    <row r="184" spans="1:10" ht="10.5" customHeight="1">
      <c r="A184" s="15"/>
      <c r="B184" s="9"/>
      <c r="C184" s="558"/>
      <c r="D184" s="9"/>
      <c r="E184" s="561"/>
      <c r="F184" s="559" t="s">
        <v>2219</v>
      </c>
      <c r="G184" s="24"/>
      <c r="H184" s="146" t="s">
        <v>2172</v>
      </c>
      <c r="I184" s="162" t="s">
        <v>2213</v>
      </c>
      <c r="J184" s="163"/>
    </row>
    <row r="185" spans="1:10" ht="10.5" customHeight="1">
      <c r="A185" s="113" t="s">
        <v>558</v>
      </c>
      <c r="B185" s="47"/>
      <c r="C185" s="560"/>
      <c r="D185" s="47" t="s">
        <v>559</v>
      </c>
      <c r="E185" s="562" t="s">
        <v>271</v>
      </c>
      <c r="F185" s="47"/>
      <c r="G185" s="563" t="s">
        <v>271</v>
      </c>
      <c r="H185" s="62" t="s">
        <v>2173</v>
      </c>
      <c r="I185" s="362" t="s">
        <v>2214</v>
      </c>
      <c r="J185" s="363"/>
    </row>
    <row r="186" spans="1:10" ht="10.5" customHeight="1">
      <c r="A186" s="15" t="s">
        <v>1654</v>
      </c>
      <c r="B186" s="9"/>
      <c r="C186" s="558"/>
      <c r="D186" s="9" t="s">
        <v>1655</v>
      </c>
      <c r="E186" s="150">
        <v>9</v>
      </c>
      <c r="F186" s="567" t="s">
        <v>2218</v>
      </c>
      <c r="G186" s="568">
        <v>10</v>
      </c>
      <c r="H186" s="569">
        <v>40431</v>
      </c>
      <c r="I186" s="162">
        <v>2011</v>
      </c>
      <c r="J186" s="163"/>
    </row>
    <row r="187" spans="1:10" ht="10.5" customHeight="1">
      <c r="A187" s="25" t="s">
        <v>1164</v>
      </c>
      <c r="B187" s="7"/>
      <c r="C187" s="556"/>
      <c r="D187" s="7" t="s">
        <v>1165</v>
      </c>
      <c r="E187" s="134">
        <v>9</v>
      </c>
      <c r="F187" s="124" t="s">
        <v>2218</v>
      </c>
      <c r="G187" s="564">
        <v>10</v>
      </c>
      <c r="H187" s="565">
        <v>40471</v>
      </c>
      <c r="I187" s="164">
        <v>2011</v>
      </c>
      <c r="J187" s="165"/>
    </row>
    <row r="188" spans="1:10" ht="10.5" customHeight="1">
      <c r="A188" s="25" t="s">
        <v>146</v>
      </c>
      <c r="B188" s="7"/>
      <c r="C188" s="556"/>
      <c r="D188" s="7" t="s">
        <v>147</v>
      </c>
      <c r="E188" s="134">
        <v>24</v>
      </c>
      <c r="F188" s="124" t="s">
        <v>2218</v>
      </c>
      <c r="G188" s="564">
        <v>25</v>
      </c>
      <c r="H188" s="565">
        <v>40382</v>
      </c>
      <c r="I188" s="164">
        <v>2011</v>
      </c>
      <c r="J188" s="165"/>
    </row>
    <row r="189" spans="1:10" ht="10.5" customHeight="1">
      <c r="A189" s="95" t="s">
        <v>156</v>
      </c>
      <c r="B189" s="7"/>
      <c r="C189" s="556"/>
      <c r="D189" s="7" t="s">
        <v>164</v>
      </c>
      <c r="E189" s="134">
        <v>13</v>
      </c>
      <c r="F189" s="124" t="s">
        <v>2218</v>
      </c>
      <c r="G189" s="564">
        <v>15</v>
      </c>
      <c r="H189" s="565">
        <v>40431</v>
      </c>
      <c r="I189" s="164">
        <v>2012</v>
      </c>
      <c r="J189" s="165"/>
    </row>
    <row r="190" spans="1:10" ht="10.5" customHeight="1">
      <c r="A190" s="34" t="s">
        <v>1170</v>
      </c>
      <c r="B190" s="35"/>
      <c r="C190" s="545"/>
      <c r="D190" s="35" t="s">
        <v>1171</v>
      </c>
      <c r="E190" s="151">
        <v>7</v>
      </c>
      <c r="F190" s="546" t="s">
        <v>2218</v>
      </c>
      <c r="G190" s="563">
        <v>9</v>
      </c>
      <c r="H190" s="566">
        <v>40476</v>
      </c>
      <c r="I190" s="362">
        <v>2012</v>
      </c>
      <c r="J190" s="363"/>
    </row>
    <row r="191" spans="1:10" ht="10.5" customHeight="1">
      <c r="A191" s="15" t="s">
        <v>1942</v>
      </c>
      <c r="B191" s="9"/>
      <c r="C191" s="558"/>
      <c r="D191" s="9" t="s">
        <v>1943</v>
      </c>
      <c r="E191" s="150">
        <v>8</v>
      </c>
      <c r="F191" s="567" t="s">
        <v>2218</v>
      </c>
      <c r="G191" s="568">
        <v>9</v>
      </c>
      <c r="H191" s="569">
        <v>40431</v>
      </c>
      <c r="I191" s="162">
        <v>2011</v>
      </c>
      <c r="J191" s="163"/>
    </row>
    <row r="192" spans="1:10" ht="10.5" customHeight="1">
      <c r="A192" s="25" t="s">
        <v>1646</v>
      </c>
      <c r="B192" s="7"/>
      <c r="C192" s="556"/>
      <c r="D192" s="7" t="s">
        <v>1647</v>
      </c>
      <c r="E192" s="134">
        <v>8</v>
      </c>
      <c r="F192" s="124" t="s">
        <v>2218</v>
      </c>
      <c r="G192" s="564">
        <v>10</v>
      </c>
      <c r="H192" s="565">
        <v>40458</v>
      </c>
      <c r="I192" s="164">
        <v>2012</v>
      </c>
      <c r="J192" s="165"/>
    </row>
    <row r="193" spans="1:10" ht="10.5" customHeight="1">
      <c r="A193" s="25" t="s">
        <v>1530</v>
      </c>
      <c r="B193" s="7"/>
      <c r="C193" s="556"/>
      <c r="D193" s="7" t="s">
        <v>1531</v>
      </c>
      <c r="E193" s="134">
        <v>6</v>
      </c>
      <c r="F193" s="124" t="s">
        <v>2218</v>
      </c>
      <c r="G193" s="564">
        <v>7</v>
      </c>
      <c r="H193" s="565">
        <v>40436</v>
      </c>
      <c r="I193" s="164" t="s">
        <v>1442</v>
      </c>
      <c r="J193" s="165"/>
    </row>
    <row r="194" spans="1:10" ht="10.5" customHeight="1">
      <c r="A194" s="25" t="s">
        <v>96</v>
      </c>
      <c r="B194" s="7"/>
      <c r="C194" s="556"/>
      <c r="D194" s="7" t="s">
        <v>99</v>
      </c>
      <c r="E194" s="134">
        <v>17</v>
      </c>
      <c r="F194" s="124" t="s">
        <v>2218</v>
      </c>
      <c r="G194" s="564">
        <v>18</v>
      </c>
      <c r="H194" s="565">
        <v>40085</v>
      </c>
      <c r="I194" s="164" t="s">
        <v>2217</v>
      </c>
      <c r="J194" s="165"/>
    </row>
    <row r="195" spans="1:10" ht="10.5" customHeight="1">
      <c r="A195" s="113" t="s">
        <v>446</v>
      </c>
      <c r="B195" s="35"/>
      <c r="C195" s="545"/>
      <c r="D195" s="35" t="s">
        <v>447</v>
      </c>
      <c r="E195" s="151">
        <v>8</v>
      </c>
      <c r="F195" s="546" t="s">
        <v>2218</v>
      </c>
      <c r="G195" s="563">
        <v>10</v>
      </c>
      <c r="H195" s="566">
        <v>40431</v>
      </c>
      <c r="I195" s="362">
        <v>2012</v>
      </c>
      <c r="J195" s="363"/>
    </row>
    <row r="196" spans="1:10" ht="10.5" customHeight="1">
      <c r="A196" s="265" t="s">
        <v>158</v>
      </c>
      <c r="B196" s="9"/>
      <c r="C196" s="558"/>
      <c r="D196" s="9" t="s">
        <v>159</v>
      </c>
      <c r="E196" s="150">
        <v>24</v>
      </c>
      <c r="F196" s="567" t="s">
        <v>2218</v>
      </c>
      <c r="G196" s="568">
        <v>25</v>
      </c>
      <c r="H196" s="569">
        <v>40431</v>
      </c>
      <c r="I196" s="162">
        <v>2011</v>
      </c>
      <c r="J196" s="163"/>
    </row>
    <row r="197" spans="1:10" ht="10.5" customHeight="1">
      <c r="A197" s="25" t="s">
        <v>228</v>
      </c>
      <c r="B197" s="7"/>
      <c r="C197" s="556"/>
      <c r="D197" s="7" t="s">
        <v>229</v>
      </c>
      <c r="E197" s="134">
        <v>6</v>
      </c>
      <c r="F197" s="124" t="s">
        <v>2218</v>
      </c>
      <c r="G197" s="564">
        <v>7</v>
      </c>
      <c r="H197" s="565">
        <v>40431</v>
      </c>
      <c r="I197" s="164">
        <v>2011</v>
      </c>
      <c r="J197" s="165"/>
    </row>
    <row r="198" spans="1:10" ht="10.5" customHeight="1">
      <c r="A198" s="25" t="s">
        <v>1704</v>
      </c>
      <c r="B198" s="7"/>
      <c r="C198" s="556"/>
      <c r="D198" s="7" t="s">
        <v>1705</v>
      </c>
      <c r="E198" s="134">
        <v>6</v>
      </c>
      <c r="F198" s="124" t="s">
        <v>2218</v>
      </c>
      <c r="G198" s="564">
        <v>7</v>
      </c>
      <c r="H198" s="565">
        <v>40473</v>
      </c>
      <c r="I198" s="164">
        <v>2011</v>
      </c>
      <c r="J198" s="165"/>
    </row>
    <row r="199" spans="1:10" ht="10.5" customHeight="1">
      <c r="A199" s="25" t="s">
        <v>1526</v>
      </c>
      <c r="B199" s="7"/>
      <c r="C199" s="556"/>
      <c r="D199" s="7" t="s">
        <v>1527</v>
      </c>
      <c r="E199" s="134">
        <v>7</v>
      </c>
      <c r="F199" s="124" t="s">
        <v>2218</v>
      </c>
      <c r="G199" s="564">
        <v>8</v>
      </c>
      <c r="H199" s="565">
        <v>40431</v>
      </c>
      <c r="I199" s="164">
        <v>2011</v>
      </c>
      <c r="J199" s="165"/>
    </row>
    <row r="200" spans="1:10" ht="10.5" customHeight="1">
      <c r="A200" s="34" t="s">
        <v>101</v>
      </c>
      <c r="B200" s="35"/>
      <c r="C200" s="545"/>
      <c r="D200" s="35" t="s">
        <v>103</v>
      </c>
      <c r="E200" s="151">
        <v>35</v>
      </c>
      <c r="F200" s="546" t="s">
        <v>2218</v>
      </c>
      <c r="G200" s="563">
        <v>36</v>
      </c>
      <c r="H200" s="566">
        <v>40105</v>
      </c>
      <c r="I200" s="362" t="s">
        <v>2217</v>
      </c>
      <c r="J200" s="363"/>
    </row>
    <row r="201" spans="1:10" ht="10.5" customHeight="1">
      <c r="A201" s="15" t="s">
        <v>133</v>
      </c>
      <c r="B201" s="9"/>
      <c r="C201" s="558"/>
      <c r="D201" s="9" t="s">
        <v>138</v>
      </c>
      <c r="E201" s="150">
        <v>20</v>
      </c>
      <c r="F201" s="567" t="s">
        <v>2218</v>
      </c>
      <c r="G201" s="568">
        <v>21</v>
      </c>
      <c r="H201" s="569">
        <v>40135</v>
      </c>
      <c r="I201" s="162">
        <v>2011</v>
      </c>
      <c r="J201" s="163"/>
    </row>
    <row r="202" spans="1:10" ht="10.5" customHeight="1">
      <c r="A202" s="96" t="s">
        <v>2215</v>
      </c>
      <c r="B202" s="7"/>
      <c r="C202" s="556"/>
      <c r="D202" s="7" t="s">
        <v>2216</v>
      </c>
      <c r="E202" s="134">
        <v>18</v>
      </c>
      <c r="F202" s="124" t="s">
        <v>2218</v>
      </c>
      <c r="G202" s="564">
        <v>19</v>
      </c>
      <c r="H202" s="565">
        <v>40431</v>
      </c>
      <c r="I202" s="164" t="s">
        <v>1442</v>
      </c>
      <c r="J202" s="165"/>
    </row>
    <row r="203" spans="1:10" ht="10.5" customHeight="1">
      <c r="A203" s="25" t="s">
        <v>1160</v>
      </c>
      <c r="B203" s="7"/>
      <c r="C203" s="556"/>
      <c r="D203" s="7" t="s">
        <v>1161</v>
      </c>
      <c r="E203" s="134">
        <v>6</v>
      </c>
      <c r="F203" s="124" t="s">
        <v>2218</v>
      </c>
      <c r="G203" s="564">
        <v>7</v>
      </c>
      <c r="H203" s="565">
        <v>40480</v>
      </c>
      <c r="I203" s="164">
        <v>2011</v>
      </c>
      <c r="J203" s="165"/>
    </row>
    <row r="204" spans="1:10" ht="10.5" customHeight="1">
      <c r="A204" s="25" t="s">
        <v>1650</v>
      </c>
      <c r="B204" s="7"/>
      <c r="C204" s="556"/>
      <c r="D204" s="7" t="s">
        <v>1651</v>
      </c>
      <c r="E204" s="134">
        <v>9</v>
      </c>
      <c r="F204" s="124" t="s">
        <v>2218</v>
      </c>
      <c r="G204" s="564">
        <v>10</v>
      </c>
      <c r="H204" s="565">
        <v>40437</v>
      </c>
      <c r="I204" s="164">
        <v>2011</v>
      </c>
      <c r="J204" s="165"/>
    </row>
    <row r="205" spans="1:10" ht="10.5" customHeight="1">
      <c r="A205" s="34" t="s">
        <v>91</v>
      </c>
      <c r="B205" s="35"/>
      <c r="C205" s="545"/>
      <c r="D205" s="35" t="s">
        <v>97</v>
      </c>
      <c r="E205" s="151">
        <v>35</v>
      </c>
      <c r="F205" s="546" t="s">
        <v>2218</v>
      </c>
      <c r="G205" s="563">
        <v>36</v>
      </c>
      <c r="H205" s="566">
        <v>40085</v>
      </c>
      <c r="I205" s="362" t="s">
        <v>2217</v>
      </c>
      <c r="J205" s="613"/>
    </row>
    <row r="206" spans="1:10" ht="10.5" customHeight="1">
      <c r="A206" s="15" t="s">
        <v>317</v>
      </c>
      <c r="B206" s="9"/>
      <c r="C206" s="558"/>
      <c r="D206" s="9" t="s">
        <v>318</v>
      </c>
      <c r="E206" s="150">
        <v>8</v>
      </c>
      <c r="F206" s="567" t="s">
        <v>2218</v>
      </c>
      <c r="G206" s="568">
        <v>9</v>
      </c>
      <c r="H206" s="569">
        <v>40478</v>
      </c>
      <c r="I206" s="162">
        <v>2011</v>
      </c>
      <c r="J206" s="163"/>
    </row>
    <row r="207" spans="1:10" ht="10.5" customHeight="1">
      <c r="A207" s="25" t="s">
        <v>211</v>
      </c>
      <c r="B207" s="7"/>
      <c r="C207" s="556"/>
      <c r="D207" s="7" t="s">
        <v>212</v>
      </c>
      <c r="E207" s="134">
        <v>7</v>
      </c>
      <c r="F207" s="124" t="s">
        <v>2218</v>
      </c>
      <c r="G207" s="564">
        <v>8</v>
      </c>
      <c r="H207" s="565">
        <v>40477</v>
      </c>
      <c r="I207" s="164">
        <v>2011</v>
      </c>
      <c r="J207" s="165"/>
    </row>
    <row r="208" spans="1:10" ht="10.5" customHeight="1">
      <c r="A208" s="95" t="s">
        <v>1685</v>
      </c>
      <c r="B208" s="7"/>
      <c r="C208" s="556"/>
      <c r="D208" s="7" t="s">
        <v>1686</v>
      </c>
      <c r="E208" s="134">
        <v>8</v>
      </c>
      <c r="F208" s="124" t="s">
        <v>2218</v>
      </c>
      <c r="G208" s="564">
        <v>9</v>
      </c>
      <c r="H208" s="565">
        <v>40506</v>
      </c>
      <c r="I208" s="164">
        <v>2011</v>
      </c>
      <c r="J208" s="165"/>
    </row>
    <row r="209" spans="1:10" ht="10.5" customHeight="1">
      <c r="A209" s="95" t="s">
        <v>1917</v>
      </c>
      <c r="B209" s="7"/>
      <c r="C209" s="556"/>
      <c r="D209" s="7" t="s">
        <v>1918</v>
      </c>
      <c r="E209" s="134">
        <v>6</v>
      </c>
      <c r="F209" s="124" t="s">
        <v>2218</v>
      </c>
      <c r="G209" s="564">
        <v>7</v>
      </c>
      <c r="H209" s="565">
        <v>40450</v>
      </c>
      <c r="I209" s="164">
        <v>2011</v>
      </c>
      <c r="J209" s="165"/>
    </row>
    <row r="210" spans="1:10" ht="10.5" customHeight="1">
      <c r="A210" s="34" t="s">
        <v>94</v>
      </c>
      <c r="B210" s="35"/>
      <c r="C210" s="545"/>
      <c r="D210" s="35" t="s">
        <v>98</v>
      </c>
      <c r="E210" s="151">
        <v>32</v>
      </c>
      <c r="F210" s="546" t="s">
        <v>2218</v>
      </c>
      <c r="G210" s="563">
        <v>33</v>
      </c>
      <c r="H210" s="566">
        <v>40085</v>
      </c>
      <c r="I210" s="362" t="s">
        <v>2217</v>
      </c>
      <c r="J210" s="363"/>
    </row>
    <row r="211" spans="1:10" ht="10.5" customHeight="1">
      <c r="A211" s="265" t="s">
        <v>1708</v>
      </c>
      <c r="B211" s="9"/>
      <c r="C211" s="558"/>
      <c r="D211" s="9" t="s">
        <v>1709</v>
      </c>
      <c r="E211" s="150">
        <v>10</v>
      </c>
      <c r="F211" s="567" t="s">
        <v>2218</v>
      </c>
      <c r="G211" s="568">
        <v>11</v>
      </c>
      <c r="H211" s="569">
        <v>40442</v>
      </c>
      <c r="I211" s="162">
        <v>2011</v>
      </c>
      <c r="J211" s="163"/>
    </row>
    <row r="212" spans="1:10" ht="10.5" customHeight="1">
      <c r="A212" s="95" t="s">
        <v>1944</v>
      </c>
      <c r="B212" s="7"/>
      <c r="C212" s="556"/>
      <c r="D212" s="7" t="s">
        <v>1945</v>
      </c>
      <c r="E212" s="134">
        <v>7</v>
      </c>
      <c r="F212" s="124" t="s">
        <v>2218</v>
      </c>
      <c r="G212" s="564">
        <v>8</v>
      </c>
      <c r="H212" s="565">
        <v>40477</v>
      </c>
      <c r="I212" s="164">
        <v>2011</v>
      </c>
      <c r="J212" s="165"/>
    </row>
    <row r="213" spans="1:10" ht="10.5" customHeight="1">
      <c r="A213" s="25" t="s">
        <v>451</v>
      </c>
      <c r="B213" s="7"/>
      <c r="C213" s="556"/>
      <c r="D213" s="7" t="s">
        <v>464</v>
      </c>
      <c r="E213" s="134">
        <v>21</v>
      </c>
      <c r="F213" s="124" t="s">
        <v>2218</v>
      </c>
      <c r="G213" s="564">
        <v>22</v>
      </c>
      <c r="H213" s="565">
        <v>40464</v>
      </c>
      <c r="I213" s="164">
        <v>2011</v>
      </c>
      <c r="J213" s="165"/>
    </row>
    <row r="214" spans="1:10" ht="10.5" customHeight="1">
      <c r="A214" s="25" t="s">
        <v>326</v>
      </c>
      <c r="B214" s="7"/>
      <c r="C214" s="556"/>
      <c r="D214" s="7" t="s">
        <v>327</v>
      </c>
      <c r="E214" s="134">
        <v>8</v>
      </c>
      <c r="F214" s="124" t="s">
        <v>2218</v>
      </c>
      <c r="G214" s="564">
        <v>9</v>
      </c>
      <c r="H214" s="565">
        <v>40478</v>
      </c>
      <c r="I214" s="164">
        <v>2011</v>
      </c>
      <c r="J214" s="165"/>
    </row>
    <row r="215" spans="1:10" ht="10.5" customHeight="1">
      <c r="A215" s="34" t="s">
        <v>1652</v>
      </c>
      <c r="B215" s="35"/>
      <c r="C215" s="545"/>
      <c r="D215" s="35" t="s">
        <v>1653</v>
      </c>
      <c r="E215" s="151">
        <v>6</v>
      </c>
      <c r="F215" s="546" t="s">
        <v>2218</v>
      </c>
      <c r="G215" s="563">
        <v>7</v>
      </c>
      <c r="H215" s="566">
        <v>40486</v>
      </c>
      <c r="I215" s="362">
        <v>2011</v>
      </c>
      <c r="J215" s="363"/>
    </row>
    <row r="216" spans="1:10" ht="10.5" customHeight="1">
      <c r="A216" s="25" t="s">
        <v>337</v>
      </c>
      <c r="B216" s="7"/>
      <c r="C216" s="556"/>
      <c r="D216" s="7" t="s">
        <v>338</v>
      </c>
      <c r="E216" s="134">
        <v>15</v>
      </c>
      <c r="F216" s="124" t="s">
        <v>2218</v>
      </c>
      <c r="G216" s="564">
        <v>16</v>
      </c>
      <c r="H216" s="565">
        <v>40505</v>
      </c>
      <c r="I216" s="164">
        <v>2011</v>
      </c>
      <c r="J216" s="165"/>
    </row>
    <row r="217" spans="1:10" ht="10.5" customHeight="1">
      <c r="A217" s="95" t="s">
        <v>154</v>
      </c>
      <c r="B217" s="7"/>
      <c r="C217" s="556"/>
      <c r="D217" s="7" t="s">
        <v>168</v>
      </c>
      <c r="E217" s="134">
        <v>14</v>
      </c>
      <c r="F217" s="124" t="s">
        <v>2218</v>
      </c>
      <c r="G217" s="564">
        <v>15</v>
      </c>
      <c r="H217" s="565">
        <v>40431</v>
      </c>
      <c r="I217" s="164">
        <v>2011</v>
      </c>
      <c r="J217" s="165"/>
    </row>
    <row r="218" spans="1:10" ht="10.5" customHeight="1">
      <c r="A218" s="25" t="s">
        <v>1532</v>
      </c>
      <c r="B218" s="7"/>
      <c r="C218" s="556"/>
      <c r="D218" s="7" t="s">
        <v>1533</v>
      </c>
      <c r="E218" s="134">
        <v>6</v>
      </c>
      <c r="F218" s="124" t="s">
        <v>2218</v>
      </c>
      <c r="G218" s="564">
        <v>7</v>
      </c>
      <c r="H218" s="565">
        <v>40431</v>
      </c>
      <c r="I218" s="164">
        <v>2011</v>
      </c>
      <c r="J218" s="165"/>
    </row>
    <row r="219" spans="1:10" ht="10.5" customHeight="1">
      <c r="A219" s="96" t="s">
        <v>514</v>
      </c>
      <c r="B219" s="7"/>
      <c r="C219" s="556"/>
      <c r="D219" s="7" t="s">
        <v>515</v>
      </c>
      <c r="E219" s="134">
        <v>17</v>
      </c>
      <c r="F219" s="124" t="s">
        <v>2218</v>
      </c>
      <c r="G219" s="564">
        <v>18</v>
      </c>
      <c r="H219" s="565">
        <v>40438</v>
      </c>
      <c r="I219" s="164">
        <v>2011</v>
      </c>
      <c r="J219" s="165"/>
    </row>
    <row r="220" spans="1:10" ht="10.5" customHeight="1">
      <c r="A220" s="113" t="s">
        <v>157</v>
      </c>
      <c r="B220" s="35"/>
      <c r="C220" s="545"/>
      <c r="D220" s="35" t="s">
        <v>160</v>
      </c>
      <c r="E220" s="151">
        <v>16</v>
      </c>
      <c r="F220" s="546" t="s">
        <v>2218</v>
      </c>
      <c r="G220" s="563">
        <v>17</v>
      </c>
      <c r="H220" s="566">
        <v>40431</v>
      </c>
      <c r="I220" s="362">
        <v>2011</v>
      </c>
      <c r="J220" s="363"/>
    </row>
  </sheetData>
  <hyperlinks>
    <hyperlink ref="G106" r:id="rId1" display="http://seekingalpha.com/author/david-fish/articles"/>
    <hyperlink ref="G109" r:id="rId2" display="http://www.tessellation.com/david_fish/"/>
  </hyperlinks>
  <printOptions/>
  <pageMargins left="0.34" right="0.39" top="0.52" bottom="0.52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AEL Profile | American Equity Investment Life Stock - Yahoo! Finance</dc:title>
  <dc:subject/>
  <dc:creator>David Fish</dc:creator>
  <cp:keywords/>
  <dc:description/>
  <cp:lastModifiedBy>David Fish</cp:lastModifiedBy>
  <cp:lastPrinted>2011-12-30T09:22:41Z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